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<sst xmlns="http://schemas.openxmlformats.org/spreadsheetml/2006/main" uniqueCount="569">
  <si>
    <t>Изображение*</t>
  </si>
  <si>
    <t>ID</t>
  </si>
  <si>
    <t>Код</t>
  </si>
  <si>
    <t>Артикул*</t>
  </si>
  <si>
    <t>Название товара*</t>
  </si>
  <si>
    <t>Цена, руб.*</t>
  </si>
  <si>
    <t>Наличие</t>
  </si>
  <si>
    <t>Единица измерения</t>
  </si>
  <si>
    <t>Ваш заказ</t>
  </si>
  <si>
    <t>VLC-811072</t>
  </si>
  <si>
    <t>VTc.582.EMNX.0603</t>
  </si>
  <si>
    <t>Блок колл. НЕРЖ с ручн. регулир. клап. 1"х3 вых Евроконус 3/4 (Италия)</t>
  </si>
  <si>
    <t>9 057.00 руб.</t>
  </si>
  <si>
    <t>Уточняйте</t>
  </si>
  <si>
    <t>шт</t>
  </si>
  <si>
    <t>VLC-811073</t>
  </si>
  <si>
    <t>VTc.582.EMNX.0604</t>
  </si>
  <si>
    <t>Блок колл. НЕРЖ с ручн. регулир. клап. 1"х4 вых Евроконус 3/4 (Италия)</t>
  </si>
  <si>
    <t>10 870.00 руб.</t>
  </si>
  <si>
    <t>Мало</t>
  </si>
  <si>
    <t>VLC-811074</t>
  </si>
  <si>
    <t>VTc.582.EMNX.0605</t>
  </si>
  <si>
    <t>Блок колл. НЕРЖ с ручн. регулир. клап. 1"х5 вых Евроконус 3/4 (Италия)</t>
  </si>
  <si>
    <t>13 716.00 руб.</t>
  </si>
  <si>
    <t>VLC-811075</t>
  </si>
  <si>
    <t>VTc.582.EMNX.0606</t>
  </si>
  <si>
    <t>Блок колл. НЕРЖ с ручн. регулир. клап. 1"х6 вых Евроконус 3/4 (Италия)</t>
  </si>
  <si>
    <t>15 943.00 руб.</t>
  </si>
  <si>
    <t>VLC-811076</t>
  </si>
  <si>
    <t>VTc.582.EMNX.0607</t>
  </si>
  <si>
    <t>Блок колл. НЕРЖ с ручн. регулир. клап. 1"х7 вых Евроконус 3/4 (Италия)</t>
  </si>
  <si>
    <t>17 572.00 руб.</t>
  </si>
  <si>
    <t>VLC-811077</t>
  </si>
  <si>
    <t>VTc.582.EMNX.0608</t>
  </si>
  <si>
    <t>Блок колл. НЕРЖ с ручн. регулир. клап. 1"х8 вых Евроконус 3/4 (Италия)</t>
  </si>
  <si>
    <t>19 721.00 руб.</t>
  </si>
  <si>
    <t>VLC-811078</t>
  </si>
  <si>
    <t>VTc.582.EMNX.0609</t>
  </si>
  <si>
    <t>Блок колл. НЕРЖ с ручн. регулир. клап. 1"х9 вых Евроконус 3/4 (Италия)</t>
  </si>
  <si>
    <t>22 040.00 руб.</t>
  </si>
  <si>
    <t>VLC-811079</t>
  </si>
  <si>
    <t>VTc.582.EMNX.0610</t>
  </si>
  <si>
    <t>Блок колл. НЕРЖ с ручн. регулир. клап. 1"х10 вых Евроконус 3/4 (Италия)</t>
  </si>
  <si>
    <t>25 070.00 руб.</t>
  </si>
  <si>
    <t>VLC-811011</t>
  </si>
  <si>
    <t>VTc.588.EMNX.0603</t>
  </si>
  <si>
    <t>Коллекторная группа НЕРЖ, в сборе, 1"х3 вых. Евроконус 3/4"</t>
  </si>
  <si>
    <t>8 544.00 руб.</t>
  </si>
  <si>
    <t>VLC-811012</t>
  </si>
  <si>
    <t>VTc.588.EMNX.0604</t>
  </si>
  <si>
    <t>Коллекторная группа НЕРЖ, в сборе, 1"х4 вых. Евроконус 3/4"</t>
  </si>
  <si>
    <t>10 238.00 руб.</t>
  </si>
  <si>
    <t>Достаточно</t>
  </si>
  <si>
    <t>VLC-811013</t>
  </si>
  <si>
    <t>VTc.588.EMNX.0605</t>
  </si>
  <si>
    <t>Коллекторная группа НЕРЖ, в сборе, 1"х5 вых. Евроконус 3/4"</t>
  </si>
  <si>
    <t>10 841.00 руб.</t>
  </si>
  <si>
    <t>VLC-811014</t>
  </si>
  <si>
    <t>VTc.588.EMNX.0606</t>
  </si>
  <si>
    <t>Коллекторная группа НЕРЖ, в сборе, 1"х6 вых. Евроконус 3/4"</t>
  </si>
  <si>
    <t>14 300.00 руб.</t>
  </si>
  <si>
    <t>VLC-811015</t>
  </si>
  <si>
    <t>VTc.588.EMNX.0607</t>
  </si>
  <si>
    <t>Коллекторная группа НЕРЖ, в сборе, 1"х7 вых. Евроконус 3/4"</t>
  </si>
  <si>
    <t>14 830.00 руб.</t>
  </si>
  <si>
    <t>VLC-811016</t>
  </si>
  <si>
    <t>VTc.588.EMNX.0608</t>
  </si>
  <si>
    <t>Коллекторная группа НЕРЖ, в сборе, 1"х8 вых. Евроконус 3/4"</t>
  </si>
  <si>
    <t>16 955.00 руб.</t>
  </si>
  <si>
    <t>VLC-811017</t>
  </si>
  <si>
    <t>VTc.588.EMNX.0609</t>
  </si>
  <si>
    <t>Коллекторная группа НЕРЖ, в сборе, 1"х9 вых. Евроконус 3/4"</t>
  </si>
  <si>
    <t>19 115.00 руб.</t>
  </si>
  <si>
    <t>VLC-811018</t>
  </si>
  <si>
    <t>VTc.588.EMNX.0610</t>
  </si>
  <si>
    <t>Коллекторная группа НЕРЖ, в сборе, 1"х10 вых. Евроконус 3/4"</t>
  </si>
  <si>
    <t>21 073.00 руб.</t>
  </si>
  <si>
    <t>VLC-811038</t>
  </si>
  <si>
    <t>VTc.594.EMNX.0603</t>
  </si>
  <si>
    <t>Коллекторная группа ЛАТУНЬ в сборе, с воздух и слив клапан, 1"х3 вых. Евроконус 3/4" (Италия)</t>
  </si>
  <si>
    <t>18 466.00 руб.</t>
  </si>
  <si>
    <t>VLC-811039</t>
  </si>
  <si>
    <t>VTc.594.EMNX.0604</t>
  </si>
  <si>
    <t>Коллекторная группа ЛАТУНЬ в сборе, с воздух и слив клапан, 1"х4 вых. Евроконус 3/4" (Италия)</t>
  </si>
  <si>
    <t>20 468.00 руб.</t>
  </si>
  <si>
    <t>VLC-811040</t>
  </si>
  <si>
    <t>VTc.594.EMNX.0605</t>
  </si>
  <si>
    <t>Коллекторная группа ЛАТУНЬ в сборе, с воздух и слив клапан, 1"х5 вых. Евроконус 3/4" (Италия)</t>
  </si>
  <si>
    <t>24 597.00 руб.</t>
  </si>
  <si>
    <t>VLC-811041</t>
  </si>
  <si>
    <t>VTc.594.EMNX.0606</t>
  </si>
  <si>
    <t>Коллекторная группа ЛАТУНЬ в сборе, с воздух и слив клапан, 1"х6 вых. Евроконус 3/4" (Италия)</t>
  </si>
  <si>
    <t>26 212.00 руб.</t>
  </si>
  <si>
    <t>VLC-811042</t>
  </si>
  <si>
    <t>VTc.594.EMNX.0607</t>
  </si>
  <si>
    <t>Коллекторная группа ЛАТУНЬ в сборе, с воздух и слив клапан, 1"х7 вых. Евроконус 3/4" (Италия)</t>
  </si>
  <si>
    <t>30 577.00 руб.</t>
  </si>
  <si>
    <t>VLC-811043</t>
  </si>
  <si>
    <t>VTc.594.EMNX.0608</t>
  </si>
  <si>
    <t>Коллекторная группа ЛАТУНЬ в сборе, с воздух и слив клапан, 1"х8 вых. Евроконус 3/4" (Италия)</t>
  </si>
  <si>
    <t>34 435.00 руб.</t>
  </si>
  <si>
    <t>VLC-811044</t>
  </si>
  <si>
    <t>VTc.594.EMNX.0609</t>
  </si>
  <si>
    <t>Коллекторная группа ЛАТУНЬ в сборе, с воздух и слив клапан, 1"х9 вых. Евроконус 3/4" (Италия)</t>
  </si>
  <si>
    <t>36 598.00 руб.</t>
  </si>
  <si>
    <t>VLC-811045</t>
  </si>
  <si>
    <t>VTc.594.EMNX.0610</t>
  </si>
  <si>
    <t>Коллекторная группа ЛАТУНЬ в сборе, с воздух и слив клапан, 1"х10 вых. Евроконус 3/4" (Италия)</t>
  </si>
  <si>
    <t>37 589.00 руб.</t>
  </si>
  <si>
    <t>VLC-811046</t>
  </si>
  <si>
    <t>VTc.594.EMNX.0611</t>
  </si>
  <si>
    <t>Коллекторная группа ЛАТУНЬ в сборе, с воздух и слив клапан, 1"х11 вых. Евроконус 3/4" (Италия)</t>
  </si>
  <si>
    <t>42 460.00 руб.</t>
  </si>
  <si>
    <t>VLC-811047</t>
  </si>
  <si>
    <t>VTc.594.EMNX.0612</t>
  </si>
  <si>
    <t>Коллекторная группа ЛАТУНЬ в сборе, с воздух и слив клапан, 1"х12 вых. Евроконус 3/4" (Италия)</t>
  </si>
  <si>
    <t>46 419.00 руб.</t>
  </si>
  <si>
    <t>STP-210023</t>
  </si>
  <si>
    <t>VR115-02A</t>
  </si>
  <si>
    <t>Группа коллекторов БЕЗ РАСХОД 2 -вых. НЕРЖ. С ТРОЙНИКАМИ 1"x3/4" "ViEiR" (5/1шт)</t>
  </si>
  <si>
    <t>5 910.11 руб.</t>
  </si>
  <si>
    <t>STP-210024</t>
  </si>
  <si>
    <t>VR115-03A</t>
  </si>
  <si>
    <t>Группа коллекторов БЕЗ РАСХОД 3 -вых. НЕРЖ. С ТРОЙНИКАМИ 1"x3/4" "ViEiR" (5/1шт)</t>
  </si>
  <si>
    <t>7 204.82 руб.</t>
  </si>
  <si>
    <t>STP-210025</t>
  </si>
  <si>
    <t>VR115-04A</t>
  </si>
  <si>
    <t>Группа коллекторов БЕЗ РАСХОД 4 -вых. НЕРЖ. С ТРОЙНИКАМИ 1"x3/4" "ViEiR" (5/1шт)</t>
  </si>
  <si>
    <t>8 545.13 руб.</t>
  </si>
  <si>
    <t>STP-210026</t>
  </si>
  <si>
    <t>VR115-05A</t>
  </si>
  <si>
    <t>Группа коллекторов БЕЗ РАСХОД 5 -вых. НЕРЖ. С ТРОЙНИКАМИ 1"x3/4" "ViEiR" (5/1шт)</t>
  </si>
  <si>
    <t>10 036.79 руб.</t>
  </si>
  <si>
    <t>STP-210027</t>
  </si>
  <si>
    <t>VR115-06A</t>
  </si>
  <si>
    <t>Группа коллекторов БЕЗ РАСХОД 6 -вых. НЕРЖ. С ТРОЙНИКАМИ 1"x3/4" "ViEiR" (5/1шт)</t>
  </si>
  <si>
    <t>11 544.86 руб.</t>
  </si>
  <si>
    <t>STP-210028</t>
  </si>
  <si>
    <t>VR115-07A</t>
  </si>
  <si>
    <t>Группа коллекторов БЕЗ РАСХОД 7 -вых. НЕРЖ. С ТРОЙНИКАМИ 1"x3/4" "ViEiR" (5/1шт)</t>
  </si>
  <si>
    <t>13 018.28 руб.</t>
  </si>
  <si>
    <t>STP-210029</t>
  </si>
  <si>
    <t>VR115-08A</t>
  </si>
  <si>
    <t>Группа коллекторов БЕЗ РАСХОД 8 -вых. НЕРЖ. С ТРОЙНИКАМИ 1"x3/4" "ViEiR" (3/1шт)</t>
  </si>
  <si>
    <t>14 515.41 руб.</t>
  </si>
  <si>
    <t>STP-210030</t>
  </si>
  <si>
    <t>VR115-09A</t>
  </si>
  <si>
    <t>Группа коллекторов БЕЗ РАСХОД 9 -вых. НЕРЖ. С ТРОЙНИКАМИ 1"x3/4" "ViEiR" (3/1шт)</t>
  </si>
  <si>
    <t>15 972.42 руб.</t>
  </si>
  <si>
    <t>STP-210031</t>
  </si>
  <si>
    <t>VR115-10A</t>
  </si>
  <si>
    <t>Группа коллекторов БЕЗ РАСХОД 10 -вых. НЕРЖ. С ТРОЙНИКАМИ 1"x3/4" "ViEiR" (2/1шт)</t>
  </si>
  <si>
    <t>17 518.79 руб.</t>
  </si>
  <si>
    <t>STP-210032</t>
  </si>
  <si>
    <t>VR115-11A</t>
  </si>
  <si>
    <t>Группа коллекторов БЕЗ РАСХОД 11 -вых. НЕРЖ. С ТРОЙНИКАМИ 1"x3/4" "ViEiR" (2/1шт)</t>
  </si>
  <si>
    <t>19 019.56 руб.</t>
  </si>
  <si>
    <t>STP-210033</t>
  </si>
  <si>
    <t>VR115-12A</t>
  </si>
  <si>
    <t>Группа коллекторов БЕЗ РАСХОД 12 -вых. НЕРЖ. С ТРОЙНИКАМИ 1"x3/4" "ViEiR" (2/1шт)</t>
  </si>
  <si>
    <t>20 731.87 руб.</t>
  </si>
  <si>
    <t>ZGR-000209</t>
  </si>
  <si>
    <t>QS-1826</t>
  </si>
  <si>
    <t>Коллекторная группа 1"х2 вых С КЛАПАНАМИ и индикацией температуры, в сборе, НЕРЖАВЕЙКА (1/ 3шт)</t>
  </si>
  <si>
    <t>4 518.04 руб.</t>
  </si>
  <si>
    <t>ZGR-000210</t>
  </si>
  <si>
    <t>QS-1836</t>
  </si>
  <si>
    <t>Коллекторная группа 1"х3 вых С КЛАПАНАМИ и индикацией температуры, в сборе, НЕРЖАВЕЙКА (1/ 3шт)</t>
  </si>
  <si>
    <t>5 613.12 руб.</t>
  </si>
  <si>
    <t>ZGR-000211</t>
  </si>
  <si>
    <t>QS-1846</t>
  </si>
  <si>
    <t>Коллекторная группа 1"х4 вых С КЛАПАНАМИ и индикацией температуры, в сборе, НЕРЖАВЕЙКА (1/ 3шт)</t>
  </si>
  <si>
    <t>6 705.01 руб.</t>
  </si>
  <si>
    <t>ZGR-000212</t>
  </si>
  <si>
    <t>QS-1856</t>
  </si>
  <si>
    <t>Коллекторная группа 1"х5 вых С КЛАПАНАМИ и индикацией температуры, в сборе, НЕРЖАВЕЙКА (1/ 3шт)</t>
  </si>
  <si>
    <t>7 841.72 руб.</t>
  </si>
  <si>
    <t>ZGR-000213</t>
  </si>
  <si>
    <t>QS-1866</t>
  </si>
  <si>
    <t>Коллекторная группа 1"х6 вых С КЛАПАНАМИ и индикацией температуры, в сборе, НЕРЖАВЕЙКА (1/ 3шт)</t>
  </si>
  <si>
    <t>8 933.61 руб.</t>
  </si>
  <si>
    <t>ZGR-000214</t>
  </si>
  <si>
    <t>QS-1876</t>
  </si>
  <si>
    <t>Коллекторная группа 1"х7 вых С КЛАПАНАМИ и индикацией температуры, в сборе, НЕРЖАВЕЙКА (1/ 3шт)</t>
  </si>
  <si>
    <t>10 267.78 руб.</t>
  </si>
  <si>
    <t>ZGR-000215</t>
  </si>
  <si>
    <t>QS-1886</t>
  </si>
  <si>
    <t>Коллекторная группа 1"х8 вых С КЛАПАНАМИ и индикацией температуры, в сборе, НЕРЖАВЕЙКА (1/ 3шт)</t>
  </si>
  <si>
    <t>11 463.64 руб.</t>
  </si>
  <si>
    <t>ZGR-000216</t>
  </si>
  <si>
    <t>QS-1896</t>
  </si>
  <si>
    <t>Коллекторная группа 1"х9 вых С КЛАПАНАМИ и индикацией температуры, в сборе, НЕРЖАВЕЙКА (1/ 3шт)</t>
  </si>
  <si>
    <t>12 818.92 руб.</t>
  </si>
  <si>
    <t>ZGR-000217</t>
  </si>
  <si>
    <t>QS-18106</t>
  </si>
  <si>
    <t>Коллекторная группа 1"х10 вых С КЛАПАНАМИ и индикацией температуры, в сборе, НЕРЖАВЕЙКА (1/ 3шт)</t>
  </si>
  <si>
    <t>13 963.05 руб.</t>
  </si>
  <si>
    <t>ZGR-000218</t>
  </si>
  <si>
    <t>QS-18116</t>
  </si>
  <si>
    <t>Коллекторная группа 1"х11 вых С КЛАПАНАМИ и индикацией температуры, в сборе, НЕРЖАВЕЙКА (1/ 3шт)</t>
  </si>
  <si>
    <t>15 090.25 руб.</t>
  </si>
  <si>
    <t>ZGR-000219</t>
  </si>
  <si>
    <t>QS-18126</t>
  </si>
  <si>
    <t>Коллекторная группа 1"х12 вых С КЛАПАНАМИ и индикацией температуры, в сборе, НЕРЖАВЕЙКА (1/ 3шт)</t>
  </si>
  <si>
    <t>16 159.90 руб.</t>
  </si>
  <si>
    <t>VLC-811080</t>
  </si>
  <si>
    <t>VTc.584.EMNX.0603</t>
  </si>
  <si>
    <t>Коллекторная группа НЕРЖ  с расход. 1"х3 вых Евроконус 3/4 (Италия)</t>
  </si>
  <si>
    <t>11 032.00 руб.</t>
  </si>
  <si>
    <t>VLC-811081</t>
  </si>
  <si>
    <t>VTc.584.EMNX.0604</t>
  </si>
  <si>
    <t>Коллекторная группа НЕРЖ  с расход. 1"х4 вых Евроконус 3/4 (Италия)</t>
  </si>
  <si>
    <t>13 765.00 руб.</t>
  </si>
  <si>
    <t>VLC-811082</t>
  </si>
  <si>
    <t>VTc.584.EMNX.0605</t>
  </si>
  <si>
    <t>Коллекторная группа НЕРЖ  с расход. 1"х5 вых Евроконус 3/4 (Италия)</t>
  </si>
  <si>
    <t>16 542.00 руб.</t>
  </si>
  <si>
    <t>VLC-811083</t>
  </si>
  <si>
    <t>VTc.584.EMNX.0606</t>
  </si>
  <si>
    <t>Коллекторная группа НЕРЖ  с расход. 1"х6 вых Евроконус 3/4 (Италия)</t>
  </si>
  <si>
    <t>18 509.00 руб.</t>
  </si>
  <si>
    <t>VLC-811084</t>
  </si>
  <si>
    <t>VTc.584.EMNX.0607</t>
  </si>
  <si>
    <t>Коллекторная группа НЕРЖ  с расход. 1"х7 вых Евроконус 3/4 (Италия)</t>
  </si>
  <si>
    <t>21 643.00 руб.</t>
  </si>
  <si>
    <t>VLC-811085</t>
  </si>
  <si>
    <t>VTc.584.EMNX.0608</t>
  </si>
  <si>
    <t>Коллекторная группа НЕРЖ  с расход. 1"х8 вых Евроконус 3/4 (Италия)</t>
  </si>
  <si>
    <t>25 730.00 руб.</t>
  </si>
  <si>
    <t>VLC-811086</t>
  </si>
  <si>
    <t>VTc.584.EMNX.0609</t>
  </si>
  <si>
    <t>Коллекторная группа НЕРЖ  с расход. 1"х9 вых Евроконус 3/4 (Италия)</t>
  </si>
  <si>
    <t>28 571.00 руб.</t>
  </si>
  <si>
    <t>VLC-811087</t>
  </si>
  <si>
    <t>VTc.584.EMNX.0610</t>
  </si>
  <si>
    <t>Коллекторная группа НЕРЖ  с расход. 1"х10 вых Евроконус 3/4 (Италия)</t>
  </si>
  <si>
    <t>31 176.00 руб.</t>
  </si>
  <si>
    <t>VLC-811019</t>
  </si>
  <si>
    <t>VTc.586.EMNX.0602</t>
  </si>
  <si>
    <t>Коллек группа НЕРЖ со встр. расх. в сборе, с воздух и слив клапан 1"х2 вых. Евроконус 3/4" (Италия)</t>
  </si>
  <si>
    <t>14 929.00 руб.</t>
  </si>
  <si>
    <t>VLC-811020</t>
  </si>
  <si>
    <t>VTc.586.EMNX.0603</t>
  </si>
  <si>
    <t>Коллек группа НЕРЖ со встр. расх. в сборе, с воздух и слив клапан 1"х3 вых. Евроконус 3/4" (Италия)</t>
  </si>
  <si>
    <t>17 187.00 руб.</t>
  </si>
  <si>
    <t>VLC-811021</t>
  </si>
  <si>
    <t>VTc.586.EMNX.0604</t>
  </si>
  <si>
    <t>Коллек группа НЕРЖ со встр. расх. в сборе, с воздух и слив клапан 1"х4 вых. Евроконус 3/4" (Италия)</t>
  </si>
  <si>
    <t>19 120.00 руб.</t>
  </si>
  <si>
    <t>VLC-811022</t>
  </si>
  <si>
    <t>VTc.586.EMNX.0605</t>
  </si>
  <si>
    <t>Коллек группа НЕРЖ со встр. расх. в сборе, с воздух и слив клапан 1"х5 вых. Евроконус 3/4" (Италия)</t>
  </si>
  <si>
    <t>22 023.00 руб.</t>
  </si>
  <si>
    <t>VLC-811023</t>
  </si>
  <si>
    <t>VTc.586.EMNX.0606</t>
  </si>
  <si>
    <t>Коллек группа НЕРЖ со встр. расх. в сборе, с воздух и слив клапан 1"х6 вых. Евроконус 3/4" (Италия)</t>
  </si>
  <si>
    <t>25 515.00 руб.</t>
  </si>
  <si>
    <t>VLC-811024</t>
  </si>
  <si>
    <t>VTc.586.EMNX.0607</t>
  </si>
  <si>
    <t>Коллек группа НЕРЖ со встр. расх. в сборе, с воздух и слив клапан 1"х7 вых. Евроконус 3/4" (Италия)</t>
  </si>
  <si>
    <t>28 920.00 руб.</t>
  </si>
  <si>
    <t>VLC-811025</t>
  </si>
  <si>
    <t>VTc.586.EMNX.0608</t>
  </si>
  <si>
    <t>Коллек группа НЕРЖ со встр. расх. в сборе, с воздух и слив клапан 1"х8 вых. Евроконус 3/4" (Италия)</t>
  </si>
  <si>
    <t>30 580.00 руб.</t>
  </si>
  <si>
    <t>VLC-811026</t>
  </si>
  <si>
    <t>VTc.586.EMNX.0609</t>
  </si>
  <si>
    <t>Коллек группа НЕРЖ со встр. расх. в сборе, с воздух и слив клапан 1"х9 вых. Евроконус 3/4" (Италия)</t>
  </si>
  <si>
    <t>34 643.00 руб.</t>
  </si>
  <si>
    <t>VLC-811027</t>
  </si>
  <si>
    <t>VTc.586.EMNX.0610</t>
  </si>
  <si>
    <t>Коллек группа НЕРЖ со встр. расх. в сборе, с воздух и слив клапан 1"х10 вых. Евроконус 3/4" (Италия)</t>
  </si>
  <si>
    <t>38 528.00 руб.</t>
  </si>
  <si>
    <t>VLC-811028</t>
  </si>
  <si>
    <t>VTc.586.EMNX.0611</t>
  </si>
  <si>
    <t>Коллек группа НЕРЖ со встр. расх. в сборе, с воздух и слив клапан 1"х11 вых. Евроконус 3/4" (Италия)</t>
  </si>
  <si>
    <t>41 435.00 руб.</t>
  </si>
  <si>
    <t>VLC-811029</t>
  </si>
  <si>
    <t>VTc.586.EMNX.0612</t>
  </si>
  <si>
    <t>Коллек группа НЕРЖ со встр. расх. в сборе, с воздух и слив клапан 1"х12 вых. Евроконус 3/4" (Италия)</t>
  </si>
  <si>
    <t>43 834.00 руб.</t>
  </si>
  <si>
    <t>VLC-811030</t>
  </si>
  <si>
    <t>VTc.589.EMNX.0603</t>
  </si>
  <si>
    <t>Коллекторная группа НЕРЖ со встр. расх. в сборе, с воздух и слив клапан 1"х3 вых. Евроконус 3/4"</t>
  </si>
  <si>
    <t>9 627.00 руб.</t>
  </si>
  <si>
    <t>VLC-811031</t>
  </si>
  <si>
    <t>VTc.589.EMNX.0604</t>
  </si>
  <si>
    <t>Коллекторная группа НЕРЖ со встр. расх. в сборе, с воздух и слив клапан 1"х4 вых. Евроконус 3/4"</t>
  </si>
  <si>
    <t>10 488.00 руб.</t>
  </si>
  <si>
    <t>VLC-811032</t>
  </si>
  <si>
    <t>VTc.589.EMNX.0605</t>
  </si>
  <si>
    <t>Коллекторная группа НЕРЖ со встр. расх. в сборе, с воздух и слив клапан 1"х5 вых. Евроконус 3/4"</t>
  </si>
  <si>
    <t>11 698.00 руб.</t>
  </si>
  <si>
    <t>VLC-811033</t>
  </si>
  <si>
    <t>VTc.589.EMNX.0606</t>
  </si>
  <si>
    <t>Коллекторная группа НЕРЖ со встр. расх. в сборе, с воздух и слив клапан 1"х6 вых. Евроконус 3/4"</t>
  </si>
  <si>
    <t>14 446.00 руб.</t>
  </si>
  <si>
    <t>VLC-811034</t>
  </si>
  <si>
    <t>VTc.589.EMNX.0607</t>
  </si>
  <si>
    <t>Коллекторная группа НЕРЖ со встр. расх. в сборе, с воздух и слив клапан 1"х7 вых. Евроконус 3/4"</t>
  </si>
  <si>
    <t>16 547.00 руб.</t>
  </si>
  <si>
    <t>VLC-811035</t>
  </si>
  <si>
    <t>VTc.589.EMNX.0608</t>
  </si>
  <si>
    <t>Коллекторная группа НЕРЖ со встр. расх. в сборе, с воздух и слив клапан 1"х8 вых. Евроконус 3/4"</t>
  </si>
  <si>
    <t>19 201.00 руб.</t>
  </si>
  <si>
    <t>VLC-811036</t>
  </si>
  <si>
    <t>VTc.589.EMNX.0609</t>
  </si>
  <si>
    <t>Коллекторная группа НЕРЖ со встр. расх. в сборе, с воздух и слив клапан 1"х9 вых. Евроконус 3/4"</t>
  </si>
  <si>
    <t>21 307.00 руб.</t>
  </si>
  <si>
    <t>VLC-811037</t>
  </si>
  <si>
    <t>VTc.589.EMNX.0610</t>
  </si>
  <si>
    <t>Коллекторная группа НЕРЖ со встр. расх. в сборе, с воздух и слив клапан 1"х10 вых. Евроконус 3/4"</t>
  </si>
  <si>
    <t>23 863.00 руб.</t>
  </si>
  <si>
    <t>VLC-811048</t>
  </si>
  <si>
    <t>VTc.596.EMNX.0603</t>
  </si>
  <si>
    <t>Коллекторная группа ЛАТУНЬ со встр. расх. в сборе, 1"х3 вых. Евроконус 3/4" (Италия)</t>
  </si>
  <si>
    <t>22 263.00 руб.</t>
  </si>
  <si>
    <t>VLC-811049</t>
  </si>
  <si>
    <t>VTc.596.EMNX.0604</t>
  </si>
  <si>
    <t>Коллекторная группа ЛАТУНЬ со встр. расх. в сборе, 1"х4 вых. Евроконус 3/4" (Италия)</t>
  </si>
  <si>
    <t>25 777.00 руб.</t>
  </si>
  <si>
    <t>VLC-811050</t>
  </si>
  <si>
    <t>VTc.596.EMNX.0605</t>
  </si>
  <si>
    <t>Коллекторная группа ЛАТУНЬ со встр. расх. в сборе, 1"х5 вых. Евроконус 3/4" (Италия)</t>
  </si>
  <si>
    <t>30 473.00 руб.</t>
  </si>
  <si>
    <t>VLC-811051</t>
  </si>
  <si>
    <t>VTc.596.EMNX.0606</t>
  </si>
  <si>
    <t>Коллекторная группа ЛАТУНЬ со встр. расх. в сборе, 1"х6 вых. Евроконус 3/4" (Италия)</t>
  </si>
  <si>
    <t>37 773.00 руб.</t>
  </si>
  <si>
    <t>VLC-811052</t>
  </si>
  <si>
    <t>VTc.596.EMNX.0607</t>
  </si>
  <si>
    <t>Коллекторная группа ЛАТУНЬ со встр. расх. в сборе, 1"х7 вых. Евроконус 3/4" (Италия)</t>
  </si>
  <si>
    <t>40 181.00 руб.</t>
  </si>
  <si>
    <t>VLC-811053</t>
  </si>
  <si>
    <t>VTc.596.EMNX.0608</t>
  </si>
  <si>
    <t>Коллекторная группа ЛАТУНЬ со встр. расх. в сборе, 1"х8 вых. Евроконус 3/4" (Италия)</t>
  </si>
  <si>
    <t>44 924.00 руб.</t>
  </si>
  <si>
    <t>VLC-811054</t>
  </si>
  <si>
    <t>VTc.596.EMNX.0609</t>
  </si>
  <si>
    <t>Коллекторная группа ЛАТУНЬ со встр. расх. в сборе, 1"х9 вых. Евроконус 3/4" (Италия)</t>
  </si>
  <si>
    <t>50 925.00 руб.</t>
  </si>
  <si>
    <t>VLC-811055</t>
  </si>
  <si>
    <t>VTc.596.EMNX.0610</t>
  </si>
  <si>
    <t>Коллекторная группа ЛАТУНЬ со встр. расх. в сборе, 1"х10 вых. Евроконус 3/4" (Италия)</t>
  </si>
  <si>
    <t>55 572.00 руб.</t>
  </si>
  <si>
    <t>VLC-811056</t>
  </si>
  <si>
    <t>VTc.596.EMNX.0611</t>
  </si>
  <si>
    <t>Коллекторная группа ЛАТУНЬ со встр. расх. в сборе, 1"х11 вых. Евроконус 3/4" (Италия)</t>
  </si>
  <si>
    <t>60 356.00 руб.</t>
  </si>
  <si>
    <t>VLC-811057</t>
  </si>
  <si>
    <t>VTc.596.EMNX.0612</t>
  </si>
  <si>
    <t>Коллекторная группа ЛАТУНЬ со встр. расх. в сборе, 1"х12 вых. Евроконус 3/4" (Италия)</t>
  </si>
  <si>
    <t>64 316.00 руб.</t>
  </si>
  <si>
    <t>STP-210001</t>
  </si>
  <si>
    <t>VR113-02A</t>
  </si>
  <si>
    <t>Коллекторная группа с расход. 2-вых  НЕРЖ. С ТРОЙНИКАМИ 1"x3/4" "ViEiR" (5/1шт)</t>
  </si>
  <si>
    <t>6 165.40 руб.</t>
  </si>
  <si>
    <t>STP-210002</t>
  </si>
  <si>
    <t>VR113-03A</t>
  </si>
  <si>
    <t>Коллекторная группа с расход. 3-вых  НЕРЖ. С ТРОЙНИКАМИ 1"x3/4" "ViEiR" (5/1шт)</t>
  </si>
  <si>
    <t>7 443.71 руб.</t>
  </si>
  <si>
    <t>STP-210003</t>
  </si>
  <si>
    <t>VR113-04A</t>
  </si>
  <si>
    <t>Коллекторная группа с расход. 4-вых  НЕРЖ. С ТРОЙНИКАМИ 1"x3/4" "ViEiR" (5/1шт)</t>
  </si>
  <si>
    <t>8 763.95 руб.</t>
  </si>
  <si>
    <t>STP-210004</t>
  </si>
  <si>
    <t>VR113-05A</t>
  </si>
  <si>
    <t>Коллекторная группа с расход. 5-вых  НЕРЖ. С ТРОЙНИКАМИ 1"x3/4" "ViEiR" (5/1шт)</t>
  </si>
  <si>
    <t>10 111.55 руб.</t>
  </si>
  <si>
    <t>STP-210005</t>
  </si>
  <si>
    <t>VR113-06A</t>
  </si>
  <si>
    <t>Коллекторная группа с расход. 6-вых  НЕРЖ. С ТРОЙНИКАМИ 1"x3/4" "ViEiR" (5/1шт)</t>
  </si>
  <si>
    <t>11 320.56 руб.</t>
  </si>
  <si>
    <t>STP-210006</t>
  </si>
  <si>
    <t>VR113-07A</t>
  </si>
  <si>
    <t>Коллекторная группа с расход. 7-вых  НЕРЖ. С ТРОЙНИКАМИ 1"x3/4" "ViEiR" (5/1шт)</t>
  </si>
  <si>
    <t>12 855.99 руб.</t>
  </si>
  <si>
    <t>STP-210007</t>
  </si>
  <si>
    <t>VR113-08A</t>
  </si>
  <si>
    <t>Коллекторная группа с расход. 8-вых  НЕРЖ. С ТРОЙНИКАМИ 1"x3/4" "ViEiR" (3/1шт)</t>
  </si>
  <si>
    <t>14 064.99 руб.</t>
  </si>
  <si>
    <t>STP-210008</t>
  </si>
  <si>
    <t>VR113-09A</t>
  </si>
  <si>
    <t>Коллекторная группа с расход. 9-вых  НЕРЖ. С ТРОЙНИКАМИ 1"x3/4" "ViEiR" (3/1шт)</t>
  </si>
  <si>
    <t>15 381.59 руб.</t>
  </si>
  <si>
    <t>STP-210009</t>
  </si>
  <si>
    <t>VR113-10A</t>
  </si>
  <si>
    <t>Коллекторная группа с расход. 10-вых  НЕРЖ. С ТРОЙНИКАМИ 1"x3/4" "ViEiR" (2/1шт)</t>
  </si>
  <si>
    <t>16 907.90 руб.</t>
  </si>
  <si>
    <t>STP-210010</t>
  </si>
  <si>
    <t>VR113-11A</t>
  </si>
  <si>
    <t>Коллекторная группа с расход. 11-вых  НЕРЖ. С ТРОЙНИКАМИ 1"x3/4" "ViEiR" (2/1шт)</t>
  </si>
  <si>
    <t>18 293.79 руб.</t>
  </si>
  <si>
    <t>STP-210011</t>
  </si>
  <si>
    <t>VR113-12A</t>
  </si>
  <si>
    <t>Коллекторная группа с расход. 12-вых  НЕРЖ. С ТРОЙНИКАМИ 1"x3/4" "ViEiR" (2/1шт)</t>
  </si>
  <si>
    <t>19 415.27 руб.</t>
  </si>
  <si>
    <t>VER-000524</t>
  </si>
  <si>
    <t>VR116-02A</t>
  </si>
  <si>
    <t>Распределительная группа с расход. 2-вых  НЕРЖ. БЕЗ КРАНОВ  1"x3/4" ViEiR (модель Oventrop) (5/1шт)</t>
  </si>
  <si>
    <t>4 443.98 руб.</t>
  </si>
  <si>
    <t>VER-000525</t>
  </si>
  <si>
    <t>VR116-03A</t>
  </si>
  <si>
    <t>Распределительная группа с расход. 3-вых  НЕРЖ. БЕЗ КРАНОВ  1"x3/4" ViEiR (модель Oventrop) (5/1шт)</t>
  </si>
  <si>
    <t>5 813.46 руб.</t>
  </si>
  <si>
    <t>VER-000526</t>
  </si>
  <si>
    <t>VR116-04A</t>
  </si>
  <si>
    <t>Распределительная группа с расход. 4-вых  НЕРЖ. БЕЗ КРАНОВ  1"x3/4" ViEiR (модель Oventrop) (5/1шт)</t>
  </si>
  <si>
    <t>7 263.18 руб.</t>
  </si>
  <si>
    <t>VER-000527</t>
  </si>
  <si>
    <t>VR116-05A</t>
  </si>
  <si>
    <t>Распределительная группа с расход. 5-вых  НЕРЖ. БЕЗ КРАНОВ  1"x3/4" ViEiR (модель Oventrop) (5/1шт)</t>
  </si>
  <si>
    <t>8 738.42 руб.</t>
  </si>
  <si>
    <t>VER-000528</t>
  </si>
  <si>
    <t>VR116-06A</t>
  </si>
  <si>
    <t>Распределительная группа с расход. 6-вых  НЕРЖ. БЕЗ КРАНОВ  1"x3/4" ViEiR (модель Oventrop) (5/1шт)</t>
  </si>
  <si>
    <t>10 206.38 руб.</t>
  </si>
  <si>
    <t>VER-000529</t>
  </si>
  <si>
    <t>VR116-07A</t>
  </si>
  <si>
    <t>Распределительная группа с расход. 7-вых  НЕРЖ. БЕЗ КРАНОВ  1"x3/4" ViEiR (модель Oventrop) (5/1шт)</t>
  </si>
  <si>
    <t>11 676.15 руб.</t>
  </si>
  <si>
    <t>VER-000530</t>
  </si>
  <si>
    <t>VR116-08A</t>
  </si>
  <si>
    <t>Распределительная группа с расход. 8-вых  НЕРЖ. БЕЗ КРАНОВ  1"x3/4" ViEiR (модель Oventrop) (3/1шт)</t>
  </si>
  <si>
    <t>13 176.93 руб.</t>
  </si>
  <si>
    <t>VER-000531</t>
  </si>
  <si>
    <t>VR116-09A</t>
  </si>
  <si>
    <t>Распределительная группа с расход. 9-вых  НЕРЖ. БЕЗ КРАНОВ  1"x3/4" ViEiR (модель Oventrop) (3/1шт)</t>
  </si>
  <si>
    <t>14 646.71 руб.</t>
  </si>
  <si>
    <t>VER-000532</t>
  </si>
  <si>
    <t>VR116-10A</t>
  </si>
  <si>
    <t>Распределительная группа с расход. 10-вых  НЕРЖ. БЕЗ КРАНОВ  1"x3/4" ViEiR (модель Oventrop) (2/1шт)</t>
  </si>
  <si>
    <t>16 114.66 руб.</t>
  </si>
  <si>
    <t>VER-000533</t>
  </si>
  <si>
    <t>VR116-11A</t>
  </si>
  <si>
    <t>Распределительная группа с расход. 11-вых  НЕРЖ. БЕЗ КРАНОВ  1"x3/4" ViEiR (модель Oventrop) (2/1шт)</t>
  </si>
  <si>
    <t>17 591.73 руб.</t>
  </si>
  <si>
    <t>VER-000534</t>
  </si>
  <si>
    <t>VR116-12A</t>
  </si>
  <si>
    <t>Распределительная группа с расход. 12-вых  НЕРЖ. БЕЗ КРАНОВ  1"x3/4" ViEiR (модель Oventrop) (2/1шт)</t>
  </si>
  <si>
    <t>19 059.68 руб.</t>
  </si>
  <si>
    <t>ZGR-000074</t>
  </si>
  <si>
    <t>QS-1821</t>
  </si>
  <si>
    <t>Коллекторная группа ZEGOR ЛАТУНЬ с расходомерами, БЕЗ воздухоотвод. и слив клапан, 1"х2 вых. (1/ 3шт</t>
  </si>
  <si>
    <t>4 409.96 руб.</t>
  </si>
  <si>
    <t>ZGR-000075</t>
  </si>
  <si>
    <t>QS-1831</t>
  </si>
  <si>
    <t>Коллекторная группа ZEGOR ЛАТУНЬ с расходомерами, БЕЗ воздухоотвод. и слив клапан, 1"х3 вых. (1/ 3шт</t>
  </si>
  <si>
    <t>6 207.99 руб.</t>
  </si>
  <si>
    <t>ZGR-000076</t>
  </si>
  <si>
    <t>QS-1841</t>
  </si>
  <si>
    <t>Коллекторная группа ZEGOR ЛАТУНЬ с расходомерами, БЕЗ воздухоотвод. и слив клапан, 1"х4 вых. (1/ 3шт</t>
  </si>
  <si>
    <t>8 039.47 руб.</t>
  </si>
  <si>
    <t>ZGR-000077</t>
  </si>
  <si>
    <t>QS-1851</t>
  </si>
  <si>
    <t>Коллекторная группа ZEGOR ЛАТУНЬ с расходомерами, БЕЗ воздухоотвод. и слив клапан, 1"х5 вых. (1/ 3шт</t>
  </si>
  <si>
    <t>9 873.92 руб.</t>
  </si>
  <si>
    <t>ZGR-000078</t>
  </si>
  <si>
    <t>QS-1861</t>
  </si>
  <si>
    <t>Коллекторная группа ZEGOR ЛАТУНЬ с расходомерами, БЕЗ воздухоотвод. и слив клапан, 1"х6 вых. (1/ 3шт</t>
  </si>
  <si>
    <t>11 705.40 руб.</t>
  </si>
  <si>
    <t>ZGR-000079</t>
  </si>
  <si>
    <t>QS-1871</t>
  </si>
  <si>
    <t>Коллекторная группа ZEGOR ЛАТУНЬ с расходомерами, БЕЗ воздухоотвод. и слив клапан, 1"х7 вых. (1/ 3шт</t>
  </si>
  <si>
    <t>13 539.85 руб.</t>
  </si>
  <si>
    <t>ZGR-000080</t>
  </si>
  <si>
    <t>QS-1881</t>
  </si>
  <si>
    <t>Коллекторная группа ZEGOR ЛАТУНЬ с расходомерами, БЕЗ воздухоотвод. и слив клапан, 1"х8 вых. (1/ 3шт</t>
  </si>
  <si>
    <t>18 413.81 руб.</t>
  </si>
  <si>
    <t>ZGR-000081</t>
  </si>
  <si>
    <t>QS-1891</t>
  </si>
  <si>
    <t>Коллекторная группа ZEGOR ЛАТУНЬ с расходомерами, БЕЗ воздухоотвод. и слив клапан, 1"х9 вых. (1/ 3шт</t>
  </si>
  <si>
    <t>20 618.79 руб.</t>
  </si>
  <si>
    <t>ZGR-000082</t>
  </si>
  <si>
    <t>QS-18101</t>
  </si>
  <si>
    <t>Коллекторная группа ZEGOR ЛАТУНЬ с расходомер, БЕЗ воздухоотвод. и слив клапан, 1"х10 вых. (1/ 3шт)</t>
  </si>
  <si>
    <t>22 823.78 руб.</t>
  </si>
  <si>
    <t>ZGR-000083</t>
  </si>
  <si>
    <t>QS-18111</t>
  </si>
  <si>
    <t>Коллекторная группа ZEGOR ЛАТУНЬ с расходомер, БЕЗ воздухоотвод. и слив клапан, 1"х11 вых. (1/ 3шт)</t>
  </si>
  <si>
    <t>19 592.12 руб.</t>
  </si>
  <si>
    <t>ZGR-000084</t>
  </si>
  <si>
    <t>QS-18121</t>
  </si>
  <si>
    <t>Коллекторная группа ZEGOR ЛАТУНЬ с расходомер, БЕЗ воздухоотвод. и слив клапан, 1"х12 вых. (1/ 3шт)</t>
  </si>
  <si>
    <t>23 743.04 руб.</t>
  </si>
  <si>
    <t>ZGR-000220</t>
  </si>
  <si>
    <t>QS-1837</t>
  </si>
  <si>
    <t>Коллекторная группа 1"х3 вых С РАСХОДОМЕРАМИ и индикацией температуры, в сборе, НЕРЖАВЕЙКА (1/ 3шт)</t>
  </si>
  <si>
    <t>6 006.97 руб.</t>
  </si>
  <si>
    <t>ZGR-000221</t>
  </si>
  <si>
    <t>QS-1847</t>
  </si>
  <si>
    <t>Коллекторная группа 1"х4 вых С РАСХОДОМЕРАМИ и индикацией температуры, в сборе, НЕРЖАВЕЙКА (1/ 3шт)</t>
  </si>
  <si>
    <t>7 287.77 руб.</t>
  </si>
  <si>
    <t>ZGR-000222</t>
  </si>
  <si>
    <t>QS-1857</t>
  </si>
  <si>
    <t>Коллекторная группа 1"х5 вых С РАСХОДОМЕРАМИ и индикацией температуры, в сборе, НЕРЖАВЕЙКА (1/ 3шт)</t>
  </si>
  <si>
    <t>8 411.68 руб.</t>
  </si>
  <si>
    <t>ZGR-000223</t>
  </si>
  <si>
    <t>QS-1867</t>
  </si>
  <si>
    <t>Коллекторная группа 1"х6 вых С РАСХОДОМЕРАМИ и индикацией температуры, в сборе, НЕРЖАВЕЙКА (1/ 3шт)</t>
  </si>
  <si>
    <t>9 503.56 руб.</t>
  </si>
  <si>
    <t>ZGR-000224</t>
  </si>
  <si>
    <t>QS-1877</t>
  </si>
  <si>
    <t>Коллекторная группа 1"х7 вых С РАСХОДОМЕРАМИ и индикацией температуры, в сборе, НЕРЖАВЕЙКА (1/ 3шт)</t>
  </si>
  <si>
    <t>11 014.82 руб.</t>
  </si>
  <si>
    <t>ZGR-000225</t>
  </si>
  <si>
    <t>QS-1887</t>
  </si>
  <si>
    <t>Коллекторная группа 1"х8 вых С РАСХОДОМЕРАМИ и индикацией температуры, в сборе, НЕРЖАВЕЙКА (1/ 3шт)</t>
  </si>
  <si>
    <t>12 348.03 руб.</t>
  </si>
  <si>
    <t>ZGR-000226</t>
  </si>
  <si>
    <t>QS-1897</t>
  </si>
  <si>
    <t>Коллекторная группа 1"х9 вых С РАСХОДОМЕРАМИ и индикацией температуры, в сборе, НЕРЖАВЕЙКА (1/ 3шт)</t>
  </si>
  <si>
    <t>14 052.09 руб.</t>
  </si>
  <si>
    <t>ZGR-000227</t>
  </si>
  <si>
    <t>QS-18107</t>
  </si>
  <si>
    <t>Коллекторная группа 1"х10 вых С РАСХОДОМЕРАМИ и индикацией температуры, в сборе, НЕРЖАВЕЙКА (1/ 3шт)</t>
  </si>
  <si>
    <t>15 308.95 руб.</t>
  </si>
  <si>
    <t>ZGR-000228</t>
  </si>
  <si>
    <t>QS-18117</t>
  </si>
  <si>
    <t>Коллекторная группа 1"х11 вых С РАСХОДОМЕРАМИ и индикацией температуры, в сборе, НЕРЖАВЕЙКА (1/ 3шт)</t>
  </si>
  <si>
    <t>16 524.60 руб.</t>
  </si>
  <si>
    <t>ZGR-000229</t>
  </si>
  <si>
    <t>QS-18127</t>
  </si>
  <si>
    <t>Коллекторная группа 1"х12 вых С РАСХОДОМЕРАМИ и индикацией температуры, в сборе, НЕРЖАВЕЙКА (1/ 3шт)</t>
  </si>
  <si>
    <t>17 781.45 руб.</t>
  </si>
  <si>
    <t>ZGR-000161</t>
  </si>
  <si>
    <t>QS-1824</t>
  </si>
  <si>
    <t>Коллектор группа ZEGOR НЕРЖ с расход,  В КОМПЛЕКТЕ с воздухоотвод. и слив клапан, 1"х2 вых (1/ 3шт)</t>
  </si>
  <si>
    <t>7 172.90 руб.</t>
  </si>
  <si>
    <t>ZGR-000162</t>
  </si>
  <si>
    <t>QS-1834</t>
  </si>
  <si>
    <t>Коллектор группа ZEGOR НЕРЖ с расход,  В КОМПЛЕКТЕ с воздухоотвод. и слив клапан, 1"х3 вых (1/ 3шт)</t>
  </si>
  <si>
    <t>7 480.64 руб.</t>
  </si>
  <si>
    <t>ZGR-000163</t>
  </si>
  <si>
    <t>QS-1844</t>
  </si>
  <si>
    <t>Коллектор группа ZEGOR НЕРЖ с расход,  В КОМПЛЕКТЕ с воздухоотвод. и слив клапан, 1"х4 вых (1/ 3шт)</t>
  </si>
  <si>
    <t>8 749.11 руб.</t>
  </si>
  <si>
    <t>ZGR-000164</t>
  </si>
  <si>
    <t>QS-1854</t>
  </si>
  <si>
    <t>Коллектор группа ZEGOR НЕРЖ с расход,  В КОМПЛЕКТЕ с воздухоотвод. и слив клапан, 1"х5 вых (1/ 3шт)</t>
  </si>
  <si>
    <t>10 017.58 руб.</t>
  </si>
  <si>
    <t>ZGR-000165</t>
  </si>
  <si>
    <t>QS-1864</t>
  </si>
  <si>
    <t>Коллектор группа ZEGOR НЕРЖ с расход,  В КОМПЛЕКТЕ с воздухоотвод. и слив клапан, 1"х6 вых (1/ 3шт)</t>
  </si>
  <si>
    <t>11 286.05 руб.</t>
  </si>
  <si>
    <t>ZGR-000166</t>
  </si>
  <si>
    <t>QS-1874</t>
  </si>
  <si>
    <t>Коллектор группа ZEGOR НЕРЖ с расход,  В КОМПЛЕКТЕ с воздухоотвод. и слив клапан, 1"х7 вых (1/ 3шт)</t>
  </si>
  <si>
    <t>12 554.52 руб.</t>
  </si>
  <si>
    <t>ZGR-000167</t>
  </si>
  <si>
    <t>QS-1884</t>
  </si>
  <si>
    <t>Коллектор группа ZEGOR НЕРЖ с расход,  В КОМПЛЕКТЕ с воздухоотвод. и слив клапан, 1"х8 вых (1/ 3шт)</t>
  </si>
  <si>
    <t>13 826.02 руб.</t>
  </si>
  <si>
    <t>ZGR-000168</t>
  </si>
  <si>
    <t>QS-1894</t>
  </si>
  <si>
    <t>Коллектор группа ZEGOR НЕРЖ с расход,  В КОМПЛЕКТЕ с воздухоотвод. и слив клапан, 1"х9 вых (1/ 3шт)</t>
  </si>
  <si>
    <t>15 094.49 руб.</t>
  </si>
  <si>
    <t>ZGR-000169</t>
  </si>
  <si>
    <t>QS-18104</t>
  </si>
  <si>
    <t>Коллектор группа ZEGOR НЕРЖ с расход,  В КОМПЛЕКТЕ с воздухоотвод. и слив клапан, 1"х10 вых (1/ 3шт)</t>
  </si>
  <si>
    <t>16 362.96 руб.</t>
  </si>
  <si>
    <t>ZGR-000170</t>
  </si>
  <si>
    <t>QS-18114</t>
  </si>
  <si>
    <t>Коллектор группа ZEGOR НЕРЖ с расход,  В КОМПЛЕКТЕ с воздухоотвод. и слив клапан, 1"х11 вых (1/ 3шт)</t>
  </si>
  <si>
    <t>17 631.43 руб.</t>
  </si>
  <si>
    <t>ZGR-000171</t>
  </si>
  <si>
    <t>QS-18124</t>
  </si>
  <si>
    <t>Коллектор группа ZEGOR НЕРЖ с расход,  В КОМПЛЕКТЕ с воздухоотвод. и слив клапан, 1"х12 вых (1/ 3шт)</t>
  </si>
  <si>
    <t>18 899.90 руб.</t>
  </si>
</sst>
</file>

<file path=xl/styles.xml><?xml version="1.0" encoding="utf-8"?>
<styleSheet xmlns="http://schemas.openxmlformats.org/spreadsheetml/2006/main" xml:space="preserve">
  <numFmts count="1">
    <numFmt numFmtId="164" formatCode="# ### ### ### ### ### ### ### ##0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D9D9D9"/>
        <bgColor rgb="D9D9D9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1">
      <alignment horizontal="left" vertical="center" textRotation="0" wrapText="true" shrinkToFit="false"/>
    </xf>
    <xf xfId="0" fontId="0" numFmtId="0" fillId="2" borderId="1" applyFont="0" applyNumberFormat="0" applyFill="1" applyBorder="1" applyAlignment="1">
      <alignment horizontal="center" vertical="center" textRotation="0" wrapText="false" shrinkToFit="false"/>
    </xf>
    <xf xfId="0" fontId="0" numFmtId="0" fillId="0" borderId="1" applyFont="0" applyNumberFormat="0" applyFill="0" applyBorder="1" applyAlignment="1">
      <alignment horizontal="general" vertical="center" textRotation="0" wrapText="true" shrinkToFit="false"/>
    </xf>
    <xf xfId="0" fontId="1" numFmtId="0" fillId="2" borderId="1" applyFont="1" applyNumberFormat="0" applyFill="1" applyBorder="1" applyAlignment="1">
      <alignment horizontal="center" vertical="center" textRotation="0" wrapText="true" shrinkToFit="false"/>
    </xf>
    <xf xfId="0" fontId="1" numFmtId="164" fillId="2" borderId="1" applyFont="1" applyNumberFormat="1" applyFill="1" applyBorder="1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d981da49_77ea_11ea_8111_003048fd731b_0794addf_27b2_11ed_a30e_00259070b4871.jpeg"/><Relationship Id="rId2" Type="http://schemas.openxmlformats.org/officeDocument/2006/relationships/image" Target="../media/9ed4be2f_86a5_11e9_8101_003048fd731b_0794aeba_27b2_11ed_a30e_00259070b4872.jpeg"/><Relationship Id="rId3" Type="http://schemas.openxmlformats.org/officeDocument/2006/relationships/image" Target="../media/9ed4be65_86a5_11e9_8101_003048fd731b_0794adfc_27b2_11ed_a30e_00259070b4873.jpeg"/><Relationship Id="rId4" Type="http://schemas.openxmlformats.org/officeDocument/2006/relationships/image" Target="../media/3c8d8bf8_68f5_11ea_8111_003048fd731b_0794ada9_27b2_11ed_a30e_00259070b4874.jpeg"/><Relationship Id="rId5" Type="http://schemas.openxmlformats.org/officeDocument/2006/relationships/image" Target="../media/6f6da416_c29f_11ee_a54c_047c1617b143_e00cf357_f104_11ee_a58b_047c1617b1435.jpeg"/><Relationship Id="rId6" Type="http://schemas.openxmlformats.org/officeDocument/2006/relationships/image" Target="../media/d981da59_77ea_11ea_8111_003048fd731b_0794add8_27b2_11ed_a30e_00259070b4876.jpeg"/><Relationship Id="rId7" Type="http://schemas.openxmlformats.org/officeDocument/2006/relationships/image" Target="../media/9ed4be3f_86a5_11e9_8101_003048fd731b_0794ae49_27b2_11ed_a30e_00259070b4877.jpeg"/><Relationship Id="rId8" Type="http://schemas.openxmlformats.org/officeDocument/2006/relationships/image" Target="../media/9ed4be55_86a5_11e9_8101_003048fd731b_0794ae57_27b2_11ed_a30e_00259070b4878.jpeg"/><Relationship Id="rId9" Type="http://schemas.openxmlformats.org/officeDocument/2006/relationships/image" Target="../media/9ed4be7a_86a5_11e9_8101_003048fd731b_0794af00_27b2_11ed_a30e_00259070b4879.jpeg"/><Relationship Id="rId10" Type="http://schemas.openxmlformats.org/officeDocument/2006/relationships/image" Target="../media/9ed4be8f_86a5_11e9_8101_003048fd731b_0794adbf_27b2_11ed_a30e_00259070b48710.jpeg"/><Relationship Id="rId11" Type="http://schemas.openxmlformats.org/officeDocument/2006/relationships/image" Target="../media/bff2db43_403c_11ee_a4a3_047c1617b143_f50da9cb_c05b_11ee_a549_047c1617b14311.jpeg"/><Relationship Id="rId12" Type="http://schemas.openxmlformats.org/officeDocument/2006/relationships/image" Target="../media/970a8f8e_ceda_11eb_82cb_003048fd731b_a1555446_602e_11ec_a20b_00259070b48712.jpeg"/><Relationship Id="rId13" Type="http://schemas.openxmlformats.org/officeDocument/2006/relationships/image" Target="../media/e7a442c7_c2d4_11ee_a54c_047c1617b143_e00cf36d_f104_11ee_a58b_047c1617b14313.jpeg"/><Relationship Id="rId14" Type="http://schemas.openxmlformats.org/officeDocument/2006/relationships/image" Target="../media/3613e6fd_1867_11ed_a2f9_00259070b487_f50da9dc_c05b_11ee_a549_047c1617b1431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1</xdr:row>
      <xdr:rowOff>95250</xdr:rowOff>
    </xdr:from>
    <xdr:ext cx="1143000" cy="1143000"/>
    <xdr:pic>
      <xdr:nvPicPr>
        <xdr:cNvPr id="1" name="Image_200" descr="Image_20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9</xdr:row>
      <xdr:rowOff>95250</xdr:rowOff>
    </xdr:from>
    <xdr:ext cx="1143000" cy="1143000"/>
    <xdr:pic>
      <xdr:nvPicPr>
        <xdr:cNvPr id="2" name="Image_201" descr="Image_20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17</xdr:row>
      <xdr:rowOff>95250</xdr:rowOff>
    </xdr:from>
    <xdr:ext cx="1143000" cy="1143000"/>
    <xdr:pic>
      <xdr:nvPicPr>
        <xdr:cNvPr id="3" name="Image_202" descr="Image_20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27</xdr:row>
      <xdr:rowOff>95250</xdr:rowOff>
    </xdr:from>
    <xdr:ext cx="1143000" cy="1143000"/>
    <xdr:pic>
      <xdr:nvPicPr>
        <xdr:cNvPr id="4" name="Image_203" descr="Image_20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38</xdr:row>
      <xdr:rowOff>95250</xdr:rowOff>
    </xdr:from>
    <xdr:ext cx="1143000" cy="1143000"/>
    <xdr:pic>
      <xdr:nvPicPr>
        <xdr:cNvPr id="5" name="Image_204" descr="Image_20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49</xdr:row>
      <xdr:rowOff>95250</xdr:rowOff>
    </xdr:from>
    <xdr:ext cx="1143000" cy="1143000"/>
    <xdr:pic>
      <xdr:nvPicPr>
        <xdr:cNvPr id="6" name="Image_205" descr="Image_205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57</xdr:row>
      <xdr:rowOff>95250</xdr:rowOff>
    </xdr:from>
    <xdr:ext cx="1143000" cy="1143000"/>
    <xdr:pic>
      <xdr:nvPicPr>
        <xdr:cNvPr id="7" name="Image_206" descr="Image_206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68</xdr:row>
      <xdr:rowOff>95250</xdr:rowOff>
    </xdr:from>
    <xdr:ext cx="1143000" cy="1143000"/>
    <xdr:pic>
      <xdr:nvPicPr>
        <xdr:cNvPr id="8" name="Image_207" descr="Image_207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76</xdr:row>
      <xdr:rowOff>95250</xdr:rowOff>
    </xdr:from>
    <xdr:ext cx="1143000" cy="1143000"/>
    <xdr:pic>
      <xdr:nvPicPr>
        <xdr:cNvPr id="9" name="Image_208" descr="Image_208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86</xdr:row>
      <xdr:rowOff>95250</xdr:rowOff>
    </xdr:from>
    <xdr:ext cx="1143000" cy="1143000"/>
    <xdr:pic>
      <xdr:nvPicPr>
        <xdr:cNvPr id="10" name="Image_209" descr="Image_209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97</xdr:row>
      <xdr:rowOff>95250</xdr:rowOff>
    </xdr:from>
    <xdr:ext cx="1143000" cy="1143000"/>
    <xdr:pic>
      <xdr:nvPicPr>
        <xdr:cNvPr id="11" name="Image_210" descr="Image_210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108</xdr:row>
      <xdr:rowOff>95250</xdr:rowOff>
    </xdr:from>
    <xdr:ext cx="1143000" cy="1143000"/>
    <xdr:pic>
      <xdr:nvPicPr>
        <xdr:cNvPr id="12" name="Image_211" descr="Image_211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119</xdr:row>
      <xdr:rowOff>95250</xdr:rowOff>
    </xdr:from>
    <xdr:ext cx="1143000" cy="1143000"/>
    <xdr:pic>
      <xdr:nvPicPr>
        <xdr:cNvPr id="13" name="Image_212" descr="Image_212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129</xdr:row>
      <xdr:rowOff>95250</xdr:rowOff>
    </xdr:from>
    <xdr:ext cx="1143000" cy="1143000"/>
    <xdr:pic>
      <xdr:nvPicPr>
        <xdr:cNvPr id="14" name="Image_213" descr="Image_213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40"/>
  <sheetViews>
    <sheetView tabSelected="1" workbookViewId="0" showGridLines="true" showRowColHeaders="1">
      <pane ySplit="1" topLeftCell="A2" activePane="bottomLeft" state="frozen"/>
      <selection pane="bottomLeft" activeCell="A2" sqref="A2"/>
    </sheetView>
  </sheetViews>
  <sheetFormatPr defaultRowHeight="14.4" outlineLevelRow="0" outlineLevelCol="0"/>
  <cols>
    <col min="1" max="1" width="24" customWidth="true" style="0"/>
    <col min="2" max="2" width="10" customWidth="true" style="0"/>
    <col min="3" max="3" width="14" customWidth="true" style="0"/>
    <col min="4" max="4" width="20" customWidth="true" style="0"/>
    <col min="5" max="5" width="60" customWidth="true" style="0"/>
    <col min="6" max="6" width="15" customWidth="true" style="0"/>
    <col min="7" max="7" width="15" customWidth="true" style="0"/>
    <col min="8" max="8" width="11" customWidth="true" style="0"/>
    <col min="9" max="9" width="10" customWidth="true" style="0"/>
    <col min="10" max="10" width="13" customWidth="true" style="0"/>
  </cols>
  <sheetData>
    <row r="1" spans="1:10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5">
        <f>SUM(J2:J140)</f>
        <v>0</v>
      </c>
    </row>
    <row r="2" spans="1:10">
      <c r="A2" s="1"/>
      <c r="B2" s="1">
        <v>825466</v>
      </c>
      <c r="C2" s="1" t="s">
        <v>9</v>
      </c>
      <c r="D2" s="1" t="s">
        <v>10</v>
      </c>
      <c r="E2" s="3" t="s">
        <v>11</v>
      </c>
      <c r="F2" s="1" t="s">
        <v>12</v>
      </c>
      <c r="G2" s="1" t="s">
        <v>13</v>
      </c>
      <c r="H2" s="1" t="s">
        <v>14</v>
      </c>
      <c r="I2" s="2"/>
      <c r="J2" s="5">
        <f>I2*9057.00</f>
        <v>0</v>
      </c>
    </row>
    <row r="3" spans="1:10">
      <c r="A3" s="1"/>
      <c r="B3" s="1">
        <v>825467</v>
      </c>
      <c r="C3" s="1" t="s">
        <v>15</v>
      </c>
      <c r="D3" s="1" t="s">
        <v>16</v>
      </c>
      <c r="E3" s="3" t="s">
        <v>17</v>
      </c>
      <c r="F3" s="1" t="s">
        <v>18</v>
      </c>
      <c r="G3" s="1" t="s">
        <v>19</v>
      </c>
      <c r="H3" s="1" t="s">
        <v>14</v>
      </c>
      <c r="I3" s="2"/>
      <c r="J3" s="5">
        <f>I3*10870.00</f>
        <v>0</v>
      </c>
    </row>
    <row r="4" spans="1:10">
      <c r="A4" s="1"/>
      <c r="B4" s="1">
        <v>825468</v>
      </c>
      <c r="C4" s="1" t="s">
        <v>20</v>
      </c>
      <c r="D4" s="1" t="s">
        <v>21</v>
      </c>
      <c r="E4" s="3" t="s">
        <v>22</v>
      </c>
      <c r="F4" s="1" t="s">
        <v>23</v>
      </c>
      <c r="G4" s="1" t="s">
        <v>13</v>
      </c>
      <c r="H4" s="1" t="s">
        <v>14</v>
      </c>
      <c r="I4" s="2"/>
      <c r="J4" s="5">
        <f>I4*13716.00</f>
        <v>0</v>
      </c>
    </row>
    <row r="5" spans="1:10">
      <c r="A5" s="1"/>
      <c r="B5" s="1">
        <v>825469</v>
      </c>
      <c r="C5" s="1" t="s">
        <v>24</v>
      </c>
      <c r="D5" s="1" t="s">
        <v>25</v>
      </c>
      <c r="E5" s="3" t="s">
        <v>26</v>
      </c>
      <c r="F5" s="1" t="s">
        <v>27</v>
      </c>
      <c r="G5" s="1" t="s">
        <v>13</v>
      </c>
      <c r="H5" s="1" t="s">
        <v>14</v>
      </c>
      <c r="I5" s="2"/>
      <c r="J5" s="5">
        <f>I5*15943.00</f>
        <v>0</v>
      </c>
    </row>
    <row r="6" spans="1:10">
      <c r="A6" s="1"/>
      <c r="B6" s="1">
        <v>825470</v>
      </c>
      <c r="C6" s="1" t="s">
        <v>28</v>
      </c>
      <c r="D6" s="1" t="s">
        <v>29</v>
      </c>
      <c r="E6" s="3" t="s">
        <v>30</v>
      </c>
      <c r="F6" s="1" t="s">
        <v>31</v>
      </c>
      <c r="G6" s="1" t="s">
        <v>13</v>
      </c>
      <c r="H6" s="1" t="s">
        <v>14</v>
      </c>
      <c r="I6" s="2"/>
      <c r="J6" s="5">
        <f>I6*17572.00</f>
        <v>0</v>
      </c>
    </row>
    <row r="7" spans="1:10">
      <c r="A7" s="1"/>
      <c r="B7" s="1">
        <v>825471</v>
      </c>
      <c r="C7" s="1" t="s">
        <v>32</v>
      </c>
      <c r="D7" s="1" t="s">
        <v>33</v>
      </c>
      <c r="E7" s="3" t="s">
        <v>34</v>
      </c>
      <c r="F7" s="1" t="s">
        <v>35</v>
      </c>
      <c r="G7" s="1" t="s">
        <v>13</v>
      </c>
      <c r="H7" s="1" t="s">
        <v>14</v>
      </c>
      <c r="I7" s="2"/>
      <c r="J7" s="5">
        <f>I7*19721.00</f>
        <v>0</v>
      </c>
    </row>
    <row r="8" spans="1:10">
      <c r="A8" s="1"/>
      <c r="B8" s="1">
        <v>825472</v>
      </c>
      <c r="C8" s="1" t="s">
        <v>36</v>
      </c>
      <c r="D8" s="1" t="s">
        <v>37</v>
      </c>
      <c r="E8" s="3" t="s">
        <v>38</v>
      </c>
      <c r="F8" s="1" t="s">
        <v>39</v>
      </c>
      <c r="G8" s="1" t="s">
        <v>13</v>
      </c>
      <c r="H8" s="1" t="s">
        <v>14</v>
      </c>
      <c r="I8" s="2"/>
      <c r="J8" s="5">
        <f>I8*22040.00</f>
        <v>0</v>
      </c>
    </row>
    <row r="9" spans="1:10">
      <c r="A9" s="1"/>
      <c r="B9" s="1">
        <v>825473</v>
      </c>
      <c r="C9" s="1" t="s">
        <v>40</v>
      </c>
      <c r="D9" s="1" t="s">
        <v>41</v>
      </c>
      <c r="E9" s="3" t="s">
        <v>42</v>
      </c>
      <c r="F9" s="1" t="s">
        <v>43</v>
      </c>
      <c r="G9" s="1" t="s">
        <v>13</v>
      </c>
      <c r="H9" s="1" t="s">
        <v>14</v>
      </c>
      <c r="I9" s="2"/>
      <c r="J9" s="5">
        <f>I9*25070.00</f>
        <v>0</v>
      </c>
    </row>
    <row r="10" spans="1:10">
      <c r="A10" s="1"/>
      <c r="B10" s="1">
        <v>819275</v>
      </c>
      <c r="C10" s="1" t="s">
        <v>44</v>
      </c>
      <c r="D10" s="1" t="s">
        <v>45</v>
      </c>
      <c r="E10" s="3" t="s">
        <v>46</v>
      </c>
      <c r="F10" s="1" t="s">
        <v>47</v>
      </c>
      <c r="G10" s="1" t="s">
        <v>19</v>
      </c>
      <c r="H10" s="1" t="s">
        <v>14</v>
      </c>
      <c r="I10" s="2"/>
      <c r="J10" s="5">
        <f>I10*8544.00</f>
        <v>0</v>
      </c>
    </row>
    <row r="11" spans="1:10">
      <c r="A11" s="1"/>
      <c r="B11" s="1">
        <v>819276</v>
      </c>
      <c r="C11" s="1" t="s">
        <v>48</v>
      </c>
      <c r="D11" s="1" t="s">
        <v>49</v>
      </c>
      <c r="E11" s="3" t="s">
        <v>50</v>
      </c>
      <c r="F11" s="1" t="s">
        <v>51</v>
      </c>
      <c r="G11" s="1" t="s">
        <v>52</v>
      </c>
      <c r="H11" s="1" t="s">
        <v>14</v>
      </c>
      <c r="I11" s="2"/>
      <c r="J11" s="5">
        <f>I11*10238.00</f>
        <v>0</v>
      </c>
    </row>
    <row r="12" spans="1:10">
      <c r="A12" s="1"/>
      <c r="B12" s="1">
        <v>819277</v>
      </c>
      <c r="C12" s="1" t="s">
        <v>53</v>
      </c>
      <c r="D12" s="1" t="s">
        <v>54</v>
      </c>
      <c r="E12" s="3" t="s">
        <v>55</v>
      </c>
      <c r="F12" s="1" t="s">
        <v>56</v>
      </c>
      <c r="G12" s="1" t="s">
        <v>19</v>
      </c>
      <c r="H12" s="1" t="s">
        <v>14</v>
      </c>
      <c r="I12" s="2"/>
      <c r="J12" s="5">
        <f>I12*10841.00</f>
        <v>0</v>
      </c>
    </row>
    <row r="13" spans="1:10">
      <c r="A13" s="1"/>
      <c r="B13" s="1">
        <v>819278</v>
      </c>
      <c r="C13" s="1" t="s">
        <v>57</v>
      </c>
      <c r="D13" s="1" t="s">
        <v>58</v>
      </c>
      <c r="E13" s="3" t="s">
        <v>59</v>
      </c>
      <c r="F13" s="1" t="s">
        <v>60</v>
      </c>
      <c r="G13" s="1" t="s">
        <v>52</v>
      </c>
      <c r="H13" s="1" t="s">
        <v>14</v>
      </c>
      <c r="I13" s="2"/>
      <c r="J13" s="5">
        <f>I13*14300.00</f>
        <v>0</v>
      </c>
    </row>
    <row r="14" spans="1:10">
      <c r="A14" s="1"/>
      <c r="B14" s="1">
        <v>819279</v>
      </c>
      <c r="C14" s="1" t="s">
        <v>61</v>
      </c>
      <c r="D14" s="1" t="s">
        <v>62</v>
      </c>
      <c r="E14" s="3" t="s">
        <v>63</v>
      </c>
      <c r="F14" s="1" t="s">
        <v>64</v>
      </c>
      <c r="G14" s="1" t="s">
        <v>19</v>
      </c>
      <c r="H14" s="1" t="s">
        <v>14</v>
      </c>
      <c r="I14" s="2"/>
      <c r="J14" s="5">
        <f>I14*14830.00</f>
        <v>0</v>
      </c>
    </row>
    <row r="15" spans="1:10">
      <c r="A15" s="1"/>
      <c r="B15" s="1">
        <v>819280</v>
      </c>
      <c r="C15" s="1" t="s">
        <v>65</v>
      </c>
      <c r="D15" s="1" t="s">
        <v>66</v>
      </c>
      <c r="E15" s="3" t="s">
        <v>67</v>
      </c>
      <c r="F15" s="1" t="s">
        <v>68</v>
      </c>
      <c r="G15" s="1" t="s">
        <v>19</v>
      </c>
      <c r="H15" s="1" t="s">
        <v>14</v>
      </c>
      <c r="I15" s="2"/>
      <c r="J15" s="5">
        <f>I15*16955.00</f>
        <v>0</v>
      </c>
    </row>
    <row r="16" spans="1:10">
      <c r="A16" s="1"/>
      <c r="B16" s="1">
        <v>819281</v>
      </c>
      <c r="C16" s="1" t="s">
        <v>69</v>
      </c>
      <c r="D16" s="1" t="s">
        <v>70</v>
      </c>
      <c r="E16" s="3" t="s">
        <v>71</v>
      </c>
      <c r="F16" s="1" t="s">
        <v>72</v>
      </c>
      <c r="G16" s="1" t="s">
        <v>19</v>
      </c>
      <c r="H16" s="1" t="s">
        <v>14</v>
      </c>
      <c r="I16" s="2"/>
      <c r="J16" s="5">
        <f>I16*19115.00</f>
        <v>0</v>
      </c>
    </row>
    <row r="17" spans="1:10">
      <c r="A17" s="1"/>
      <c r="B17" s="1">
        <v>819282</v>
      </c>
      <c r="C17" s="1" t="s">
        <v>73</v>
      </c>
      <c r="D17" s="1" t="s">
        <v>74</v>
      </c>
      <c r="E17" s="3" t="s">
        <v>75</v>
      </c>
      <c r="F17" s="1" t="s">
        <v>76</v>
      </c>
      <c r="G17" s="1" t="s">
        <v>19</v>
      </c>
      <c r="H17" s="1" t="s">
        <v>14</v>
      </c>
      <c r="I17" s="2"/>
      <c r="J17" s="5">
        <f>I17*21073.00</f>
        <v>0</v>
      </c>
    </row>
    <row r="18" spans="1:10">
      <c r="A18" s="1"/>
      <c r="B18" s="1">
        <v>819302</v>
      </c>
      <c r="C18" s="1" t="s">
        <v>77</v>
      </c>
      <c r="D18" s="1" t="s">
        <v>78</v>
      </c>
      <c r="E18" s="3" t="s">
        <v>79</v>
      </c>
      <c r="F18" s="1" t="s">
        <v>80</v>
      </c>
      <c r="G18" s="1" t="s">
        <v>19</v>
      </c>
      <c r="H18" s="1" t="s">
        <v>14</v>
      </c>
      <c r="I18" s="2"/>
      <c r="J18" s="5">
        <f>I18*18466.00</f>
        <v>0</v>
      </c>
    </row>
    <row r="19" spans="1:10">
      <c r="A19" s="1"/>
      <c r="B19" s="1">
        <v>819303</v>
      </c>
      <c r="C19" s="1" t="s">
        <v>81</v>
      </c>
      <c r="D19" s="1" t="s">
        <v>82</v>
      </c>
      <c r="E19" s="3" t="s">
        <v>83</v>
      </c>
      <c r="F19" s="1" t="s">
        <v>84</v>
      </c>
      <c r="G19" s="1" t="s">
        <v>19</v>
      </c>
      <c r="H19" s="1" t="s">
        <v>14</v>
      </c>
      <c r="I19" s="2"/>
      <c r="J19" s="5">
        <f>I19*20468.00</f>
        <v>0</v>
      </c>
    </row>
    <row r="20" spans="1:10">
      <c r="A20" s="1"/>
      <c r="B20" s="1">
        <v>819304</v>
      </c>
      <c r="C20" s="1" t="s">
        <v>85</v>
      </c>
      <c r="D20" s="1" t="s">
        <v>86</v>
      </c>
      <c r="E20" s="3" t="s">
        <v>87</v>
      </c>
      <c r="F20" s="1" t="s">
        <v>88</v>
      </c>
      <c r="G20" s="1" t="s">
        <v>19</v>
      </c>
      <c r="H20" s="1" t="s">
        <v>14</v>
      </c>
      <c r="I20" s="2"/>
      <c r="J20" s="5">
        <f>I20*24597.00</f>
        <v>0</v>
      </c>
    </row>
    <row r="21" spans="1:10">
      <c r="A21" s="1"/>
      <c r="B21" s="1">
        <v>819305</v>
      </c>
      <c r="C21" s="1" t="s">
        <v>89</v>
      </c>
      <c r="D21" s="1" t="s">
        <v>90</v>
      </c>
      <c r="E21" s="3" t="s">
        <v>91</v>
      </c>
      <c r="F21" s="1" t="s">
        <v>92</v>
      </c>
      <c r="G21" s="1" t="s">
        <v>19</v>
      </c>
      <c r="H21" s="1" t="s">
        <v>14</v>
      </c>
      <c r="I21" s="2"/>
      <c r="J21" s="5">
        <f>I21*26212.00</f>
        <v>0</v>
      </c>
    </row>
    <row r="22" spans="1:10">
      <c r="A22" s="1"/>
      <c r="B22" s="1">
        <v>819306</v>
      </c>
      <c r="C22" s="1" t="s">
        <v>93</v>
      </c>
      <c r="D22" s="1" t="s">
        <v>94</v>
      </c>
      <c r="E22" s="3" t="s">
        <v>95</v>
      </c>
      <c r="F22" s="1" t="s">
        <v>96</v>
      </c>
      <c r="G22" s="1" t="s">
        <v>19</v>
      </c>
      <c r="H22" s="1" t="s">
        <v>14</v>
      </c>
      <c r="I22" s="2"/>
      <c r="J22" s="5">
        <f>I22*30577.00</f>
        <v>0</v>
      </c>
    </row>
    <row r="23" spans="1:10">
      <c r="A23" s="1"/>
      <c r="B23" s="1">
        <v>819307</v>
      </c>
      <c r="C23" s="1" t="s">
        <v>97</v>
      </c>
      <c r="D23" s="1" t="s">
        <v>98</v>
      </c>
      <c r="E23" s="3" t="s">
        <v>99</v>
      </c>
      <c r="F23" s="1" t="s">
        <v>100</v>
      </c>
      <c r="G23" s="1" t="s">
        <v>19</v>
      </c>
      <c r="H23" s="1" t="s">
        <v>14</v>
      </c>
      <c r="I23" s="2"/>
      <c r="J23" s="5">
        <f>I23*34435.00</f>
        <v>0</v>
      </c>
    </row>
    <row r="24" spans="1:10">
      <c r="A24" s="1"/>
      <c r="B24" s="1">
        <v>819308</v>
      </c>
      <c r="C24" s="1" t="s">
        <v>101</v>
      </c>
      <c r="D24" s="1" t="s">
        <v>102</v>
      </c>
      <c r="E24" s="3" t="s">
        <v>103</v>
      </c>
      <c r="F24" s="1" t="s">
        <v>104</v>
      </c>
      <c r="G24" s="1" t="s">
        <v>19</v>
      </c>
      <c r="H24" s="1" t="s">
        <v>14</v>
      </c>
      <c r="I24" s="2"/>
      <c r="J24" s="5">
        <f>I24*36598.00</f>
        <v>0</v>
      </c>
    </row>
    <row r="25" spans="1:10">
      <c r="A25" s="1"/>
      <c r="B25" s="1">
        <v>819309</v>
      </c>
      <c r="C25" s="1" t="s">
        <v>105</v>
      </c>
      <c r="D25" s="1" t="s">
        <v>106</v>
      </c>
      <c r="E25" s="3" t="s">
        <v>107</v>
      </c>
      <c r="F25" s="1" t="s">
        <v>108</v>
      </c>
      <c r="G25" s="1" t="s">
        <v>19</v>
      </c>
      <c r="H25" s="1" t="s">
        <v>14</v>
      </c>
      <c r="I25" s="2"/>
      <c r="J25" s="5">
        <f>I25*37589.00</f>
        <v>0</v>
      </c>
    </row>
    <row r="26" spans="1:10">
      <c r="A26" s="1"/>
      <c r="B26" s="1">
        <v>819310</v>
      </c>
      <c r="C26" s="1" t="s">
        <v>109</v>
      </c>
      <c r="D26" s="1" t="s">
        <v>110</v>
      </c>
      <c r="E26" s="3" t="s">
        <v>111</v>
      </c>
      <c r="F26" s="1" t="s">
        <v>112</v>
      </c>
      <c r="G26" s="1" t="s">
        <v>19</v>
      </c>
      <c r="H26" s="1" t="s">
        <v>14</v>
      </c>
      <c r="I26" s="2"/>
      <c r="J26" s="5">
        <f>I26*42460.00</f>
        <v>0</v>
      </c>
    </row>
    <row r="27" spans="1:10">
      <c r="A27" s="1"/>
      <c r="B27" s="1">
        <v>819311</v>
      </c>
      <c r="C27" s="1" t="s">
        <v>113</v>
      </c>
      <c r="D27" s="1" t="s">
        <v>114</v>
      </c>
      <c r="E27" s="3" t="s">
        <v>115</v>
      </c>
      <c r="F27" s="1" t="s">
        <v>116</v>
      </c>
      <c r="G27" s="1" t="s">
        <v>19</v>
      </c>
      <c r="H27" s="1" t="s">
        <v>14</v>
      </c>
      <c r="I27" s="2"/>
      <c r="J27" s="5">
        <f>I27*46419.00</f>
        <v>0</v>
      </c>
    </row>
    <row r="28" spans="1:10">
      <c r="A28" s="1"/>
      <c r="B28" s="1">
        <v>825252</v>
      </c>
      <c r="C28" s="1" t="s">
        <v>117</v>
      </c>
      <c r="D28" s="1" t="s">
        <v>118</v>
      </c>
      <c r="E28" s="3" t="s">
        <v>119</v>
      </c>
      <c r="F28" s="1" t="s">
        <v>120</v>
      </c>
      <c r="G28" s="1" t="s">
        <v>19</v>
      </c>
      <c r="H28" s="1" t="s">
        <v>14</v>
      </c>
      <c r="I28" s="2"/>
      <c r="J28" s="5">
        <f>I28*5910.11</f>
        <v>0</v>
      </c>
    </row>
    <row r="29" spans="1:10">
      <c r="A29" s="1"/>
      <c r="B29" s="1">
        <v>825253</v>
      </c>
      <c r="C29" s="1" t="s">
        <v>121</v>
      </c>
      <c r="D29" s="1" t="s">
        <v>122</v>
      </c>
      <c r="E29" s="3" t="s">
        <v>123</v>
      </c>
      <c r="F29" s="1" t="s">
        <v>124</v>
      </c>
      <c r="G29" s="1" t="s">
        <v>19</v>
      </c>
      <c r="H29" s="1" t="s">
        <v>14</v>
      </c>
      <c r="I29" s="2"/>
      <c r="J29" s="5">
        <f>I29*7204.82</f>
        <v>0</v>
      </c>
    </row>
    <row r="30" spans="1:10">
      <c r="A30" s="1"/>
      <c r="B30" s="1">
        <v>825254</v>
      </c>
      <c r="C30" s="1" t="s">
        <v>125</v>
      </c>
      <c r="D30" s="1" t="s">
        <v>126</v>
      </c>
      <c r="E30" s="3" t="s">
        <v>127</v>
      </c>
      <c r="F30" s="1" t="s">
        <v>128</v>
      </c>
      <c r="G30" s="1" t="s">
        <v>19</v>
      </c>
      <c r="H30" s="1" t="s">
        <v>14</v>
      </c>
      <c r="I30" s="2"/>
      <c r="J30" s="5">
        <f>I30*8545.13</f>
        <v>0</v>
      </c>
    </row>
    <row r="31" spans="1:10">
      <c r="A31" s="1"/>
      <c r="B31" s="1">
        <v>825255</v>
      </c>
      <c r="C31" s="1" t="s">
        <v>129</v>
      </c>
      <c r="D31" s="1" t="s">
        <v>130</v>
      </c>
      <c r="E31" s="3" t="s">
        <v>131</v>
      </c>
      <c r="F31" s="1" t="s">
        <v>132</v>
      </c>
      <c r="G31" s="1" t="s">
        <v>19</v>
      </c>
      <c r="H31" s="1" t="s">
        <v>14</v>
      </c>
      <c r="I31" s="2"/>
      <c r="J31" s="5">
        <f>I31*10036.79</f>
        <v>0</v>
      </c>
    </row>
    <row r="32" spans="1:10">
      <c r="A32" s="1"/>
      <c r="B32" s="1">
        <v>825256</v>
      </c>
      <c r="C32" s="1" t="s">
        <v>133</v>
      </c>
      <c r="D32" s="1" t="s">
        <v>134</v>
      </c>
      <c r="E32" s="3" t="s">
        <v>135</v>
      </c>
      <c r="F32" s="1" t="s">
        <v>136</v>
      </c>
      <c r="G32" s="1" t="s">
        <v>19</v>
      </c>
      <c r="H32" s="1" t="s">
        <v>14</v>
      </c>
      <c r="I32" s="2"/>
      <c r="J32" s="5">
        <f>I32*11544.86</f>
        <v>0</v>
      </c>
    </row>
    <row r="33" spans="1:10">
      <c r="A33" s="1"/>
      <c r="B33" s="1">
        <v>825257</v>
      </c>
      <c r="C33" s="1" t="s">
        <v>137</v>
      </c>
      <c r="D33" s="1" t="s">
        <v>138</v>
      </c>
      <c r="E33" s="3" t="s">
        <v>139</v>
      </c>
      <c r="F33" s="1" t="s">
        <v>140</v>
      </c>
      <c r="G33" s="1" t="s">
        <v>19</v>
      </c>
      <c r="H33" s="1" t="s">
        <v>14</v>
      </c>
      <c r="I33" s="2"/>
      <c r="J33" s="5">
        <f>I33*13018.28</f>
        <v>0</v>
      </c>
    </row>
    <row r="34" spans="1:10">
      <c r="A34" s="1"/>
      <c r="B34" s="1">
        <v>825258</v>
      </c>
      <c r="C34" s="1" t="s">
        <v>141</v>
      </c>
      <c r="D34" s="1" t="s">
        <v>142</v>
      </c>
      <c r="E34" s="3" t="s">
        <v>143</v>
      </c>
      <c r="F34" s="1" t="s">
        <v>144</v>
      </c>
      <c r="G34" s="1" t="s">
        <v>19</v>
      </c>
      <c r="H34" s="1" t="s">
        <v>14</v>
      </c>
      <c r="I34" s="2"/>
      <c r="J34" s="5">
        <f>I34*14515.41</f>
        <v>0</v>
      </c>
    </row>
    <row r="35" spans="1:10">
      <c r="A35" s="1"/>
      <c r="B35" s="1">
        <v>825259</v>
      </c>
      <c r="C35" s="1" t="s">
        <v>145</v>
      </c>
      <c r="D35" s="1" t="s">
        <v>146</v>
      </c>
      <c r="E35" s="3" t="s">
        <v>147</v>
      </c>
      <c r="F35" s="1" t="s">
        <v>148</v>
      </c>
      <c r="G35" s="1" t="s">
        <v>19</v>
      </c>
      <c r="H35" s="1" t="s">
        <v>14</v>
      </c>
      <c r="I35" s="2"/>
      <c r="J35" s="5">
        <f>I35*15972.42</f>
        <v>0</v>
      </c>
    </row>
    <row r="36" spans="1:10">
      <c r="A36" s="1"/>
      <c r="B36" s="1">
        <v>825260</v>
      </c>
      <c r="C36" s="1" t="s">
        <v>149</v>
      </c>
      <c r="D36" s="1" t="s">
        <v>150</v>
      </c>
      <c r="E36" s="3" t="s">
        <v>151</v>
      </c>
      <c r="F36" s="1" t="s">
        <v>152</v>
      </c>
      <c r="G36" s="1" t="s">
        <v>19</v>
      </c>
      <c r="H36" s="1" t="s">
        <v>14</v>
      </c>
      <c r="I36" s="2"/>
      <c r="J36" s="5">
        <f>I36*17518.79</f>
        <v>0</v>
      </c>
    </row>
    <row r="37" spans="1:10">
      <c r="A37" s="1"/>
      <c r="B37" s="1">
        <v>825261</v>
      </c>
      <c r="C37" s="1" t="s">
        <v>153</v>
      </c>
      <c r="D37" s="1" t="s">
        <v>154</v>
      </c>
      <c r="E37" s="3" t="s">
        <v>155</v>
      </c>
      <c r="F37" s="1" t="s">
        <v>156</v>
      </c>
      <c r="G37" s="1" t="s">
        <v>19</v>
      </c>
      <c r="H37" s="1" t="s">
        <v>14</v>
      </c>
      <c r="I37" s="2"/>
      <c r="J37" s="5">
        <f>I37*19019.56</f>
        <v>0</v>
      </c>
    </row>
    <row r="38" spans="1:10">
      <c r="A38" s="1"/>
      <c r="B38" s="1">
        <v>825262</v>
      </c>
      <c r="C38" s="1" t="s">
        <v>157</v>
      </c>
      <c r="D38" s="1" t="s">
        <v>158</v>
      </c>
      <c r="E38" s="3" t="s">
        <v>159</v>
      </c>
      <c r="F38" s="1" t="s">
        <v>160</v>
      </c>
      <c r="G38" s="1" t="s">
        <v>19</v>
      </c>
      <c r="H38" s="1" t="s">
        <v>14</v>
      </c>
      <c r="I38" s="2"/>
      <c r="J38" s="5">
        <f>I38*20731.87</f>
        <v>0</v>
      </c>
    </row>
    <row r="39" spans="1:10">
      <c r="A39" s="1"/>
      <c r="B39" s="1">
        <v>882284</v>
      </c>
      <c r="C39" s="1" t="s">
        <v>161</v>
      </c>
      <c r="D39" s="1" t="s">
        <v>162</v>
      </c>
      <c r="E39" s="3" t="s">
        <v>163</v>
      </c>
      <c r="F39" s="1" t="s">
        <v>164</v>
      </c>
      <c r="G39" s="1" t="s">
        <v>19</v>
      </c>
      <c r="H39" s="1" t="s">
        <v>14</v>
      </c>
      <c r="I39" s="2"/>
      <c r="J39" s="5">
        <f>I39*4518.04</f>
        <v>0</v>
      </c>
    </row>
    <row r="40" spans="1:10">
      <c r="A40" s="1"/>
      <c r="B40" s="1">
        <v>882285</v>
      </c>
      <c r="C40" s="1" t="s">
        <v>165</v>
      </c>
      <c r="D40" s="1" t="s">
        <v>166</v>
      </c>
      <c r="E40" s="3" t="s">
        <v>167</v>
      </c>
      <c r="F40" s="1" t="s">
        <v>168</v>
      </c>
      <c r="G40" s="1" t="s">
        <v>19</v>
      </c>
      <c r="H40" s="1" t="s">
        <v>14</v>
      </c>
      <c r="I40" s="2"/>
      <c r="J40" s="5">
        <f>I40*5613.12</f>
        <v>0</v>
      </c>
    </row>
    <row r="41" spans="1:10">
      <c r="A41" s="1"/>
      <c r="B41" s="1">
        <v>882286</v>
      </c>
      <c r="C41" s="1" t="s">
        <v>169</v>
      </c>
      <c r="D41" s="1" t="s">
        <v>170</v>
      </c>
      <c r="E41" s="3" t="s">
        <v>171</v>
      </c>
      <c r="F41" s="1" t="s">
        <v>172</v>
      </c>
      <c r="G41" s="1" t="s">
        <v>19</v>
      </c>
      <c r="H41" s="1" t="s">
        <v>14</v>
      </c>
      <c r="I41" s="2"/>
      <c r="J41" s="5">
        <f>I41*6705.01</f>
        <v>0</v>
      </c>
    </row>
    <row r="42" spans="1:10">
      <c r="A42" s="1"/>
      <c r="B42" s="1">
        <v>882287</v>
      </c>
      <c r="C42" s="1" t="s">
        <v>173</v>
      </c>
      <c r="D42" s="1" t="s">
        <v>174</v>
      </c>
      <c r="E42" s="3" t="s">
        <v>175</v>
      </c>
      <c r="F42" s="1" t="s">
        <v>176</v>
      </c>
      <c r="G42" s="1" t="s">
        <v>19</v>
      </c>
      <c r="H42" s="1" t="s">
        <v>14</v>
      </c>
      <c r="I42" s="2"/>
      <c r="J42" s="5">
        <f>I42*7841.72</f>
        <v>0</v>
      </c>
    </row>
    <row r="43" spans="1:10">
      <c r="A43" s="1"/>
      <c r="B43" s="1">
        <v>882288</v>
      </c>
      <c r="C43" s="1" t="s">
        <v>177</v>
      </c>
      <c r="D43" s="1" t="s">
        <v>178</v>
      </c>
      <c r="E43" s="3" t="s">
        <v>179</v>
      </c>
      <c r="F43" s="1" t="s">
        <v>180</v>
      </c>
      <c r="G43" s="1" t="s">
        <v>19</v>
      </c>
      <c r="H43" s="1" t="s">
        <v>14</v>
      </c>
      <c r="I43" s="2"/>
      <c r="J43" s="5">
        <f>I43*8933.61</f>
        <v>0</v>
      </c>
    </row>
    <row r="44" spans="1:10">
      <c r="A44" s="1"/>
      <c r="B44" s="1">
        <v>882289</v>
      </c>
      <c r="C44" s="1" t="s">
        <v>181</v>
      </c>
      <c r="D44" s="1" t="s">
        <v>182</v>
      </c>
      <c r="E44" s="3" t="s">
        <v>183</v>
      </c>
      <c r="F44" s="1" t="s">
        <v>184</v>
      </c>
      <c r="G44" s="1" t="s">
        <v>19</v>
      </c>
      <c r="H44" s="1" t="s">
        <v>14</v>
      </c>
      <c r="I44" s="2"/>
      <c r="J44" s="5">
        <f>I44*10267.78</f>
        <v>0</v>
      </c>
    </row>
    <row r="45" spans="1:10">
      <c r="A45" s="1"/>
      <c r="B45" s="1">
        <v>882290</v>
      </c>
      <c r="C45" s="1" t="s">
        <v>185</v>
      </c>
      <c r="D45" s="1" t="s">
        <v>186</v>
      </c>
      <c r="E45" s="3" t="s">
        <v>187</v>
      </c>
      <c r="F45" s="1" t="s">
        <v>188</v>
      </c>
      <c r="G45" s="1" t="s">
        <v>19</v>
      </c>
      <c r="H45" s="1" t="s">
        <v>14</v>
      </c>
      <c r="I45" s="2"/>
      <c r="J45" s="5">
        <f>I45*11463.64</f>
        <v>0</v>
      </c>
    </row>
    <row r="46" spans="1:10">
      <c r="A46" s="1"/>
      <c r="B46" s="1">
        <v>882291</v>
      </c>
      <c r="C46" s="1" t="s">
        <v>189</v>
      </c>
      <c r="D46" s="1" t="s">
        <v>190</v>
      </c>
      <c r="E46" s="3" t="s">
        <v>191</v>
      </c>
      <c r="F46" s="1" t="s">
        <v>192</v>
      </c>
      <c r="G46" s="1" t="s">
        <v>19</v>
      </c>
      <c r="H46" s="1" t="s">
        <v>14</v>
      </c>
      <c r="I46" s="2"/>
      <c r="J46" s="5">
        <f>I46*12818.92</f>
        <v>0</v>
      </c>
    </row>
    <row r="47" spans="1:10">
      <c r="A47" s="1"/>
      <c r="B47" s="1">
        <v>882292</v>
      </c>
      <c r="C47" s="1" t="s">
        <v>193</v>
      </c>
      <c r="D47" s="1" t="s">
        <v>194</v>
      </c>
      <c r="E47" s="3" t="s">
        <v>195</v>
      </c>
      <c r="F47" s="1" t="s">
        <v>196</v>
      </c>
      <c r="G47" s="1" t="s">
        <v>19</v>
      </c>
      <c r="H47" s="1" t="s">
        <v>14</v>
      </c>
      <c r="I47" s="2"/>
      <c r="J47" s="5">
        <f>I47*13963.05</f>
        <v>0</v>
      </c>
    </row>
    <row r="48" spans="1:10">
      <c r="A48" s="1"/>
      <c r="B48" s="1">
        <v>882293</v>
      </c>
      <c r="C48" s="1" t="s">
        <v>197</v>
      </c>
      <c r="D48" s="1" t="s">
        <v>198</v>
      </c>
      <c r="E48" s="3" t="s">
        <v>199</v>
      </c>
      <c r="F48" s="1" t="s">
        <v>200</v>
      </c>
      <c r="G48" s="1" t="s">
        <v>19</v>
      </c>
      <c r="H48" s="1" t="s">
        <v>14</v>
      </c>
      <c r="I48" s="2"/>
      <c r="J48" s="5">
        <f>I48*15090.25</f>
        <v>0</v>
      </c>
    </row>
    <row r="49" spans="1:10">
      <c r="A49" s="1"/>
      <c r="B49" s="1">
        <v>882294</v>
      </c>
      <c r="C49" s="1" t="s">
        <v>201</v>
      </c>
      <c r="D49" s="1" t="s">
        <v>202</v>
      </c>
      <c r="E49" s="3" t="s">
        <v>203</v>
      </c>
      <c r="F49" s="1" t="s">
        <v>204</v>
      </c>
      <c r="G49" s="1" t="s">
        <v>19</v>
      </c>
      <c r="H49" s="1" t="s">
        <v>14</v>
      </c>
      <c r="I49" s="2"/>
      <c r="J49" s="5">
        <f>I49*16159.90</f>
        <v>0</v>
      </c>
    </row>
    <row r="50" spans="1:10">
      <c r="A50" s="1"/>
      <c r="B50" s="1">
        <v>825474</v>
      </c>
      <c r="C50" s="1" t="s">
        <v>205</v>
      </c>
      <c r="D50" s="1" t="s">
        <v>206</v>
      </c>
      <c r="E50" s="3" t="s">
        <v>207</v>
      </c>
      <c r="F50" s="1" t="s">
        <v>208</v>
      </c>
      <c r="G50" s="1" t="s">
        <v>13</v>
      </c>
      <c r="H50" s="1" t="s">
        <v>14</v>
      </c>
      <c r="I50" s="2"/>
      <c r="J50" s="5">
        <f>I50*11032.00</f>
        <v>0</v>
      </c>
    </row>
    <row r="51" spans="1:10">
      <c r="A51" s="1"/>
      <c r="B51" s="1">
        <v>825475</v>
      </c>
      <c r="C51" s="1" t="s">
        <v>209</v>
      </c>
      <c r="D51" s="1" t="s">
        <v>210</v>
      </c>
      <c r="E51" s="3" t="s">
        <v>211</v>
      </c>
      <c r="F51" s="1" t="s">
        <v>212</v>
      </c>
      <c r="G51" s="1" t="s">
        <v>13</v>
      </c>
      <c r="H51" s="1" t="s">
        <v>14</v>
      </c>
      <c r="I51" s="2"/>
      <c r="J51" s="5">
        <f>I51*13765.00</f>
        <v>0</v>
      </c>
    </row>
    <row r="52" spans="1:10">
      <c r="A52" s="1"/>
      <c r="B52" s="1">
        <v>825476</v>
      </c>
      <c r="C52" s="1" t="s">
        <v>213</v>
      </c>
      <c r="D52" s="1" t="s">
        <v>214</v>
      </c>
      <c r="E52" s="3" t="s">
        <v>215</v>
      </c>
      <c r="F52" s="1" t="s">
        <v>216</v>
      </c>
      <c r="G52" s="1" t="s">
        <v>13</v>
      </c>
      <c r="H52" s="1" t="s">
        <v>14</v>
      </c>
      <c r="I52" s="2"/>
      <c r="J52" s="5">
        <f>I52*16542.00</f>
        <v>0</v>
      </c>
    </row>
    <row r="53" spans="1:10">
      <c r="A53" s="1"/>
      <c r="B53" s="1">
        <v>825477</v>
      </c>
      <c r="C53" s="1" t="s">
        <v>217</v>
      </c>
      <c r="D53" s="1" t="s">
        <v>218</v>
      </c>
      <c r="E53" s="3" t="s">
        <v>219</v>
      </c>
      <c r="F53" s="1" t="s">
        <v>220</v>
      </c>
      <c r="G53" s="1" t="s">
        <v>13</v>
      </c>
      <c r="H53" s="1" t="s">
        <v>14</v>
      </c>
      <c r="I53" s="2"/>
      <c r="J53" s="5">
        <f>I53*18509.00</f>
        <v>0</v>
      </c>
    </row>
    <row r="54" spans="1:10">
      <c r="A54" s="1"/>
      <c r="B54" s="1">
        <v>825478</v>
      </c>
      <c r="C54" s="1" t="s">
        <v>221</v>
      </c>
      <c r="D54" s="1" t="s">
        <v>222</v>
      </c>
      <c r="E54" s="3" t="s">
        <v>223</v>
      </c>
      <c r="F54" s="1" t="s">
        <v>224</v>
      </c>
      <c r="G54" s="1" t="s">
        <v>13</v>
      </c>
      <c r="H54" s="1" t="s">
        <v>14</v>
      </c>
      <c r="I54" s="2"/>
      <c r="J54" s="5">
        <f>I54*21643.00</f>
        <v>0</v>
      </c>
    </row>
    <row r="55" spans="1:10">
      <c r="A55" s="1"/>
      <c r="B55" s="1">
        <v>825479</v>
      </c>
      <c r="C55" s="1" t="s">
        <v>225</v>
      </c>
      <c r="D55" s="1" t="s">
        <v>226</v>
      </c>
      <c r="E55" s="3" t="s">
        <v>227</v>
      </c>
      <c r="F55" s="1" t="s">
        <v>228</v>
      </c>
      <c r="G55" s="1" t="s">
        <v>13</v>
      </c>
      <c r="H55" s="1" t="s">
        <v>14</v>
      </c>
      <c r="I55" s="2"/>
      <c r="J55" s="5">
        <f>I55*25730.00</f>
        <v>0</v>
      </c>
    </row>
    <row r="56" spans="1:10">
      <c r="A56" s="1"/>
      <c r="B56" s="1">
        <v>825480</v>
      </c>
      <c r="C56" s="1" t="s">
        <v>229</v>
      </c>
      <c r="D56" s="1" t="s">
        <v>230</v>
      </c>
      <c r="E56" s="3" t="s">
        <v>231</v>
      </c>
      <c r="F56" s="1" t="s">
        <v>232</v>
      </c>
      <c r="G56" s="1" t="s">
        <v>13</v>
      </c>
      <c r="H56" s="1" t="s">
        <v>14</v>
      </c>
      <c r="I56" s="2"/>
      <c r="J56" s="5">
        <f>I56*28571.00</f>
        <v>0</v>
      </c>
    </row>
    <row r="57" spans="1:10">
      <c r="A57" s="1"/>
      <c r="B57" s="1">
        <v>825481</v>
      </c>
      <c r="C57" s="1" t="s">
        <v>233</v>
      </c>
      <c r="D57" s="1" t="s">
        <v>234</v>
      </c>
      <c r="E57" s="3" t="s">
        <v>235</v>
      </c>
      <c r="F57" s="1" t="s">
        <v>236</v>
      </c>
      <c r="G57" s="1" t="s">
        <v>13</v>
      </c>
      <c r="H57" s="1" t="s">
        <v>14</v>
      </c>
      <c r="I57" s="2"/>
      <c r="J57" s="5">
        <f>I57*31176.00</f>
        <v>0</v>
      </c>
    </row>
    <row r="58" spans="1:10">
      <c r="A58" s="1"/>
      <c r="B58" s="1">
        <v>819283</v>
      </c>
      <c r="C58" s="1" t="s">
        <v>237</v>
      </c>
      <c r="D58" s="1" t="s">
        <v>238</v>
      </c>
      <c r="E58" s="3" t="s">
        <v>239</v>
      </c>
      <c r="F58" s="1" t="s">
        <v>240</v>
      </c>
      <c r="G58" s="1" t="s">
        <v>52</v>
      </c>
      <c r="H58" s="1" t="s">
        <v>14</v>
      </c>
      <c r="I58" s="2"/>
      <c r="J58" s="5">
        <f>I58*14929.00</f>
        <v>0</v>
      </c>
    </row>
    <row r="59" spans="1:10">
      <c r="A59" s="1"/>
      <c r="B59" s="1">
        <v>819284</v>
      </c>
      <c r="C59" s="1" t="s">
        <v>241</v>
      </c>
      <c r="D59" s="1" t="s">
        <v>242</v>
      </c>
      <c r="E59" s="3" t="s">
        <v>243</v>
      </c>
      <c r="F59" s="1" t="s">
        <v>244</v>
      </c>
      <c r="G59" s="1" t="s">
        <v>52</v>
      </c>
      <c r="H59" s="1" t="s">
        <v>14</v>
      </c>
      <c r="I59" s="2"/>
      <c r="J59" s="5">
        <f>I59*17187.00</f>
        <v>0</v>
      </c>
    </row>
    <row r="60" spans="1:10">
      <c r="A60" s="1"/>
      <c r="B60" s="1">
        <v>819285</v>
      </c>
      <c r="C60" s="1" t="s">
        <v>245</v>
      </c>
      <c r="D60" s="1" t="s">
        <v>246</v>
      </c>
      <c r="E60" s="3" t="s">
        <v>247</v>
      </c>
      <c r="F60" s="1" t="s">
        <v>248</v>
      </c>
      <c r="G60" s="1" t="s">
        <v>52</v>
      </c>
      <c r="H60" s="1" t="s">
        <v>14</v>
      </c>
      <c r="I60" s="2"/>
      <c r="J60" s="5">
        <f>I60*19120.00</f>
        <v>0</v>
      </c>
    </row>
    <row r="61" spans="1:10">
      <c r="A61" s="1"/>
      <c r="B61" s="1">
        <v>819286</v>
      </c>
      <c r="C61" s="1" t="s">
        <v>249</v>
      </c>
      <c r="D61" s="1" t="s">
        <v>250</v>
      </c>
      <c r="E61" s="3" t="s">
        <v>251</v>
      </c>
      <c r="F61" s="1" t="s">
        <v>252</v>
      </c>
      <c r="G61" s="1" t="s">
        <v>52</v>
      </c>
      <c r="H61" s="1" t="s">
        <v>14</v>
      </c>
      <c r="I61" s="2"/>
      <c r="J61" s="5">
        <f>I61*22023.00</f>
        <v>0</v>
      </c>
    </row>
    <row r="62" spans="1:10">
      <c r="A62" s="1"/>
      <c r="B62" s="1">
        <v>819287</v>
      </c>
      <c r="C62" s="1" t="s">
        <v>253</v>
      </c>
      <c r="D62" s="1" t="s">
        <v>254</v>
      </c>
      <c r="E62" s="3" t="s">
        <v>255</v>
      </c>
      <c r="F62" s="1" t="s">
        <v>256</v>
      </c>
      <c r="G62" s="1" t="s">
        <v>52</v>
      </c>
      <c r="H62" s="1" t="s">
        <v>14</v>
      </c>
      <c r="I62" s="2"/>
      <c r="J62" s="5">
        <f>I62*25515.00</f>
        <v>0</v>
      </c>
    </row>
    <row r="63" spans="1:10">
      <c r="A63" s="1"/>
      <c r="B63" s="1">
        <v>819288</v>
      </c>
      <c r="C63" s="1" t="s">
        <v>257</v>
      </c>
      <c r="D63" s="1" t="s">
        <v>258</v>
      </c>
      <c r="E63" s="3" t="s">
        <v>259</v>
      </c>
      <c r="F63" s="1" t="s">
        <v>260</v>
      </c>
      <c r="G63" s="1" t="s">
        <v>19</v>
      </c>
      <c r="H63" s="1" t="s">
        <v>14</v>
      </c>
      <c r="I63" s="2"/>
      <c r="J63" s="5">
        <f>I63*28920.00</f>
        <v>0</v>
      </c>
    </row>
    <row r="64" spans="1:10">
      <c r="A64" s="1"/>
      <c r="B64" s="1">
        <v>819289</v>
      </c>
      <c r="C64" s="1" t="s">
        <v>261</v>
      </c>
      <c r="D64" s="1" t="s">
        <v>262</v>
      </c>
      <c r="E64" s="3" t="s">
        <v>263</v>
      </c>
      <c r="F64" s="1" t="s">
        <v>264</v>
      </c>
      <c r="G64" s="1" t="s">
        <v>52</v>
      </c>
      <c r="H64" s="1" t="s">
        <v>14</v>
      </c>
      <c r="I64" s="2"/>
      <c r="J64" s="5">
        <f>I64*30580.00</f>
        <v>0</v>
      </c>
    </row>
    <row r="65" spans="1:10">
      <c r="A65" s="1"/>
      <c r="B65" s="1">
        <v>819290</v>
      </c>
      <c r="C65" s="1" t="s">
        <v>265</v>
      </c>
      <c r="D65" s="1" t="s">
        <v>266</v>
      </c>
      <c r="E65" s="3" t="s">
        <v>267</v>
      </c>
      <c r="F65" s="1" t="s">
        <v>268</v>
      </c>
      <c r="G65" s="1" t="s">
        <v>19</v>
      </c>
      <c r="H65" s="1" t="s">
        <v>14</v>
      </c>
      <c r="I65" s="2"/>
      <c r="J65" s="5">
        <f>I65*34643.00</f>
        <v>0</v>
      </c>
    </row>
    <row r="66" spans="1:10">
      <c r="A66" s="1"/>
      <c r="B66" s="1">
        <v>819291</v>
      </c>
      <c r="C66" s="1" t="s">
        <v>269</v>
      </c>
      <c r="D66" s="1" t="s">
        <v>270</v>
      </c>
      <c r="E66" s="3" t="s">
        <v>271</v>
      </c>
      <c r="F66" s="1" t="s">
        <v>272</v>
      </c>
      <c r="G66" s="1" t="s">
        <v>52</v>
      </c>
      <c r="H66" s="1" t="s">
        <v>14</v>
      </c>
      <c r="I66" s="2"/>
      <c r="J66" s="5">
        <f>I66*38528.00</f>
        <v>0</v>
      </c>
    </row>
    <row r="67" spans="1:10">
      <c r="A67" s="1"/>
      <c r="B67" s="1">
        <v>819292</v>
      </c>
      <c r="C67" s="1" t="s">
        <v>273</v>
      </c>
      <c r="D67" s="1" t="s">
        <v>274</v>
      </c>
      <c r="E67" s="3" t="s">
        <v>275</v>
      </c>
      <c r="F67" s="1" t="s">
        <v>276</v>
      </c>
      <c r="G67" s="1" t="s">
        <v>19</v>
      </c>
      <c r="H67" s="1" t="s">
        <v>14</v>
      </c>
      <c r="I67" s="2"/>
      <c r="J67" s="5">
        <f>I67*41435.00</f>
        <v>0</v>
      </c>
    </row>
    <row r="68" spans="1:10">
      <c r="A68" s="1"/>
      <c r="B68" s="1">
        <v>819293</v>
      </c>
      <c r="C68" s="1" t="s">
        <v>277</v>
      </c>
      <c r="D68" s="1" t="s">
        <v>278</v>
      </c>
      <c r="E68" s="3" t="s">
        <v>279</v>
      </c>
      <c r="F68" s="1" t="s">
        <v>280</v>
      </c>
      <c r="G68" s="1" t="s">
        <v>19</v>
      </c>
      <c r="H68" s="1" t="s">
        <v>14</v>
      </c>
      <c r="I68" s="2"/>
      <c r="J68" s="5">
        <f>I68*43834.00</f>
        <v>0</v>
      </c>
    </row>
    <row r="69" spans="1:10">
      <c r="A69" s="1"/>
      <c r="B69" s="1">
        <v>819294</v>
      </c>
      <c r="C69" s="1" t="s">
        <v>281</v>
      </c>
      <c r="D69" s="1" t="s">
        <v>282</v>
      </c>
      <c r="E69" s="3" t="s">
        <v>283</v>
      </c>
      <c r="F69" s="1" t="s">
        <v>284</v>
      </c>
      <c r="G69" s="1" t="s">
        <v>19</v>
      </c>
      <c r="H69" s="1" t="s">
        <v>14</v>
      </c>
      <c r="I69" s="2"/>
      <c r="J69" s="5">
        <f>I69*9627.00</f>
        <v>0</v>
      </c>
    </row>
    <row r="70" spans="1:10">
      <c r="A70" s="1"/>
      <c r="B70" s="1">
        <v>819295</v>
      </c>
      <c r="C70" s="1" t="s">
        <v>285</v>
      </c>
      <c r="D70" s="1" t="s">
        <v>286</v>
      </c>
      <c r="E70" s="3" t="s">
        <v>287</v>
      </c>
      <c r="F70" s="1" t="s">
        <v>288</v>
      </c>
      <c r="G70" s="1" t="s">
        <v>19</v>
      </c>
      <c r="H70" s="1" t="s">
        <v>14</v>
      </c>
      <c r="I70" s="2"/>
      <c r="J70" s="5">
        <f>I70*10488.00</f>
        <v>0</v>
      </c>
    </row>
    <row r="71" spans="1:10">
      <c r="A71" s="1"/>
      <c r="B71" s="1">
        <v>819296</v>
      </c>
      <c r="C71" s="1" t="s">
        <v>289</v>
      </c>
      <c r="D71" s="1" t="s">
        <v>290</v>
      </c>
      <c r="E71" s="3" t="s">
        <v>291</v>
      </c>
      <c r="F71" s="1" t="s">
        <v>292</v>
      </c>
      <c r="G71" s="1" t="s">
        <v>19</v>
      </c>
      <c r="H71" s="1" t="s">
        <v>14</v>
      </c>
      <c r="I71" s="2"/>
      <c r="J71" s="5">
        <f>I71*11698.00</f>
        <v>0</v>
      </c>
    </row>
    <row r="72" spans="1:10">
      <c r="A72" s="1"/>
      <c r="B72" s="1">
        <v>819297</v>
      </c>
      <c r="C72" s="1" t="s">
        <v>293</v>
      </c>
      <c r="D72" s="1" t="s">
        <v>294</v>
      </c>
      <c r="E72" s="3" t="s">
        <v>295</v>
      </c>
      <c r="F72" s="1" t="s">
        <v>296</v>
      </c>
      <c r="G72" s="1" t="s">
        <v>19</v>
      </c>
      <c r="H72" s="1" t="s">
        <v>14</v>
      </c>
      <c r="I72" s="2"/>
      <c r="J72" s="5">
        <f>I72*14446.00</f>
        <v>0</v>
      </c>
    </row>
    <row r="73" spans="1:10">
      <c r="A73" s="1"/>
      <c r="B73" s="1">
        <v>819298</v>
      </c>
      <c r="C73" s="1" t="s">
        <v>297</v>
      </c>
      <c r="D73" s="1" t="s">
        <v>298</v>
      </c>
      <c r="E73" s="3" t="s">
        <v>299</v>
      </c>
      <c r="F73" s="1" t="s">
        <v>300</v>
      </c>
      <c r="G73" s="1" t="s">
        <v>19</v>
      </c>
      <c r="H73" s="1" t="s">
        <v>14</v>
      </c>
      <c r="I73" s="2"/>
      <c r="J73" s="5">
        <f>I73*16547.00</f>
        <v>0</v>
      </c>
    </row>
    <row r="74" spans="1:10">
      <c r="A74" s="1"/>
      <c r="B74" s="1">
        <v>819299</v>
      </c>
      <c r="C74" s="1" t="s">
        <v>301</v>
      </c>
      <c r="D74" s="1" t="s">
        <v>302</v>
      </c>
      <c r="E74" s="3" t="s">
        <v>303</v>
      </c>
      <c r="F74" s="1" t="s">
        <v>304</v>
      </c>
      <c r="G74" s="1" t="s">
        <v>19</v>
      </c>
      <c r="H74" s="1" t="s">
        <v>14</v>
      </c>
      <c r="I74" s="2"/>
      <c r="J74" s="5">
        <f>I74*19201.00</f>
        <v>0</v>
      </c>
    </row>
    <row r="75" spans="1:10">
      <c r="A75" s="1"/>
      <c r="B75" s="1">
        <v>819300</v>
      </c>
      <c r="C75" s="1" t="s">
        <v>305</v>
      </c>
      <c r="D75" s="1" t="s">
        <v>306</v>
      </c>
      <c r="E75" s="3" t="s">
        <v>307</v>
      </c>
      <c r="F75" s="1" t="s">
        <v>308</v>
      </c>
      <c r="G75" s="1" t="s">
        <v>19</v>
      </c>
      <c r="H75" s="1" t="s">
        <v>14</v>
      </c>
      <c r="I75" s="2"/>
      <c r="J75" s="5">
        <f>I75*21307.00</f>
        <v>0</v>
      </c>
    </row>
    <row r="76" spans="1:10">
      <c r="A76" s="1"/>
      <c r="B76" s="1">
        <v>819301</v>
      </c>
      <c r="C76" s="1" t="s">
        <v>309</v>
      </c>
      <c r="D76" s="1" t="s">
        <v>310</v>
      </c>
      <c r="E76" s="3" t="s">
        <v>311</v>
      </c>
      <c r="F76" s="1" t="s">
        <v>312</v>
      </c>
      <c r="G76" s="1" t="s">
        <v>19</v>
      </c>
      <c r="H76" s="1" t="s">
        <v>14</v>
      </c>
      <c r="I76" s="2"/>
      <c r="J76" s="5">
        <f>I76*23863.00</f>
        <v>0</v>
      </c>
    </row>
    <row r="77" spans="1:10">
      <c r="A77" s="1"/>
      <c r="B77" s="1">
        <v>819312</v>
      </c>
      <c r="C77" s="1" t="s">
        <v>313</v>
      </c>
      <c r="D77" s="1" t="s">
        <v>314</v>
      </c>
      <c r="E77" s="3" t="s">
        <v>315</v>
      </c>
      <c r="F77" s="1" t="s">
        <v>316</v>
      </c>
      <c r="G77" s="1" t="s">
        <v>19</v>
      </c>
      <c r="H77" s="1" t="s">
        <v>14</v>
      </c>
      <c r="I77" s="2"/>
      <c r="J77" s="5">
        <f>I77*22263.00</f>
        <v>0</v>
      </c>
    </row>
    <row r="78" spans="1:10">
      <c r="A78" s="1"/>
      <c r="B78" s="1">
        <v>819313</v>
      </c>
      <c r="C78" s="1" t="s">
        <v>317</v>
      </c>
      <c r="D78" s="1" t="s">
        <v>318</v>
      </c>
      <c r="E78" s="3" t="s">
        <v>319</v>
      </c>
      <c r="F78" s="1" t="s">
        <v>320</v>
      </c>
      <c r="G78" s="1" t="s">
        <v>19</v>
      </c>
      <c r="H78" s="1" t="s">
        <v>14</v>
      </c>
      <c r="I78" s="2"/>
      <c r="J78" s="5">
        <f>I78*25777.00</f>
        <v>0</v>
      </c>
    </row>
    <row r="79" spans="1:10">
      <c r="A79" s="1"/>
      <c r="B79" s="1">
        <v>819314</v>
      </c>
      <c r="C79" s="1" t="s">
        <v>321</v>
      </c>
      <c r="D79" s="1" t="s">
        <v>322</v>
      </c>
      <c r="E79" s="3" t="s">
        <v>323</v>
      </c>
      <c r="F79" s="1" t="s">
        <v>324</v>
      </c>
      <c r="G79" s="1" t="s">
        <v>19</v>
      </c>
      <c r="H79" s="1" t="s">
        <v>14</v>
      </c>
      <c r="I79" s="2"/>
      <c r="J79" s="5">
        <f>I79*30473.00</f>
        <v>0</v>
      </c>
    </row>
    <row r="80" spans="1:10">
      <c r="A80" s="1"/>
      <c r="B80" s="1">
        <v>819315</v>
      </c>
      <c r="C80" s="1" t="s">
        <v>325</v>
      </c>
      <c r="D80" s="1" t="s">
        <v>326</v>
      </c>
      <c r="E80" s="3" t="s">
        <v>327</v>
      </c>
      <c r="F80" s="1" t="s">
        <v>328</v>
      </c>
      <c r="G80" s="1" t="s">
        <v>19</v>
      </c>
      <c r="H80" s="1" t="s">
        <v>14</v>
      </c>
      <c r="I80" s="2"/>
      <c r="J80" s="5">
        <f>I80*37773.00</f>
        <v>0</v>
      </c>
    </row>
    <row r="81" spans="1:10">
      <c r="A81" s="1"/>
      <c r="B81" s="1">
        <v>819316</v>
      </c>
      <c r="C81" s="1" t="s">
        <v>329</v>
      </c>
      <c r="D81" s="1" t="s">
        <v>330</v>
      </c>
      <c r="E81" s="3" t="s">
        <v>331</v>
      </c>
      <c r="F81" s="1" t="s">
        <v>332</v>
      </c>
      <c r="G81" s="1" t="s">
        <v>19</v>
      </c>
      <c r="H81" s="1" t="s">
        <v>14</v>
      </c>
      <c r="I81" s="2"/>
      <c r="J81" s="5">
        <f>I81*40181.00</f>
        <v>0</v>
      </c>
    </row>
    <row r="82" spans="1:10">
      <c r="A82" s="1"/>
      <c r="B82" s="1">
        <v>819317</v>
      </c>
      <c r="C82" s="1" t="s">
        <v>333</v>
      </c>
      <c r="D82" s="1" t="s">
        <v>334</v>
      </c>
      <c r="E82" s="3" t="s">
        <v>335</v>
      </c>
      <c r="F82" s="1" t="s">
        <v>336</v>
      </c>
      <c r="G82" s="1" t="s">
        <v>19</v>
      </c>
      <c r="H82" s="1" t="s">
        <v>14</v>
      </c>
      <c r="I82" s="2"/>
      <c r="J82" s="5">
        <f>I82*44924.00</f>
        <v>0</v>
      </c>
    </row>
    <row r="83" spans="1:10">
      <c r="A83" s="1"/>
      <c r="B83" s="1">
        <v>819318</v>
      </c>
      <c r="C83" s="1" t="s">
        <v>337</v>
      </c>
      <c r="D83" s="1" t="s">
        <v>338</v>
      </c>
      <c r="E83" s="3" t="s">
        <v>339</v>
      </c>
      <c r="F83" s="1" t="s">
        <v>340</v>
      </c>
      <c r="G83" s="1" t="s">
        <v>19</v>
      </c>
      <c r="H83" s="1" t="s">
        <v>14</v>
      </c>
      <c r="I83" s="2"/>
      <c r="J83" s="5">
        <f>I83*50925.00</f>
        <v>0</v>
      </c>
    </row>
    <row r="84" spans="1:10">
      <c r="A84" s="1"/>
      <c r="B84" s="1">
        <v>819319</v>
      </c>
      <c r="C84" s="1" t="s">
        <v>341</v>
      </c>
      <c r="D84" s="1" t="s">
        <v>342</v>
      </c>
      <c r="E84" s="3" t="s">
        <v>343</v>
      </c>
      <c r="F84" s="1" t="s">
        <v>344</v>
      </c>
      <c r="G84" s="1" t="s">
        <v>19</v>
      </c>
      <c r="H84" s="1" t="s">
        <v>14</v>
      </c>
      <c r="I84" s="2"/>
      <c r="J84" s="5">
        <f>I84*55572.00</f>
        <v>0</v>
      </c>
    </row>
    <row r="85" spans="1:10">
      <c r="A85" s="1"/>
      <c r="B85" s="1">
        <v>819320</v>
      </c>
      <c r="C85" s="1" t="s">
        <v>345</v>
      </c>
      <c r="D85" s="1" t="s">
        <v>346</v>
      </c>
      <c r="E85" s="3" t="s">
        <v>347</v>
      </c>
      <c r="F85" s="1" t="s">
        <v>348</v>
      </c>
      <c r="G85" s="1" t="s">
        <v>19</v>
      </c>
      <c r="H85" s="1" t="s">
        <v>14</v>
      </c>
      <c r="I85" s="2"/>
      <c r="J85" s="5">
        <f>I85*60356.00</f>
        <v>0</v>
      </c>
    </row>
    <row r="86" spans="1:10">
      <c r="A86" s="1"/>
      <c r="B86" s="1">
        <v>819321</v>
      </c>
      <c r="C86" s="1" t="s">
        <v>349</v>
      </c>
      <c r="D86" s="1" t="s">
        <v>350</v>
      </c>
      <c r="E86" s="3" t="s">
        <v>351</v>
      </c>
      <c r="F86" s="1" t="s">
        <v>352</v>
      </c>
      <c r="G86" s="1" t="s">
        <v>13</v>
      </c>
      <c r="H86" s="1" t="s">
        <v>14</v>
      </c>
      <c r="I86" s="2"/>
      <c r="J86" s="5">
        <f>I86*64316.00</f>
        <v>0</v>
      </c>
    </row>
    <row r="87" spans="1:10">
      <c r="A87" s="1"/>
      <c r="B87" s="1">
        <v>819322</v>
      </c>
      <c r="C87" s="1" t="s">
        <v>353</v>
      </c>
      <c r="D87" s="1" t="s">
        <v>354</v>
      </c>
      <c r="E87" s="3" t="s">
        <v>355</v>
      </c>
      <c r="F87" s="1" t="s">
        <v>356</v>
      </c>
      <c r="G87" s="1" t="s">
        <v>19</v>
      </c>
      <c r="H87" s="1" t="s">
        <v>14</v>
      </c>
      <c r="I87" s="2"/>
      <c r="J87" s="5">
        <f>I87*6165.40</f>
        <v>0</v>
      </c>
    </row>
    <row r="88" spans="1:10">
      <c r="A88" s="1"/>
      <c r="B88" s="1">
        <v>819323</v>
      </c>
      <c r="C88" s="1" t="s">
        <v>357</v>
      </c>
      <c r="D88" s="1" t="s">
        <v>358</v>
      </c>
      <c r="E88" s="3" t="s">
        <v>359</v>
      </c>
      <c r="F88" s="1" t="s">
        <v>360</v>
      </c>
      <c r="G88" s="1" t="s">
        <v>19</v>
      </c>
      <c r="H88" s="1" t="s">
        <v>14</v>
      </c>
      <c r="I88" s="2"/>
      <c r="J88" s="5">
        <f>I88*7443.71</f>
        <v>0</v>
      </c>
    </row>
    <row r="89" spans="1:10">
      <c r="A89" s="1"/>
      <c r="B89" s="1">
        <v>819324</v>
      </c>
      <c r="C89" s="1" t="s">
        <v>361</v>
      </c>
      <c r="D89" s="1" t="s">
        <v>362</v>
      </c>
      <c r="E89" s="3" t="s">
        <v>363</v>
      </c>
      <c r="F89" s="1" t="s">
        <v>364</v>
      </c>
      <c r="G89" s="1" t="s">
        <v>19</v>
      </c>
      <c r="H89" s="1" t="s">
        <v>14</v>
      </c>
      <c r="I89" s="2"/>
      <c r="J89" s="5">
        <f>I89*8763.95</f>
        <v>0</v>
      </c>
    </row>
    <row r="90" spans="1:10">
      <c r="A90" s="1"/>
      <c r="B90" s="1">
        <v>819325</v>
      </c>
      <c r="C90" s="1" t="s">
        <v>365</v>
      </c>
      <c r="D90" s="1" t="s">
        <v>366</v>
      </c>
      <c r="E90" s="3" t="s">
        <v>367</v>
      </c>
      <c r="F90" s="1" t="s">
        <v>368</v>
      </c>
      <c r="G90" s="1" t="s">
        <v>19</v>
      </c>
      <c r="H90" s="1" t="s">
        <v>14</v>
      </c>
      <c r="I90" s="2"/>
      <c r="J90" s="5">
        <f>I90*10111.55</f>
        <v>0</v>
      </c>
    </row>
    <row r="91" spans="1:10">
      <c r="A91" s="1"/>
      <c r="B91" s="1">
        <v>819326</v>
      </c>
      <c r="C91" s="1" t="s">
        <v>369</v>
      </c>
      <c r="D91" s="1" t="s">
        <v>370</v>
      </c>
      <c r="E91" s="3" t="s">
        <v>371</v>
      </c>
      <c r="F91" s="1" t="s">
        <v>372</v>
      </c>
      <c r="G91" s="1" t="s">
        <v>19</v>
      </c>
      <c r="H91" s="1" t="s">
        <v>14</v>
      </c>
      <c r="I91" s="2"/>
      <c r="J91" s="5">
        <f>I91*11320.56</f>
        <v>0</v>
      </c>
    </row>
    <row r="92" spans="1:10">
      <c r="A92" s="1"/>
      <c r="B92" s="1">
        <v>819327</v>
      </c>
      <c r="C92" s="1" t="s">
        <v>373</v>
      </c>
      <c r="D92" s="1" t="s">
        <v>374</v>
      </c>
      <c r="E92" s="3" t="s">
        <v>375</v>
      </c>
      <c r="F92" s="1" t="s">
        <v>376</v>
      </c>
      <c r="G92" s="1" t="s">
        <v>19</v>
      </c>
      <c r="H92" s="1" t="s">
        <v>14</v>
      </c>
      <c r="I92" s="2"/>
      <c r="J92" s="5">
        <f>I92*12855.99</f>
        <v>0</v>
      </c>
    </row>
    <row r="93" spans="1:10">
      <c r="A93" s="1"/>
      <c r="B93" s="1">
        <v>819328</v>
      </c>
      <c r="C93" s="1" t="s">
        <v>377</v>
      </c>
      <c r="D93" s="1" t="s">
        <v>378</v>
      </c>
      <c r="E93" s="3" t="s">
        <v>379</v>
      </c>
      <c r="F93" s="1" t="s">
        <v>380</v>
      </c>
      <c r="G93" s="1" t="s">
        <v>19</v>
      </c>
      <c r="H93" s="1" t="s">
        <v>14</v>
      </c>
      <c r="I93" s="2"/>
      <c r="J93" s="5">
        <f>I93*14064.99</f>
        <v>0</v>
      </c>
    </row>
    <row r="94" spans="1:10">
      <c r="A94" s="1"/>
      <c r="B94" s="1">
        <v>819329</v>
      </c>
      <c r="C94" s="1" t="s">
        <v>381</v>
      </c>
      <c r="D94" s="1" t="s">
        <v>382</v>
      </c>
      <c r="E94" s="3" t="s">
        <v>383</v>
      </c>
      <c r="F94" s="1" t="s">
        <v>384</v>
      </c>
      <c r="G94" s="1" t="s">
        <v>19</v>
      </c>
      <c r="H94" s="1" t="s">
        <v>14</v>
      </c>
      <c r="I94" s="2"/>
      <c r="J94" s="5">
        <f>I94*15381.59</f>
        <v>0</v>
      </c>
    </row>
    <row r="95" spans="1:10">
      <c r="A95" s="1"/>
      <c r="B95" s="1">
        <v>819330</v>
      </c>
      <c r="C95" s="1" t="s">
        <v>385</v>
      </c>
      <c r="D95" s="1" t="s">
        <v>386</v>
      </c>
      <c r="E95" s="3" t="s">
        <v>387</v>
      </c>
      <c r="F95" s="1" t="s">
        <v>388</v>
      </c>
      <c r="G95" s="1" t="s">
        <v>19</v>
      </c>
      <c r="H95" s="1" t="s">
        <v>14</v>
      </c>
      <c r="I95" s="2"/>
      <c r="J95" s="5">
        <f>I95*16907.90</f>
        <v>0</v>
      </c>
    </row>
    <row r="96" spans="1:10">
      <c r="A96" s="1"/>
      <c r="B96" s="1">
        <v>819331</v>
      </c>
      <c r="C96" s="1" t="s">
        <v>389</v>
      </c>
      <c r="D96" s="1" t="s">
        <v>390</v>
      </c>
      <c r="E96" s="3" t="s">
        <v>391</v>
      </c>
      <c r="F96" s="1" t="s">
        <v>392</v>
      </c>
      <c r="G96" s="1" t="s">
        <v>19</v>
      </c>
      <c r="H96" s="1" t="s">
        <v>14</v>
      </c>
      <c r="I96" s="2"/>
      <c r="J96" s="5">
        <f>I96*18293.79</f>
        <v>0</v>
      </c>
    </row>
    <row r="97" spans="1:10">
      <c r="A97" s="1"/>
      <c r="B97" s="1">
        <v>819332</v>
      </c>
      <c r="C97" s="1" t="s">
        <v>393</v>
      </c>
      <c r="D97" s="1" t="s">
        <v>394</v>
      </c>
      <c r="E97" s="3" t="s">
        <v>395</v>
      </c>
      <c r="F97" s="1" t="s">
        <v>396</v>
      </c>
      <c r="G97" s="1" t="s">
        <v>19</v>
      </c>
      <c r="H97" s="1" t="s">
        <v>14</v>
      </c>
      <c r="I97" s="2"/>
      <c r="J97" s="5">
        <f>I97*19415.27</f>
        <v>0</v>
      </c>
    </row>
    <row r="98" spans="1:10">
      <c r="A98" s="1"/>
      <c r="B98" s="1">
        <v>879376</v>
      </c>
      <c r="C98" s="1" t="s">
        <v>397</v>
      </c>
      <c r="D98" s="1" t="s">
        <v>398</v>
      </c>
      <c r="E98" s="3" t="s">
        <v>399</v>
      </c>
      <c r="F98" s="1" t="s">
        <v>400</v>
      </c>
      <c r="G98" s="1" t="s">
        <v>19</v>
      </c>
      <c r="H98" s="1" t="s">
        <v>14</v>
      </c>
      <c r="I98" s="2"/>
      <c r="J98" s="5">
        <f>I98*4443.98</f>
        <v>0</v>
      </c>
    </row>
    <row r="99" spans="1:10">
      <c r="A99" s="1"/>
      <c r="B99" s="1">
        <v>879377</v>
      </c>
      <c r="C99" s="1" t="s">
        <v>401</v>
      </c>
      <c r="D99" s="1" t="s">
        <v>402</v>
      </c>
      <c r="E99" s="3" t="s">
        <v>403</v>
      </c>
      <c r="F99" s="1" t="s">
        <v>404</v>
      </c>
      <c r="G99" s="1" t="s">
        <v>19</v>
      </c>
      <c r="H99" s="1" t="s">
        <v>14</v>
      </c>
      <c r="I99" s="2"/>
      <c r="J99" s="5">
        <f>I99*5813.46</f>
        <v>0</v>
      </c>
    </row>
    <row r="100" spans="1:10">
      <c r="A100" s="1"/>
      <c r="B100" s="1">
        <v>879378</v>
      </c>
      <c r="C100" s="1" t="s">
        <v>405</v>
      </c>
      <c r="D100" s="1" t="s">
        <v>406</v>
      </c>
      <c r="E100" s="3" t="s">
        <v>407</v>
      </c>
      <c r="F100" s="1" t="s">
        <v>408</v>
      </c>
      <c r="G100" s="1" t="s">
        <v>19</v>
      </c>
      <c r="H100" s="1" t="s">
        <v>14</v>
      </c>
      <c r="I100" s="2"/>
      <c r="J100" s="5">
        <f>I100*7263.18</f>
        <v>0</v>
      </c>
    </row>
    <row r="101" spans="1:10">
      <c r="A101" s="1"/>
      <c r="B101" s="1">
        <v>879379</v>
      </c>
      <c r="C101" s="1" t="s">
        <v>409</v>
      </c>
      <c r="D101" s="1" t="s">
        <v>410</v>
      </c>
      <c r="E101" s="3" t="s">
        <v>411</v>
      </c>
      <c r="F101" s="1" t="s">
        <v>412</v>
      </c>
      <c r="G101" s="1" t="s">
        <v>19</v>
      </c>
      <c r="H101" s="1" t="s">
        <v>14</v>
      </c>
      <c r="I101" s="2"/>
      <c r="J101" s="5">
        <f>I101*8738.42</f>
        <v>0</v>
      </c>
    </row>
    <row r="102" spans="1:10">
      <c r="A102" s="1"/>
      <c r="B102" s="1">
        <v>879380</v>
      </c>
      <c r="C102" s="1" t="s">
        <v>413</v>
      </c>
      <c r="D102" s="1" t="s">
        <v>414</v>
      </c>
      <c r="E102" s="3" t="s">
        <v>415</v>
      </c>
      <c r="F102" s="1" t="s">
        <v>416</v>
      </c>
      <c r="G102" s="1" t="s">
        <v>19</v>
      </c>
      <c r="H102" s="1" t="s">
        <v>14</v>
      </c>
      <c r="I102" s="2"/>
      <c r="J102" s="5">
        <f>I102*10206.38</f>
        <v>0</v>
      </c>
    </row>
    <row r="103" spans="1:10">
      <c r="A103" s="1"/>
      <c r="B103" s="1">
        <v>879381</v>
      </c>
      <c r="C103" s="1" t="s">
        <v>417</v>
      </c>
      <c r="D103" s="1" t="s">
        <v>418</v>
      </c>
      <c r="E103" s="3" t="s">
        <v>419</v>
      </c>
      <c r="F103" s="1" t="s">
        <v>420</v>
      </c>
      <c r="G103" s="1" t="s">
        <v>13</v>
      </c>
      <c r="H103" s="1" t="s">
        <v>14</v>
      </c>
      <c r="I103" s="2"/>
      <c r="J103" s="5">
        <f>I103*11676.15</f>
        <v>0</v>
      </c>
    </row>
    <row r="104" spans="1:10">
      <c r="A104" s="1"/>
      <c r="B104" s="1">
        <v>879382</v>
      </c>
      <c r="C104" s="1" t="s">
        <v>421</v>
      </c>
      <c r="D104" s="1" t="s">
        <v>422</v>
      </c>
      <c r="E104" s="3" t="s">
        <v>423</v>
      </c>
      <c r="F104" s="1" t="s">
        <v>424</v>
      </c>
      <c r="G104" s="1" t="s">
        <v>13</v>
      </c>
      <c r="H104" s="1" t="s">
        <v>14</v>
      </c>
      <c r="I104" s="2"/>
      <c r="J104" s="5">
        <f>I104*13176.93</f>
        <v>0</v>
      </c>
    </row>
    <row r="105" spans="1:10">
      <c r="A105" s="1"/>
      <c r="B105" s="1">
        <v>879383</v>
      </c>
      <c r="C105" s="1" t="s">
        <v>425</v>
      </c>
      <c r="D105" s="1" t="s">
        <v>426</v>
      </c>
      <c r="E105" s="3" t="s">
        <v>427</v>
      </c>
      <c r="F105" s="1" t="s">
        <v>428</v>
      </c>
      <c r="G105" s="1" t="s">
        <v>19</v>
      </c>
      <c r="H105" s="1" t="s">
        <v>14</v>
      </c>
      <c r="I105" s="2"/>
      <c r="J105" s="5">
        <f>I105*14646.71</f>
        <v>0</v>
      </c>
    </row>
    <row r="106" spans="1:10">
      <c r="A106" s="1"/>
      <c r="B106" s="1">
        <v>879384</v>
      </c>
      <c r="C106" s="1" t="s">
        <v>429</v>
      </c>
      <c r="D106" s="1" t="s">
        <v>430</v>
      </c>
      <c r="E106" s="3" t="s">
        <v>431</v>
      </c>
      <c r="F106" s="1" t="s">
        <v>432</v>
      </c>
      <c r="G106" s="1" t="s">
        <v>19</v>
      </c>
      <c r="H106" s="1" t="s">
        <v>14</v>
      </c>
      <c r="I106" s="2"/>
      <c r="J106" s="5">
        <f>I106*16114.66</f>
        <v>0</v>
      </c>
    </row>
    <row r="107" spans="1:10">
      <c r="A107" s="1"/>
      <c r="B107" s="1">
        <v>879385</v>
      </c>
      <c r="C107" s="1" t="s">
        <v>433</v>
      </c>
      <c r="D107" s="1" t="s">
        <v>434</v>
      </c>
      <c r="E107" s="3" t="s">
        <v>435</v>
      </c>
      <c r="F107" s="1" t="s">
        <v>436</v>
      </c>
      <c r="G107" s="1" t="s">
        <v>19</v>
      </c>
      <c r="H107" s="1" t="s">
        <v>14</v>
      </c>
      <c r="I107" s="2"/>
      <c r="J107" s="5">
        <f>I107*17591.73</f>
        <v>0</v>
      </c>
    </row>
    <row r="108" spans="1:10">
      <c r="A108" s="1"/>
      <c r="B108" s="1">
        <v>879386</v>
      </c>
      <c r="C108" s="1" t="s">
        <v>437</v>
      </c>
      <c r="D108" s="1" t="s">
        <v>438</v>
      </c>
      <c r="E108" s="3" t="s">
        <v>439</v>
      </c>
      <c r="F108" s="1" t="s">
        <v>440</v>
      </c>
      <c r="G108" s="1" t="s">
        <v>13</v>
      </c>
      <c r="H108" s="1" t="s">
        <v>14</v>
      </c>
      <c r="I108" s="2"/>
      <c r="J108" s="5">
        <f>I108*19059.68</f>
        <v>0</v>
      </c>
    </row>
    <row r="109" spans="1:10">
      <c r="A109" s="1"/>
      <c r="B109" s="1">
        <v>834480</v>
      </c>
      <c r="C109" s="1" t="s">
        <v>441</v>
      </c>
      <c r="D109" s="1" t="s">
        <v>442</v>
      </c>
      <c r="E109" s="3" t="s">
        <v>443</v>
      </c>
      <c r="F109" s="1" t="s">
        <v>444</v>
      </c>
      <c r="G109" s="1" t="s">
        <v>19</v>
      </c>
      <c r="H109" s="1" t="s">
        <v>14</v>
      </c>
      <c r="I109" s="2"/>
      <c r="J109" s="5">
        <f>I109*4409.96</f>
        <v>0</v>
      </c>
    </row>
    <row r="110" spans="1:10">
      <c r="A110" s="1"/>
      <c r="B110" s="1">
        <v>834481</v>
      </c>
      <c r="C110" s="1" t="s">
        <v>445</v>
      </c>
      <c r="D110" s="1" t="s">
        <v>446</v>
      </c>
      <c r="E110" s="3" t="s">
        <v>447</v>
      </c>
      <c r="F110" s="1" t="s">
        <v>448</v>
      </c>
      <c r="G110" s="1" t="s">
        <v>19</v>
      </c>
      <c r="H110" s="1" t="s">
        <v>14</v>
      </c>
      <c r="I110" s="2"/>
      <c r="J110" s="5">
        <f>I110*6207.99</f>
        <v>0</v>
      </c>
    </row>
    <row r="111" spans="1:10">
      <c r="A111" s="1"/>
      <c r="B111" s="1">
        <v>834482</v>
      </c>
      <c r="C111" s="1" t="s">
        <v>449</v>
      </c>
      <c r="D111" s="1" t="s">
        <v>450</v>
      </c>
      <c r="E111" s="3" t="s">
        <v>451</v>
      </c>
      <c r="F111" s="1" t="s">
        <v>452</v>
      </c>
      <c r="G111" s="1" t="s">
        <v>19</v>
      </c>
      <c r="H111" s="1" t="s">
        <v>14</v>
      </c>
      <c r="I111" s="2"/>
      <c r="J111" s="5">
        <f>I111*8039.47</f>
        <v>0</v>
      </c>
    </row>
    <row r="112" spans="1:10">
      <c r="A112" s="1"/>
      <c r="B112" s="1">
        <v>834483</v>
      </c>
      <c r="C112" s="1" t="s">
        <v>453</v>
      </c>
      <c r="D112" s="1" t="s">
        <v>454</v>
      </c>
      <c r="E112" s="3" t="s">
        <v>455</v>
      </c>
      <c r="F112" s="1" t="s">
        <v>456</v>
      </c>
      <c r="G112" s="1" t="s">
        <v>19</v>
      </c>
      <c r="H112" s="1" t="s">
        <v>14</v>
      </c>
      <c r="I112" s="2"/>
      <c r="J112" s="5">
        <f>I112*9873.92</f>
        <v>0</v>
      </c>
    </row>
    <row r="113" spans="1:10">
      <c r="A113" s="1"/>
      <c r="B113" s="1">
        <v>834484</v>
      </c>
      <c r="C113" s="1" t="s">
        <v>457</v>
      </c>
      <c r="D113" s="1" t="s">
        <v>458</v>
      </c>
      <c r="E113" s="3" t="s">
        <v>459</v>
      </c>
      <c r="F113" s="1" t="s">
        <v>460</v>
      </c>
      <c r="G113" s="1" t="s">
        <v>19</v>
      </c>
      <c r="H113" s="1" t="s">
        <v>14</v>
      </c>
      <c r="I113" s="2"/>
      <c r="J113" s="5">
        <f>I113*11705.40</f>
        <v>0</v>
      </c>
    </row>
    <row r="114" spans="1:10">
      <c r="A114" s="1"/>
      <c r="B114" s="1">
        <v>834485</v>
      </c>
      <c r="C114" s="1" t="s">
        <v>461</v>
      </c>
      <c r="D114" s="1" t="s">
        <v>462</v>
      </c>
      <c r="E114" s="3" t="s">
        <v>463</v>
      </c>
      <c r="F114" s="1" t="s">
        <v>464</v>
      </c>
      <c r="G114" s="1" t="s">
        <v>19</v>
      </c>
      <c r="H114" s="1" t="s">
        <v>14</v>
      </c>
      <c r="I114" s="2"/>
      <c r="J114" s="5">
        <f>I114*13539.85</f>
        <v>0</v>
      </c>
    </row>
    <row r="115" spans="1:10">
      <c r="A115" s="1"/>
      <c r="B115" s="1">
        <v>834486</v>
      </c>
      <c r="C115" s="1" t="s">
        <v>465</v>
      </c>
      <c r="D115" s="1" t="s">
        <v>466</v>
      </c>
      <c r="E115" s="3" t="s">
        <v>467</v>
      </c>
      <c r="F115" s="1" t="s">
        <v>468</v>
      </c>
      <c r="G115" s="1" t="s">
        <v>19</v>
      </c>
      <c r="H115" s="1" t="s">
        <v>14</v>
      </c>
      <c r="I115" s="2"/>
      <c r="J115" s="5">
        <f>I115*18413.81</f>
        <v>0</v>
      </c>
    </row>
    <row r="116" spans="1:10">
      <c r="A116" s="1"/>
      <c r="B116" s="1">
        <v>834487</v>
      </c>
      <c r="C116" s="1" t="s">
        <v>469</v>
      </c>
      <c r="D116" s="1" t="s">
        <v>470</v>
      </c>
      <c r="E116" s="3" t="s">
        <v>471</v>
      </c>
      <c r="F116" s="1" t="s">
        <v>472</v>
      </c>
      <c r="G116" s="1" t="s">
        <v>19</v>
      </c>
      <c r="H116" s="1" t="s">
        <v>14</v>
      </c>
      <c r="I116" s="2"/>
      <c r="J116" s="5">
        <f>I116*20618.79</f>
        <v>0</v>
      </c>
    </row>
    <row r="117" spans="1:10">
      <c r="A117" s="1"/>
      <c r="B117" s="1">
        <v>834488</v>
      </c>
      <c r="C117" s="1" t="s">
        <v>473</v>
      </c>
      <c r="D117" s="1" t="s">
        <v>474</v>
      </c>
      <c r="E117" s="3" t="s">
        <v>475</v>
      </c>
      <c r="F117" s="1" t="s">
        <v>476</v>
      </c>
      <c r="G117" s="1" t="s">
        <v>19</v>
      </c>
      <c r="H117" s="1" t="s">
        <v>14</v>
      </c>
      <c r="I117" s="2"/>
      <c r="J117" s="5">
        <f>I117*22823.78</f>
        <v>0</v>
      </c>
    </row>
    <row r="118" spans="1:10">
      <c r="A118" s="1"/>
      <c r="B118" s="1">
        <v>834489</v>
      </c>
      <c r="C118" s="1" t="s">
        <v>477</v>
      </c>
      <c r="D118" s="1" t="s">
        <v>478</v>
      </c>
      <c r="E118" s="3" t="s">
        <v>479</v>
      </c>
      <c r="F118" s="1" t="s">
        <v>480</v>
      </c>
      <c r="G118" s="1" t="s">
        <v>13</v>
      </c>
      <c r="H118" s="1" t="s">
        <v>14</v>
      </c>
      <c r="I118" s="2"/>
      <c r="J118" s="5">
        <f>I118*19592.12</f>
        <v>0</v>
      </c>
    </row>
    <row r="119" spans="1:10">
      <c r="A119" s="1"/>
      <c r="B119" s="1">
        <v>834490</v>
      </c>
      <c r="C119" s="1" t="s">
        <v>481</v>
      </c>
      <c r="D119" s="1" t="s">
        <v>482</v>
      </c>
      <c r="E119" s="3" t="s">
        <v>483</v>
      </c>
      <c r="F119" s="1" t="s">
        <v>484</v>
      </c>
      <c r="G119" s="1" t="s">
        <v>19</v>
      </c>
      <c r="H119" s="1" t="s">
        <v>14</v>
      </c>
      <c r="I119" s="2"/>
      <c r="J119" s="5">
        <f>I119*23743.04</f>
        <v>0</v>
      </c>
    </row>
    <row r="120" spans="1:10">
      <c r="A120" s="1"/>
      <c r="B120" s="1">
        <v>882295</v>
      </c>
      <c r="C120" s="1" t="s">
        <v>485</v>
      </c>
      <c r="D120" s="1" t="s">
        <v>486</v>
      </c>
      <c r="E120" s="3" t="s">
        <v>487</v>
      </c>
      <c r="F120" s="1" t="s">
        <v>488</v>
      </c>
      <c r="G120" s="1" t="s">
        <v>19</v>
      </c>
      <c r="H120" s="1" t="s">
        <v>14</v>
      </c>
      <c r="I120" s="2"/>
      <c r="J120" s="5">
        <f>I120*6006.97</f>
        <v>0</v>
      </c>
    </row>
    <row r="121" spans="1:10">
      <c r="A121" s="1"/>
      <c r="B121" s="1">
        <v>882296</v>
      </c>
      <c r="C121" s="1" t="s">
        <v>489</v>
      </c>
      <c r="D121" s="1" t="s">
        <v>490</v>
      </c>
      <c r="E121" s="3" t="s">
        <v>491</v>
      </c>
      <c r="F121" s="1" t="s">
        <v>492</v>
      </c>
      <c r="G121" s="1" t="s">
        <v>19</v>
      </c>
      <c r="H121" s="1" t="s">
        <v>14</v>
      </c>
      <c r="I121" s="2"/>
      <c r="J121" s="5">
        <f>I121*7287.77</f>
        <v>0</v>
      </c>
    </row>
    <row r="122" spans="1:10">
      <c r="A122" s="1"/>
      <c r="B122" s="1">
        <v>882297</v>
      </c>
      <c r="C122" s="1" t="s">
        <v>493</v>
      </c>
      <c r="D122" s="1" t="s">
        <v>494</v>
      </c>
      <c r="E122" s="3" t="s">
        <v>495</v>
      </c>
      <c r="F122" s="1" t="s">
        <v>496</v>
      </c>
      <c r="G122" s="1" t="s">
        <v>19</v>
      </c>
      <c r="H122" s="1" t="s">
        <v>14</v>
      </c>
      <c r="I122" s="2"/>
      <c r="J122" s="5">
        <f>I122*8411.68</f>
        <v>0</v>
      </c>
    </row>
    <row r="123" spans="1:10">
      <c r="A123" s="1"/>
      <c r="B123" s="1">
        <v>882298</v>
      </c>
      <c r="C123" s="1" t="s">
        <v>497</v>
      </c>
      <c r="D123" s="1" t="s">
        <v>498</v>
      </c>
      <c r="E123" s="3" t="s">
        <v>499</v>
      </c>
      <c r="F123" s="1" t="s">
        <v>500</v>
      </c>
      <c r="G123" s="1" t="s">
        <v>19</v>
      </c>
      <c r="H123" s="1" t="s">
        <v>14</v>
      </c>
      <c r="I123" s="2"/>
      <c r="J123" s="5">
        <f>I123*9503.56</f>
        <v>0</v>
      </c>
    </row>
    <row r="124" spans="1:10">
      <c r="A124" s="1"/>
      <c r="B124" s="1">
        <v>882299</v>
      </c>
      <c r="C124" s="1" t="s">
        <v>501</v>
      </c>
      <c r="D124" s="1" t="s">
        <v>502</v>
      </c>
      <c r="E124" s="3" t="s">
        <v>503</v>
      </c>
      <c r="F124" s="1" t="s">
        <v>504</v>
      </c>
      <c r="G124" s="1" t="s">
        <v>19</v>
      </c>
      <c r="H124" s="1" t="s">
        <v>14</v>
      </c>
      <c r="I124" s="2"/>
      <c r="J124" s="5">
        <f>I124*11014.82</f>
        <v>0</v>
      </c>
    </row>
    <row r="125" spans="1:10">
      <c r="A125" s="1"/>
      <c r="B125" s="1">
        <v>882300</v>
      </c>
      <c r="C125" s="1" t="s">
        <v>505</v>
      </c>
      <c r="D125" s="1" t="s">
        <v>506</v>
      </c>
      <c r="E125" s="3" t="s">
        <v>507</v>
      </c>
      <c r="F125" s="1" t="s">
        <v>508</v>
      </c>
      <c r="G125" s="1" t="s">
        <v>19</v>
      </c>
      <c r="H125" s="1" t="s">
        <v>14</v>
      </c>
      <c r="I125" s="2"/>
      <c r="J125" s="5">
        <f>I125*12348.03</f>
        <v>0</v>
      </c>
    </row>
    <row r="126" spans="1:10">
      <c r="A126" s="1"/>
      <c r="B126" s="1">
        <v>882301</v>
      </c>
      <c r="C126" s="1" t="s">
        <v>509</v>
      </c>
      <c r="D126" s="1" t="s">
        <v>510</v>
      </c>
      <c r="E126" s="3" t="s">
        <v>511</v>
      </c>
      <c r="F126" s="1" t="s">
        <v>512</v>
      </c>
      <c r="G126" s="1" t="s">
        <v>19</v>
      </c>
      <c r="H126" s="1" t="s">
        <v>14</v>
      </c>
      <c r="I126" s="2"/>
      <c r="J126" s="5">
        <f>I126*14052.09</f>
        <v>0</v>
      </c>
    </row>
    <row r="127" spans="1:10">
      <c r="A127" s="1"/>
      <c r="B127" s="1">
        <v>882302</v>
      </c>
      <c r="C127" s="1" t="s">
        <v>513</v>
      </c>
      <c r="D127" s="1" t="s">
        <v>514</v>
      </c>
      <c r="E127" s="3" t="s">
        <v>515</v>
      </c>
      <c r="F127" s="1" t="s">
        <v>516</v>
      </c>
      <c r="G127" s="1" t="s">
        <v>19</v>
      </c>
      <c r="H127" s="1" t="s">
        <v>14</v>
      </c>
      <c r="I127" s="2"/>
      <c r="J127" s="5">
        <f>I127*15308.95</f>
        <v>0</v>
      </c>
    </row>
    <row r="128" spans="1:10">
      <c r="A128" s="1"/>
      <c r="B128" s="1">
        <v>882303</v>
      </c>
      <c r="C128" s="1" t="s">
        <v>517</v>
      </c>
      <c r="D128" s="1" t="s">
        <v>518</v>
      </c>
      <c r="E128" s="3" t="s">
        <v>519</v>
      </c>
      <c r="F128" s="1" t="s">
        <v>520</v>
      </c>
      <c r="G128" s="1" t="s">
        <v>19</v>
      </c>
      <c r="H128" s="1" t="s">
        <v>14</v>
      </c>
      <c r="I128" s="2"/>
      <c r="J128" s="5">
        <f>I128*16524.60</f>
        <v>0</v>
      </c>
    </row>
    <row r="129" spans="1:10">
      <c r="A129" s="1"/>
      <c r="B129" s="1">
        <v>882304</v>
      </c>
      <c r="C129" s="1" t="s">
        <v>521</v>
      </c>
      <c r="D129" s="1" t="s">
        <v>522</v>
      </c>
      <c r="E129" s="3" t="s">
        <v>523</v>
      </c>
      <c r="F129" s="1" t="s">
        <v>524</v>
      </c>
      <c r="G129" s="1" t="s">
        <v>19</v>
      </c>
      <c r="H129" s="1" t="s">
        <v>14</v>
      </c>
      <c r="I129" s="2"/>
      <c r="J129" s="5">
        <f>I129*17781.45</f>
        <v>0</v>
      </c>
    </row>
    <row r="130" spans="1:10">
      <c r="A130" s="1"/>
      <c r="B130" s="1">
        <v>868673</v>
      </c>
      <c r="C130" s="1" t="s">
        <v>525</v>
      </c>
      <c r="D130" s="1" t="s">
        <v>526</v>
      </c>
      <c r="E130" s="3" t="s">
        <v>527</v>
      </c>
      <c r="F130" s="1" t="s">
        <v>528</v>
      </c>
      <c r="G130" s="1" t="s">
        <v>19</v>
      </c>
      <c r="H130" s="1" t="s">
        <v>14</v>
      </c>
      <c r="I130" s="2"/>
      <c r="J130" s="5">
        <f>I130*7172.90</f>
        <v>0</v>
      </c>
    </row>
    <row r="131" spans="1:10">
      <c r="A131" s="1"/>
      <c r="B131" s="1">
        <v>868674</v>
      </c>
      <c r="C131" s="1" t="s">
        <v>529</v>
      </c>
      <c r="D131" s="1" t="s">
        <v>530</v>
      </c>
      <c r="E131" s="3" t="s">
        <v>531</v>
      </c>
      <c r="F131" s="1" t="s">
        <v>532</v>
      </c>
      <c r="G131" s="1" t="s">
        <v>19</v>
      </c>
      <c r="H131" s="1" t="s">
        <v>14</v>
      </c>
      <c r="I131" s="2"/>
      <c r="J131" s="5">
        <f>I131*7480.64</f>
        <v>0</v>
      </c>
    </row>
    <row r="132" spans="1:10">
      <c r="A132" s="1"/>
      <c r="B132" s="1">
        <v>868675</v>
      </c>
      <c r="C132" s="1" t="s">
        <v>533</v>
      </c>
      <c r="D132" s="1" t="s">
        <v>534</v>
      </c>
      <c r="E132" s="3" t="s">
        <v>535</v>
      </c>
      <c r="F132" s="1" t="s">
        <v>536</v>
      </c>
      <c r="G132" s="1" t="s">
        <v>19</v>
      </c>
      <c r="H132" s="1" t="s">
        <v>14</v>
      </c>
      <c r="I132" s="2"/>
      <c r="J132" s="5">
        <f>I132*8749.11</f>
        <v>0</v>
      </c>
    </row>
    <row r="133" spans="1:10">
      <c r="A133" s="1"/>
      <c r="B133" s="1">
        <v>868676</v>
      </c>
      <c r="C133" s="1" t="s">
        <v>537</v>
      </c>
      <c r="D133" s="1" t="s">
        <v>538</v>
      </c>
      <c r="E133" s="3" t="s">
        <v>539</v>
      </c>
      <c r="F133" s="1" t="s">
        <v>540</v>
      </c>
      <c r="G133" s="1" t="s">
        <v>19</v>
      </c>
      <c r="H133" s="1" t="s">
        <v>14</v>
      </c>
      <c r="I133" s="2"/>
      <c r="J133" s="5">
        <f>I133*10017.58</f>
        <v>0</v>
      </c>
    </row>
    <row r="134" spans="1:10">
      <c r="A134" s="1"/>
      <c r="B134" s="1">
        <v>868677</v>
      </c>
      <c r="C134" s="1" t="s">
        <v>541</v>
      </c>
      <c r="D134" s="1" t="s">
        <v>542</v>
      </c>
      <c r="E134" s="3" t="s">
        <v>543</v>
      </c>
      <c r="F134" s="1" t="s">
        <v>544</v>
      </c>
      <c r="G134" s="1" t="s">
        <v>19</v>
      </c>
      <c r="H134" s="1" t="s">
        <v>14</v>
      </c>
      <c r="I134" s="2"/>
      <c r="J134" s="5">
        <f>I134*11286.05</f>
        <v>0</v>
      </c>
    </row>
    <row r="135" spans="1:10">
      <c r="A135" s="1"/>
      <c r="B135" s="1">
        <v>868678</v>
      </c>
      <c r="C135" s="1" t="s">
        <v>545</v>
      </c>
      <c r="D135" s="1" t="s">
        <v>546</v>
      </c>
      <c r="E135" s="3" t="s">
        <v>547</v>
      </c>
      <c r="F135" s="1" t="s">
        <v>548</v>
      </c>
      <c r="G135" s="1" t="s">
        <v>19</v>
      </c>
      <c r="H135" s="1" t="s">
        <v>14</v>
      </c>
      <c r="I135" s="2"/>
      <c r="J135" s="5">
        <f>I135*12554.52</f>
        <v>0</v>
      </c>
    </row>
    <row r="136" spans="1:10">
      <c r="A136" s="1"/>
      <c r="B136" s="1">
        <v>868679</v>
      </c>
      <c r="C136" s="1" t="s">
        <v>549</v>
      </c>
      <c r="D136" s="1" t="s">
        <v>550</v>
      </c>
      <c r="E136" s="3" t="s">
        <v>551</v>
      </c>
      <c r="F136" s="1" t="s">
        <v>552</v>
      </c>
      <c r="G136" s="1" t="s">
        <v>19</v>
      </c>
      <c r="H136" s="1" t="s">
        <v>14</v>
      </c>
      <c r="I136" s="2"/>
      <c r="J136" s="5">
        <f>I136*13826.02</f>
        <v>0</v>
      </c>
    </row>
    <row r="137" spans="1:10">
      <c r="A137" s="1"/>
      <c r="B137" s="1">
        <v>868680</v>
      </c>
      <c r="C137" s="1" t="s">
        <v>553</v>
      </c>
      <c r="D137" s="1" t="s">
        <v>554</v>
      </c>
      <c r="E137" s="3" t="s">
        <v>555</v>
      </c>
      <c r="F137" s="1" t="s">
        <v>556</v>
      </c>
      <c r="G137" s="1" t="s">
        <v>19</v>
      </c>
      <c r="H137" s="1" t="s">
        <v>14</v>
      </c>
      <c r="I137" s="2"/>
      <c r="J137" s="5">
        <f>I137*15094.49</f>
        <v>0</v>
      </c>
    </row>
    <row r="138" spans="1:10">
      <c r="A138" s="1"/>
      <c r="B138" s="1">
        <v>868681</v>
      </c>
      <c r="C138" s="1" t="s">
        <v>557</v>
      </c>
      <c r="D138" s="1" t="s">
        <v>558</v>
      </c>
      <c r="E138" s="3" t="s">
        <v>559</v>
      </c>
      <c r="F138" s="1" t="s">
        <v>560</v>
      </c>
      <c r="G138" s="1" t="s">
        <v>19</v>
      </c>
      <c r="H138" s="1" t="s">
        <v>14</v>
      </c>
      <c r="I138" s="2"/>
      <c r="J138" s="5">
        <f>I138*16362.96</f>
        <v>0</v>
      </c>
    </row>
    <row r="139" spans="1:10">
      <c r="A139" s="1"/>
      <c r="B139" s="1">
        <v>868682</v>
      </c>
      <c r="C139" s="1" t="s">
        <v>561</v>
      </c>
      <c r="D139" s="1" t="s">
        <v>562</v>
      </c>
      <c r="E139" s="3" t="s">
        <v>563</v>
      </c>
      <c r="F139" s="1" t="s">
        <v>564</v>
      </c>
      <c r="G139" s="1" t="s">
        <v>19</v>
      </c>
      <c r="H139" s="1" t="s">
        <v>14</v>
      </c>
      <c r="I139" s="2"/>
      <c r="J139" s="5">
        <f>I139*17631.43</f>
        <v>0</v>
      </c>
    </row>
    <row r="140" spans="1:10">
      <c r="A140" s="1"/>
      <c r="B140" s="1">
        <v>868683</v>
      </c>
      <c r="C140" s="1" t="s">
        <v>565</v>
      </c>
      <c r="D140" s="1" t="s">
        <v>566</v>
      </c>
      <c r="E140" s="3" t="s">
        <v>567</v>
      </c>
      <c r="F140" s="1" t="s">
        <v>568</v>
      </c>
      <c r="G140" s="1" t="s">
        <v>19</v>
      </c>
      <c r="H140" s="1" t="s">
        <v>14</v>
      </c>
      <c r="I140" s="2"/>
      <c r="J140" s="5">
        <f>I140*18899.90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A9"/>
    <mergeCell ref="A10:A17"/>
    <mergeCell ref="A18:A27"/>
    <mergeCell ref="A28:A38"/>
    <mergeCell ref="A39:A49"/>
    <mergeCell ref="A50:A57"/>
    <mergeCell ref="A58:A68"/>
    <mergeCell ref="A69:A76"/>
    <mergeCell ref="A77:A86"/>
    <mergeCell ref="A87:A97"/>
    <mergeCell ref="A98:A108"/>
    <mergeCell ref="A109:A119"/>
    <mergeCell ref="A120:A129"/>
    <mergeCell ref="A130:A14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2024-05-09T15:38:14+03:00</dcterms:created>
  <dcterms:modified xsi:type="dcterms:W3CDTF">2024-05-09T15:38:14+03:00</dcterms:modified>
  <dc:title>Untitled Spreadsheet</dc:title>
  <dc:description/>
  <dc:subject/>
  <cp:keywords/>
  <cp:category/>
</cp:coreProperties>
</file>