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<sst xmlns="http://schemas.openxmlformats.org/spreadsheetml/2006/main" uniqueCount="510">
  <si>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</si>
  <si>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</si>
  <si>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</si>
  <si>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</si>
  <si>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</si>
  <si>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</si>
  <si>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</si>
  <si>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</si>
  <si>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</si>
  <si>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ALK-100003</t>
  </si>
  <si>
    <t>коллектор 2 выхода с отсеч кранами 3/4х1/2 нар. латунь никель (2/30шт)</t>
  </si>
  <si>
    <t>732.72 руб.</t>
  </si>
  <si>
    <t>Мало</t>
  </si>
  <si>
    <t>шт</t>
  </si>
  <si>
    <t>ALK-100004</t>
  </si>
  <si>
    <t>коллектор 3 выхода с отсеч кранами 3/4х1/2 нар. латунь никель (2/20шт)</t>
  </si>
  <si>
    <t>1 037.16 руб.</t>
  </si>
  <si>
    <t>ALK-100005</t>
  </si>
  <si>
    <t>коллектор 4 выхода с отсеч кранами 3/4х1/2 нар. латунь никель (1/15шт)</t>
  </si>
  <si>
    <t>1 358.80 руб.</t>
  </si>
  <si>
    <t>ALK-100007</t>
  </si>
  <si>
    <t>коллектор 3 выхода с регулировочными вентилями 3/4х1/2 нар. латунь никель (2/20шт)</t>
  </si>
  <si>
    <t>1 271.08 руб.</t>
  </si>
  <si>
    <t>ALK-100006</t>
  </si>
  <si>
    <t>коллектор 2 выхода с регулировочными вентилями 3/4х1/2 нар. латунь никель (2/30шт)</t>
  </si>
  <si>
    <t>0.00 руб.</t>
  </si>
  <si>
    <t>Уточняйте</t>
  </si>
  <si>
    <t>ALK-100008</t>
  </si>
  <si>
    <t>коллектор 4 выхода с регулировочными вентилями 3/4х1/2 нар. латунь никель (1/15шт)</t>
  </si>
  <si>
    <t>VLC-713011</t>
  </si>
  <si>
    <t>VTc.500.N.0502</t>
  </si>
  <si>
    <t>Коллектор, 3/4"х2 вых. 1/2" нар. (2 /70шт)</t>
  </si>
  <si>
    <t>583.00 руб.</t>
  </si>
  <si>
    <t>Много</t>
  </si>
  <si>
    <t>VLC-713012</t>
  </si>
  <si>
    <t>VTc.500.N.0503</t>
  </si>
  <si>
    <t>Коллектор, 3/4"х3 вых. 1/2" нар.  (2 /50шт)</t>
  </si>
  <si>
    <t>792.00 руб.</t>
  </si>
  <si>
    <t>VLC-713013</t>
  </si>
  <si>
    <t>VTc.500.N.0504</t>
  </si>
  <si>
    <t>Коллектор, 3/4"х4 вых. 1/2" нар.  (2 /40шт)</t>
  </si>
  <si>
    <t>1 074.00 руб.</t>
  </si>
  <si>
    <t>VLC-713014</t>
  </si>
  <si>
    <t>VTc.500.N.0602</t>
  </si>
  <si>
    <t>Коллектор, 1"х2 вых. 1/2" нар.  (2 /50шт)</t>
  </si>
  <si>
    <t>698.00 руб.</t>
  </si>
  <si>
    <t>VLC-713015</t>
  </si>
  <si>
    <t>VTc.500.N.0603</t>
  </si>
  <si>
    <t>Коллектор, 1"х3 вых. 1/2" нар.  (2 /40шт)</t>
  </si>
  <si>
    <t>1 030.00 руб.</t>
  </si>
  <si>
    <t>Достаточно</t>
  </si>
  <si>
    <t>VLC-713016</t>
  </si>
  <si>
    <t>VTc.500.N.0604</t>
  </si>
  <si>
    <t>Коллектор, 1"х4 вых. 1/2" нар.  (2 /30шт)</t>
  </si>
  <si>
    <t>1 369.00 руб.</t>
  </si>
  <si>
    <t>VLC-713017</t>
  </si>
  <si>
    <t>VTc.500.NE.060502</t>
  </si>
  <si>
    <t>Коллектор, 1"х2 вых. Евроконус 3/4   (1 /70шт)</t>
  </si>
  <si>
    <t>1 435.00 руб.</t>
  </si>
  <si>
    <t>VLC-713018</t>
  </si>
  <si>
    <t>VTc.500.NE.060503</t>
  </si>
  <si>
    <t>Коллектор, 1"х3 вых. Евроконус 3/4   (1 /50шт)</t>
  </si>
  <si>
    <t>1 975.00 руб.</t>
  </si>
  <si>
    <t>VLC-713019</t>
  </si>
  <si>
    <t>VTc.500.NE.060504</t>
  </si>
  <si>
    <t>Коллектор, 1"х4 вых. Евроконус 3/4   (1 /30шт)</t>
  </si>
  <si>
    <t>2 440.00 руб.</t>
  </si>
  <si>
    <t>VLC-713022</t>
  </si>
  <si>
    <t>VTc.550.N.0502</t>
  </si>
  <si>
    <t>Коллектор, 3/4"х2 вых. 1/2" вн.  (2 /60шт)</t>
  </si>
  <si>
    <t>722.00 руб.</t>
  </si>
  <si>
    <t>VLC-713023</t>
  </si>
  <si>
    <t>VTc.550.N.0503</t>
  </si>
  <si>
    <t>Коллектор, 3/4"х3 вых. 1/2" вн.  (2 /46шт)</t>
  </si>
  <si>
    <t>1 042.00 руб.</t>
  </si>
  <si>
    <t>VLC-713024</t>
  </si>
  <si>
    <t>VTc.550.N.0504</t>
  </si>
  <si>
    <t>Коллектор, 3/4"х4 вых. 1/2" вн.  (2 /36шт)</t>
  </si>
  <si>
    <t>1 167.00 руб.</t>
  </si>
  <si>
    <t>VLC-713025</t>
  </si>
  <si>
    <t>VTc.550.N.0602</t>
  </si>
  <si>
    <t>Коллектор, 1"х2 вых. 1/2" вн.  (2 /50шт)</t>
  </si>
  <si>
    <t>970.00 руб.</t>
  </si>
  <si>
    <t>VLC-713026</t>
  </si>
  <si>
    <t>VTc.550.N.0603</t>
  </si>
  <si>
    <t>Коллектор, 1"х3 вых. 1/2" вн.  (2 /36шт)</t>
  </si>
  <si>
    <t>1 397.00 руб.</t>
  </si>
  <si>
    <t>VLC-713027</t>
  </si>
  <si>
    <t>VTc.550.N.0604</t>
  </si>
  <si>
    <t>Коллектор, 1"х4 вых. 1/2" вн.   (2 /30шт)</t>
  </si>
  <si>
    <t>1 534.00 руб.</t>
  </si>
  <si>
    <t>VLC-713028</t>
  </si>
  <si>
    <t>VTc.560.N.0502</t>
  </si>
  <si>
    <t>Коллектор с регул. вентилями, 3/4"х2 вых. 1/2" нар.    (1 /30шт)</t>
  </si>
  <si>
    <t>1 238.00 руб.</t>
  </si>
  <si>
    <t>VLC-713029</t>
  </si>
  <si>
    <t>VTc.560.N.0503</t>
  </si>
  <si>
    <t>Коллектор с регул. вентилями, 3/4"х3 вых. 1/2" нар.    (1 /25шт)</t>
  </si>
  <si>
    <t>1 575.00 руб.</t>
  </si>
  <si>
    <t>VLC-713030</t>
  </si>
  <si>
    <t>VTc.560.N.0504</t>
  </si>
  <si>
    <t>Коллектор с регул. вентилями, 3/4"х4 вых. 1/2" нар.    (1 /17шт)</t>
  </si>
  <si>
    <t>2 181.00 руб.</t>
  </si>
  <si>
    <t>VLC-713031</t>
  </si>
  <si>
    <t>VTc.560.N.0602</t>
  </si>
  <si>
    <t>Коллектор с регул. вентилями, 1"х2 вых. 1/2" нар.    (1 /24шт)</t>
  </si>
  <si>
    <t>1 533.00 руб.</t>
  </si>
  <si>
    <t>VLC-713032</t>
  </si>
  <si>
    <t>VTc.560.N.0603</t>
  </si>
  <si>
    <t>Коллектор с регул. вентилями, 1"х3 вых. 1/2" нар.    (1 /20шт)</t>
  </si>
  <si>
    <t>2 276.00 руб.</t>
  </si>
  <si>
    <t>VLC-713033</t>
  </si>
  <si>
    <t>VTc.560.N.0604</t>
  </si>
  <si>
    <t>Коллектор с регул. вентилями, 1"х4 вых. 1/2" нар.    (1 /17шт)</t>
  </si>
  <si>
    <t>2 593.00 руб.</t>
  </si>
  <si>
    <t>VLC-713034</t>
  </si>
  <si>
    <t>VTc.560.NE.060502</t>
  </si>
  <si>
    <t>Коллектор с регул. вентилями, 1"х2 вых. Евроконус 3/4    (1 /20шт)</t>
  </si>
  <si>
    <t>2 016.00 руб.</t>
  </si>
  <si>
    <t>VLC-713035</t>
  </si>
  <si>
    <t>VTc.560.NE.060503</t>
  </si>
  <si>
    <t>Коллектор с регул. вентилями, 1"х3 вых. Евроконус 3/4     (1 /18шт)</t>
  </si>
  <si>
    <t>2 756.00 руб.</t>
  </si>
  <si>
    <t>VLC-713036</t>
  </si>
  <si>
    <t>VTc.560.NE.060504</t>
  </si>
  <si>
    <t>Коллектор с регул. вентилями, 1"х4 вых. Евроконус 3/4    (1 /15шт)</t>
  </si>
  <si>
    <t>3 596.00 руб.</t>
  </si>
  <si>
    <t>VLC-713037</t>
  </si>
  <si>
    <t>VTc.570.N.0502</t>
  </si>
  <si>
    <t>1 739.00 руб.</t>
  </si>
  <si>
    <t>VLC-713038</t>
  </si>
  <si>
    <t>VTc.570.N.0503</t>
  </si>
  <si>
    <t>Коллектор с регул. вентилями, 3/4"х3 вых. 1/2" нар.    (1 /20шт)</t>
  </si>
  <si>
    <t>2 442.00 руб.</t>
  </si>
  <si>
    <t>VLC-713039</t>
  </si>
  <si>
    <t>VTc.570.N.0504</t>
  </si>
  <si>
    <t>Коллектор с регул. вентилями, 3/4"х4 вых. 1/2" нар.</t>
  </si>
  <si>
    <t>3 265.00 руб.</t>
  </si>
  <si>
    <t>VLC-999082</t>
  </si>
  <si>
    <t>VTc.570.NE.0602</t>
  </si>
  <si>
    <t>Коллектор с регул. вентилями, 1"х2 вых. Евроконус 3/4" (на подающий трубопровод)</t>
  </si>
  <si>
    <t>2 423.00 руб.</t>
  </si>
  <si>
    <t>VLC-999083</t>
  </si>
  <si>
    <t>VTc.570.NE.0603</t>
  </si>
  <si>
    <t>Коллектор с регул. вентилями, 1"х3 вых. Евроконус 3/4" (на подающий трубопровод)</t>
  </si>
  <si>
    <t>3 418.00 руб.</t>
  </si>
  <si>
    <t>VLC-999084</t>
  </si>
  <si>
    <t>VTc.570.NE.0604</t>
  </si>
  <si>
    <t>Коллектор с регул. вентилями, 1"х4 вых. Евроконус 3/4" (на подающий трубопровод)</t>
  </si>
  <si>
    <t>4 465.00 руб.</t>
  </si>
  <si>
    <t>VLC-713040</t>
  </si>
  <si>
    <t>VTc.580.N.0502</t>
  </si>
  <si>
    <t>Коллектор с отсекающими кранами, 3/4"х2 вых. 1/2" нар.    (1 /36шт)</t>
  </si>
  <si>
    <t>1 200.00 руб.</t>
  </si>
  <si>
    <t>VLC-713041</t>
  </si>
  <si>
    <t>VTc.580.N.0503</t>
  </si>
  <si>
    <t>Коллектор с отсекающими кранами, 3/4"х3 вых. 1/2" нар.    (1 /28шт)</t>
  </si>
  <si>
    <t>1 803.00 руб.</t>
  </si>
  <si>
    <t>VLC-713042</t>
  </si>
  <si>
    <t>VTc.580.N.0602</t>
  </si>
  <si>
    <t>Коллектор с отсекающими кранами, 1"х2 вых. 1/2" нар.    (1 /31шт)</t>
  </si>
  <si>
    <t>1 479.00 руб.</t>
  </si>
  <si>
    <t>VLC-713043</t>
  </si>
  <si>
    <t>VTc.580.N.0603</t>
  </si>
  <si>
    <t>Коллектор с отсекающими кранами, 1"х3 вых. 1/2" нар.    (1 /23шт)</t>
  </si>
  <si>
    <t>1 873.00 руб.</t>
  </si>
  <si>
    <t>VLC-713044</t>
  </si>
  <si>
    <t>VTc.580.NE.0602</t>
  </si>
  <si>
    <t>Коллектор с отсекающими кранами, 1"х2 вых. Евроконус 3/4    (1 /30шт)</t>
  </si>
  <si>
    <t>1 613.00 руб.</t>
  </si>
  <si>
    <t>VLC-713045</t>
  </si>
  <si>
    <t>VTc.580.NE.0603</t>
  </si>
  <si>
    <t>Коллектор с отсекающими кранами, 1"х3 вых. Евроконус 3/4    (1 /22шт)</t>
  </si>
  <si>
    <t>2 035.00 руб.</t>
  </si>
  <si>
    <t>FRK-220004</t>
  </si>
  <si>
    <t>VER402</t>
  </si>
  <si>
    <t>коллектор 2 выхода с рег. вентилями 3/4х16 под золотник С ХРОМ КОНУСАМИ (1/30шт)</t>
  </si>
  <si>
    <t>1 435.13 руб.</t>
  </si>
  <si>
    <t>FRK-220001</t>
  </si>
  <si>
    <t>VER402-A</t>
  </si>
  <si>
    <t>коллектор 2 выхода с рег. вентилями 3/4х1/2 нар. (НУЖЕН соед. с накид гайкой  VRK163B) (1/30шт)</t>
  </si>
  <si>
    <t>1 196.24 руб.</t>
  </si>
  <si>
    <t>FRK-220005</t>
  </si>
  <si>
    <t>VER403</t>
  </si>
  <si>
    <t>коллектор 3 выхода с рег. вентилями 3/4х16 под золотник С ХРОМ КОНУСАМИ (1/30шт)</t>
  </si>
  <si>
    <t>2 170.02 руб.</t>
  </si>
  <si>
    <t>FRK-220002</t>
  </si>
  <si>
    <t>VER403-A</t>
  </si>
  <si>
    <t>коллектор 3 выхода с рег. вентилями 3/4х1/2 нар. (НУЖЕН соед. с накид гайкой  VRK163B) (1/30шт)</t>
  </si>
  <si>
    <t>1 807.13 руб.</t>
  </si>
  <si>
    <t>FRK-220006</t>
  </si>
  <si>
    <t>VER404</t>
  </si>
  <si>
    <t>коллектор 4 выхода с рег. вентилями 3/4х16 под золотник С ХРОМ КОНУСАМИ (1/30шт)</t>
  </si>
  <si>
    <t>2 821.02 руб.</t>
  </si>
  <si>
    <t>FRK-220003</t>
  </si>
  <si>
    <t>VER404-A</t>
  </si>
  <si>
    <t>коллектор 4 выхода с рег. вентилями 3/4х1/2 нар. (НУЖЕН соед. с накид гайкой  VRK163B) (1/30шт)</t>
  </si>
  <si>
    <t>2 337.78 руб.</t>
  </si>
  <si>
    <t>FRK-220007</t>
  </si>
  <si>
    <t>VER405</t>
  </si>
  <si>
    <t>коллектор 5 выхода с рег. вентилями 3/4х16 под золотник С ХРОМ КОНУСАМИ (1/30шт)</t>
  </si>
  <si>
    <t>3 634.32 руб.</t>
  </si>
  <si>
    <t>FRK-220015</t>
  </si>
  <si>
    <t>VR502</t>
  </si>
  <si>
    <t>коллектор регулирующий с цангами 3/4"х16-2 вых.никель VR (28/4шт)</t>
  </si>
  <si>
    <t>1 112.36 руб.</t>
  </si>
  <si>
    <t>FRK-220017</t>
  </si>
  <si>
    <t>VR503</t>
  </si>
  <si>
    <t>коллектор регулирующий с цангами 3/4"х16-3 вых. никель VR (20/4шт)</t>
  </si>
  <si>
    <t>1 617.48 руб.</t>
  </si>
  <si>
    <t>FRK-220019</t>
  </si>
  <si>
    <t>VR504</t>
  </si>
  <si>
    <t>коллектор регулирующий с цангами 3/4"х16-4 вых. никель VR (16/2шт)</t>
  </si>
  <si>
    <t>2 173.66 руб.</t>
  </si>
  <si>
    <t>FRK-220021</t>
  </si>
  <si>
    <t>VR505</t>
  </si>
  <si>
    <t>коллектор регулирующий с цангами 3/4"х16-5 вых. никель VR (10/2шт)</t>
  </si>
  <si>
    <t>2 687.90 руб.</t>
  </si>
  <si>
    <t>FRK-220035</t>
  </si>
  <si>
    <t>VR512</t>
  </si>
  <si>
    <t>Кол.с регулир. вентилями и цан.3/4"х16-2 "ViEiR" (24/4шт)</t>
  </si>
  <si>
    <t>FRK-220036</t>
  </si>
  <si>
    <t>VR513</t>
  </si>
  <si>
    <t>Кол.с регулир. вентилями и цан.3/4"х16-3 "ViEiR" (20/2шт)</t>
  </si>
  <si>
    <t>1 650.31 руб.</t>
  </si>
  <si>
    <t>FRK-220037</t>
  </si>
  <si>
    <t>VR514</t>
  </si>
  <si>
    <t>Кол.с регулир. вентилями и цан.3/4"х16-4 "ViEiR" (12/2шт)</t>
  </si>
  <si>
    <t>2 197.37 руб.</t>
  </si>
  <si>
    <t>FRK-220038</t>
  </si>
  <si>
    <t>VR515</t>
  </si>
  <si>
    <t>Кол.с регулир. вентилями и цан.3/4"х16-5 "ViEiR" (16/2шт)</t>
  </si>
  <si>
    <t>2 565.73 руб.</t>
  </si>
  <si>
    <t>FRK-220016</t>
  </si>
  <si>
    <t>VR602</t>
  </si>
  <si>
    <t>коллектор регулирующий с цангами 1"х16-2 вых. никель VR (24/4шт)</t>
  </si>
  <si>
    <t>1 250.95 руб.</t>
  </si>
  <si>
    <t>FRK-220018</t>
  </si>
  <si>
    <t>VR603</t>
  </si>
  <si>
    <t>коллектор регулирующий с цангами 1"х16-3 вых. никель VR (16/2шт)</t>
  </si>
  <si>
    <t>FRK-220020</t>
  </si>
  <si>
    <t>VR604</t>
  </si>
  <si>
    <t>коллектор регулирующий с цангами 1"х16-4 вых. никель VR (16/2шт)</t>
  </si>
  <si>
    <t>2 388.84 руб.</t>
  </si>
  <si>
    <t>FRK-220022</t>
  </si>
  <si>
    <t>VR605</t>
  </si>
  <si>
    <t>коллектор регулирующий с цангами 1"х16-5 вых. никель VR (10/2шт)</t>
  </si>
  <si>
    <t>2 846.55 руб.</t>
  </si>
  <si>
    <t>FRK-220039</t>
  </si>
  <si>
    <t>VR612</t>
  </si>
  <si>
    <t>Кол.с регулир. вентилями и цан.1"х16-2 "ViEiR" (24/4шт)</t>
  </si>
  <si>
    <t>1 221.77 руб.</t>
  </si>
  <si>
    <t>FRK-220040</t>
  </si>
  <si>
    <t>VR613</t>
  </si>
  <si>
    <t>Кол.с регулир. вентилями и цан.1"х16-3 "ViEiR" (16/2шт)</t>
  </si>
  <si>
    <t>1 768.84 руб.</t>
  </si>
  <si>
    <t>FRK-220041</t>
  </si>
  <si>
    <t>VR614</t>
  </si>
  <si>
    <t>Кол.с регулир. вентилями и цан.1"х16-4 "ViEiR" (12/2шт)</t>
  </si>
  <si>
    <t>2 385.20 руб.</t>
  </si>
  <si>
    <t>FRK-220042</t>
  </si>
  <si>
    <t>VR615</t>
  </si>
  <si>
    <t>Кол.с регулир. вентилями и цан.1"х16-5 "ViEiR" (15/2шт)</t>
  </si>
  <si>
    <t>2 974.20 руб.</t>
  </si>
  <si>
    <t>FRK-220023</t>
  </si>
  <si>
    <t>VR702</t>
  </si>
  <si>
    <t>коллектор с отсеч. кранами 3/4"х16 - 2 вых. красн.+син. латунь VR (40/1шт)</t>
  </si>
  <si>
    <t>1 030.30 руб.</t>
  </si>
  <si>
    <t>FRK-220024</t>
  </si>
  <si>
    <t>VR702A</t>
  </si>
  <si>
    <t>коллектор с отсеч. кранами 1"х16 - 2 вых. красн.+син. латунь VR (40/1шт)</t>
  </si>
  <si>
    <t>1 203.54 руб.</t>
  </si>
  <si>
    <t>FRK-220025</t>
  </si>
  <si>
    <t>VR702B</t>
  </si>
  <si>
    <t>коллектор с отсеч. кранами 1"х20 - 2 вых. красн.+син. латунь VR (40/1шт)</t>
  </si>
  <si>
    <t>1 661.25 руб.</t>
  </si>
  <si>
    <t>FRK-220026</t>
  </si>
  <si>
    <t>VR703</t>
  </si>
  <si>
    <t>коллектор с отсеч. кранами 3/4"х16 - 3 вых. красн.+син. латунь VR (40/1шт)</t>
  </si>
  <si>
    <t>1 471.60 руб.</t>
  </si>
  <si>
    <t>FRK-220027</t>
  </si>
  <si>
    <t>VR703A</t>
  </si>
  <si>
    <t>коллектор с отсеч. кранами 1"х16 - 3 вых. красн.+син. латунь VR (40/1шт)</t>
  </si>
  <si>
    <t>1 730.54 руб.</t>
  </si>
  <si>
    <t>FRK-220028</t>
  </si>
  <si>
    <t>VR703B</t>
  </si>
  <si>
    <t>коллектор с отсеч. кранами 1"х20 - 3 вых. красн.+син. латунь VR (40/1шт)</t>
  </si>
  <si>
    <t>2 496.43 руб.</t>
  </si>
  <si>
    <t>FRK-220029</t>
  </si>
  <si>
    <t>VR704</t>
  </si>
  <si>
    <t>коллектор с отсеч. кранами 3/4"х16 - 4 вых. красн.+син. латунь VR (40/1шт)</t>
  </si>
  <si>
    <t>1 896.49 руб.</t>
  </si>
  <si>
    <t>FRK-220030</t>
  </si>
  <si>
    <t>VR704A</t>
  </si>
  <si>
    <t>коллектор с отсеч. кранами 1"х16 - 4 вых. красн.+син. латунь VR (40/1шт)</t>
  </si>
  <si>
    <t>2 222.90 руб.</t>
  </si>
  <si>
    <t>FRK-220031</t>
  </si>
  <si>
    <t>VR704B</t>
  </si>
  <si>
    <t>коллектор с отсеч. кранами 1"х20 - 4 вых. красн.+син. латунь VR (40/1шт)</t>
  </si>
  <si>
    <t>3 329.79 руб.</t>
  </si>
  <si>
    <t>FRK-220032</t>
  </si>
  <si>
    <t>VR705</t>
  </si>
  <si>
    <t>коллектор с отсеч. кранами 3/4"х16 - 5 вых. красн.+син. латунь VR (40/1шт)</t>
  </si>
  <si>
    <t>2 328.67 руб.</t>
  </si>
  <si>
    <t>FRK-220033</t>
  </si>
  <si>
    <t>VR705A</t>
  </si>
  <si>
    <t>коллектор с отсеч. кранами 1"х16 - 5 вых. красн.+син. латунь VR (40/1шт)</t>
  </si>
  <si>
    <t>2 662.37 руб.</t>
  </si>
  <si>
    <t>FRK-220034</t>
  </si>
  <si>
    <t>VR705B</t>
  </si>
  <si>
    <t>коллектор с отсеч. кранами 1"х20 - 5 вых. красн.+син. латунь VR (40/1шт)</t>
  </si>
  <si>
    <t>2 941.38 руб.</t>
  </si>
  <si>
    <t>FRK-220009</t>
  </si>
  <si>
    <t>VR712</t>
  </si>
  <si>
    <t>коллектор 2 выхода с отсеч кранами 3/4х1/2 нар.латунь (1/50шт)</t>
  </si>
  <si>
    <t>888.07 руб.</t>
  </si>
  <si>
    <t>FRK-220010</t>
  </si>
  <si>
    <t>VR713</t>
  </si>
  <si>
    <t>коллектор 3 выхода с отсеч кранами 3/4х1/2 нар.латунь (1/50шт)</t>
  </si>
  <si>
    <t>FRK-220011</t>
  </si>
  <si>
    <t>VR714</t>
  </si>
  <si>
    <t>коллектор 4 выхода с отсеч кранами 3/4х1/2 нар.латунь (1/50шт)</t>
  </si>
  <si>
    <t>1 560.95 руб.</t>
  </si>
  <si>
    <t>FRK-220012</t>
  </si>
  <si>
    <t>VR902</t>
  </si>
  <si>
    <t>коллектор регулирующий 1"х3/4" ЕВРОКОНУС -2 выхода VR (2/24шт)</t>
  </si>
  <si>
    <t>1 209.01 руб.</t>
  </si>
  <si>
    <t>FRK-220013</t>
  </si>
  <si>
    <t>VR903</t>
  </si>
  <si>
    <t>коллектор регулирующий 1"х3/4" ЕВРОКОНУС -3 выхода VR (2/16шт)</t>
  </si>
  <si>
    <t>1 688.60 руб.</t>
  </si>
  <si>
    <t>FRK-220014</t>
  </si>
  <si>
    <t>VR904</t>
  </si>
  <si>
    <t>коллектор регулирующий 1"х3/4" ЕВРОКОНУС -4 выхода VR (2/12шт)</t>
  </si>
  <si>
    <t>2 202.84 руб.</t>
  </si>
  <si>
    <t>ZGR-000089</t>
  </si>
  <si>
    <t>QS-1622</t>
  </si>
  <si>
    <t>Коллектор ZEGOR с регулир вентилями с конусами 2 вых 3/4-1/2 (4/48шт)</t>
  </si>
  <si>
    <t>1 185.63 руб.</t>
  </si>
  <si>
    <t>ZGR-000090</t>
  </si>
  <si>
    <t>QS-1632</t>
  </si>
  <si>
    <t>Коллектор ZEGOR с регулир вентилями с конусами 3 вых 3/4-1/2 (4/32шт)</t>
  </si>
  <si>
    <t>1 780.97 руб.</t>
  </si>
  <si>
    <t>ZGR-000091</t>
  </si>
  <si>
    <t>QS-1642</t>
  </si>
  <si>
    <t>Коллектор ZEGOR с регулир вентилями с конусами 4 вых 3/4-1/2 (2/24шт)</t>
  </si>
  <si>
    <t>2 316.65 руб.</t>
  </si>
  <si>
    <t>ZGR-000092</t>
  </si>
  <si>
    <t>QS-1652</t>
  </si>
  <si>
    <t>Коллектор ZEGOR с регулир вентилями с конусами 5 вых 3/4-1/2 (2/24шт)</t>
  </si>
  <si>
    <t>2 924.11 руб.</t>
  </si>
  <si>
    <t>ZGR-000093</t>
  </si>
  <si>
    <t>QS-1662</t>
  </si>
  <si>
    <t>Коллектор ZEGOR с регулир вентилями с конусами 6 вых 3/4-1/2 (2/24шт)</t>
  </si>
  <si>
    <t>3 836.34 руб.</t>
  </si>
  <si>
    <t>ZGR-000094</t>
  </si>
  <si>
    <t>QS-1822</t>
  </si>
  <si>
    <t>Коллектор ZEGOR с регулир вентилями с конусами 2 вых 1-1/2 (4/32шт)</t>
  </si>
  <si>
    <t>1 474.48 руб.</t>
  </si>
  <si>
    <t>ZGR-000095</t>
  </si>
  <si>
    <t>QS-1832</t>
  </si>
  <si>
    <t>Коллектор ZEGOR с регулир вентилями с конусами 3 вых 1-1/2 (4/32шт)</t>
  </si>
  <si>
    <t>2 023.96 руб.</t>
  </si>
  <si>
    <t>ZGR-000096</t>
  </si>
  <si>
    <t>QS-1842</t>
  </si>
  <si>
    <t>Коллектор ZEGOR с регулир вентилями с конусами 4 вых 1-1/2 (2/24шт)</t>
  </si>
  <si>
    <t>2 601.05 руб.</t>
  </si>
  <si>
    <t>ZGR-000097</t>
  </si>
  <si>
    <t>QS-1852</t>
  </si>
  <si>
    <t>Коллектор ZEGOR с регулир вентилями с конусами 5 вых 1-1/2 (2/24шт)</t>
  </si>
  <si>
    <t>3 249.93 руб.</t>
  </si>
  <si>
    <t>ZGR-000098</t>
  </si>
  <si>
    <t>QS-1862</t>
  </si>
  <si>
    <t>Коллектор ZEGOR с регулир вентилями с конусами 6 вых 1-1/2 (2/24шт)</t>
  </si>
  <si>
    <t>4 305.40 руб.</t>
  </si>
  <si>
    <t>VLC-712012</t>
  </si>
  <si>
    <t>VTc.505.SS.060502</t>
  </si>
  <si>
    <t>Коллектор из нерж. стали, с м-о расст вых. 50мм, 1"х 2 вых. 3/4" Евроконус    (1 /18шт)</t>
  </si>
  <si>
    <t>1 480.00 руб.</t>
  </si>
  <si>
    <t>VLC-712013</t>
  </si>
  <si>
    <t>VTc.505.SS.060503</t>
  </si>
  <si>
    <t>Коллектор из нерж. стали, с м-о расст вых. 50мм, 1"х 3 вых. 3/4" Евроконус   (1 /12шт)</t>
  </si>
  <si>
    <t>1 988.00 руб.</t>
  </si>
  <si>
    <t>VLC-712014</t>
  </si>
  <si>
    <t>VTc.505.SS.060504</t>
  </si>
  <si>
    <t>Коллектор из нерж. стали, с м-о расст вых. 50мм, 1"х 4 вых. 3/4" Евроконус  (1 /10шт)</t>
  </si>
  <si>
    <t>2 536.00 руб.</t>
  </si>
  <si>
    <t>VLC-712015</t>
  </si>
  <si>
    <t>VTc.505.SS.060505</t>
  </si>
  <si>
    <t>Коллектор из нерж. стали, с м-о расст вых. 50мм, 1"х 5 вых. 3/4" Евроконус   (1 /11шт)</t>
  </si>
  <si>
    <t>2 713.00 руб.</t>
  </si>
  <si>
    <t>VLC-712016</t>
  </si>
  <si>
    <t>VTc.505.SS.060506</t>
  </si>
  <si>
    <t>Коллектор из нерж. стали, с м-о расст вых. 50мм, 1"х 6 вых. 3/4" Евроконус   (1 /10шт)</t>
  </si>
  <si>
    <t>3 182.00 руб.</t>
  </si>
  <si>
    <t>VLC-712017</t>
  </si>
  <si>
    <t>VTc.505.SS.060507</t>
  </si>
  <si>
    <t>Коллектор из нерж. стали, с м-о расст вых. 50мм, 1"х 7 вых. 3/4" Евроконус   (1 /10шт)</t>
  </si>
  <si>
    <t>3 826.00 руб.</t>
  </si>
  <si>
    <t>VLC-712018</t>
  </si>
  <si>
    <t>VTc.505.SS.060508</t>
  </si>
  <si>
    <t>Коллектор из нерж. стали, с м-о расст вых. 50мм, 1"х 8 вых. 3/4" Евроконус   (1 /10шт)</t>
  </si>
  <si>
    <t>4 218.00 руб.</t>
  </si>
  <si>
    <t>VLC-712019</t>
  </si>
  <si>
    <t>VTc.505.SS.060509</t>
  </si>
  <si>
    <t>Коллектор из нерж. стали, с м-о расст вых. 50мм, 1"х 9 вых. 3/4" Евроконус   (1 /10шт)</t>
  </si>
  <si>
    <t>5 072.00 руб.</t>
  </si>
  <si>
    <t>VLC-712020</t>
  </si>
  <si>
    <t>VTc.505.SS.060510</t>
  </si>
  <si>
    <t>Коллектор из нерж. стали, с м-о расст вых. 50мм, 1"х 10 вых. 3/4" Евроконус   (1 /10шт)</t>
  </si>
  <si>
    <t>5 076.00 руб.</t>
  </si>
  <si>
    <t>VLC-712001</t>
  </si>
  <si>
    <t>VTc.510.SS.080503</t>
  </si>
  <si>
    <t>Коллектор из нерж. стали, с м-о расст вых. 100мм, 1 1/2"х 3 вых. 3/4" нар.   (1 /5шт)</t>
  </si>
  <si>
    <t>5 027.00 руб.</t>
  </si>
  <si>
    <t>VLC-712002</t>
  </si>
  <si>
    <t>VTc.510.SS.080504</t>
  </si>
  <si>
    <t>Коллектор из нерж. стали, с м-о расст вых. 100мм, 1 1/2"х 4 вых. 3/4" нар.   (1 /5шт)</t>
  </si>
  <si>
    <t>5 661.00 руб.</t>
  </si>
  <si>
    <t>VLC-712003</t>
  </si>
  <si>
    <t>VTc.510.SS.080505</t>
  </si>
  <si>
    <t>Коллектор из нерж. стали, с м-о расст вых. 100мм, 1 1/2"х 5 вых. 3/4" нар.   (1 /5шт)</t>
  </si>
  <si>
    <t>7 881.00 руб.</t>
  </si>
  <si>
    <t>VLC-712004</t>
  </si>
  <si>
    <t>VTc.510.SS.080506</t>
  </si>
  <si>
    <t>Коллектор из нерж. стали, с м-о расст вых. 100мм, 1 1/2"х 6 вых. 3/4" нар.   (1 /5шт)</t>
  </si>
  <si>
    <t>9 118.00 руб.</t>
  </si>
  <si>
    <t>VLC-712005</t>
  </si>
  <si>
    <t>VTc.510.SS.080507</t>
  </si>
  <si>
    <t>Коллектор из нерж. стали, с м-о расст вых. 100мм, 1 1/2"х 7 вых. 3/4" нар.   (1 /5шт)</t>
  </si>
  <si>
    <t>11 073.00 руб.</t>
  </si>
  <si>
    <t>VLC-712006</t>
  </si>
  <si>
    <t>VTc.510.SS.060403</t>
  </si>
  <si>
    <t>Коллектор из нерж. стали, с м-о расст вых. 100мм, 1"х 3 вых. 1/2" нар.   (1 /12шт)</t>
  </si>
  <si>
    <t>2 472.00 руб.</t>
  </si>
  <si>
    <t>VLC-712007</t>
  </si>
  <si>
    <t>VTc.510.SS.060404</t>
  </si>
  <si>
    <t>Коллектор из нерж. стали, с м-о расст вых. 100мм, 1"х 4 вых. 1/2" нар.   (1 /10шт)</t>
  </si>
  <si>
    <t>VLC-712008</t>
  </si>
  <si>
    <t>VTc.510.SS.060405</t>
  </si>
  <si>
    <t>Коллектор из нерж. стали, с м-о расст вых. 100мм, 1"х 5 вых. 1/2" нар.   (1 /10шт)</t>
  </si>
  <si>
    <t>3 971.00 руб.</t>
  </si>
  <si>
    <t>VLC-712009</t>
  </si>
  <si>
    <t>VTc.510.SS.060406</t>
  </si>
  <si>
    <t>Коллектор из нерж. стали, с м-о расст вых. 100мм, 1"х 6 вых. 1/2" нар.   (1 /10шт)</t>
  </si>
  <si>
    <t>5 077.00 руб.</t>
  </si>
  <si>
    <t>VLC-712010</t>
  </si>
  <si>
    <t>VTc.510.SS.060407</t>
  </si>
  <si>
    <t>Коллектор из нерж. стали, с м-о расст вых. 100мм, 1"х 7 вых. 1/2" нар.   (1 /10шт)</t>
  </si>
  <si>
    <t>5 850.00 руб.</t>
  </si>
  <si>
    <t>VLC-712011</t>
  </si>
  <si>
    <t>VTc.510.SS.060408</t>
  </si>
  <si>
    <t>Коллектор из нерж. стали, с м-о расст вых. 100мм, 1"х 8 вых. 1/2" нар.   (1 /10шт)</t>
  </si>
  <si>
    <t>5 834.00 руб.</t>
  </si>
  <si>
    <t>VLC-900302</t>
  </si>
  <si>
    <t>VTc.510.SS.060402</t>
  </si>
  <si>
    <t>Коллектор из нерж. стали, с м-о расст вых. 100мм, 1"х 2 вых. 1/2" нар.</t>
  </si>
  <si>
    <t>1 957.00 руб.</t>
  </si>
  <si>
    <t>VLC-900537</t>
  </si>
  <si>
    <t>VTc.510.BS.50060404</t>
  </si>
  <si>
    <t>Коллектор из стали (труба ДУ-50), с м-о расст вых. 100мм, 1"х 4 вых. 1/2" нар.</t>
  </si>
  <si>
    <t>1 950.00 руб.</t>
  </si>
  <si>
    <t>VLC-900538</t>
  </si>
  <si>
    <t>VTc.510.BS.50060405</t>
  </si>
  <si>
    <t>Коллектор из стали (труба ДУ-50), с м-о расст вых. 100мм, 1"х 5 вых. 1/2" нар.</t>
  </si>
  <si>
    <t>2 131.00 руб.</t>
  </si>
  <si>
    <t>VLC-900539</t>
  </si>
  <si>
    <t>VTc.510.BS.50060406</t>
  </si>
  <si>
    <t>Коллектор из стали (труба ДУ-50), с м-о расст вых. 100мм, 1"х 6 вых. 1/2" нар.</t>
  </si>
  <si>
    <t>2 348.00 руб.</t>
  </si>
  <si>
    <t>VLC-900540</t>
  </si>
  <si>
    <t>VTc.510.BS.50060407</t>
  </si>
  <si>
    <t>Коллектор из стали (труба ДУ-50), с м-о расст вых. 100мм, 1"х 7 вых. 1/2" нар.</t>
  </si>
  <si>
    <t>2 637.00 руб.</t>
  </si>
  <si>
    <t>VLC-900541</t>
  </si>
  <si>
    <t>VTc.510.BS.50060408</t>
  </si>
  <si>
    <t>Коллектор из стали (труба ДУ-50), с м-о расст вых. 100мм, 1"х 8 вых. 1/2" нар.</t>
  </si>
  <si>
    <t>2 842.00 руб.</t>
  </si>
  <si>
    <t>VLC-900303</t>
  </si>
  <si>
    <t>VTc.510.BS.060402</t>
  </si>
  <si>
    <t>Коллектор из стали (труба ДУ-40), с м-о расст вых. 100мм, 1"х 2 вых. 1/2" нар.</t>
  </si>
  <si>
    <t>1 268.00 руб.</t>
  </si>
  <si>
    <t>VLC-900304</t>
  </si>
  <si>
    <t>VTc.510.BS.060403</t>
  </si>
  <si>
    <t>Коллектор из стали (труба ДУ-40), с м-о расст вых. 100мм, 1"х 3 вых. 1/2" нар.</t>
  </si>
  <si>
    <t>1 453.00 руб.</t>
  </si>
  <si>
    <t>VLC-900305</t>
  </si>
  <si>
    <t>VTc.510.BS.060404</t>
  </si>
  <si>
    <t>Коллектор из стали (труба ДУ-40), с м-о расст вых. 100мм, 1"х 4 вых. 1/2" нар.</t>
  </si>
  <si>
    <t>1 601.00 руб.</t>
  </si>
  <si>
    <t>VLC-900306</t>
  </si>
  <si>
    <t>VTc.510.BS.060405</t>
  </si>
  <si>
    <t>Коллектор из стали (труба ДУ-40), с м-о расст вых. 100мм, 1"х 5 вых. 1/2" нар.</t>
  </si>
  <si>
    <t>1 753.00 руб.</t>
  </si>
  <si>
    <t>VLC-900307</t>
  </si>
  <si>
    <t>VTc.510.BS.060406</t>
  </si>
  <si>
    <t>Коллектор из стали (труба ДУ-40), с м-о расст вых. 100мм, 1"х 6 вых. 1/2" нар.</t>
  </si>
  <si>
    <t>1 904.00 руб.</t>
  </si>
  <si>
    <t>VLC-900308</t>
  </si>
  <si>
    <t>VTc.510.BS.060407</t>
  </si>
  <si>
    <t>Коллектор из стали (труба ДУ-40), с м-о расст вых. 100мм, 1"х 7 вых. 1/2" нар.</t>
  </si>
  <si>
    <t>2 144.00 руб.</t>
  </si>
  <si>
    <t>VLC-900309</t>
  </si>
  <si>
    <t>VTc.510.BS.060408</t>
  </si>
  <si>
    <t>Коллектор из стали (труба ДУ-40), с м-о расст вых. 100мм, 1"х 8 вых. 1/2" нар.</t>
  </si>
  <si>
    <t>2 302.00 руб.</t>
  </si>
  <si>
    <t>VLC-900310</t>
  </si>
  <si>
    <t>VTc.510.BS.060409</t>
  </si>
  <si>
    <t>Коллектор из стали (труба ДУ-40), с м-о расст вых. 100мм, 1"х 9 вых. 1/2" нар.</t>
  </si>
  <si>
    <t>2 475.00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</si>
</sst>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e535e75_c386_11ee_a54d_047c1617b143_4396be46_0312_11ef_a5a4_047c1617b1431.jpeg"/><Relationship Id="rId2" Type="http://schemas.openxmlformats.org/officeDocument/2006/relationships/image" Target="../media/9e535e7b_c386_11ee_a54d_047c1617b143_4396be49_0312_11ef_a5a4_047c1617b1432.jpeg"/><Relationship Id="rId3" Type="http://schemas.openxmlformats.org/officeDocument/2006/relationships/image" Target="../media/f3cdcf1b_86a5_11e9_8101_003048fd731b_409a69f9_281f_11ed_a30f_00259070b4873.jpeg"/><Relationship Id="rId4" Type="http://schemas.openxmlformats.org/officeDocument/2006/relationships/image" Target="../media/f3cdcf33_86a5_11e9_8101_003048fd731b_409a6a11_281f_11ed_a30f_00259070b4874.jpeg"/><Relationship Id="rId5" Type="http://schemas.openxmlformats.org/officeDocument/2006/relationships/image" Target="../media/f3cdcf44_86a5_11e9_8101_003048fd731b_409a6a1d_281f_11ed_a30f_00259070b4875.jpeg"/><Relationship Id="rId6" Type="http://schemas.openxmlformats.org/officeDocument/2006/relationships/image" Target="../media/f3cdcf5c_86a5_11e9_8101_003048fd731b_409a6a35_281f_11ed_a30f_00259070b4876.jpeg"/><Relationship Id="rId7" Type="http://schemas.openxmlformats.org/officeDocument/2006/relationships/image" Target="../media/f3cdcf6e_86a5_11e9_8101_003048fd731b_409a6a4d_281f_11ed_a30f_00259070b4877.jpeg"/><Relationship Id="rId8" Type="http://schemas.openxmlformats.org/officeDocument/2006/relationships/image" Target="../media/f3cdcf78_86a5_11e9_8101_003048fd731b_409a6a59_281f_11ed_a30f_00259070b4878.jpeg"/><Relationship Id="rId9" Type="http://schemas.openxmlformats.org/officeDocument/2006/relationships/image" Target="../media/65637d56_0b65_11ec_831e_003048fd731b_46e460b3_281f_11ed_a30f_00259070b4879.jpeg"/><Relationship Id="rId10" Type="http://schemas.openxmlformats.org/officeDocument/2006/relationships/image" Target="../media/f3cdcf82_86a5_11e9_8101_003048fd731b_46e4609b_281f_11ed_a30f_00259070b48710.jpeg"/><Relationship Id="rId11" Type="http://schemas.openxmlformats.org/officeDocument/2006/relationships/image" Target="../media/f3cdcf8e_86a5_11e9_8101_003048fd731b_46e460ab_281f_11ed_a30f_00259070b48711.jpeg"/><Relationship Id="rId12" Type="http://schemas.openxmlformats.org/officeDocument/2006/relationships/image" Target="../media/fae7fe5b_86a5_11e9_8101_003048fd731b_409a6977_281f_11ed_a30f_00259070b48712.jpeg"/><Relationship Id="rId13" Type="http://schemas.openxmlformats.org/officeDocument/2006/relationships/image" Target="../media/fae7fe4f_86a5_11e9_8101_003048fd731b_4bac9857_419b_11ea_810f_003048fd731b13.png"/><Relationship Id="rId14" Type="http://schemas.openxmlformats.org/officeDocument/2006/relationships/image" Target="../media/fae7fe5f_86a5_11e9_8101_003048fd731b_409a6978_281f_11ed_a30f_00259070b48714.jpeg"/><Relationship Id="rId15" Type="http://schemas.openxmlformats.org/officeDocument/2006/relationships/image" Target="../media/fae7fe53_86a5_11e9_8101_003048fd731b_4bac9858_419b_11ea_810f_003048fd731b15.png"/><Relationship Id="rId16" Type="http://schemas.openxmlformats.org/officeDocument/2006/relationships/image" Target="../media/fae7fe63_86a5_11e9_8101_003048fd731b_409a6979_281f_11ed_a30f_00259070b48716.jpeg"/><Relationship Id="rId17" Type="http://schemas.openxmlformats.org/officeDocument/2006/relationships/image" Target="../media/fae7fe57_86a5_11e9_8101_003048fd731b_4bac9859_419b_11ea_810f_003048fd731b17.png"/><Relationship Id="rId18" Type="http://schemas.openxmlformats.org/officeDocument/2006/relationships/image" Target="../media/fae7fe67_86a5_11e9_8101_003048fd731b_409a697a_281f_11ed_a30f_00259070b48718.jpeg"/><Relationship Id="rId19" Type="http://schemas.openxmlformats.org/officeDocument/2006/relationships/image" Target="../media/e1867ee7_3767_11ea_810f_003048fd731b_409a6981_281f_11ed_a30f_00259070b48719.jpeg"/><Relationship Id="rId20" Type="http://schemas.openxmlformats.org/officeDocument/2006/relationships/image" Target="../media/e1867eeb_3767_11ea_810f_003048fd731b_409a6983_281f_11ed_a30f_00259070b48720.jpeg"/><Relationship Id="rId21" Type="http://schemas.openxmlformats.org/officeDocument/2006/relationships/image" Target="../media/e1867eef_3767_11ea_810f_003048fd731b_409a6985_281f_11ed_a30f_00259070b48721.jpeg"/><Relationship Id="rId22" Type="http://schemas.openxmlformats.org/officeDocument/2006/relationships/image" Target="../media/e1867ef3_3767_11ea_810f_003048fd731b_409a6987_281f_11ed_a30f_00259070b48722.jpeg"/><Relationship Id="rId23" Type="http://schemas.openxmlformats.org/officeDocument/2006/relationships/image" Target="../media/32cd9618_0918_11eb_81b8_003048fd731b_409a6995_281f_11ed_a30f_00259070b48723.jpeg"/><Relationship Id="rId24" Type="http://schemas.openxmlformats.org/officeDocument/2006/relationships/image" Target="../media/32cd961a_0918_11eb_81b8_003048fd731b_409a6996_281f_11ed_a30f_00259070b48724.jpeg"/><Relationship Id="rId25" Type="http://schemas.openxmlformats.org/officeDocument/2006/relationships/image" Target="../media/32cd961c_0918_11eb_81b8_003048fd731b_409a6997_281f_11ed_a30f_00259070b48725.jpeg"/><Relationship Id="rId26" Type="http://schemas.openxmlformats.org/officeDocument/2006/relationships/image" Target="../media/32cd961e_0918_11eb_81b8_003048fd731b_409a6998_281f_11ed_a30f_00259070b48726.jpeg"/><Relationship Id="rId27" Type="http://schemas.openxmlformats.org/officeDocument/2006/relationships/image" Target="../media/e1867ee9_3767_11ea_810f_003048fd731b_409a6982_281f_11ed_a30f_00259070b48727.jpeg"/><Relationship Id="rId28" Type="http://schemas.openxmlformats.org/officeDocument/2006/relationships/image" Target="../media/e1867eed_3767_11ea_810f_003048fd731b_409a6984_281f_11ed_a30f_00259070b48728.jpeg"/><Relationship Id="rId29" Type="http://schemas.openxmlformats.org/officeDocument/2006/relationships/image" Target="../media/e1867ef1_3767_11ea_810f_003048fd731b_409a6986_281f_11ed_a30f_00259070b48729.jpeg"/><Relationship Id="rId30" Type="http://schemas.openxmlformats.org/officeDocument/2006/relationships/image" Target="../media/e1867ef5_3767_11ea_810f_003048fd731b_409a6988_281f_11ed_a30f_00259070b48730.jpeg"/><Relationship Id="rId31" Type="http://schemas.openxmlformats.org/officeDocument/2006/relationships/image" Target="../media/32cd9620_0918_11eb_81b8_003048fd731b_409a6999_281f_11ed_a30f_00259070b48731.jpeg"/><Relationship Id="rId32" Type="http://schemas.openxmlformats.org/officeDocument/2006/relationships/image" Target="../media/32cd9622_0918_11eb_81b8_003048fd731b_409a699a_281f_11ed_a30f_00259070b48732.jpeg"/><Relationship Id="rId33" Type="http://schemas.openxmlformats.org/officeDocument/2006/relationships/image" Target="../media/32cd9624_0918_11eb_81b8_003048fd731b_409a699b_281f_11ed_a30f_00259070b48733.jpeg"/><Relationship Id="rId34" Type="http://schemas.openxmlformats.org/officeDocument/2006/relationships/image" Target="../media/32cd9626_0918_11eb_81b8_003048fd731b_409a699c_281f_11ed_a30f_00259070b48734.jpeg"/><Relationship Id="rId35" Type="http://schemas.openxmlformats.org/officeDocument/2006/relationships/image" Target="../media/e1867ef7_3767_11ea_810f_003048fd731b_409a6989_281f_11ed_a30f_00259070b48735.jpeg"/><Relationship Id="rId36" Type="http://schemas.openxmlformats.org/officeDocument/2006/relationships/image" Target="../media/e1867efd_3767_11ea_810f_003048fd731b_409a698c_281f_11ed_a30f_00259070b48736.jpeg"/><Relationship Id="rId37" Type="http://schemas.openxmlformats.org/officeDocument/2006/relationships/image" Target="../media/e1867f03_3767_11ea_810f_003048fd731b_409a698f_281f_11ed_a30f_00259070b48737.jpeg"/><Relationship Id="rId38" Type="http://schemas.openxmlformats.org/officeDocument/2006/relationships/image" Target="../media/e1867f09_3767_11ea_810f_003048fd731b_409a6992_281f_11ed_a30f_00259070b48738.jpeg"/><Relationship Id="rId39" Type="http://schemas.openxmlformats.org/officeDocument/2006/relationships/image" Target="../media/e19ee50d_d540_11e9_8109_003048fd731b_409a697b_281f_11ed_a30f_00259070b48739.jpeg"/><Relationship Id="rId40" Type="http://schemas.openxmlformats.org/officeDocument/2006/relationships/image" Target="../media/e19ee50f_d540_11e9_8109_003048fd731b_409a697c_281f_11ed_a30f_00259070b48740.jpeg"/><Relationship Id="rId41" Type="http://schemas.openxmlformats.org/officeDocument/2006/relationships/image" Target="../media/e19ee511_d540_11e9_8109_003048fd731b_409a697d_281f_11ed_a30f_00259070b48741.jpeg"/><Relationship Id="rId42" Type="http://schemas.openxmlformats.org/officeDocument/2006/relationships/image" Target="../media/2a6046e1_f967_11e9_810b_003048fd731b_409a697e_281f_11ed_a30f_00259070b48742.jpeg"/><Relationship Id="rId43" Type="http://schemas.openxmlformats.org/officeDocument/2006/relationships/image" Target="../media/2a6046e3_f967_11e9_810b_003048fd731b_409a697f_281f_11ed_a30f_00259070b48743.jpeg"/><Relationship Id="rId44" Type="http://schemas.openxmlformats.org/officeDocument/2006/relationships/image" Target="../media/2a6046e5_f967_11e9_810b_003048fd731b_409a6980_281f_11ed_a30f_00259070b48744.jpeg"/><Relationship Id="rId45" Type="http://schemas.openxmlformats.org/officeDocument/2006/relationships/image" Target="../media/5540d78f_f5a0_11eb_8302_003048fd731b_aaacbe35_602e_11ec_a20b_00259070b48745.jpeg"/><Relationship Id="rId46" Type="http://schemas.openxmlformats.org/officeDocument/2006/relationships/image" Target="../media/fae7fe16_86a5_11e9_8101_003048fd731b_409a69d1_281f_11ed_a30f_00259070b48746.jpeg"/><Relationship Id="rId47" Type="http://schemas.openxmlformats.org/officeDocument/2006/relationships/image" Target="../media/fae7fdf5_86a5_11e9_8101_003048fd731b_409a69a5_281f_11ed_a30f_00259070b48747.jpeg"/><Relationship Id="rId48" Type="http://schemas.openxmlformats.org/officeDocument/2006/relationships/image" Target="../media/75c1f4af_c7a6_11ed_a3fe_047c1617b143_4396be4c_0312_11ef_a5a4_047c1617b1434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70" descr="Image_6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2" name="Image_671" descr="Image_6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3" name="Image_672" descr="Image_67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4" name="Image_673" descr="Image_67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5" name="Image_674" descr="Image_67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6" name="Image_675" descr="Image_67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7" name="Image_676" descr="Image_67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95250</xdr:rowOff>
    </xdr:from>
    <xdr:ext cx="1143000" cy="1143000"/>
    <xdr:pic>
      <xdr:nvPicPr>
        <xdr:cNvPr id="8" name="Image_677" descr="Image_67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9" name="Image_678" descr="Image_67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37</xdr:row>
      <xdr:rowOff>95250</xdr:rowOff>
    </xdr:from>
    <xdr:ext cx="1143000" cy="1143000"/>
    <xdr:pic>
      <xdr:nvPicPr>
        <xdr:cNvPr id="10" name="Image_679" descr="Image_67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41</xdr:row>
      <xdr:rowOff>95250</xdr:rowOff>
    </xdr:from>
    <xdr:ext cx="1143000" cy="1143000"/>
    <xdr:pic>
      <xdr:nvPicPr>
        <xdr:cNvPr id="11" name="Image_680" descr="Image_68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43</xdr:row>
      <xdr:rowOff>95250</xdr:rowOff>
    </xdr:from>
    <xdr:ext cx="1143000" cy="1143000"/>
    <xdr:pic>
      <xdr:nvPicPr>
        <xdr:cNvPr id="12" name="Image_681" descr="Image_68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44</xdr:row>
      <xdr:rowOff>95250</xdr:rowOff>
    </xdr:from>
    <xdr:ext cx="1143000" cy="1143000"/>
    <xdr:pic>
      <xdr:nvPicPr>
        <xdr:cNvPr id="13" name="Image_682" descr="Image_68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45</xdr:row>
      <xdr:rowOff>95250</xdr:rowOff>
    </xdr:from>
    <xdr:ext cx="1143000" cy="1143000"/>
    <xdr:pic>
      <xdr:nvPicPr>
        <xdr:cNvPr id="14" name="Image_683" descr="Image_68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46</xdr:row>
      <xdr:rowOff>95250</xdr:rowOff>
    </xdr:from>
    <xdr:ext cx="1143000" cy="1143000"/>
    <xdr:pic>
      <xdr:nvPicPr>
        <xdr:cNvPr id="15" name="Image_684" descr="Image_68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47</xdr:row>
      <xdr:rowOff>95250</xdr:rowOff>
    </xdr:from>
    <xdr:ext cx="1143000" cy="1143000"/>
    <xdr:pic>
      <xdr:nvPicPr>
        <xdr:cNvPr id="16" name="Image_685" descr="Image_68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48</xdr:row>
      <xdr:rowOff>95250</xdr:rowOff>
    </xdr:from>
    <xdr:ext cx="1143000" cy="1143000"/>
    <xdr:pic>
      <xdr:nvPicPr>
        <xdr:cNvPr id="17" name="Image_686" descr="Image_68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49</xdr:row>
      <xdr:rowOff>95250</xdr:rowOff>
    </xdr:from>
    <xdr:ext cx="1143000" cy="1143000"/>
    <xdr:pic>
      <xdr:nvPicPr>
        <xdr:cNvPr id="18" name="Image_687" descr="Image_68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50</xdr:row>
      <xdr:rowOff>95250</xdr:rowOff>
    </xdr:from>
    <xdr:ext cx="1143000" cy="1143000"/>
    <xdr:pic>
      <xdr:nvPicPr>
        <xdr:cNvPr id="19" name="Image_688" descr="Image_68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51</xdr:row>
      <xdr:rowOff>95250</xdr:rowOff>
    </xdr:from>
    <xdr:ext cx="1143000" cy="1143000"/>
    <xdr:pic>
      <xdr:nvPicPr>
        <xdr:cNvPr id="20" name="Image_689" descr="Image_689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52</xdr:row>
      <xdr:rowOff>95250</xdr:rowOff>
    </xdr:from>
    <xdr:ext cx="1143000" cy="1143000"/>
    <xdr:pic>
      <xdr:nvPicPr>
        <xdr:cNvPr id="21" name="Image_690" descr="Image_690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53</xdr:row>
      <xdr:rowOff>95250</xdr:rowOff>
    </xdr:from>
    <xdr:ext cx="1143000" cy="1143000"/>
    <xdr:pic>
      <xdr:nvPicPr>
        <xdr:cNvPr id="22" name="Image_691" descr="Image_691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54</xdr:row>
      <xdr:rowOff>95250</xdr:rowOff>
    </xdr:from>
    <xdr:ext cx="1143000" cy="1143000"/>
    <xdr:pic>
      <xdr:nvPicPr>
        <xdr:cNvPr id="23" name="Image_692" descr="Image_692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55</xdr:row>
      <xdr:rowOff>95250</xdr:rowOff>
    </xdr:from>
    <xdr:ext cx="1143000" cy="1143000"/>
    <xdr:pic>
      <xdr:nvPicPr>
        <xdr:cNvPr id="24" name="Image_693" descr="Image_693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56</xdr:row>
      <xdr:rowOff>95250</xdr:rowOff>
    </xdr:from>
    <xdr:ext cx="1143000" cy="1143000"/>
    <xdr:pic>
      <xdr:nvPicPr>
        <xdr:cNvPr id="25" name="Image_694" descr="Image_694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57</xdr:row>
      <xdr:rowOff>95250</xdr:rowOff>
    </xdr:from>
    <xdr:ext cx="1143000" cy="1143000"/>
    <xdr:pic>
      <xdr:nvPicPr>
        <xdr:cNvPr id="26" name="Image_695" descr="Image_695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58</xdr:row>
      <xdr:rowOff>95250</xdr:rowOff>
    </xdr:from>
    <xdr:ext cx="1143000" cy="1143000"/>
    <xdr:pic>
      <xdr:nvPicPr>
        <xdr:cNvPr id="27" name="Image_696" descr="Image_696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59</xdr:row>
      <xdr:rowOff>95250</xdr:rowOff>
    </xdr:from>
    <xdr:ext cx="1143000" cy="1143000"/>
    <xdr:pic>
      <xdr:nvPicPr>
        <xdr:cNvPr id="28" name="Image_697" descr="Image_697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60</xdr:row>
      <xdr:rowOff>95250</xdr:rowOff>
    </xdr:from>
    <xdr:ext cx="1143000" cy="1143000"/>
    <xdr:pic>
      <xdr:nvPicPr>
        <xdr:cNvPr id="29" name="Image_698" descr="Image_698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61</xdr:row>
      <xdr:rowOff>95250</xdr:rowOff>
    </xdr:from>
    <xdr:ext cx="1143000" cy="1143000"/>
    <xdr:pic>
      <xdr:nvPicPr>
        <xdr:cNvPr id="30" name="Image_699" descr="Image_699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62</xdr:row>
      <xdr:rowOff>95250</xdr:rowOff>
    </xdr:from>
    <xdr:ext cx="1143000" cy="1143000"/>
    <xdr:pic>
      <xdr:nvPicPr>
        <xdr:cNvPr id="31" name="Image_700" descr="Image_700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63</xdr:row>
      <xdr:rowOff>95250</xdr:rowOff>
    </xdr:from>
    <xdr:ext cx="1143000" cy="1143000"/>
    <xdr:pic>
      <xdr:nvPicPr>
        <xdr:cNvPr id="32" name="Image_701" descr="Image_701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64</xdr:row>
      <xdr:rowOff>95250</xdr:rowOff>
    </xdr:from>
    <xdr:ext cx="1143000" cy="1143000"/>
    <xdr:pic>
      <xdr:nvPicPr>
        <xdr:cNvPr id="33" name="Image_702" descr="Image_702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65</xdr:row>
      <xdr:rowOff>95250</xdr:rowOff>
    </xdr:from>
    <xdr:ext cx="1143000" cy="1143000"/>
    <xdr:pic>
      <xdr:nvPicPr>
        <xdr:cNvPr id="34" name="Image_703" descr="Image_703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66</xdr:row>
      <xdr:rowOff>95250</xdr:rowOff>
    </xdr:from>
    <xdr:ext cx="1143000" cy="1143000"/>
    <xdr:pic>
      <xdr:nvPicPr>
        <xdr:cNvPr id="35" name="Image_704" descr="Image_704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69</xdr:row>
      <xdr:rowOff>95250</xdr:rowOff>
    </xdr:from>
    <xdr:ext cx="1143000" cy="1143000"/>
    <xdr:pic>
      <xdr:nvPicPr>
        <xdr:cNvPr id="36" name="Image_705" descr="Image_705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72</xdr:row>
      <xdr:rowOff>95250</xdr:rowOff>
    </xdr:from>
    <xdr:ext cx="1143000" cy="1143000"/>
    <xdr:pic>
      <xdr:nvPicPr>
        <xdr:cNvPr id="37" name="Image_706" descr="Image_706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75</xdr:row>
      <xdr:rowOff>95250</xdr:rowOff>
    </xdr:from>
    <xdr:ext cx="1143000" cy="1143000"/>
    <xdr:pic>
      <xdr:nvPicPr>
        <xdr:cNvPr id="38" name="Image_707" descr="Image_707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78</xdr:row>
      <xdr:rowOff>95250</xdr:rowOff>
    </xdr:from>
    <xdr:ext cx="1143000" cy="1143000"/>
    <xdr:pic>
      <xdr:nvPicPr>
        <xdr:cNvPr id="39" name="Image_708" descr="Image_708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79</xdr:row>
      <xdr:rowOff>95250</xdr:rowOff>
    </xdr:from>
    <xdr:ext cx="1143000" cy="1143000"/>
    <xdr:pic>
      <xdr:nvPicPr>
        <xdr:cNvPr id="40" name="Image_709" descr="Image_709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80</xdr:row>
      <xdr:rowOff>95250</xdr:rowOff>
    </xdr:from>
    <xdr:ext cx="1143000" cy="1143000"/>
    <xdr:pic>
      <xdr:nvPicPr>
        <xdr:cNvPr id="41" name="Image_710" descr="Image_710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81</xdr:row>
      <xdr:rowOff>95250</xdr:rowOff>
    </xdr:from>
    <xdr:ext cx="1143000" cy="1143000"/>
    <xdr:pic>
      <xdr:nvPicPr>
        <xdr:cNvPr id="42" name="Image_711" descr="Image_711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82</xdr:row>
      <xdr:rowOff>95250</xdr:rowOff>
    </xdr:from>
    <xdr:ext cx="1143000" cy="1143000"/>
    <xdr:pic>
      <xdr:nvPicPr>
        <xdr:cNvPr id="43" name="Image_712" descr="Image_712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83</xdr:row>
      <xdr:rowOff>95250</xdr:rowOff>
    </xdr:from>
    <xdr:ext cx="1143000" cy="1143000"/>
    <xdr:pic>
      <xdr:nvPicPr>
        <xdr:cNvPr id="44" name="Image_713" descr="Image_713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84</xdr:row>
      <xdr:rowOff>95250</xdr:rowOff>
    </xdr:from>
    <xdr:ext cx="1143000" cy="1143000"/>
    <xdr:pic>
      <xdr:nvPicPr>
        <xdr:cNvPr id="45" name="Image_714" descr="Image_714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94</xdr:row>
      <xdr:rowOff>95250</xdr:rowOff>
    </xdr:from>
    <xdr:ext cx="1143000" cy="1143000"/>
    <xdr:pic>
      <xdr:nvPicPr>
        <xdr:cNvPr id="46" name="Image_715" descr="Image_715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103</xdr:row>
      <xdr:rowOff>95250</xdr:rowOff>
    </xdr:from>
    <xdr:ext cx="1143000" cy="1143000"/>
    <xdr:pic>
      <xdr:nvPicPr>
        <xdr:cNvPr id="47" name="Image_716" descr="Image_716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115</xdr:row>
      <xdr:rowOff>95250</xdr:rowOff>
    </xdr:from>
    <xdr:ext cx="1143000" cy="1143000"/>
    <xdr:pic>
      <xdr:nvPicPr>
        <xdr:cNvPr id="48" name="Image_717" descr="Image_717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28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SUM(J2:J128)</f>
        <v>0</v>
      </c>
    </row>
    <row r="2" spans="1:10" customHeight="1" ht="35">
      <c r="A2" s="1"/>
      <c r="B2" s="1">
        <v>882146</v>
      </c>
      <c r="C2" s="1" t="s">
        <v>9</v>
      </c>
      <c r="D2" s="1"/>
      <c r="E2" s="3" t="s">
        <v>10</v>
      </c>
      <c r="F2" s="1" t="s">
        <v>11</v>
      </c>
      <c r="G2" s="1" t="s">
        <v>12</v>
      </c>
      <c r="H2" s="1" t="s">
        <v>13</v>
      </c>
      <c r="I2" s="2"/>
      <c r="J2" s="5">
        <f>I2*732.72</f>
        <v>0</v>
      </c>
    </row>
    <row r="3" spans="1:10" customHeight="1" ht="35">
      <c r="A3" s="1"/>
      <c r="B3" s="1">
        <v>882147</v>
      </c>
      <c r="C3" s="1" t="s">
        <v>14</v>
      </c>
      <c r="D3" s="1"/>
      <c r="E3" s="3" t="s">
        <v>15</v>
      </c>
      <c r="F3" s="1" t="s">
        <v>16</v>
      </c>
      <c r="G3" s="1" t="s">
        <v>12</v>
      </c>
      <c r="H3" s="1" t="s">
        <v>13</v>
      </c>
      <c r="I3" s="2"/>
      <c r="J3" s="5">
        <f>I3*1037.16</f>
        <v>0</v>
      </c>
    </row>
    <row r="4" spans="1:10" customHeight="1" ht="35">
      <c r="A4" s="1"/>
      <c r="B4" s="1">
        <v>882148</v>
      </c>
      <c r="C4" s="1" t="s">
        <v>17</v>
      </c>
      <c r="D4" s="1"/>
      <c r="E4" s="3" t="s">
        <v>18</v>
      </c>
      <c r="F4" s="1" t="s">
        <v>19</v>
      </c>
      <c r="G4" s="1" t="s">
        <v>12</v>
      </c>
      <c r="H4" s="1" t="s">
        <v>13</v>
      </c>
      <c r="I4" s="2"/>
      <c r="J4" s="5">
        <f>I4*1358.80</f>
        <v>0</v>
      </c>
    </row>
    <row r="5" spans="1:10" customHeight="1" ht="35">
      <c r="A5" s="1"/>
      <c r="B5" s="1">
        <v>882149</v>
      </c>
      <c r="C5" s="1" t="s">
        <v>20</v>
      </c>
      <c r="D5" s="1"/>
      <c r="E5" s="3" t="s">
        <v>21</v>
      </c>
      <c r="F5" s="1" t="s">
        <v>22</v>
      </c>
      <c r="G5" s="1" t="s">
        <v>12</v>
      </c>
      <c r="H5" s="1" t="s">
        <v>13</v>
      </c>
      <c r="I5" s="2"/>
      <c r="J5" s="5">
        <f>I5*1271.08</f>
        <v>0</v>
      </c>
    </row>
    <row r="6" spans="1:10" customHeight="1" ht="35">
      <c r="A6" s="1"/>
      <c r="B6" s="1">
        <v>882150</v>
      </c>
      <c r="C6" s="1" t="s">
        <v>23</v>
      </c>
      <c r="D6" s="1"/>
      <c r="E6" s="3" t="s">
        <v>24</v>
      </c>
      <c r="F6" s="1" t="s">
        <v>25</v>
      </c>
      <c r="G6" s="1" t="s">
        <v>26</v>
      </c>
      <c r="H6" s="1" t="s">
        <v>13</v>
      </c>
      <c r="I6" s="2"/>
      <c r="J6" s="5">
        <f>I6*0.00</f>
        <v>0</v>
      </c>
    </row>
    <row r="7" spans="1:10" customHeight="1" ht="35">
      <c r="A7" s="1"/>
      <c r="B7" s="1">
        <v>882151</v>
      </c>
      <c r="C7" s="1" t="s">
        <v>27</v>
      </c>
      <c r="D7" s="1"/>
      <c r="E7" s="3" t="s">
        <v>28</v>
      </c>
      <c r="F7" s="1" t="s">
        <v>25</v>
      </c>
      <c r="G7" s="1" t="s">
        <v>26</v>
      </c>
      <c r="H7" s="1" t="s">
        <v>13</v>
      </c>
      <c r="I7" s="2"/>
      <c r="J7" s="5">
        <f>I7*0.00</f>
        <v>0</v>
      </c>
    </row>
    <row r="8" spans="1:10" customHeight="1" ht="18">
      <c r="A8" s="1"/>
      <c r="B8" s="1">
        <v>820588</v>
      </c>
      <c r="C8" s="1" t="s">
        <v>29</v>
      </c>
      <c r="D8" s="1" t="s">
        <v>30</v>
      </c>
      <c r="E8" s="3" t="s">
        <v>31</v>
      </c>
      <c r="F8" s="1" t="s">
        <v>32</v>
      </c>
      <c r="G8" s="1" t="s">
        <v>33</v>
      </c>
      <c r="H8" s="1" t="s">
        <v>13</v>
      </c>
      <c r="I8" s="2"/>
      <c r="J8" s="5">
        <f>I8*583.00</f>
        <v>0</v>
      </c>
    </row>
    <row r="9" spans="1:10" customHeight="1" ht="18">
      <c r="A9" s="1"/>
      <c r="B9" s="1">
        <v>820589</v>
      </c>
      <c r="C9" s="1" t="s">
        <v>34</v>
      </c>
      <c r="D9" s="1" t="s">
        <v>35</v>
      </c>
      <c r="E9" s="3" t="s">
        <v>36</v>
      </c>
      <c r="F9" s="1" t="s">
        <v>37</v>
      </c>
      <c r="G9" s="1" t="s">
        <v>33</v>
      </c>
      <c r="H9" s="1" t="s">
        <v>13</v>
      </c>
      <c r="I9" s="2"/>
      <c r="J9" s="5">
        <f>I9*792.00</f>
        <v>0</v>
      </c>
    </row>
    <row r="10" spans="1:10" customHeight="1" ht="18">
      <c r="A10" s="1"/>
      <c r="B10" s="1">
        <v>820590</v>
      </c>
      <c r="C10" s="1" t="s">
        <v>38</v>
      </c>
      <c r="D10" s="1" t="s">
        <v>39</v>
      </c>
      <c r="E10" s="3" t="s">
        <v>40</v>
      </c>
      <c r="F10" s="1" t="s">
        <v>41</v>
      </c>
      <c r="G10" s="1" t="s">
        <v>12</v>
      </c>
      <c r="H10" s="1" t="s">
        <v>13</v>
      </c>
      <c r="I10" s="2"/>
      <c r="J10" s="5">
        <f>I10*1074.00</f>
        <v>0</v>
      </c>
    </row>
    <row r="11" spans="1:10" customHeight="1" ht="18">
      <c r="A11" s="1"/>
      <c r="B11" s="1">
        <v>820591</v>
      </c>
      <c r="C11" s="1" t="s">
        <v>42</v>
      </c>
      <c r="D11" s="1" t="s">
        <v>43</v>
      </c>
      <c r="E11" s="3" t="s">
        <v>44</v>
      </c>
      <c r="F11" s="1" t="s">
        <v>45</v>
      </c>
      <c r="G11" s="1" t="s">
        <v>33</v>
      </c>
      <c r="H11" s="1" t="s">
        <v>13</v>
      </c>
      <c r="I11" s="2"/>
      <c r="J11" s="5">
        <f>I11*698.00</f>
        <v>0</v>
      </c>
    </row>
    <row r="12" spans="1:10" customHeight="1" ht="18">
      <c r="A12" s="1"/>
      <c r="B12" s="1">
        <v>820592</v>
      </c>
      <c r="C12" s="1" t="s">
        <v>46</v>
      </c>
      <c r="D12" s="1" t="s">
        <v>47</v>
      </c>
      <c r="E12" s="3" t="s">
        <v>48</v>
      </c>
      <c r="F12" s="1" t="s">
        <v>49</v>
      </c>
      <c r="G12" s="1" t="s">
        <v>50</v>
      </c>
      <c r="H12" s="1" t="s">
        <v>13</v>
      </c>
      <c r="I12" s="2"/>
      <c r="J12" s="5">
        <f>I12*1030.00</f>
        <v>0</v>
      </c>
    </row>
    <row r="13" spans="1:10" customHeight="1" ht="18">
      <c r="A13" s="1"/>
      <c r="B13" s="1">
        <v>820593</v>
      </c>
      <c r="C13" s="1" t="s">
        <v>51</v>
      </c>
      <c r="D13" s="1" t="s">
        <v>52</v>
      </c>
      <c r="E13" s="3" t="s">
        <v>53</v>
      </c>
      <c r="F13" s="1" t="s">
        <v>54</v>
      </c>
      <c r="G13" s="1" t="s">
        <v>33</v>
      </c>
      <c r="H13" s="1" t="s">
        <v>13</v>
      </c>
      <c r="I13" s="2"/>
      <c r="J13" s="5">
        <f>I13*1369.00</f>
        <v>0</v>
      </c>
    </row>
    <row r="14" spans="1:10" customHeight="1" ht="35">
      <c r="A14" s="1"/>
      <c r="B14" s="1">
        <v>820594</v>
      </c>
      <c r="C14" s="1" t="s">
        <v>55</v>
      </c>
      <c r="D14" s="1" t="s">
        <v>56</v>
      </c>
      <c r="E14" s="3" t="s">
        <v>57</v>
      </c>
      <c r="F14" s="1" t="s">
        <v>58</v>
      </c>
      <c r="G14" s="1" t="s">
        <v>50</v>
      </c>
      <c r="H14" s="1" t="s">
        <v>13</v>
      </c>
      <c r="I14" s="2"/>
      <c r="J14" s="5">
        <f>I14*1435.00</f>
        <v>0</v>
      </c>
    </row>
    <row r="15" spans="1:10" customHeight="1" ht="35">
      <c r="A15" s="1"/>
      <c r="B15" s="1">
        <v>820595</v>
      </c>
      <c r="C15" s="1" t="s">
        <v>59</v>
      </c>
      <c r="D15" s="1" t="s">
        <v>60</v>
      </c>
      <c r="E15" s="3" t="s">
        <v>61</v>
      </c>
      <c r="F15" s="1" t="s">
        <v>62</v>
      </c>
      <c r="G15" s="1" t="s">
        <v>50</v>
      </c>
      <c r="H15" s="1" t="s">
        <v>13</v>
      </c>
      <c r="I15" s="2"/>
      <c r="J15" s="5">
        <f>I15*1975.00</f>
        <v>0</v>
      </c>
    </row>
    <row r="16" spans="1:10" customHeight="1" ht="35">
      <c r="A16" s="1"/>
      <c r="B16" s="1">
        <v>820596</v>
      </c>
      <c r="C16" s="1" t="s">
        <v>63</v>
      </c>
      <c r="D16" s="1" t="s">
        <v>64</v>
      </c>
      <c r="E16" s="3" t="s">
        <v>65</v>
      </c>
      <c r="F16" s="1" t="s">
        <v>66</v>
      </c>
      <c r="G16" s="1" t="s">
        <v>12</v>
      </c>
      <c r="H16" s="1" t="s">
        <v>13</v>
      </c>
      <c r="I16" s="2"/>
      <c r="J16" s="5">
        <f>I16*2440.00</f>
        <v>0</v>
      </c>
    </row>
    <row r="17" spans="1:10" customHeight="1" ht="18">
      <c r="A17" s="1"/>
      <c r="B17" s="1">
        <v>820599</v>
      </c>
      <c r="C17" s="1" t="s">
        <v>67</v>
      </c>
      <c r="D17" s="1" t="s">
        <v>68</v>
      </c>
      <c r="E17" s="3" t="s">
        <v>69</v>
      </c>
      <c r="F17" s="1" t="s">
        <v>70</v>
      </c>
      <c r="G17" s="1" t="s">
        <v>33</v>
      </c>
      <c r="H17" s="1" t="s">
        <v>13</v>
      </c>
      <c r="I17" s="2"/>
      <c r="J17" s="5">
        <f>I17*722.00</f>
        <v>0</v>
      </c>
    </row>
    <row r="18" spans="1:10" customHeight="1" ht="18">
      <c r="A18" s="1"/>
      <c r="B18" s="1">
        <v>820600</v>
      </c>
      <c r="C18" s="1" t="s">
        <v>71</v>
      </c>
      <c r="D18" s="1" t="s">
        <v>72</v>
      </c>
      <c r="E18" s="3" t="s">
        <v>73</v>
      </c>
      <c r="F18" s="1" t="s">
        <v>74</v>
      </c>
      <c r="G18" s="1" t="s">
        <v>12</v>
      </c>
      <c r="H18" s="1" t="s">
        <v>13</v>
      </c>
      <c r="I18" s="2"/>
      <c r="J18" s="5">
        <f>I18*1042.00</f>
        <v>0</v>
      </c>
    </row>
    <row r="19" spans="1:10" customHeight="1" ht="18">
      <c r="A19" s="1"/>
      <c r="B19" s="1">
        <v>820601</v>
      </c>
      <c r="C19" s="1" t="s">
        <v>75</v>
      </c>
      <c r="D19" s="1" t="s">
        <v>76</v>
      </c>
      <c r="E19" s="3" t="s">
        <v>77</v>
      </c>
      <c r="F19" s="1" t="s">
        <v>78</v>
      </c>
      <c r="G19" s="1" t="s">
        <v>12</v>
      </c>
      <c r="H19" s="1" t="s">
        <v>13</v>
      </c>
      <c r="I19" s="2"/>
      <c r="J19" s="5">
        <f>I19*1167.00</f>
        <v>0</v>
      </c>
    </row>
    <row r="20" spans="1:10" customHeight="1" ht="18">
      <c r="A20" s="1"/>
      <c r="B20" s="1">
        <v>820602</v>
      </c>
      <c r="C20" s="1" t="s">
        <v>79</v>
      </c>
      <c r="D20" s="1" t="s">
        <v>80</v>
      </c>
      <c r="E20" s="3" t="s">
        <v>81</v>
      </c>
      <c r="F20" s="1" t="s">
        <v>82</v>
      </c>
      <c r="G20" s="1" t="s">
        <v>33</v>
      </c>
      <c r="H20" s="1" t="s">
        <v>13</v>
      </c>
      <c r="I20" s="2"/>
      <c r="J20" s="5">
        <f>I20*970.00</f>
        <v>0</v>
      </c>
    </row>
    <row r="21" spans="1:10" customHeight="1" ht="18">
      <c r="A21" s="1"/>
      <c r="B21" s="1">
        <v>820603</v>
      </c>
      <c r="C21" s="1" t="s">
        <v>83</v>
      </c>
      <c r="D21" s="1" t="s">
        <v>84</v>
      </c>
      <c r="E21" s="3" t="s">
        <v>85</v>
      </c>
      <c r="F21" s="1" t="s">
        <v>86</v>
      </c>
      <c r="G21" s="1" t="s">
        <v>50</v>
      </c>
      <c r="H21" s="1" t="s">
        <v>13</v>
      </c>
      <c r="I21" s="2"/>
      <c r="J21" s="5">
        <f>I21*1397.00</f>
        <v>0</v>
      </c>
    </row>
    <row r="22" spans="1:10" customHeight="1" ht="18">
      <c r="A22" s="1"/>
      <c r="B22" s="1">
        <v>820604</v>
      </c>
      <c r="C22" s="1" t="s">
        <v>87</v>
      </c>
      <c r="D22" s="1" t="s">
        <v>88</v>
      </c>
      <c r="E22" s="3" t="s">
        <v>89</v>
      </c>
      <c r="F22" s="1" t="s">
        <v>90</v>
      </c>
      <c r="G22" s="1" t="s">
        <v>12</v>
      </c>
      <c r="H22" s="1" t="s">
        <v>13</v>
      </c>
      <c r="I22" s="2"/>
      <c r="J22" s="5">
        <f>I22*1534.00</f>
        <v>0</v>
      </c>
    </row>
    <row r="23" spans="1:10" customHeight="1" ht="18">
      <c r="A23" s="1"/>
      <c r="B23" s="1">
        <v>820605</v>
      </c>
      <c r="C23" s="1" t="s">
        <v>91</v>
      </c>
      <c r="D23" s="1" t="s">
        <v>92</v>
      </c>
      <c r="E23" s="3" t="s">
        <v>93</v>
      </c>
      <c r="F23" s="1" t="s">
        <v>94</v>
      </c>
      <c r="G23" s="1" t="s">
        <v>33</v>
      </c>
      <c r="H23" s="1" t="s">
        <v>13</v>
      </c>
      <c r="I23" s="2"/>
      <c r="J23" s="5">
        <f>I23*1238.00</f>
        <v>0</v>
      </c>
    </row>
    <row r="24" spans="1:10" customHeight="1" ht="18">
      <c r="A24" s="1"/>
      <c r="B24" s="1">
        <v>820606</v>
      </c>
      <c r="C24" s="1" t="s">
        <v>95</v>
      </c>
      <c r="D24" s="1" t="s">
        <v>96</v>
      </c>
      <c r="E24" s="3" t="s">
        <v>97</v>
      </c>
      <c r="F24" s="1" t="s">
        <v>98</v>
      </c>
      <c r="G24" s="1" t="s">
        <v>33</v>
      </c>
      <c r="H24" s="1" t="s">
        <v>13</v>
      </c>
      <c r="I24" s="2"/>
      <c r="J24" s="5">
        <f>I24*1575.00</f>
        <v>0</v>
      </c>
    </row>
    <row r="25" spans="1:10" customHeight="1" ht="18">
      <c r="A25" s="1"/>
      <c r="B25" s="1">
        <v>820607</v>
      </c>
      <c r="C25" s="1" t="s">
        <v>99</v>
      </c>
      <c r="D25" s="1" t="s">
        <v>100</v>
      </c>
      <c r="E25" s="3" t="s">
        <v>101</v>
      </c>
      <c r="F25" s="1" t="s">
        <v>102</v>
      </c>
      <c r="G25" s="1" t="s">
        <v>33</v>
      </c>
      <c r="H25" s="1" t="s">
        <v>13</v>
      </c>
      <c r="I25" s="2"/>
      <c r="J25" s="5">
        <f>I25*2181.00</f>
        <v>0</v>
      </c>
    </row>
    <row r="26" spans="1:10" customHeight="1" ht="18">
      <c r="A26" s="1"/>
      <c r="B26" s="1">
        <v>820608</v>
      </c>
      <c r="C26" s="1" t="s">
        <v>103</v>
      </c>
      <c r="D26" s="1" t="s">
        <v>104</v>
      </c>
      <c r="E26" s="3" t="s">
        <v>105</v>
      </c>
      <c r="F26" s="1" t="s">
        <v>106</v>
      </c>
      <c r="G26" s="1" t="s">
        <v>33</v>
      </c>
      <c r="H26" s="1" t="s">
        <v>13</v>
      </c>
      <c r="I26" s="2"/>
      <c r="J26" s="5">
        <f>I26*1533.00</f>
        <v>0</v>
      </c>
    </row>
    <row r="27" spans="1:10" customHeight="1" ht="18">
      <c r="A27" s="1"/>
      <c r="B27" s="1">
        <v>820609</v>
      </c>
      <c r="C27" s="1" t="s">
        <v>107</v>
      </c>
      <c r="D27" s="1" t="s">
        <v>108</v>
      </c>
      <c r="E27" s="3" t="s">
        <v>109</v>
      </c>
      <c r="F27" s="1" t="s">
        <v>110</v>
      </c>
      <c r="G27" s="1" t="s">
        <v>33</v>
      </c>
      <c r="H27" s="1" t="s">
        <v>13</v>
      </c>
      <c r="I27" s="2"/>
      <c r="J27" s="5">
        <f>I27*2276.00</f>
        <v>0</v>
      </c>
    </row>
    <row r="28" spans="1:10" customHeight="1" ht="18">
      <c r="A28" s="1"/>
      <c r="B28" s="1">
        <v>820610</v>
      </c>
      <c r="C28" s="1" t="s">
        <v>111</v>
      </c>
      <c r="D28" s="1" t="s">
        <v>112</v>
      </c>
      <c r="E28" s="3" t="s">
        <v>113</v>
      </c>
      <c r="F28" s="1" t="s">
        <v>114</v>
      </c>
      <c r="G28" s="1" t="s">
        <v>33</v>
      </c>
      <c r="H28" s="1" t="s">
        <v>13</v>
      </c>
      <c r="I28" s="2"/>
      <c r="J28" s="5">
        <f>I28*2593.00</f>
        <v>0</v>
      </c>
    </row>
    <row r="29" spans="1:10" customHeight="1" ht="35">
      <c r="A29" s="1"/>
      <c r="B29" s="1">
        <v>820611</v>
      </c>
      <c r="C29" s="1" t="s">
        <v>115</v>
      </c>
      <c r="D29" s="1" t="s">
        <v>116</v>
      </c>
      <c r="E29" s="3" t="s">
        <v>117</v>
      </c>
      <c r="F29" s="1" t="s">
        <v>118</v>
      </c>
      <c r="G29" s="1" t="s">
        <v>33</v>
      </c>
      <c r="H29" s="1" t="s">
        <v>13</v>
      </c>
      <c r="I29" s="2"/>
      <c r="J29" s="5">
        <f>I29*2016.00</f>
        <v>0</v>
      </c>
    </row>
    <row r="30" spans="1:10" customHeight="1" ht="35">
      <c r="A30" s="1"/>
      <c r="B30" s="1">
        <v>820612</v>
      </c>
      <c r="C30" s="1" t="s">
        <v>119</v>
      </c>
      <c r="D30" s="1" t="s">
        <v>120</v>
      </c>
      <c r="E30" s="3" t="s">
        <v>121</v>
      </c>
      <c r="F30" s="1" t="s">
        <v>122</v>
      </c>
      <c r="G30" s="1" t="s">
        <v>33</v>
      </c>
      <c r="H30" s="1" t="s">
        <v>13</v>
      </c>
      <c r="I30" s="2"/>
      <c r="J30" s="5">
        <f>I30*2756.00</f>
        <v>0</v>
      </c>
    </row>
    <row r="31" spans="1:10" customHeight="1" ht="35">
      <c r="A31" s="1"/>
      <c r="B31" s="1">
        <v>820613</v>
      </c>
      <c r="C31" s="1" t="s">
        <v>123</v>
      </c>
      <c r="D31" s="1" t="s">
        <v>124</v>
      </c>
      <c r="E31" s="3" t="s">
        <v>125</v>
      </c>
      <c r="F31" s="1" t="s">
        <v>126</v>
      </c>
      <c r="G31" s="1" t="s">
        <v>33</v>
      </c>
      <c r="H31" s="1" t="s">
        <v>13</v>
      </c>
      <c r="I31" s="2"/>
      <c r="J31" s="5">
        <f>I31*3596.00</f>
        <v>0</v>
      </c>
    </row>
    <row r="32" spans="1:10" customHeight="1" ht="35">
      <c r="A32" s="1"/>
      <c r="B32" s="1">
        <v>820614</v>
      </c>
      <c r="C32" s="1" t="s">
        <v>127</v>
      </c>
      <c r="D32" s="1" t="s">
        <v>128</v>
      </c>
      <c r="E32" s="3" t="s">
        <v>93</v>
      </c>
      <c r="F32" s="1" t="s">
        <v>129</v>
      </c>
      <c r="G32" s="1" t="s">
        <v>12</v>
      </c>
      <c r="H32" s="1" t="s">
        <v>13</v>
      </c>
      <c r="I32" s="2"/>
      <c r="J32" s="5">
        <f>I32*1739.00</f>
        <v>0</v>
      </c>
    </row>
    <row r="33" spans="1:10" customHeight="1" ht="35">
      <c r="A33" s="1"/>
      <c r="B33" s="1">
        <v>820615</v>
      </c>
      <c r="C33" s="1" t="s">
        <v>130</v>
      </c>
      <c r="D33" s="1" t="s">
        <v>131</v>
      </c>
      <c r="E33" s="3" t="s">
        <v>132</v>
      </c>
      <c r="F33" s="1" t="s">
        <v>133</v>
      </c>
      <c r="G33" s="1" t="s">
        <v>12</v>
      </c>
      <c r="H33" s="1" t="s">
        <v>13</v>
      </c>
      <c r="I33" s="2"/>
      <c r="J33" s="5">
        <f>I33*2442.00</f>
        <v>0</v>
      </c>
    </row>
    <row r="34" spans="1:10" customHeight="1" ht="35">
      <c r="A34" s="1"/>
      <c r="B34" s="1">
        <v>820616</v>
      </c>
      <c r="C34" s="1" t="s">
        <v>134</v>
      </c>
      <c r="D34" s="1" t="s">
        <v>135</v>
      </c>
      <c r="E34" s="3" t="s">
        <v>136</v>
      </c>
      <c r="F34" s="1" t="s">
        <v>137</v>
      </c>
      <c r="G34" s="1" t="s">
        <v>12</v>
      </c>
      <c r="H34" s="1" t="s">
        <v>13</v>
      </c>
      <c r="I34" s="2"/>
      <c r="J34" s="5">
        <f>I34*3265.00</f>
        <v>0</v>
      </c>
    </row>
    <row r="35" spans="1:10" customHeight="1" ht="35">
      <c r="A35" s="1"/>
      <c r="B35" s="1">
        <v>834778</v>
      </c>
      <c r="C35" s="1" t="s">
        <v>138</v>
      </c>
      <c r="D35" s="1" t="s">
        <v>139</v>
      </c>
      <c r="E35" s="3" t="s">
        <v>140</v>
      </c>
      <c r="F35" s="1" t="s">
        <v>141</v>
      </c>
      <c r="G35" s="1" t="s">
        <v>33</v>
      </c>
      <c r="H35" s="1" t="s">
        <v>13</v>
      </c>
      <c r="I35" s="2"/>
      <c r="J35" s="5">
        <f>I35*2423.00</f>
        <v>0</v>
      </c>
    </row>
    <row r="36" spans="1:10" customHeight="1" ht="35">
      <c r="A36" s="1"/>
      <c r="B36" s="1">
        <v>834779</v>
      </c>
      <c r="C36" s="1" t="s">
        <v>142</v>
      </c>
      <c r="D36" s="1" t="s">
        <v>143</v>
      </c>
      <c r="E36" s="3" t="s">
        <v>144</v>
      </c>
      <c r="F36" s="1" t="s">
        <v>145</v>
      </c>
      <c r="G36" s="1" t="s">
        <v>33</v>
      </c>
      <c r="H36" s="1" t="s">
        <v>13</v>
      </c>
      <c r="I36" s="2"/>
      <c r="J36" s="5">
        <f>I36*3418.00</f>
        <v>0</v>
      </c>
    </row>
    <row r="37" spans="1:10" customHeight="1" ht="35">
      <c r="A37" s="1"/>
      <c r="B37" s="1">
        <v>834780</v>
      </c>
      <c r="C37" s="1" t="s">
        <v>146</v>
      </c>
      <c r="D37" s="1" t="s">
        <v>147</v>
      </c>
      <c r="E37" s="3" t="s">
        <v>148</v>
      </c>
      <c r="F37" s="1" t="s">
        <v>149</v>
      </c>
      <c r="G37" s="1" t="s">
        <v>33</v>
      </c>
      <c r="H37" s="1" t="s">
        <v>13</v>
      </c>
      <c r="I37" s="2"/>
      <c r="J37" s="5">
        <f>I37*4465.00</f>
        <v>0</v>
      </c>
    </row>
    <row r="38" spans="1:10" customHeight="1" ht="27">
      <c r="A38" s="1"/>
      <c r="B38" s="1">
        <v>820617</v>
      </c>
      <c r="C38" s="1" t="s">
        <v>150</v>
      </c>
      <c r="D38" s="1" t="s">
        <v>151</v>
      </c>
      <c r="E38" s="3" t="s">
        <v>152</v>
      </c>
      <c r="F38" s="1" t="s">
        <v>153</v>
      </c>
      <c r="G38" s="1" t="s">
        <v>33</v>
      </c>
      <c r="H38" s="1" t="s">
        <v>13</v>
      </c>
      <c r="I38" s="2"/>
      <c r="J38" s="5">
        <f>I38*1200.00</f>
        <v>0</v>
      </c>
    </row>
    <row r="39" spans="1:10" customHeight="1" ht="27">
      <c r="A39" s="1"/>
      <c r="B39" s="1">
        <v>820618</v>
      </c>
      <c r="C39" s="1" t="s">
        <v>154</v>
      </c>
      <c r="D39" s="1" t="s">
        <v>155</v>
      </c>
      <c r="E39" s="3" t="s">
        <v>156</v>
      </c>
      <c r="F39" s="1" t="s">
        <v>157</v>
      </c>
      <c r="G39" s="1" t="s">
        <v>33</v>
      </c>
      <c r="H39" s="1" t="s">
        <v>13</v>
      </c>
      <c r="I39" s="2"/>
      <c r="J39" s="5">
        <f>I39*1803.00</f>
        <v>0</v>
      </c>
    </row>
    <row r="40" spans="1:10" customHeight="1" ht="27">
      <c r="A40" s="1"/>
      <c r="B40" s="1">
        <v>820619</v>
      </c>
      <c r="C40" s="1" t="s">
        <v>158</v>
      </c>
      <c r="D40" s="1" t="s">
        <v>159</v>
      </c>
      <c r="E40" s="3" t="s">
        <v>160</v>
      </c>
      <c r="F40" s="1" t="s">
        <v>161</v>
      </c>
      <c r="G40" s="1" t="s">
        <v>12</v>
      </c>
      <c r="H40" s="1" t="s">
        <v>13</v>
      </c>
      <c r="I40" s="2"/>
      <c r="J40" s="5">
        <f>I40*1479.00</f>
        <v>0</v>
      </c>
    </row>
    <row r="41" spans="1:10" customHeight="1" ht="27">
      <c r="A41" s="1"/>
      <c r="B41" s="1">
        <v>820620</v>
      </c>
      <c r="C41" s="1" t="s">
        <v>162</v>
      </c>
      <c r="D41" s="1" t="s">
        <v>163</v>
      </c>
      <c r="E41" s="3" t="s">
        <v>164</v>
      </c>
      <c r="F41" s="1" t="s">
        <v>165</v>
      </c>
      <c r="G41" s="1" t="s">
        <v>33</v>
      </c>
      <c r="H41" s="1" t="s">
        <v>13</v>
      </c>
      <c r="I41" s="2"/>
      <c r="J41" s="5">
        <f>I41*1873.00</f>
        <v>0</v>
      </c>
    </row>
    <row r="42" spans="1:10" customHeight="1" ht="53">
      <c r="A42" s="1"/>
      <c r="B42" s="1">
        <v>820621</v>
      </c>
      <c r="C42" s="1" t="s">
        <v>166</v>
      </c>
      <c r="D42" s="1" t="s">
        <v>167</v>
      </c>
      <c r="E42" s="3" t="s">
        <v>168</v>
      </c>
      <c r="F42" s="1" t="s">
        <v>169</v>
      </c>
      <c r="G42" s="1" t="s">
        <v>33</v>
      </c>
      <c r="H42" s="1" t="s">
        <v>13</v>
      </c>
      <c r="I42" s="2"/>
      <c r="J42" s="5">
        <f>I42*1613.00</f>
        <v>0</v>
      </c>
    </row>
    <row r="43" spans="1:10" customHeight="1" ht="53">
      <c r="A43" s="1"/>
      <c r="B43" s="1">
        <v>820622</v>
      </c>
      <c r="C43" s="1" t="s">
        <v>170</v>
      </c>
      <c r="D43" s="1" t="s">
        <v>171</v>
      </c>
      <c r="E43" s="3" t="s">
        <v>172</v>
      </c>
      <c r="F43" s="1" t="s">
        <v>173</v>
      </c>
      <c r="G43" s="1" t="s">
        <v>33</v>
      </c>
      <c r="H43" s="1" t="s">
        <v>13</v>
      </c>
      <c r="I43" s="2"/>
      <c r="J43" s="5">
        <f>I43*2035.00</f>
        <v>0</v>
      </c>
    </row>
    <row r="44" spans="1:10" customHeight="1" ht="105">
      <c r="A44" s="1"/>
      <c r="B44" s="1">
        <v>820654</v>
      </c>
      <c r="C44" s="1" t="s">
        <v>174</v>
      </c>
      <c r="D44" s="1" t="s">
        <v>175</v>
      </c>
      <c r="E44" s="3" t="s">
        <v>176</v>
      </c>
      <c r="F44" s="1" t="s">
        <v>177</v>
      </c>
      <c r="G44" s="1" t="s">
        <v>12</v>
      </c>
      <c r="H44" s="1" t="s">
        <v>13</v>
      </c>
      <c r="I44" s="2"/>
      <c r="J44" s="5">
        <f>I44*1435.13</f>
        <v>0</v>
      </c>
    </row>
    <row r="45" spans="1:10" customHeight="1" ht="105">
      <c r="A45" s="1"/>
      <c r="B45" s="1">
        <v>820651</v>
      </c>
      <c r="C45" s="1" t="s">
        <v>178</v>
      </c>
      <c r="D45" s="1" t="s">
        <v>179</v>
      </c>
      <c r="E45" s="3" t="s">
        <v>180</v>
      </c>
      <c r="F45" s="1" t="s">
        <v>181</v>
      </c>
      <c r="G45" s="1" t="s">
        <v>12</v>
      </c>
      <c r="H45" s="1" t="s">
        <v>13</v>
      </c>
      <c r="I45" s="2"/>
      <c r="J45" s="5">
        <f>I45*1196.24</f>
        <v>0</v>
      </c>
    </row>
    <row r="46" spans="1:10" customHeight="1" ht="105">
      <c r="A46" s="1"/>
      <c r="B46" s="1">
        <v>820655</v>
      </c>
      <c r="C46" s="1" t="s">
        <v>182</v>
      </c>
      <c r="D46" s="1" t="s">
        <v>183</v>
      </c>
      <c r="E46" s="3" t="s">
        <v>184</v>
      </c>
      <c r="F46" s="1" t="s">
        <v>185</v>
      </c>
      <c r="G46" s="1" t="s">
        <v>12</v>
      </c>
      <c r="H46" s="1" t="s">
        <v>13</v>
      </c>
      <c r="I46" s="2"/>
      <c r="J46" s="5">
        <f>I46*2170.02</f>
        <v>0</v>
      </c>
    </row>
    <row r="47" spans="1:10" customHeight="1" ht="105">
      <c r="A47" s="1"/>
      <c r="B47" s="1">
        <v>820652</v>
      </c>
      <c r="C47" s="1" t="s">
        <v>186</v>
      </c>
      <c r="D47" s="1" t="s">
        <v>187</v>
      </c>
      <c r="E47" s="3" t="s">
        <v>188</v>
      </c>
      <c r="F47" s="1" t="s">
        <v>189</v>
      </c>
      <c r="G47" s="1" t="s">
        <v>12</v>
      </c>
      <c r="H47" s="1" t="s">
        <v>13</v>
      </c>
      <c r="I47" s="2"/>
      <c r="J47" s="5">
        <f>I47*1807.13</f>
        <v>0</v>
      </c>
    </row>
    <row r="48" spans="1:10" customHeight="1" ht="105">
      <c r="A48" s="1"/>
      <c r="B48" s="1">
        <v>820656</v>
      </c>
      <c r="C48" s="1" t="s">
        <v>190</v>
      </c>
      <c r="D48" s="1" t="s">
        <v>191</v>
      </c>
      <c r="E48" s="3" t="s">
        <v>192</v>
      </c>
      <c r="F48" s="1" t="s">
        <v>193</v>
      </c>
      <c r="G48" s="1" t="s">
        <v>26</v>
      </c>
      <c r="H48" s="1" t="s">
        <v>13</v>
      </c>
      <c r="I48" s="2"/>
      <c r="J48" s="5">
        <f>I48*2821.02</f>
        <v>0</v>
      </c>
    </row>
    <row r="49" spans="1:10" customHeight="1" ht="105">
      <c r="A49" s="1"/>
      <c r="B49" s="1">
        <v>820653</v>
      </c>
      <c r="C49" s="1" t="s">
        <v>194</v>
      </c>
      <c r="D49" s="1" t="s">
        <v>195</v>
      </c>
      <c r="E49" s="3" t="s">
        <v>196</v>
      </c>
      <c r="F49" s="1" t="s">
        <v>197</v>
      </c>
      <c r="G49" s="1" t="s">
        <v>26</v>
      </c>
      <c r="H49" s="1" t="s">
        <v>13</v>
      </c>
      <c r="I49" s="2"/>
      <c r="J49" s="5">
        <f>I49*2337.78</f>
        <v>0</v>
      </c>
    </row>
    <row r="50" spans="1:10" customHeight="1" ht="105">
      <c r="A50" s="1"/>
      <c r="B50" s="1">
        <v>820657</v>
      </c>
      <c r="C50" s="1" t="s">
        <v>198</v>
      </c>
      <c r="D50" s="1" t="s">
        <v>199</v>
      </c>
      <c r="E50" s="3" t="s">
        <v>200</v>
      </c>
      <c r="F50" s="1" t="s">
        <v>201</v>
      </c>
      <c r="G50" s="1" t="s">
        <v>26</v>
      </c>
      <c r="H50" s="1" t="s">
        <v>13</v>
      </c>
      <c r="I50" s="2"/>
      <c r="J50" s="5">
        <f>I50*3634.32</f>
        <v>0</v>
      </c>
    </row>
    <row r="51" spans="1:10" customHeight="1" ht="105">
      <c r="A51" s="1"/>
      <c r="B51" s="1">
        <v>824785</v>
      </c>
      <c r="C51" s="1" t="s">
        <v>202</v>
      </c>
      <c r="D51" s="1" t="s">
        <v>203</v>
      </c>
      <c r="E51" s="3" t="s">
        <v>204</v>
      </c>
      <c r="F51" s="1" t="s">
        <v>205</v>
      </c>
      <c r="G51" s="1" t="s">
        <v>12</v>
      </c>
      <c r="H51" s="1" t="s">
        <v>13</v>
      </c>
      <c r="I51" s="2"/>
      <c r="J51" s="5">
        <f>I51*1112.36</f>
        <v>0</v>
      </c>
    </row>
    <row r="52" spans="1:10" customHeight="1" ht="105">
      <c r="A52" s="1"/>
      <c r="B52" s="1">
        <v>824787</v>
      </c>
      <c r="C52" s="1" t="s">
        <v>206</v>
      </c>
      <c r="D52" s="1" t="s">
        <v>207</v>
      </c>
      <c r="E52" s="3" t="s">
        <v>208</v>
      </c>
      <c r="F52" s="1" t="s">
        <v>209</v>
      </c>
      <c r="G52" s="1" t="s">
        <v>26</v>
      </c>
      <c r="H52" s="1" t="s">
        <v>13</v>
      </c>
      <c r="I52" s="2"/>
      <c r="J52" s="5">
        <f>I52*1617.48</f>
        <v>0</v>
      </c>
    </row>
    <row r="53" spans="1:10" customHeight="1" ht="105">
      <c r="A53" s="1"/>
      <c r="B53" s="1">
        <v>824789</v>
      </c>
      <c r="C53" s="1" t="s">
        <v>210</v>
      </c>
      <c r="D53" s="1" t="s">
        <v>211</v>
      </c>
      <c r="E53" s="3" t="s">
        <v>212</v>
      </c>
      <c r="F53" s="1" t="s">
        <v>213</v>
      </c>
      <c r="G53" s="1" t="s">
        <v>26</v>
      </c>
      <c r="H53" s="1" t="s">
        <v>13</v>
      </c>
      <c r="I53" s="2"/>
      <c r="J53" s="5">
        <f>I53*2173.66</f>
        <v>0</v>
      </c>
    </row>
    <row r="54" spans="1:10" customHeight="1" ht="105">
      <c r="A54" s="1"/>
      <c r="B54" s="1">
        <v>824791</v>
      </c>
      <c r="C54" s="1" t="s">
        <v>214</v>
      </c>
      <c r="D54" s="1" t="s">
        <v>215</v>
      </c>
      <c r="E54" s="3" t="s">
        <v>216</v>
      </c>
      <c r="F54" s="1" t="s">
        <v>217</v>
      </c>
      <c r="G54" s="1" t="s">
        <v>26</v>
      </c>
      <c r="H54" s="1" t="s">
        <v>13</v>
      </c>
      <c r="I54" s="2"/>
      <c r="J54" s="5">
        <f>I54*2687.90</f>
        <v>0</v>
      </c>
    </row>
    <row r="55" spans="1:10" customHeight="1" ht="105">
      <c r="A55" s="1"/>
      <c r="B55" s="1">
        <v>829311</v>
      </c>
      <c r="C55" s="1" t="s">
        <v>218</v>
      </c>
      <c r="D55" s="1" t="s">
        <v>219</v>
      </c>
      <c r="E55" s="3" t="s">
        <v>220</v>
      </c>
      <c r="F55" s="1" t="s">
        <v>205</v>
      </c>
      <c r="G55" s="1" t="s">
        <v>26</v>
      </c>
      <c r="H55" s="1" t="s">
        <v>13</v>
      </c>
      <c r="I55" s="2"/>
      <c r="J55" s="5">
        <f>I55*1112.36</f>
        <v>0</v>
      </c>
    </row>
    <row r="56" spans="1:10" customHeight="1" ht="105">
      <c r="A56" s="1"/>
      <c r="B56" s="1">
        <v>829312</v>
      </c>
      <c r="C56" s="1" t="s">
        <v>221</v>
      </c>
      <c r="D56" s="1" t="s">
        <v>222</v>
      </c>
      <c r="E56" s="3" t="s">
        <v>223</v>
      </c>
      <c r="F56" s="1" t="s">
        <v>224</v>
      </c>
      <c r="G56" s="1" t="s">
        <v>26</v>
      </c>
      <c r="H56" s="1" t="s">
        <v>13</v>
      </c>
      <c r="I56" s="2"/>
      <c r="J56" s="5">
        <f>I56*1650.31</f>
        <v>0</v>
      </c>
    </row>
    <row r="57" spans="1:10" customHeight="1" ht="105">
      <c r="A57" s="1"/>
      <c r="B57" s="1">
        <v>829313</v>
      </c>
      <c r="C57" s="1" t="s">
        <v>225</v>
      </c>
      <c r="D57" s="1" t="s">
        <v>226</v>
      </c>
      <c r="E57" s="3" t="s">
        <v>227</v>
      </c>
      <c r="F57" s="1" t="s">
        <v>228</v>
      </c>
      <c r="G57" s="1" t="s">
        <v>26</v>
      </c>
      <c r="H57" s="1" t="s">
        <v>13</v>
      </c>
      <c r="I57" s="2"/>
      <c r="J57" s="5">
        <f>I57*2197.37</f>
        <v>0</v>
      </c>
    </row>
    <row r="58" spans="1:10" customHeight="1" ht="105">
      <c r="A58" s="1"/>
      <c r="B58" s="1">
        <v>829314</v>
      </c>
      <c r="C58" s="1" t="s">
        <v>229</v>
      </c>
      <c r="D58" s="1" t="s">
        <v>230</v>
      </c>
      <c r="E58" s="3" t="s">
        <v>231</v>
      </c>
      <c r="F58" s="1" t="s">
        <v>232</v>
      </c>
      <c r="G58" s="1" t="s">
        <v>26</v>
      </c>
      <c r="H58" s="1" t="s">
        <v>13</v>
      </c>
      <c r="I58" s="2"/>
      <c r="J58" s="5">
        <f>I58*2565.73</f>
        <v>0</v>
      </c>
    </row>
    <row r="59" spans="1:10" customHeight="1" ht="105">
      <c r="A59" s="1"/>
      <c r="B59" s="1">
        <v>824786</v>
      </c>
      <c r="C59" s="1" t="s">
        <v>233</v>
      </c>
      <c r="D59" s="1" t="s">
        <v>234</v>
      </c>
      <c r="E59" s="3" t="s">
        <v>235</v>
      </c>
      <c r="F59" s="1" t="s">
        <v>236</v>
      </c>
      <c r="G59" s="1" t="s">
        <v>26</v>
      </c>
      <c r="H59" s="1" t="s">
        <v>13</v>
      </c>
      <c r="I59" s="2"/>
      <c r="J59" s="5">
        <f>I59*1250.95</f>
        <v>0</v>
      </c>
    </row>
    <row r="60" spans="1:10" customHeight="1" ht="105">
      <c r="A60" s="1"/>
      <c r="B60" s="1">
        <v>824788</v>
      </c>
      <c r="C60" s="1" t="s">
        <v>237</v>
      </c>
      <c r="D60" s="1" t="s">
        <v>238</v>
      </c>
      <c r="E60" s="3" t="s">
        <v>239</v>
      </c>
      <c r="F60" s="1" t="s">
        <v>189</v>
      </c>
      <c r="G60" s="1" t="s">
        <v>26</v>
      </c>
      <c r="H60" s="1" t="s">
        <v>13</v>
      </c>
      <c r="I60" s="2"/>
      <c r="J60" s="5">
        <f>I60*1807.13</f>
        <v>0</v>
      </c>
    </row>
    <row r="61" spans="1:10" customHeight="1" ht="105">
      <c r="A61" s="1"/>
      <c r="B61" s="1">
        <v>824790</v>
      </c>
      <c r="C61" s="1" t="s">
        <v>240</v>
      </c>
      <c r="D61" s="1" t="s">
        <v>241</v>
      </c>
      <c r="E61" s="3" t="s">
        <v>242</v>
      </c>
      <c r="F61" s="1" t="s">
        <v>243</v>
      </c>
      <c r="G61" s="1" t="s">
        <v>26</v>
      </c>
      <c r="H61" s="1" t="s">
        <v>13</v>
      </c>
      <c r="I61" s="2"/>
      <c r="J61" s="5">
        <f>I61*2388.84</f>
        <v>0</v>
      </c>
    </row>
    <row r="62" spans="1:10" customHeight="1" ht="105">
      <c r="A62" s="1"/>
      <c r="B62" s="1">
        <v>824792</v>
      </c>
      <c r="C62" s="1" t="s">
        <v>244</v>
      </c>
      <c r="D62" s="1" t="s">
        <v>245</v>
      </c>
      <c r="E62" s="3" t="s">
        <v>246</v>
      </c>
      <c r="F62" s="1" t="s">
        <v>247</v>
      </c>
      <c r="G62" s="1" t="s">
        <v>26</v>
      </c>
      <c r="H62" s="1" t="s">
        <v>13</v>
      </c>
      <c r="I62" s="2"/>
      <c r="J62" s="5">
        <f>I62*2846.55</f>
        <v>0</v>
      </c>
    </row>
    <row r="63" spans="1:10" customHeight="1" ht="105">
      <c r="A63" s="1"/>
      <c r="B63" s="1">
        <v>829315</v>
      </c>
      <c r="C63" s="1" t="s">
        <v>248</v>
      </c>
      <c r="D63" s="1" t="s">
        <v>249</v>
      </c>
      <c r="E63" s="3" t="s">
        <v>250</v>
      </c>
      <c r="F63" s="1" t="s">
        <v>251</v>
      </c>
      <c r="G63" s="1" t="s">
        <v>26</v>
      </c>
      <c r="H63" s="1" t="s">
        <v>13</v>
      </c>
      <c r="I63" s="2"/>
      <c r="J63" s="5">
        <f>I63*1221.77</f>
        <v>0</v>
      </c>
    </row>
    <row r="64" spans="1:10" customHeight="1" ht="105">
      <c r="A64" s="1"/>
      <c r="B64" s="1">
        <v>829316</v>
      </c>
      <c r="C64" s="1" t="s">
        <v>252</v>
      </c>
      <c r="D64" s="1" t="s">
        <v>253</v>
      </c>
      <c r="E64" s="3" t="s">
        <v>254</v>
      </c>
      <c r="F64" s="1" t="s">
        <v>255</v>
      </c>
      <c r="G64" s="1" t="s">
        <v>12</v>
      </c>
      <c r="H64" s="1" t="s">
        <v>13</v>
      </c>
      <c r="I64" s="2"/>
      <c r="J64" s="5">
        <f>I64*1768.84</f>
        <v>0</v>
      </c>
    </row>
    <row r="65" spans="1:10" customHeight="1" ht="105">
      <c r="A65" s="1"/>
      <c r="B65" s="1">
        <v>829317</v>
      </c>
      <c r="C65" s="1" t="s">
        <v>256</v>
      </c>
      <c r="D65" s="1" t="s">
        <v>257</v>
      </c>
      <c r="E65" s="3" t="s">
        <v>258</v>
      </c>
      <c r="F65" s="1" t="s">
        <v>259</v>
      </c>
      <c r="G65" s="1" t="s">
        <v>26</v>
      </c>
      <c r="H65" s="1" t="s">
        <v>13</v>
      </c>
      <c r="I65" s="2"/>
      <c r="J65" s="5">
        <f>I65*2385.20</f>
        <v>0</v>
      </c>
    </row>
    <row r="66" spans="1:10" customHeight="1" ht="105">
      <c r="A66" s="1"/>
      <c r="B66" s="1">
        <v>829318</v>
      </c>
      <c r="C66" s="1" t="s">
        <v>260</v>
      </c>
      <c r="D66" s="1" t="s">
        <v>261</v>
      </c>
      <c r="E66" s="3" t="s">
        <v>262</v>
      </c>
      <c r="F66" s="1" t="s">
        <v>263</v>
      </c>
      <c r="G66" s="1" t="s">
        <v>26</v>
      </c>
      <c r="H66" s="1" t="s">
        <v>13</v>
      </c>
      <c r="I66" s="2"/>
      <c r="J66" s="5">
        <f>I66*2974.20</f>
        <v>0</v>
      </c>
    </row>
    <row r="67" spans="1:10" customHeight="1" ht="35">
      <c r="A67" s="1"/>
      <c r="B67" s="1">
        <v>824793</v>
      </c>
      <c r="C67" s="1" t="s">
        <v>264</v>
      </c>
      <c r="D67" s="1" t="s">
        <v>265</v>
      </c>
      <c r="E67" s="3" t="s">
        <v>266</v>
      </c>
      <c r="F67" s="1" t="s">
        <v>267</v>
      </c>
      <c r="G67" s="1" t="s">
        <v>12</v>
      </c>
      <c r="H67" s="1" t="s">
        <v>13</v>
      </c>
      <c r="I67" s="2"/>
      <c r="J67" s="5">
        <f>I67*1030.30</f>
        <v>0</v>
      </c>
    </row>
    <row r="68" spans="1:10" customHeight="1" ht="35">
      <c r="A68" s="1"/>
      <c r="B68" s="1">
        <v>824794</v>
      </c>
      <c r="C68" s="1" t="s">
        <v>268</v>
      </c>
      <c r="D68" s="1" t="s">
        <v>269</v>
      </c>
      <c r="E68" s="3" t="s">
        <v>270</v>
      </c>
      <c r="F68" s="1" t="s">
        <v>271</v>
      </c>
      <c r="G68" s="1" t="s">
        <v>26</v>
      </c>
      <c r="H68" s="1" t="s">
        <v>13</v>
      </c>
      <c r="I68" s="2"/>
      <c r="J68" s="5">
        <f>I68*1203.54</f>
        <v>0</v>
      </c>
    </row>
    <row r="69" spans="1:10" customHeight="1" ht="35">
      <c r="A69" s="1"/>
      <c r="B69" s="1">
        <v>824795</v>
      </c>
      <c r="C69" s="1" t="s">
        <v>272</v>
      </c>
      <c r="D69" s="1" t="s">
        <v>273</v>
      </c>
      <c r="E69" s="3" t="s">
        <v>274</v>
      </c>
      <c r="F69" s="1" t="s">
        <v>275</v>
      </c>
      <c r="G69" s="1" t="s">
        <v>26</v>
      </c>
      <c r="H69" s="1" t="s">
        <v>13</v>
      </c>
      <c r="I69" s="2"/>
      <c r="J69" s="5">
        <f>I69*1661.25</f>
        <v>0</v>
      </c>
    </row>
    <row r="70" spans="1:10" customHeight="1" ht="35">
      <c r="A70" s="1"/>
      <c r="B70" s="1">
        <v>824796</v>
      </c>
      <c r="C70" s="1" t="s">
        <v>276</v>
      </c>
      <c r="D70" s="1" t="s">
        <v>277</v>
      </c>
      <c r="E70" s="3" t="s">
        <v>278</v>
      </c>
      <c r="F70" s="1" t="s">
        <v>279</v>
      </c>
      <c r="G70" s="1" t="s">
        <v>26</v>
      </c>
      <c r="H70" s="1" t="s">
        <v>13</v>
      </c>
      <c r="I70" s="2"/>
      <c r="J70" s="5">
        <f>I70*1471.60</f>
        <v>0</v>
      </c>
    </row>
    <row r="71" spans="1:10" customHeight="1" ht="35">
      <c r="A71" s="1"/>
      <c r="B71" s="1">
        <v>824797</v>
      </c>
      <c r="C71" s="1" t="s">
        <v>280</v>
      </c>
      <c r="D71" s="1" t="s">
        <v>281</v>
      </c>
      <c r="E71" s="3" t="s">
        <v>282</v>
      </c>
      <c r="F71" s="1" t="s">
        <v>283</v>
      </c>
      <c r="G71" s="1" t="s">
        <v>26</v>
      </c>
      <c r="H71" s="1" t="s">
        <v>13</v>
      </c>
      <c r="I71" s="2"/>
      <c r="J71" s="5">
        <f>I71*1730.54</f>
        <v>0</v>
      </c>
    </row>
    <row r="72" spans="1:10" customHeight="1" ht="35">
      <c r="A72" s="1"/>
      <c r="B72" s="1">
        <v>824798</v>
      </c>
      <c r="C72" s="1" t="s">
        <v>284</v>
      </c>
      <c r="D72" s="1" t="s">
        <v>285</v>
      </c>
      <c r="E72" s="3" t="s">
        <v>286</v>
      </c>
      <c r="F72" s="1" t="s">
        <v>287</v>
      </c>
      <c r="G72" s="1" t="s">
        <v>26</v>
      </c>
      <c r="H72" s="1" t="s">
        <v>13</v>
      </c>
      <c r="I72" s="2"/>
      <c r="J72" s="5">
        <f>I72*2496.43</f>
        <v>0</v>
      </c>
    </row>
    <row r="73" spans="1:10" customHeight="1" ht="35">
      <c r="A73" s="1"/>
      <c r="B73" s="1">
        <v>824799</v>
      </c>
      <c r="C73" s="1" t="s">
        <v>288</v>
      </c>
      <c r="D73" s="1" t="s">
        <v>289</v>
      </c>
      <c r="E73" s="3" t="s">
        <v>290</v>
      </c>
      <c r="F73" s="1" t="s">
        <v>291</v>
      </c>
      <c r="G73" s="1" t="s">
        <v>12</v>
      </c>
      <c r="H73" s="1" t="s">
        <v>13</v>
      </c>
      <c r="I73" s="2"/>
      <c r="J73" s="5">
        <f>I73*1896.49</f>
        <v>0</v>
      </c>
    </row>
    <row r="74" spans="1:10" customHeight="1" ht="35">
      <c r="A74" s="1"/>
      <c r="B74" s="1">
        <v>824800</v>
      </c>
      <c r="C74" s="1" t="s">
        <v>292</v>
      </c>
      <c r="D74" s="1" t="s">
        <v>293</v>
      </c>
      <c r="E74" s="3" t="s">
        <v>294</v>
      </c>
      <c r="F74" s="1" t="s">
        <v>295</v>
      </c>
      <c r="G74" s="1" t="s">
        <v>26</v>
      </c>
      <c r="H74" s="1" t="s">
        <v>13</v>
      </c>
      <c r="I74" s="2"/>
      <c r="J74" s="5">
        <f>I74*2222.90</f>
        <v>0</v>
      </c>
    </row>
    <row r="75" spans="1:10" customHeight="1" ht="35">
      <c r="A75" s="1"/>
      <c r="B75" s="1">
        <v>824801</v>
      </c>
      <c r="C75" s="1" t="s">
        <v>296</v>
      </c>
      <c r="D75" s="1" t="s">
        <v>297</v>
      </c>
      <c r="E75" s="3" t="s">
        <v>298</v>
      </c>
      <c r="F75" s="1" t="s">
        <v>299</v>
      </c>
      <c r="G75" s="1" t="s">
        <v>26</v>
      </c>
      <c r="H75" s="1" t="s">
        <v>13</v>
      </c>
      <c r="I75" s="2"/>
      <c r="J75" s="5">
        <f>I75*3329.79</f>
        <v>0</v>
      </c>
    </row>
    <row r="76" spans="1:10" customHeight="1" ht="35">
      <c r="A76" s="1"/>
      <c r="B76" s="1">
        <v>824802</v>
      </c>
      <c r="C76" s="1" t="s">
        <v>300</v>
      </c>
      <c r="D76" s="1" t="s">
        <v>301</v>
      </c>
      <c r="E76" s="3" t="s">
        <v>302</v>
      </c>
      <c r="F76" s="1" t="s">
        <v>303</v>
      </c>
      <c r="G76" s="1" t="s">
        <v>26</v>
      </c>
      <c r="H76" s="1" t="s">
        <v>13</v>
      </c>
      <c r="I76" s="2"/>
      <c r="J76" s="5">
        <f>I76*2328.67</f>
        <v>0</v>
      </c>
    </row>
    <row r="77" spans="1:10" customHeight="1" ht="35">
      <c r="A77" s="1"/>
      <c r="B77" s="1">
        <v>824803</v>
      </c>
      <c r="C77" s="1" t="s">
        <v>304</v>
      </c>
      <c r="D77" s="1" t="s">
        <v>305</v>
      </c>
      <c r="E77" s="3" t="s">
        <v>306</v>
      </c>
      <c r="F77" s="1" t="s">
        <v>307</v>
      </c>
      <c r="G77" s="1" t="s">
        <v>26</v>
      </c>
      <c r="H77" s="1" t="s">
        <v>13</v>
      </c>
      <c r="I77" s="2"/>
      <c r="J77" s="5">
        <f>I77*2662.37</f>
        <v>0</v>
      </c>
    </row>
    <row r="78" spans="1:10" customHeight="1" ht="35">
      <c r="A78" s="1"/>
      <c r="B78" s="1">
        <v>824804</v>
      </c>
      <c r="C78" s="1" t="s">
        <v>308</v>
      </c>
      <c r="D78" s="1" t="s">
        <v>309</v>
      </c>
      <c r="E78" s="3" t="s">
        <v>310</v>
      </c>
      <c r="F78" s="1" t="s">
        <v>311</v>
      </c>
      <c r="G78" s="1" t="s">
        <v>26</v>
      </c>
      <c r="H78" s="1" t="s">
        <v>13</v>
      </c>
      <c r="I78" s="2"/>
      <c r="J78" s="5">
        <f>I78*2941.38</f>
        <v>0</v>
      </c>
    </row>
    <row r="79" spans="1:10" customHeight="1" ht="105">
      <c r="A79" s="1"/>
      <c r="B79" s="1">
        <v>823192</v>
      </c>
      <c r="C79" s="1" t="s">
        <v>312</v>
      </c>
      <c r="D79" s="1" t="s">
        <v>313</v>
      </c>
      <c r="E79" s="3" t="s">
        <v>314</v>
      </c>
      <c r="F79" s="1" t="s">
        <v>315</v>
      </c>
      <c r="G79" s="1" t="s">
        <v>12</v>
      </c>
      <c r="H79" s="1" t="s">
        <v>13</v>
      </c>
      <c r="I79" s="2"/>
      <c r="J79" s="5">
        <f>I79*888.07</f>
        <v>0</v>
      </c>
    </row>
    <row r="80" spans="1:10" customHeight="1" ht="105">
      <c r="A80" s="1"/>
      <c r="B80" s="1">
        <v>823193</v>
      </c>
      <c r="C80" s="1" t="s">
        <v>316</v>
      </c>
      <c r="D80" s="1" t="s">
        <v>317</v>
      </c>
      <c r="E80" s="3" t="s">
        <v>318</v>
      </c>
      <c r="F80" s="1" t="s">
        <v>251</v>
      </c>
      <c r="G80" s="1" t="s">
        <v>12</v>
      </c>
      <c r="H80" s="1" t="s">
        <v>13</v>
      </c>
      <c r="I80" s="2"/>
      <c r="J80" s="5">
        <f>I80*1221.77</f>
        <v>0</v>
      </c>
    </row>
    <row r="81" spans="1:10" customHeight="1" ht="105">
      <c r="A81" s="1"/>
      <c r="B81" s="1">
        <v>823194</v>
      </c>
      <c r="C81" s="1" t="s">
        <v>319</v>
      </c>
      <c r="D81" s="1" t="s">
        <v>320</v>
      </c>
      <c r="E81" s="3" t="s">
        <v>321</v>
      </c>
      <c r="F81" s="1" t="s">
        <v>322</v>
      </c>
      <c r="G81" s="1" t="s">
        <v>12</v>
      </c>
      <c r="H81" s="1" t="s">
        <v>13</v>
      </c>
      <c r="I81" s="2"/>
      <c r="J81" s="5">
        <f>I81*1560.95</f>
        <v>0</v>
      </c>
    </row>
    <row r="82" spans="1:10" customHeight="1" ht="105">
      <c r="A82" s="1"/>
      <c r="B82" s="1">
        <v>824045</v>
      </c>
      <c r="C82" s="1" t="s">
        <v>323</v>
      </c>
      <c r="D82" s="1" t="s">
        <v>324</v>
      </c>
      <c r="E82" s="3" t="s">
        <v>325</v>
      </c>
      <c r="F82" s="1" t="s">
        <v>326</v>
      </c>
      <c r="G82" s="1" t="s">
        <v>50</v>
      </c>
      <c r="H82" s="1" t="s">
        <v>13</v>
      </c>
      <c r="I82" s="2"/>
      <c r="J82" s="5">
        <f>I82*1209.01</f>
        <v>0</v>
      </c>
    </row>
    <row r="83" spans="1:10" customHeight="1" ht="105">
      <c r="A83" s="1"/>
      <c r="B83" s="1">
        <v>824046</v>
      </c>
      <c r="C83" s="1" t="s">
        <v>327</v>
      </c>
      <c r="D83" s="1" t="s">
        <v>328</v>
      </c>
      <c r="E83" s="3" t="s">
        <v>329</v>
      </c>
      <c r="F83" s="1" t="s">
        <v>330</v>
      </c>
      <c r="G83" s="1" t="s">
        <v>12</v>
      </c>
      <c r="H83" s="1" t="s">
        <v>13</v>
      </c>
      <c r="I83" s="2"/>
      <c r="J83" s="5">
        <f>I83*1688.60</f>
        <v>0</v>
      </c>
    </row>
    <row r="84" spans="1:10" customHeight="1" ht="105">
      <c r="A84" s="1"/>
      <c r="B84" s="1">
        <v>824047</v>
      </c>
      <c r="C84" s="1" t="s">
        <v>331</v>
      </c>
      <c r="D84" s="1" t="s">
        <v>332</v>
      </c>
      <c r="E84" s="3" t="s">
        <v>333</v>
      </c>
      <c r="F84" s="1" t="s">
        <v>334</v>
      </c>
      <c r="G84" s="1" t="s">
        <v>12</v>
      </c>
      <c r="H84" s="1" t="s">
        <v>13</v>
      </c>
      <c r="I84" s="2"/>
      <c r="J84" s="5">
        <f>I84*2202.84</f>
        <v>0</v>
      </c>
    </row>
    <row r="85" spans="1:10">
      <c r="A85" s="1"/>
      <c r="B85" s="1">
        <v>837028</v>
      </c>
      <c r="C85" s="1" t="s">
        <v>335</v>
      </c>
      <c r="D85" s="1" t="s">
        <v>336</v>
      </c>
      <c r="E85" s="3" t="s">
        <v>337</v>
      </c>
      <c r="F85" s="1" t="s">
        <v>338</v>
      </c>
      <c r="G85" s="1" t="s">
        <v>12</v>
      </c>
      <c r="H85" s="1" t="s">
        <v>13</v>
      </c>
      <c r="I85" s="2"/>
      <c r="J85" s="5">
        <f>I85*1185.63</f>
        <v>0</v>
      </c>
    </row>
    <row r="86" spans="1:10">
      <c r="A86" s="1"/>
      <c r="B86" s="1">
        <v>837029</v>
      </c>
      <c r="C86" s="1" t="s">
        <v>339</v>
      </c>
      <c r="D86" s="1" t="s">
        <v>340</v>
      </c>
      <c r="E86" s="3" t="s">
        <v>341</v>
      </c>
      <c r="F86" s="1" t="s">
        <v>342</v>
      </c>
      <c r="G86" s="1" t="s">
        <v>12</v>
      </c>
      <c r="H86" s="1" t="s">
        <v>13</v>
      </c>
      <c r="I86" s="2"/>
      <c r="J86" s="5">
        <f>I86*1780.97</f>
        <v>0</v>
      </c>
    </row>
    <row r="87" spans="1:10">
      <c r="A87" s="1"/>
      <c r="B87" s="1">
        <v>837030</v>
      </c>
      <c r="C87" s="1" t="s">
        <v>343</v>
      </c>
      <c r="D87" s="1" t="s">
        <v>344</v>
      </c>
      <c r="E87" s="3" t="s">
        <v>345</v>
      </c>
      <c r="F87" s="1" t="s">
        <v>346</v>
      </c>
      <c r="G87" s="1" t="s">
        <v>12</v>
      </c>
      <c r="H87" s="1" t="s">
        <v>13</v>
      </c>
      <c r="I87" s="2"/>
      <c r="J87" s="5">
        <f>I87*2316.65</f>
        <v>0</v>
      </c>
    </row>
    <row r="88" spans="1:10">
      <c r="A88" s="1"/>
      <c r="B88" s="1">
        <v>837031</v>
      </c>
      <c r="C88" s="1" t="s">
        <v>347</v>
      </c>
      <c r="D88" s="1" t="s">
        <v>348</v>
      </c>
      <c r="E88" s="3" t="s">
        <v>349</v>
      </c>
      <c r="F88" s="1" t="s">
        <v>350</v>
      </c>
      <c r="G88" s="1" t="s">
        <v>12</v>
      </c>
      <c r="H88" s="1" t="s">
        <v>13</v>
      </c>
      <c r="I88" s="2"/>
      <c r="J88" s="5">
        <f>I88*2924.11</f>
        <v>0</v>
      </c>
    </row>
    <row r="89" spans="1:10">
      <c r="A89" s="1"/>
      <c r="B89" s="1">
        <v>837032</v>
      </c>
      <c r="C89" s="1" t="s">
        <v>351</v>
      </c>
      <c r="D89" s="1" t="s">
        <v>352</v>
      </c>
      <c r="E89" s="3" t="s">
        <v>353</v>
      </c>
      <c r="F89" s="1" t="s">
        <v>354</v>
      </c>
      <c r="G89" s="1" t="s">
        <v>12</v>
      </c>
      <c r="H89" s="1" t="s">
        <v>13</v>
      </c>
      <c r="I89" s="2"/>
      <c r="J89" s="5">
        <f>I89*3836.34</f>
        <v>0</v>
      </c>
    </row>
    <row r="90" spans="1:10">
      <c r="A90" s="1"/>
      <c r="B90" s="1">
        <v>837033</v>
      </c>
      <c r="C90" s="1" t="s">
        <v>355</v>
      </c>
      <c r="D90" s="1" t="s">
        <v>356</v>
      </c>
      <c r="E90" s="3" t="s">
        <v>357</v>
      </c>
      <c r="F90" s="1" t="s">
        <v>358</v>
      </c>
      <c r="G90" s="1" t="s">
        <v>12</v>
      </c>
      <c r="H90" s="1" t="s">
        <v>13</v>
      </c>
      <c r="I90" s="2"/>
      <c r="J90" s="5">
        <f>I90*1474.48</f>
        <v>0</v>
      </c>
    </row>
    <row r="91" spans="1:10">
      <c r="A91" s="1"/>
      <c r="B91" s="1">
        <v>837034</v>
      </c>
      <c r="C91" s="1" t="s">
        <v>359</v>
      </c>
      <c r="D91" s="1" t="s">
        <v>360</v>
      </c>
      <c r="E91" s="3" t="s">
        <v>361</v>
      </c>
      <c r="F91" s="1" t="s">
        <v>362</v>
      </c>
      <c r="G91" s="1" t="s">
        <v>12</v>
      </c>
      <c r="H91" s="1" t="s">
        <v>13</v>
      </c>
      <c r="I91" s="2"/>
      <c r="J91" s="5">
        <f>I91*2023.96</f>
        <v>0</v>
      </c>
    </row>
    <row r="92" spans="1:10">
      <c r="A92" s="1"/>
      <c r="B92" s="1">
        <v>837035</v>
      </c>
      <c r="C92" s="1" t="s">
        <v>363</v>
      </c>
      <c r="D92" s="1" t="s">
        <v>364</v>
      </c>
      <c r="E92" s="3" t="s">
        <v>365</v>
      </c>
      <c r="F92" s="1" t="s">
        <v>366</v>
      </c>
      <c r="G92" s="1" t="s">
        <v>12</v>
      </c>
      <c r="H92" s="1" t="s">
        <v>13</v>
      </c>
      <c r="I92" s="2"/>
      <c r="J92" s="5">
        <f>I92*2601.05</f>
        <v>0</v>
      </c>
    </row>
    <row r="93" spans="1:10">
      <c r="A93" s="1"/>
      <c r="B93" s="1">
        <v>837036</v>
      </c>
      <c r="C93" s="1" t="s">
        <v>367</v>
      </c>
      <c r="D93" s="1" t="s">
        <v>368</v>
      </c>
      <c r="E93" s="3" t="s">
        <v>369</v>
      </c>
      <c r="F93" s="1" t="s">
        <v>370</v>
      </c>
      <c r="G93" s="1" t="s">
        <v>12</v>
      </c>
      <c r="H93" s="1" t="s">
        <v>13</v>
      </c>
      <c r="I93" s="2"/>
      <c r="J93" s="5">
        <f>I93*3249.93</f>
        <v>0</v>
      </c>
    </row>
    <row r="94" spans="1:10">
      <c r="A94" s="1"/>
      <c r="B94" s="1">
        <v>837037</v>
      </c>
      <c r="C94" s="1" t="s">
        <v>371</v>
      </c>
      <c r="D94" s="1" t="s">
        <v>372</v>
      </c>
      <c r="E94" s="3" t="s">
        <v>373</v>
      </c>
      <c r="F94" s="1" t="s">
        <v>374</v>
      </c>
      <c r="G94" s="1" t="s">
        <v>26</v>
      </c>
      <c r="H94" s="1" t="s">
        <v>13</v>
      </c>
      <c r="I94" s="2"/>
      <c r="J94" s="5">
        <f>I94*4305.40</f>
        <v>0</v>
      </c>
    </row>
    <row r="95" spans="1:10">
      <c r="A95" s="1"/>
      <c r="B95" s="1">
        <v>820642</v>
      </c>
      <c r="C95" s="1" t="s">
        <v>375</v>
      </c>
      <c r="D95" s="1" t="s">
        <v>376</v>
      </c>
      <c r="E95" s="3" t="s">
        <v>377</v>
      </c>
      <c r="F95" s="1" t="s">
        <v>378</v>
      </c>
      <c r="G95" s="1" t="s">
        <v>12</v>
      </c>
      <c r="H95" s="1" t="s">
        <v>13</v>
      </c>
      <c r="I95" s="2"/>
      <c r="J95" s="5">
        <f>I95*1480.00</f>
        <v>0</v>
      </c>
    </row>
    <row r="96" spans="1:10">
      <c r="A96" s="1"/>
      <c r="B96" s="1">
        <v>820643</v>
      </c>
      <c r="C96" s="1" t="s">
        <v>379</v>
      </c>
      <c r="D96" s="1" t="s">
        <v>380</v>
      </c>
      <c r="E96" s="3" t="s">
        <v>381</v>
      </c>
      <c r="F96" s="1" t="s">
        <v>382</v>
      </c>
      <c r="G96" s="1" t="s">
        <v>33</v>
      </c>
      <c r="H96" s="1" t="s">
        <v>13</v>
      </c>
      <c r="I96" s="2"/>
      <c r="J96" s="5">
        <f>I96*1988.00</f>
        <v>0</v>
      </c>
    </row>
    <row r="97" spans="1:10">
      <c r="A97" s="1"/>
      <c r="B97" s="1">
        <v>820644</v>
      </c>
      <c r="C97" s="1" t="s">
        <v>383</v>
      </c>
      <c r="D97" s="1" t="s">
        <v>384</v>
      </c>
      <c r="E97" s="3" t="s">
        <v>385</v>
      </c>
      <c r="F97" s="1" t="s">
        <v>386</v>
      </c>
      <c r="G97" s="1" t="s">
        <v>33</v>
      </c>
      <c r="H97" s="1" t="s">
        <v>13</v>
      </c>
      <c r="I97" s="2"/>
      <c r="J97" s="5">
        <f>I97*2536.00</f>
        <v>0</v>
      </c>
    </row>
    <row r="98" spans="1:10">
      <c r="A98" s="1"/>
      <c r="B98" s="1">
        <v>820645</v>
      </c>
      <c r="C98" s="1" t="s">
        <v>387</v>
      </c>
      <c r="D98" s="1" t="s">
        <v>388</v>
      </c>
      <c r="E98" s="3" t="s">
        <v>389</v>
      </c>
      <c r="F98" s="1" t="s">
        <v>390</v>
      </c>
      <c r="G98" s="1" t="s">
        <v>50</v>
      </c>
      <c r="H98" s="1" t="s">
        <v>13</v>
      </c>
      <c r="I98" s="2"/>
      <c r="J98" s="5">
        <f>I98*2713.00</f>
        <v>0</v>
      </c>
    </row>
    <row r="99" spans="1:10">
      <c r="A99" s="1"/>
      <c r="B99" s="1">
        <v>820646</v>
      </c>
      <c r="C99" s="1" t="s">
        <v>391</v>
      </c>
      <c r="D99" s="1" t="s">
        <v>392</v>
      </c>
      <c r="E99" s="3" t="s">
        <v>393</v>
      </c>
      <c r="F99" s="1" t="s">
        <v>394</v>
      </c>
      <c r="G99" s="1" t="s">
        <v>50</v>
      </c>
      <c r="H99" s="1" t="s">
        <v>13</v>
      </c>
      <c r="I99" s="2"/>
      <c r="J99" s="5">
        <f>I99*3182.00</f>
        <v>0</v>
      </c>
    </row>
    <row r="100" spans="1:10">
      <c r="A100" s="1"/>
      <c r="B100" s="1">
        <v>820647</v>
      </c>
      <c r="C100" s="1" t="s">
        <v>395</v>
      </c>
      <c r="D100" s="1" t="s">
        <v>396</v>
      </c>
      <c r="E100" s="3" t="s">
        <v>397</v>
      </c>
      <c r="F100" s="1" t="s">
        <v>398</v>
      </c>
      <c r="G100" s="1" t="s">
        <v>50</v>
      </c>
      <c r="H100" s="1" t="s">
        <v>13</v>
      </c>
      <c r="I100" s="2"/>
      <c r="J100" s="5">
        <f>I100*3826.00</f>
        <v>0</v>
      </c>
    </row>
    <row r="101" spans="1:10">
      <c r="A101" s="1"/>
      <c r="B101" s="1">
        <v>820648</v>
      </c>
      <c r="C101" s="1" t="s">
        <v>399</v>
      </c>
      <c r="D101" s="1" t="s">
        <v>400</v>
      </c>
      <c r="E101" s="3" t="s">
        <v>401</v>
      </c>
      <c r="F101" s="1" t="s">
        <v>402</v>
      </c>
      <c r="G101" s="1" t="s">
        <v>33</v>
      </c>
      <c r="H101" s="1" t="s">
        <v>13</v>
      </c>
      <c r="I101" s="2"/>
      <c r="J101" s="5">
        <f>I101*4218.00</f>
        <v>0</v>
      </c>
    </row>
    <row r="102" spans="1:10">
      <c r="A102" s="1"/>
      <c r="B102" s="1">
        <v>820649</v>
      </c>
      <c r="C102" s="1" t="s">
        <v>403</v>
      </c>
      <c r="D102" s="1" t="s">
        <v>404</v>
      </c>
      <c r="E102" s="3" t="s">
        <v>405</v>
      </c>
      <c r="F102" s="1" t="s">
        <v>406</v>
      </c>
      <c r="G102" s="1" t="s">
        <v>12</v>
      </c>
      <c r="H102" s="1" t="s">
        <v>13</v>
      </c>
      <c r="I102" s="2"/>
      <c r="J102" s="5">
        <f>I102*5072.00</f>
        <v>0</v>
      </c>
    </row>
    <row r="103" spans="1:10">
      <c r="A103" s="1"/>
      <c r="B103" s="1">
        <v>820650</v>
      </c>
      <c r="C103" s="1" t="s">
        <v>407</v>
      </c>
      <c r="D103" s="1" t="s">
        <v>408</v>
      </c>
      <c r="E103" s="3" t="s">
        <v>409</v>
      </c>
      <c r="F103" s="1" t="s">
        <v>410</v>
      </c>
      <c r="G103" s="1" t="s">
        <v>33</v>
      </c>
      <c r="H103" s="1" t="s">
        <v>13</v>
      </c>
      <c r="I103" s="2"/>
      <c r="J103" s="5">
        <f>I103*5076.00</f>
        <v>0</v>
      </c>
    </row>
    <row r="104" spans="1:10">
      <c r="A104" s="1"/>
      <c r="B104" s="1">
        <v>820631</v>
      </c>
      <c r="C104" s="1" t="s">
        <v>411</v>
      </c>
      <c r="D104" s="1" t="s">
        <v>412</v>
      </c>
      <c r="E104" s="3" t="s">
        <v>413</v>
      </c>
      <c r="F104" s="1" t="s">
        <v>414</v>
      </c>
      <c r="G104" s="1" t="s">
        <v>26</v>
      </c>
      <c r="H104" s="1" t="s">
        <v>13</v>
      </c>
      <c r="I104" s="2"/>
      <c r="J104" s="5">
        <f>I104*5027.00</f>
        <v>0</v>
      </c>
    </row>
    <row r="105" spans="1:10">
      <c r="A105" s="1"/>
      <c r="B105" s="1">
        <v>820632</v>
      </c>
      <c r="C105" s="1" t="s">
        <v>415</v>
      </c>
      <c r="D105" s="1" t="s">
        <v>416</v>
      </c>
      <c r="E105" s="3" t="s">
        <v>417</v>
      </c>
      <c r="F105" s="1" t="s">
        <v>418</v>
      </c>
      <c r="G105" s="1" t="s">
        <v>12</v>
      </c>
      <c r="H105" s="1" t="s">
        <v>13</v>
      </c>
      <c r="I105" s="2"/>
      <c r="J105" s="5">
        <f>I105*5661.00</f>
        <v>0</v>
      </c>
    </row>
    <row r="106" spans="1:10">
      <c r="A106" s="1"/>
      <c r="B106" s="1">
        <v>820633</v>
      </c>
      <c r="C106" s="1" t="s">
        <v>419</v>
      </c>
      <c r="D106" s="1" t="s">
        <v>420</v>
      </c>
      <c r="E106" s="3" t="s">
        <v>421</v>
      </c>
      <c r="F106" s="1" t="s">
        <v>422</v>
      </c>
      <c r="G106" s="1" t="s">
        <v>26</v>
      </c>
      <c r="H106" s="1" t="s">
        <v>13</v>
      </c>
      <c r="I106" s="2"/>
      <c r="J106" s="5">
        <f>I106*7881.00</f>
        <v>0</v>
      </c>
    </row>
    <row r="107" spans="1:10">
      <c r="A107" s="1"/>
      <c r="B107" s="1">
        <v>820634</v>
      </c>
      <c r="C107" s="1" t="s">
        <v>423</v>
      </c>
      <c r="D107" s="1" t="s">
        <v>424</v>
      </c>
      <c r="E107" s="3" t="s">
        <v>425</v>
      </c>
      <c r="F107" s="1" t="s">
        <v>426</v>
      </c>
      <c r="G107" s="1" t="s">
        <v>12</v>
      </c>
      <c r="H107" s="1" t="s">
        <v>13</v>
      </c>
      <c r="I107" s="2"/>
      <c r="J107" s="5">
        <f>I107*9118.00</f>
        <v>0</v>
      </c>
    </row>
    <row r="108" spans="1:10">
      <c r="A108" s="1"/>
      <c r="B108" s="1">
        <v>820635</v>
      </c>
      <c r="C108" s="1" t="s">
        <v>427</v>
      </c>
      <c r="D108" s="1" t="s">
        <v>428</v>
      </c>
      <c r="E108" s="3" t="s">
        <v>429</v>
      </c>
      <c r="F108" s="1" t="s">
        <v>430</v>
      </c>
      <c r="G108" s="1" t="s">
        <v>26</v>
      </c>
      <c r="H108" s="1" t="s">
        <v>13</v>
      </c>
      <c r="I108" s="2"/>
      <c r="J108" s="5">
        <f>I108*11073.00</f>
        <v>0</v>
      </c>
    </row>
    <row r="109" spans="1:10">
      <c r="A109" s="1"/>
      <c r="B109" s="1">
        <v>820636</v>
      </c>
      <c r="C109" s="1" t="s">
        <v>431</v>
      </c>
      <c r="D109" s="1" t="s">
        <v>432</v>
      </c>
      <c r="E109" s="3" t="s">
        <v>433</v>
      </c>
      <c r="F109" s="1" t="s">
        <v>434</v>
      </c>
      <c r="G109" s="1" t="s">
        <v>33</v>
      </c>
      <c r="H109" s="1" t="s">
        <v>13</v>
      </c>
      <c r="I109" s="2"/>
      <c r="J109" s="5">
        <f>I109*2472.00</f>
        <v>0</v>
      </c>
    </row>
    <row r="110" spans="1:10">
      <c r="A110" s="1"/>
      <c r="B110" s="1">
        <v>820637</v>
      </c>
      <c r="C110" s="1" t="s">
        <v>435</v>
      </c>
      <c r="D110" s="1" t="s">
        <v>436</v>
      </c>
      <c r="E110" s="3" t="s">
        <v>437</v>
      </c>
      <c r="F110" s="1" t="s">
        <v>137</v>
      </c>
      <c r="G110" s="1" t="s">
        <v>33</v>
      </c>
      <c r="H110" s="1" t="s">
        <v>13</v>
      </c>
      <c r="I110" s="2"/>
      <c r="J110" s="5">
        <f>I110*3265.00</f>
        <v>0</v>
      </c>
    </row>
    <row r="111" spans="1:10">
      <c r="A111" s="1"/>
      <c r="B111" s="1">
        <v>820638</v>
      </c>
      <c r="C111" s="1" t="s">
        <v>438</v>
      </c>
      <c r="D111" s="1" t="s">
        <v>439</v>
      </c>
      <c r="E111" s="3" t="s">
        <v>440</v>
      </c>
      <c r="F111" s="1" t="s">
        <v>441</v>
      </c>
      <c r="G111" s="1" t="s">
        <v>33</v>
      </c>
      <c r="H111" s="1" t="s">
        <v>13</v>
      </c>
      <c r="I111" s="2"/>
      <c r="J111" s="5">
        <f>I111*3971.00</f>
        <v>0</v>
      </c>
    </row>
    <row r="112" spans="1:10">
      <c r="A112" s="1"/>
      <c r="B112" s="1">
        <v>820639</v>
      </c>
      <c r="C112" s="1" t="s">
        <v>442</v>
      </c>
      <c r="D112" s="1" t="s">
        <v>443</v>
      </c>
      <c r="E112" s="3" t="s">
        <v>444</v>
      </c>
      <c r="F112" s="1" t="s">
        <v>445</v>
      </c>
      <c r="G112" s="1" t="s">
        <v>50</v>
      </c>
      <c r="H112" s="1" t="s">
        <v>13</v>
      </c>
      <c r="I112" s="2"/>
      <c r="J112" s="5">
        <f>I112*5077.00</f>
        <v>0</v>
      </c>
    </row>
    <row r="113" spans="1:10">
      <c r="A113" s="1"/>
      <c r="B113" s="1">
        <v>820640</v>
      </c>
      <c r="C113" s="1" t="s">
        <v>446</v>
      </c>
      <c r="D113" s="1" t="s">
        <v>447</v>
      </c>
      <c r="E113" s="3" t="s">
        <v>448</v>
      </c>
      <c r="F113" s="1" t="s">
        <v>449</v>
      </c>
      <c r="G113" s="1" t="s">
        <v>50</v>
      </c>
      <c r="H113" s="1" t="s">
        <v>13</v>
      </c>
      <c r="I113" s="2"/>
      <c r="J113" s="5">
        <f>I113*5850.00</f>
        <v>0</v>
      </c>
    </row>
    <row r="114" spans="1:10">
      <c r="A114" s="1"/>
      <c r="B114" s="1">
        <v>820641</v>
      </c>
      <c r="C114" s="1" t="s">
        <v>450</v>
      </c>
      <c r="D114" s="1" t="s">
        <v>451</v>
      </c>
      <c r="E114" s="3" t="s">
        <v>452</v>
      </c>
      <c r="F114" s="1" t="s">
        <v>453</v>
      </c>
      <c r="G114" s="1" t="s">
        <v>50</v>
      </c>
      <c r="H114" s="1" t="s">
        <v>13</v>
      </c>
      <c r="I114" s="2"/>
      <c r="J114" s="5">
        <f>I114*5834.00</f>
        <v>0</v>
      </c>
    </row>
    <row r="115" spans="1:10">
      <c r="A115" s="1"/>
      <c r="B115" s="1">
        <v>836293</v>
      </c>
      <c r="C115" s="1" t="s">
        <v>454</v>
      </c>
      <c r="D115" s="1" t="s">
        <v>455</v>
      </c>
      <c r="E115" s="3" t="s">
        <v>456</v>
      </c>
      <c r="F115" s="1" t="s">
        <v>457</v>
      </c>
      <c r="G115" s="1" t="s">
        <v>50</v>
      </c>
      <c r="H115" s="1" t="s">
        <v>13</v>
      </c>
      <c r="I115" s="2"/>
      <c r="J115" s="5">
        <f>I115*1957.00</f>
        <v>0</v>
      </c>
    </row>
    <row r="116" spans="1:10">
      <c r="A116" s="1"/>
      <c r="B116" s="1">
        <v>877712</v>
      </c>
      <c r="C116" s="1" t="s">
        <v>458</v>
      </c>
      <c r="D116" s="1" t="s">
        <v>459</v>
      </c>
      <c r="E116" s="3" t="s">
        <v>460</v>
      </c>
      <c r="F116" s="1" t="s">
        <v>461</v>
      </c>
      <c r="G116" s="1" t="s">
        <v>26</v>
      </c>
      <c r="H116" s="1" t="s">
        <v>13</v>
      </c>
      <c r="I116" s="2"/>
      <c r="J116" s="5">
        <f>I116*1950.00</f>
        <v>0</v>
      </c>
    </row>
    <row r="117" spans="1:10">
      <c r="A117" s="1"/>
      <c r="B117" s="1">
        <v>877713</v>
      </c>
      <c r="C117" s="1" t="s">
        <v>462</v>
      </c>
      <c r="D117" s="1" t="s">
        <v>463</v>
      </c>
      <c r="E117" s="3" t="s">
        <v>464</v>
      </c>
      <c r="F117" s="1" t="s">
        <v>465</v>
      </c>
      <c r="G117" s="1" t="s">
        <v>26</v>
      </c>
      <c r="H117" s="1" t="s">
        <v>13</v>
      </c>
      <c r="I117" s="2"/>
      <c r="J117" s="5">
        <f>I117*2131.00</f>
        <v>0</v>
      </c>
    </row>
    <row r="118" spans="1:10">
      <c r="A118" s="1"/>
      <c r="B118" s="1">
        <v>877714</v>
      </c>
      <c r="C118" s="1" t="s">
        <v>466</v>
      </c>
      <c r="D118" s="1" t="s">
        <v>467</v>
      </c>
      <c r="E118" s="3" t="s">
        <v>468</v>
      </c>
      <c r="F118" s="1" t="s">
        <v>469</v>
      </c>
      <c r="G118" s="1" t="s">
        <v>26</v>
      </c>
      <c r="H118" s="1" t="s">
        <v>13</v>
      </c>
      <c r="I118" s="2"/>
      <c r="J118" s="5">
        <f>I118*2348.00</f>
        <v>0</v>
      </c>
    </row>
    <row r="119" spans="1:10">
      <c r="A119" s="1"/>
      <c r="B119" s="1">
        <v>877715</v>
      </c>
      <c r="C119" s="1" t="s">
        <v>470</v>
      </c>
      <c r="D119" s="1" t="s">
        <v>471</v>
      </c>
      <c r="E119" s="3" t="s">
        <v>472</v>
      </c>
      <c r="F119" s="1" t="s">
        <v>473</v>
      </c>
      <c r="G119" s="1" t="s">
        <v>26</v>
      </c>
      <c r="H119" s="1" t="s">
        <v>13</v>
      </c>
      <c r="I119" s="2"/>
      <c r="J119" s="5">
        <f>I119*2637.00</f>
        <v>0</v>
      </c>
    </row>
    <row r="120" spans="1:10">
      <c r="A120" s="1"/>
      <c r="B120" s="1">
        <v>877716</v>
      </c>
      <c r="C120" s="1" t="s">
        <v>474</v>
      </c>
      <c r="D120" s="1" t="s">
        <v>475</v>
      </c>
      <c r="E120" s="3" t="s">
        <v>476</v>
      </c>
      <c r="F120" s="1" t="s">
        <v>477</v>
      </c>
      <c r="G120" s="1" t="s">
        <v>26</v>
      </c>
      <c r="H120" s="1" t="s">
        <v>13</v>
      </c>
      <c r="I120" s="2"/>
      <c r="J120" s="5">
        <f>I120*2842.00</f>
        <v>0</v>
      </c>
    </row>
    <row r="121" spans="1:10">
      <c r="A121" s="1"/>
      <c r="B121" s="1">
        <v>836294</v>
      </c>
      <c r="C121" s="1" t="s">
        <v>478</v>
      </c>
      <c r="D121" s="1" t="s">
        <v>479</v>
      </c>
      <c r="E121" s="3" t="s">
        <v>480</v>
      </c>
      <c r="F121" s="1" t="s">
        <v>481</v>
      </c>
      <c r="G121" s="1" t="s">
        <v>12</v>
      </c>
      <c r="H121" s="1" t="s">
        <v>13</v>
      </c>
      <c r="I121" s="2"/>
      <c r="J121" s="5">
        <f>I121*1268.00</f>
        <v>0</v>
      </c>
    </row>
    <row r="122" spans="1:10">
      <c r="A122" s="1"/>
      <c r="B122" s="1">
        <v>836295</v>
      </c>
      <c r="C122" s="1" t="s">
        <v>482</v>
      </c>
      <c r="D122" s="1" t="s">
        <v>483</v>
      </c>
      <c r="E122" s="3" t="s">
        <v>484</v>
      </c>
      <c r="F122" s="1" t="s">
        <v>485</v>
      </c>
      <c r="G122" s="1" t="s">
        <v>12</v>
      </c>
      <c r="H122" s="1" t="s">
        <v>13</v>
      </c>
      <c r="I122" s="2"/>
      <c r="J122" s="5">
        <f>I122*1453.00</f>
        <v>0</v>
      </c>
    </row>
    <row r="123" spans="1:10">
      <c r="A123" s="1"/>
      <c r="B123" s="1">
        <v>836296</v>
      </c>
      <c r="C123" s="1" t="s">
        <v>486</v>
      </c>
      <c r="D123" s="1" t="s">
        <v>487</v>
      </c>
      <c r="E123" s="3" t="s">
        <v>488</v>
      </c>
      <c r="F123" s="1" t="s">
        <v>489</v>
      </c>
      <c r="G123" s="1" t="s">
        <v>50</v>
      </c>
      <c r="H123" s="1" t="s">
        <v>13</v>
      </c>
      <c r="I123" s="2"/>
      <c r="J123" s="5">
        <f>I123*1601.00</f>
        <v>0</v>
      </c>
    </row>
    <row r="124" spans="1:10">
      <c r="A124" s="1"/>
      <c r="B124" s="1">
        <v>836297</v>
      </c>
      <c r="C124" s="1" t="s">
        <v>490</v>
      </c>
      <c r="D124" s="1" t="s">
        <v>491</v>
      </c>
      <c r="E124" s="3" t="s">
        <v>492</v>
      </c>
      <c r="F124" s="1" t="s">
        <v>493</v>
      </c>
      <c r="G124" s="1" t="s">
        <v>12</v>
      </c>
      <c r="H124" s="1" t="s">
        <v>13</v>
      </c>
      <c r="I124" s="2"/>
      <c r="J124" s="5">
        <f>I124*1753.00</f>
        <v>0</v>
      </c>
    </row>
    <row r="125" spans="1:10">
      <c r="A125" s="1"/>
      <c r="B125" s="1">
        <v>836298</v>
      </c>
      <c r="C125" s="1" t="s">
        <v>494</v>
      </c>
      <c r="D125" s="1" t="s">
        <v>495</v>
      </c>
      <c r="E125" s="3" t="s">
        <v>496</v>
      </c>
      <c r="F125" s="1" t="s">
        <v>497</v>
      </c>
      <c r="G125" s="1" t="s">
        <v>26</v>
      </c>
      <c r="H125" s="1" t="s">
        <v>13</v>
      </c>
      <c r="I125" s="2"/>
      <c r="J125" s="5">
        <f>I125*1904.00</f>
        <v>0</v>
      </c>
    </row>
    <row r="126" spans="1:10">
      <c r="A126" s="1"/>
      <c r="B126" s="1">
        <v>836299</v>
      </c>
      <c r="C126" s="1" t="s">
        <v>498</v>
      </c>
      <c r="D126" s="1" t="s">
        <v>499</v>
      </c>
      <c r="E126" s="3" t="s">
        <v>500</v>
      </c>
      <c r="F126" s="1" t="s">
        <v>501</v>
      </c>
      <c r="G126" s="1" t="s">
        <v>12</v>
      </c>
      <c r="H126" s="1" t="s">
        <v>13</v>
      </c>
      <c r="I126" s="2"/>
      <c r="J126" s="5">
        <f>I126*2144.00</f>
        <v>0</v>
      </c>
    </row>
    <row r="127" spans="1:10">
      <c r="A127" s="1"/>
      <c r="B127" s="1">
        <v>836300</v>
      </c>
      <c r="C127" s="1" t="s">
        <v>502</v>
      </c>
      <c r="D127" s="1" t="s">
        <v>503</v>
      </c>
      <c r="E127" s="3" t="s">
        <v>504</v>
      </c>
      <c r="F127" s="1" t="s">
        <v>505</v>
      </c>
      <c r="G127" s="1" t="s">
        <v>12</v>
      </c>
      <c r="H127" s="1" t="s">
        <v>13</v>
      </c>
      <c r="I127" s="2"/>
      <c r="J127" s="5">
        <f>I127*2302.00</f>
        <v>0</v>
      </c>
    </row>
    <row r="128" spans="1:10">
      <c r="A128" s="1"/>
      <c r="B128" s="1">
        <v>836301</v>
      </c>
      <c r="C128" s="1" t="s">
        <v>506</v>
      </c>
      <c r="D128" s="1" t="s">
        <v>507</v>
      </c>
      <c r="E128" s="3" t="s">
        <v>508</v>
      </c>
      <c r="F128" s="1" t="s">
        <v>509</v>
      </c>
      <c r="G128" s="1" t="s">
        <v>12</v>
      </c>
      <c r="H128" s="1" t="s">
        <v>13</v>
      </c>
      <c r="I128" s="2"/>
      <c r="J128" s="5">
        <f>I128*2475.00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4"/>
    <mergeCell ref="A5:A7"/>
    <mergeCell ref="A8:A13"/>
    <mergeCell ref="A14:A16"/>
    <mergeCell ref="A17:A22"/>
    <mergeCell ref="A23:A28"/>
    <mergeCell ref="A29:A31"/>
    <mergeCell ref="A32:A34"/>
    <mergeCell ref="A35:A37"/>
    <mergeCell ref="A38:A41"/>
    <mergeCell ref="A42:A43"/>
    <mergeCell ref="A67:A69"/>
    <mergeCell ref="A70:A72"/>
    <mergeCell ref="A73:A75"/>
    <mergeCell ref="A76:A78"/>
    <mergeCell ref="A85:A94"/>
    <mergeCell ref="A95:A103"/>
    <mergeCell ref="A104:A115"/>
    <mergeCell ref="A116:A1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2024-05-09T06:41:21+03:00</dcterms:created>
  <dcterms:modified xsi:type="dcterms:W3CDTF">2024-05-09T06:41:21+03:00</dcterms:modified>
  <dc:title>Untitled Spreadsheet</dc:title>
  <dc:description/>
  <dc:subject/>
  <cp:keywords/>
  <cp:category/>
</cp:coreProperties>
</file>