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<sst xmlns="http://schemas.openxmlformats.org/spreadsheetml/2006/main" uniqueCount="442">
  <si>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</si>
  <si>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</si>
  <si>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</si>
  <si>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</si>
  <si>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</si>
  <si>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</si>
  <si>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</si>
  <si>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</si>
  <si>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</si>
  <si>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</si>
  <si>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SMS-180001</t>
  </si>
  <si>
    <t>NUD1-A045</t>
  </si>
  <si>
    <t>смеситель G.Lauf для умывальника монолитный, ø35, гайка(корона) NUD1-A045</t>
  </si>
  <si>
    <t>2 570.28 руб.</t>
  </si>
  <si>
    <t>&gt;10</t>
  </si>
  <si>
    <t>шт</t>
  </si>
  <si>
    <t>SMS-180002</t>
  </si>
  <si>
    <t>NUD1-A146</t>
  </si>
  <si>
    <t>смеситель G.Lauf для умывальника монолитный, ø35, гайка(корона) NUD1-A146</t>
  </si>
  <si>
    <t>SMS-180003</t>
  </si>
  <si>
    <t>NUD2-A045</t>
  </si>
  <si>
    <t>смеситель G.Lauf для биде, ø35, гайка(корона) NUD2-A045</t>
  </si>
  <si>
    <t>0.00 руб.</t>
  </si>
  <si>
    <t>SMS-180004</t>
  </si>
  <si>
    <t>NUD2-A146</t>
  </si>
  <si>
    <t>смеситель G.Lauf для биде, ø35, гайка(корона) NUD2-A146</t>
  </si>
  <si>
    <t>SMS-180005</t>
  </si>
  <si>
    <t>NUD3-A045</t>
  </si>
  <si>
    <t>смеситель G.Lauf для ванны с литым пов. изливом 150мм, ø35, встр. переключение NUD3-A045</t>
  </si>
  <si>
    <t>3 982.05 руб.</t>
  </si>
  <si>
    <t>SMS-180006</t>
  </si>
  <si>
    <t>NUD3-A146</t>
  </si>
  <si>
    <t>смеситель G.Lauf для ванны с литым пов. изливом 150мм, ø35, встр. переключение NUD3-A146</t>
  </si>
  <si>
    <t>SMS-180009</t>
  </si>
  <si>
    <t>NUD5-A045</t>
  </si>
  <si>
    <t>смеситель G.Lauf для душа,  ø35 NUD5-A045</t>
  </si>
  <si>
    <t>2 715.55 руб.</t>
  </si>
  <si>
    <t>SMS-180010</t>
  </si>
  <si>
    <t>NUD5-A146</t>
  </si>
  <si>
    <t>смеситель G.Lauf для душа,  ø35 NUD5-A146</t>
  </si>
  <si>
    <t>SMS-180011</t>
  </si>
  <si>
    <t>NUD6-A045</t>
  </si>
  <si>
    <t>смеситель G.Lauf для ванны с плоским пов. изливом, ø35, выносной дивертор NUD6-A045</t>
  </si>
  <si>
    <t>3 717.19 руб.</t>
  </si>
  <si>
    <t>SMS-180012</t>
  </si>
  <si>
    <t>NUD6-A146</t>
  </si>
  <si>
    <t>смеситель G.Lauf для ванны с плоским пов. изливом, ø35, выносной дивертор NUD6-A146</t>
  </si>
  <si>
    <t>SMS-180013</t>
  </si>
  <si>
    <t>NUD7-A045</t>
  </si>
  <si>
    <t>смеситель G.Lauf для ванны с плоским пов. изливом, ø35, встр. переключение NUD7-A045</t>
  </si>
  <si>
    <t>3 711.87 руб.</t>
  </si>
  <si>
    <t>&gt;25</t>
  </si>
  <si>
    <t>SMS-180014</t>
  </si>
  <si>
    <t>NUD7-A146</t>
  </si>
  <si>
    <t>смеситель G.Lauf для ванны с плоским пов. изливом, ø35, встр. переключение NUD7-A146</t>
  </si>
  <si>
    <t>SMS-180015</t>
  </si>
  <si>
    <t>NUD1-A045KH</t>
  </si>
  <si>
    <t>смеситель G.Lauf для умывальника монолитный, ø35, гайка(корона), сатин NUD1-A045KH</t>
  </si>
  <si>
    <t>3 019.74 руб.</t>
  </si>
  <si>
    <t>SMS-180016</t>
  </si>
  <si>
    <t>NUD1-A045KT</t>
  </si>
  <si>
    <t>смеситель G.Lauf для умывальника монолитный, ø35, гайка(корона), бронза NUD1-A045KT</t>
  </si>
  <si>
    <t>SMS-180017</t>
  </si>
  <si>
    <t>NUD3-A045KH</t>
  </si>
  <si>
    <t>смеситель G.Lauf для ванны с литым пов. изливом 150мм, ø35, встр. переключение, сатин NUD3-A045KH</t>
  </si>
  <si>
    <t>5 297.79 руб.</t>
  </si>
  <si>
    <t>SMS-180018</t>
  </si>
  <si>
    <t>NUD3-A045KT</t>
  </si>
  <si>
    <t>смеситель G.Lauf для ванны с литым пов. изливом 150мм, ø35, встр. переключение, бронза NUD3-A045KT</t>
  </si>
  <si>
    <t>SMS-180021</t>
  </si>
  <si>
    <t>NUD5-A045KT</t>
  </si>
  <si>
    <t>смеситель G.Lauf для душа,  ø35 бронза NUD5-A045KT</t>
  </si>
  <si>
    <t>3 667.71 руб.</t>
  </si>
  <si>
    <t>SMS-180022</t>
  </si>
  <si>
    <t>NUD7-A045KH</t>
  </si>
  <si>
    <t>смеситель G.Lauf для ванны с плоским пов. изливом, ø35, встр. переключение, сатин NUD7-A045KH</t>
  </si>
  <si>
    <t>5 583.18 руб.</t>
  </si>
  <si>
    <t>SMS-180023</t>
  </si>
  <si>
    <t>NUD7-A045KT</t>
  </si>
  <si>
    <t>смеситель G.Lauf для ванны с плоским пов. изливом, ø35, встр. переключение, бронза NUD7-A045KT</t>
  </si>
  <si>
    <t>SMS-180024</t>
  </si>
  <si>
    <t>NUD1-A045YB</t>
  </si>
  <si>
    <t>смеситель G.Lauf для умывальника монолитный, ø35, гайка(корона), черный NUD1-A045YB</t>
  </si>
  <si>
    <t>2 828.33 руб.</t>
  </si>
  <si>
    <t>SMS-180025</t>
  </si>
  <si>
    <t>NUD3-A045YB</t>
  </si>
  <si>
    <t>смеситель G.Lauf для ванны с литым пов. изливом 150мм, ø35, встр. переключение, черный NUD3-A045YB</t>
  </si>
  <si>
    <t>3 824.26 руб.</t>
  </si>
  <si>
    <t>SMS-180027</t>
  </si>
  <si>
    <t>NUD7-A045YB</t>
  </si>
  <si>
    <t>смеситель G.Lauf для ванны с плоским пов. изливом, ø35, встр. переключение, черный NUD7-A045YB</t>
  </si>
  <si>
    <t>3 769.58 руб.</t>
  </si>
  <si>
    <t>SMS-180028</t>
  </si>
  <si>
    <t>NUD1-A045YW</t>
  </si>
  <si>
    <t>смеситель G.Lauf для умывальника монолитный, ø35, гайка(корона), белый NUD1-A045YW</t>
  </si>
  <si>
    <t>2 828.34 руб.</t>
  </si>
  <si>
    <t>SMS-180029</t>
  </si>
  <si>
    <t>NUD3-A045YW</t>
  </si>
  <si>
    <t>смеситель G.Lauf для ванны с литым пов. изливом 150мм, ø35, встр. переключение, белый NUD3-A045YW</t>
  </si>
  <si>
    <t>5 463.22 руб.</t>
  </si>
  <si>
    <t>SMS-180031</t>
  </si>
  <si>
    <t>NUD7-A045YW</t>
  </si>
  <si>
    <t>смеситель G.Lauf для ванны с плоским пов. изливом, ø35, встр. переключение, белый NUD7-A045YW</t>
  </si>
  <si>
    <t>SMS-180032</t>
  </si>
  <si>
    <t>ZOP1-A045</t>
  </si>
  <si>
    <t>смеситель G.Lauf для умывальника с пов. изливом, ø35, гайка(корона) ZOP1-A045</t>
  </si>
  <si>
    <t>2 427.67 руб.</t>
  </si>
  <si>
    <t>SMS-180044</t>
  </si>
  <si>
    <t>NEB1-A123</t>
  </si>
  <si>
    <t>смеситель G.Lauf для умывальника, ø35, гайка NEB1-A123</t>
  </si>
  <si>
    <t>3 285.83 руб.</t>
  </si>
  <si>
    <t>SMS-180045</t>
  </si>
  <si>
    <t>NEB2-A123</t>
  </si>
  <si>
    <t>смеситель G.Lauf для биде, ø35, шпилька NEB2-A123</t>
  </si>
  <si>
    <t>2 003.89 руб.</t>
  </si>
  <si>
    <t>SMS-180046</t>
  </si>
  <si>
    <t>NEB3-A123</t>
  </si>
  <si>
    <t>смеситель G.Lauf для ванны с литым пов. изливом 150мм, ø35, встр. переключение NEB3-A123</t>
  </si>
  <si>
    <t>6 166.05 руб.</t>
  </si>
  <si>
    <t>SMS-180048</t>
  </si>
  <si>
    <t>NEB5-A123</t>
  </si>
  <si>
    <t>смеситель G.Lauf для душа, ø35, NEB5-A123</t>
  </si>
  <si>
    <t>4 028.97 руб.</t>
  </si>
  <si>
    <t>SMS-180049</t>
  </si>
  <si>
    <t>NEB7-A123</t>
  </si>
  <si>
    <t xml:space="preserve">смеситель G.Lauf для ванны с плоским пов. изливом, ø35, встр. Переключение, Шланг G.Lauf из корпуса </t>
  </si>
  <si>
    <t>5 481.94 руб.</t>
  </si>
  <si>
    <t>SMS-180050</t>
  </si>
  <si>
    <t>NEB7-B123</t>
  </si>
  <si>
    <t>смеситель G.Lauf для ванны с плоским пов. изливом, ø35, встр. Перекл., Шланг через излив NEB7-B123</t>
  </si>
  <si>
    <t>SMS-180054</t>
  </si>
  <si>
    <t>NEB7-B123KG</t>
  </si>
  <si>
    <t>смеситель G.Lauf для ванны с плоским пов. изливом, ø35, встр. Переключение,  золото NEB7-B123KG</t>
  </si>
  <si>
    <t>SMS-180059</t>
  </si>
  <si>
    <t>NEB5-A123KH</t>
  </si>
  <si>
    <t>смеситель G.Lauf для душа, ø35, сатин NEB5-A123KH</t>
  </si>
  <si>
    <t>SMS-180060</t>
  </si>
  <si>
    <t>NEB7-A123KH</t>
  </si>
  <si>
    <t>смеситель G.Lauf для ванны с плоским пов. изливом, ø35, встр. Переключение ,сатин  NEB7-A123KH</t>
  </si>
  <si>
    <t>SMS-180062</t>
  </si>
  <si>
    <t>NEB2-A123KT</t>
  </si>
  <si>
    <t>смеситель G.Lauf для биде, ø35, втулка, бронза NEB2-A123KT</t>
  </si>
  <si>
    <t>SMS-180063</t>
  </si>
  <si>
    <t>NEB3-A123KT</t>
  </si>
  <si>
    <t>смеситель G.Lauf для ванны с литым пов. изливом 150мм, ø35, встр. Переключение,бронза NEB3-A123KT</t>
  </si>
  <si>
    <t>SMS-180065</t>
  </si>
  <si>
    <t>NEB5-A123KT</t>
  </si>
  <si>
    <t>смеситель G.Lauf для душа, ø35,бронза NEB5-A123KT</t>
  </si>
  <si>
    <t>SMS-180066</t>
  </si>
  <si>
    <t>NEB7-B123KT</t>
  </si>
  <si>
    <t>смеситель G.Lauf для ванны с плоским пов. изливом, ø35, встр. Переключение,бронза NEB7-A123KT</t>
  </si>
  <si>
    <t>SMS-180067</t>
  </si>
  <si>
    <t>NOB1-A128</t>
  </si>
  <si>
    <t>смеситель G.Lauf для умывальника, ø35, втулка NOB1-A128</t>
  </si>
  <si>
    <t>2 899.89 руб.</t>
  </si>
  <si>
    <t>SMS-180068</t>
  </si>
  <si>
    <t>NOB2-A128</t>
  </si>
  <si>
    <t>смеситель G.Lauf для биде, ø35, втулка NOB2-A128</t>
  </si>
  <si>
    <t>SMS-180069</t>
  </si>
  <si>
    <t>NOB3-A128</t>
  </si>
  <si>
    <t>смеситель G.Lauf для ванны с литым пов. изливом 150мм, ø35, встр. переключение NOB3-A128</t>
  </si>
  <si>
    <t>5 917.83 руб.</t>
  </si>
  <si>
    <t>SMS-180071</t>
  </si>
  <si>
    <t>NOB5-A128</t>
  </si>
  <si>
    <t>смеситель G.Lauf для душа, ø35, NOB5-A128</t>
  </si>
  <si>
    <t>3 686.92 руб.</t>
  </si>
  <si>
    <t>SMS-180072</t>
  </si>
  <si>
    <t>NOB7-A128</t>
  </si>
  <si>
    <t>смеситель G.Lauf для ванны с плоским пов. изливом, ø35, встр. переключение NOB7-A128</t>
  </si>
  <si>
    <t>5 359.35 руб.</t>
  </si>
  <si>
    <t>SMS-180075</t>
  </si>
  <si>
    <t>NOB3-A128YW</t>
  </si>
  <si>
    <t>смеситель G.Lauf для ванны с литым пов. изливом 150мм, ø35, встр. Переключение, белый,  NOB3-A128YW</t>
  </si>
  <si>
    <t>SMS-180077</t>
  </si>
  <si>
    <t>NOB7-A128YW</t>
  </si>
  <si>
    <t>смеситель G.Lauf для ванны с плоским пов. изливом, ø35, встр. переключение, белый, NOB7-A128YW</t>
  </si>
  <si>
    <t>SMS-180080</t>
  </si>
  <si>
    <t>NOB5-A128YB</t>
  </si>
  <si>
    <t>смеситель G.Lauf для душа, ø35, черный, 
NOB5-A128YB</t>
  </si>
  <si>
    <t>SMS-180081</t>
  </si>
  <si>
    <t>NOB7-A128YB</t>
  </si>
  <si>
    <t>смеситель G.Lauf для ванны с плоским пов. изливом, ø35, встр. переключение, черный, NOB7-A128YB</t>
  </si>
  <si>
    <t>SMS-180082</t>
  </si>
  <si>
    <t>GOB1-A134</t>
  </si>
  <si>
    <t>смеситель G.Lauf для умывальника, ø35, гайка-корона, GOB1-A134</t>
  </si>
  <si>
    <t>2 342.92 руб.</t>
  </si>
  <si>
    <t>SMS-180084</t>
  </si>
  <si>
    <t>GOB3-A134</t>
  </si>
  <si>
    <t>смеситель G.Lauf для ванны с кор. пов. изливом, ø35, встр. переключение GOB3-A134</t>
  </si>
  <si>
    <t>4 006.27 руб.</t>
  </si>
  <si>
    <t>SMS-180087</t>
  </si>
  <si>
    <t>GOB5-A134</t>
  </si>
  <si>
    <t>смеситель G.Lauf для душа, ø35, GOB5-A134</t>
  </si>
  <si>
    <t>2 461.18 руб.</t>
  </si>
  <si>
    <t>SMS-180088</t>
  </si>
  <si>
    <t>GOB7-A134</t>
  </si>
  <si>
    <t>смеситель G.Lauf для ванны с плоским пов. изливом, ø35, встр. переключение GOB7-A134</t>
  </si>
  <si>
    <t>3 691.46 руб.</t>
  </si>
  <si>
    <t>SMS-180090</t>
  </si>
  <si>
    <t>GOR1-A058</t>
  </si>
  <si>
    <t>смеситель G.Lauf для умывальника, ø35, гайка-корона GOR1-A058</t>
  </si>
  <si>
    <t>2 657.73 руб.</t>
  </si>
  <si>
    <t>SMS-180091</t>
  </si>
  <si>
    <t>GOR2-A058</t>
  </si>
  <si>
    <t>смеситель G.Lauf для биде, ø35, гайка-корона GOR2-A058</t>
  </si>
  <si>
    <t>SMS-180092</t>
  </si>
  <si>
    <t>GOR3-A058</t>
  </si>
  <si>
    <t>смеситель G.Lauf для ванны с кор. пов. изливом, ø35, GOR3-A058</t>
  </si>
  <si>
    <t>5 382.05 руб.</t>
  </si>
  <si>
    <t>SMS-180101</t>
  </si>
  <si>
    <t>GOR5-A058</t>
  </si>
  <si>
    <t>смеситель G.Lauf для душа, ø35, GOR5-A058</t>
  </si>
  <si>
    <t>3 535.56 руб.</t>
  </si>
  <si>
    <t>SMS-180102</t>
  </si>
  <si>
    <t>GOR7-A058</t>
  </si>
  <si>
    <t>смеситель G.Lauf для ванны с пов. изливом, ø35, GOR7-A058</t>
  </si>
  <si>
    <t>5 224.64 руб.</t>
  </si>
  <si>
    <t>SMS-180103</t>
  </si>
  <si>
    <t>LEF1-A232</t>
  </si>
  <si>
    <t>смеситель G.Lauf для умывальника, ø35, шпилька LEF1-A232</t>
  </si>
  <si>
    <t>3 045.19 руб.</t>
  </si>
  <si>
    <t>SMS-180104</t>
  </si>
  <si>
    <t>LEF2-A232</t>
  </si>
  <si>
    <t>смеситель G.Lauf для биде, ø35, шпилька LEF2-A232</t>
  </si>
  <si>
    <t>SMS-180105</t>
  </si>
  <si>
    <t>LEF3-A232</t>
  </si>
  <si>
    <t>смеситель G.Lauf для ванны с литым пов. изливом 150мм, ø35, встр. переключение LEF3-A232</t>
  </si>
  <si>
    <t>5 283.67 руб.</t>
  </si>
  <si>
    <t>SMS-180107</t>
  </si>
  <si>
    <t>LEF5-A232</t>
  </si>
  <si>
    <t>смеситель G.Lauf для душа, ø35 LEF5-A232</t>
  </si>
  <si>
    <t>2 646.25 руб.</t>
  </si>
  <si>
    <t>SMS-180108</t>
  </si>
  <si>
    <t>LEF6-A232</t>
  </si>
  <si>
    <t>смеситель G.Lauf для ванны с плоским пов. изливом, ø35 LEF6-A232</t>
  </si>
  <si>
    <t>5 173.18 руб.</t>
  </si>
  <si>
    <t>SMS-180109</t>
  </si>
  <si>
    <t>LEF7-A232</t>
  </si>
  <si>
    <t>смеситель G.Lauf для ванны с плоским пов. изливом, ø35, встр. переключение LEF7-A232</t>
  </si>
  <si>
    <t>5 861.83 руб.</t>
  </si>
  <si>
    <t>SMS-180111</t>
  </si>
  <si>
    <t>LOF1-A033</t>
  </si>
  <si>
    <t>смеситель G.Lauf для умывальника, ø35, шпилька LOF1-A033</t>
  </si>
  <si>
    <t>SMS-180112</t>
  </si>
  <si>
    <t>LOF3-A033</t>
  </si>
  <si>
    <t>смеситель G.Lauf для ванны с литым пов. изливом 150мм, ø35, встр. переключение LOF3-A033</t>
  </si>
  <si>
    <t>4 914.37 руб.</t>
  </si>
  <si>
    <t>SMS-180115</t>
  </si>
  <si>
    <t>LOF5-A033</t>
  </si>
  <si>
    <t>смеситель G.Lauf для душа, ø35 LOF5-A033</t>
  </si>
  <si>
    <t>3 462.92 руб.</t>
  </si>
  <si>
    <t>SMS-180116</t>
  </si>
  <si>
    <t>LOF6-A033</t>
  </si>
  <si>
    <t>смеситель G.Lauf для ванны с плоским пов. изливом, ø35 LOF6-A033</t>
  </si>
  <si>
    <t>4 287.78 руб.</t>
  </si>
  <si>
    <t>SMS-180117</t>
  </si>
  <si>
    <t>LOF7-A033</t>
  </si>
  <si>
    <t>смеситель G.Lauf для ванны с плоским пов. изливом, ø35, встр. переключение LOF7-A033</t>
  </si>
  <si>
    <t>4 896.21 руб.</t>
  </si>
  <si>
    <t>SMS-180119</t>
  </si>
  <si>
    <t>LWZ1-A182</t>
  </si>
  <si>
    <t>смеситель G.Lauf для умывальника монолитный, ø40 гайка (корона) LWZ1-A182</t>
  </si>
  <si>
    <t>2 457.94 руб.</t>
  </si>
  <si>
    <t>SMS-180122</t>
  </si>
  <si>
    <t>LWZ5-A182</t>
  </si>
  <si>
    <t>смеситель G.Lauf для душа, ø40 LWZ5-A182</t>
  </si>
  <si>
    <t>2 211.24 руб.</t>
  </si>
  <si>
    <t>SMS-180129</t>
  </si>
  <si>
    <t>KLO1-A048</t>
  </si>
  <si>
    <t>смеситель G.Lauf для умывальника монолитный, ø40 гайка KLO1-A048</t>
  </si>
  <si>
    <t>2 084.11 руб.</t>
  </si>
  <si>
    <t>SMS-180132</t>
  </si>
  <si>
    <t>KLO3-A048</t>
  </si>
  <si>
    <t>смеситель G.Lauf для ванны с монолитным изливом, ø40 встр. перекл. KLO3-A048</t>
  </si>
  <si>
    <t>3 721.73 руб.</t>
  </si>
  <si>
    <t>SMS-180135</t>
  </si>
  <si>
    <t>KLO5-A048</t>
  </si>
  <si>
    <t>смеситель G.Lauf для душа, ø40 KLO5-A048</t>
  </si>
  <si>
    <t>2 221.84 руб.</t>
  </si>
  <si>
    <t>SMS-180136</t>
  </si>
  <si>
    <t>KLO5-B048</t>
  </si>
  <si>
    <t>смеситель G.Lauf для душа, ø40 KLO5-B048</t>
  </si>
  <si>
    <t>SMS-180137</t>
  </si>
  <si>
    <t>KLO6-A048</t>
  </si>
  <si>
    <t>смеситель G.Lauf для ванны с плоским пов. изливом, ø40, клапанный дивертор KLO6-A048</t>
  </si>
  <si>
    <t>2 886.27 руб.</t>
  </si>
  <si>
    <t>SMS-180138</t>
  </si>
  <si>
    <t>KLO6-B048</t>
  </si>
  <si>
    <t>смеситель G.Lauf для ванны с плоским пов. изливом, ø40, поворотный дивертор KLO6-B048</t>
  </si>
  <si>
    <t>SMS-180140</t>
  </si>
  <si>
    <t>KLO6-C048</t>
  </si>
  <si>
    <t>смеситель G.Lauf для ванны с изогнутым пов. изливом, ø40, поворотный дивертор KLO6-C048</t>
  </si>
  <si>
    <t>3 067.89 руб.</t>
  </si>
  <si>
    <t>SMS-180142</t>
  </si>
  <si>
    <t>KLO7-A048</t>
  </si>
  <si>
    <t>смеситель G.Lauf для ванны с плоским пов. изливом, ø40, встр. переключение KLO7-A048</t>
  </si>
  <si>
    <t>3 497.73 руб.</t>
  </si>
  <si>
    <t>SMS-180143</t>
  </si>
  <si>
    <t>KLO7-A149</t>
  </si>
  <si>
    <t>смеситель G.Lauf для ванны с плоским пов. изливом, ø40, встр. переключение KLO7-A149</t>
  </si>
  <si>
    <t>SMS-180144</t>
  </si>
  <si>
    <t>KLO7-B048</t>
  </si>
  <si>
    <t>смеситель G.Lauf для ванны с плоским пов. изливом, ø40, встр. переключение в корпусе KLO7-B048</t>
  </si>
  <si>
    <t>SMS-180204</t>
  </si>
  <si>
    <t>ZDN6-A183</t>
  </si>
  <si>
    <t>смеситель G.Lauf для ванны с плоским пов. изливом, ø40, выносн. Дивертор ZDN6-A183</t>
  </si>
  <si>
    <t>4 089.51 руб.</t>
  </si>
  <si>
    <t>SMS-180205</t>
  </si>
  <si>
    <t>QMT1-A722</t>
  </si>
  <si>
    <t>смеситель G.Lauf для умывальника монолитный, кер. (1/2) 180°, шпилька QMT1-A722</t>
  </si>
  <si>
    <t>1 999.35 руб.</t>
  </si>
  <si>
    <t>SMS-180206</t>
  </si>
  <si>
    <t>QMT3-A722</t>
  </si>
  <si>
    <t>смеситель G.Lauf для ванны с плоским пов. изливом 150мм, кер. (1/2) 180° двухпозиц. Карт. перекл. QM</t>
  </si>
  <si>
    <t>3 257.08 руб.</t>
  </si>
  <si>
    <t>SMS-180210</t>
  </si>
  <si>
    <t>QMT7-A722</t>
  </si>
  <si>
    <t>смеситель G.Lauf для ванны с круглым пов. изливом, кер. (1/2) 180°, двухпозиц. Карт. перекл. QMT7-A7</t>
  </si>
  <si>
    <t>2 787.89 руб.</t>
  </si>
  <si>
    <t>&gt;50</t>
  </si>
  <si>
    <t>SMS-180211</t>
  </si>
  <si>
    <t>QMT7-A827</t>
  </si>
  <si>
    <t>смеситель G.Lauf для ванны с круглым пов. изливом, кер. (1/2) 180°, двухпозиц. Карт. перекл. QMT7-A8</t>
  </si>
  <si>
    <t>SMS-180212</t>
  </si>
  <si>
    <t>QMT7-B722</t>
  </si>
  <si>
    <t>смеситель G.Lauf для ванны с плоским пов. изливом, кер. (1/2) 180°, двухпозиц. карт. перекл. QMT7-B7</t>
  </si>
  <si>
    <t>SMS-180215</t>
  </si>
  <si>
    <t>QFR7-A722</t>
  </si>
  <si>
    <t>смеситель G.Lauf для ванны с круглым пов. изл.,кер. (1/2) 180°, шар. переключение QFR7-A722</t>
  </si>
  <si>
    <t>2 635.02 руб.</t>
  </si>
  <si>
    <t>SMS-180216</t>
  </si>
  <si>
    <t>QFR7-A827</t>
  </si>
  <si>
    <t>смеситель G.Lauf для ванны с круглым пов. изл.,кер. (1/2) 180°, шар. переключение QFR7-A827</t>
  </si>
  <si>
    <t>SMS-180217</t>
  </si>
  <si>
    <t>QFR7-C722</t>
  </si>
  <si>
    <t>смеситель G.Lauf для ванны с плоским пов. изл., кер. (1/2) 180°,шар. переключение QFR7-C722</t>
  </si>
  <si>
    <t>2 753.08 руб.</t>
  </si>
  <si>
    <t>SMS-180218</t>
  </si>
  <si>
    <t>QFR7-C827</t>
  </si>
  <si>
    <t>смеситель G.Lauf для ванны с плоским пов. изл., кер. (1/2) 180°,шар. переключение QFR7-C827</t>
  </si>
  <si>
    <t>SMS-180233</t>
  </si>
  <si>
    <t>QTZ5-A827</t>
  </si>
  <si>
    <t>смеситель G.Lauf для душа двуручковый ,без извива, кер. (1/2) 180°,  QTZ5-A827</t>
  </si>
  <si>
    <t>2 539.67 руб.</t>
  </si>
  <si>
    <t>SMS-180234</t>
  </si>
  <si>
    <t>QTZ7-A827</t>
  </si>
  <si>
    <t>смеситель G.Lauf для ванны с плоским пов. изливом, кер. (1/2) 180°, шар. Переключение QTZ7-A827</t>
  </si>
  <si>
    <t>4 024.43 руб.</t>
  </si>
  <si>
    <t>SMS-180235</t>
  </si>
  <si>
    <t>QTZ7-A856</t>
  </si>
  <si>
    <t>смеситель G.Lauf для ванны с плоским пов. изливом, кер. (1/2) 180°, шар. Переключение QTZ7-A856</t>
  </si>
  <si>
    <t>SMS-180236</t>
  </si>
  <si>
    <t>QTZ7-B827</t>
  </si>
  <si>
    <t>смеситель G.Lauf для ванны с круглым пов. изливом, кер. (1/2) 180°, шар. Переключение QTZ7-B827</t>
  </si>
  <si>
    <t>3 417.51 руб.</t>
  </si>
  <si>
    <t>SMS-180237</t>
  </si>
  <si>
    <t>QTZ7-B856</t>
  </si>
  <si>
    <t>смеситель G.Lauf для ванны с круглым пов. изливом, кер. (1/2) 180°, шар. Переключение QTZ7-B856</t>
  </si>
  <si>
    <t>SMS-180240</t>
  </si>
  <si>
    <t>QML1-A827</t>
  </si>
  <si>
    <t>смеситель G.Lauf для умывальника с литым пов. изливом кер. (1/2) 180°, гайка (корона)  QML1-A827</t>
  </si>
  <si>
    <t>3 458.37 руб.</t>
  </si>
  <si>
    <t>SMS-180242</t>
  </si>
  <si>
    <t>QML3-A827</t>
  </si>
  <si>
    <t>смеситель G.Lauf для ванны с литым пов. изливом 150мм, кер. (1/2) 180°, встр. карт. перекл. QML3-A82</t>
  </si>
  <si>
    <t>4 124.32 руб.</t>
  </si>
  <si>
    <t>SMS-180243</t>
  </si>
  <si>
    <t>QML3-A856</t>
  </si>
  <si>
    <t>смеситель G.Lauf для ванны с литым пов. изливом 150мм, кер. (1/2) 180°, встр. карт. перекл. QML3-A85</t>
  </si>
  <si>
    <t>SMS-180246</t>
  </si>
  <si>
    <t>QML7-A827</t>
  </si>
  <si>
    <t>смеситель G.Lauf для ванны с круг. пов. изливом, кер. (1/2) 180°, встр. карт. перекл. QML7-A827</t>
  </si>
  <si>
    <t>3 588.54 руб.</t>
  </si>
  <si>
    <t>SMS-180247</t>
  </si>
  <si>
    <t>QML7-A856</t>
  </si>
  <si>
    <t>смеситель G.Lauf для ванны с круг. пов. изливом, кер. (1/2) 180°, встр. карт. перекл. QML7-A856</t>
  </si>
  <si>
    <t>3 585.25 руб.</t>
  </si>
  <si>
    <t>SMS-180250</t>
  </si>
  <si>
    <t>QSL1-A827</t>
  </si>
  <si>
    <t>смеситель G.Lauf для умывальника монолитный, кер. (1/2) 180°, QSL1-A827</t>
  </si>
  <si>
    <t>3 678.71 руб.</t>
  </si>
  <si>
    <t>SMS-180256</t>
  </si>
  <si>
    <t>JML7-A605</t>
  </si>
  <si>
    <t>смеситель G.Lauf для ванны с круглым пов. изливом, резиновая (3/8)), штоковое переключение JML7-A605</t>
  </si>
  <si>
    <t>2 400.43 руб.</t>
  </si>
  <si>
    <t>SMS-180258</t>
  </si>
  <si>
    <t>JMX7-A605</t>
  </si>
  <si>
    <t>смеситель G.Lauf для ванны с круглым пов. изливом, кер. (1/2) 180°, штоковое переключение JMX7-A605</t>
  </si>
  <si>
    <t>2 398.92 руб.</t>
  </si>
  <si>
    <t>SMS-180600</t>
  </si>
  <si>
    <t>LOT1-A010</t>
  </si>
  <si>
    <t>смеситель G.Lauf ручка джойстик для умывальника монолитный, ø35, гайка(корона) LOT1-A010</t>
  </si>
  <si>
    <t>2 694.05 руб.</t>
  </si>
  <si>
    <t>SMS-180601</t>
  </si>
  <si>
    <t>ZIG7-A166</t>
  </si>
  <si>
    <t>смеситель G.Lauf для ванны с плоским пов. изливом, ø40, встр. переключение, эко-аэратор ZIG7-A166</t>
  </si>
  <si>
    <t>3 658.16 руб.</t>
  </si>
  <si>
    <t>SMS-180606</t>
  </si>
  <si>
    <t>NEB1-B123</t>
  </si>
  <si>
    <t>Смеситель G.Lauf  для умывальника высокий монолитный, ø35, гайка(корона) NEB1-B123</t>
  </si>
  <si>
    <t>4 414.91 руб.</t>
  </si>
  <si>
    <t>SMS-180607</t>
  </si>
  <si>
    <t>GOG10-A012</t>
  </si>
  <si>
    <t>Смеситель G.Lauf  для умывальника с выдвижным изливом + ФОНТАН, ø35, гайка корона GOG10-A012</t>
  </si>
  <si>
    <t>4 519.35 руб.</t>
  </si>
  <si>
    <t>SMS-180612</t>
  </si>
  <si>
    <t>NUD5-A045KH</t>
  </si>
  <si>
    <t>смеситель для душа,  ø35 сатин NUD5-A045KH</t>
  </si>
  <si>
    <t>3 664.04 руб.</t>
  </si>
  <si>
    <t>SMS-180613</t>
  </si>
  <si>
    <t>LOT7-A010</t>
  </si>
  <si>
    <t>смеситель для ванны с плоским пов. изливом, ø35, кноп. переключение LOT7-A010</t>
  </si>
  <si>
    <t>4 537.51 руб.</t>
  </si>
  <si>
    <t>SMS-180703</t>
  </si>
  <si>
    <t>ZIG7-B166</t>
  </si>
  <si>
    <t>см-ль для ванны с плоским пов. изливом, ø40, встр., кноп. переключение ZIG7-B166</t>
  </si>
  <si>
    <t>4 243.89 руб.</t>
  </si>
  <si>
    <t>SMS-180704</t>
  </si>
  <si>
    <t>ZDN3-A183</t>
  </si>
  <si>
    <t>см-ль для ванны с кор. изл., ø40, встроен. дивертор ZDN3-A183</t>
  </si>
  <si>
    <t>4 240.86 руб.</t>
  </si>
  <si>
    <t>SMS-180705</t>
  </si>
  <si>
    <t>ZDN7-A184</t>
  </si>
  <si>
    <t>см-ль для ванны с плоским пов. изливом, ø40, встроен. Дивертор ZDN7-A184</t>
  </si>
  <si>
    <t>SMS-180707</t>
  </si>
  <si>
    <t>LOT1-A010PW</t>
  </si>
  <si>
    <t>см-ль для умывальника монолитный, ø35 гайка (корона) бел. LOT1-A010PW</t>
  </si>
  <si>
    <t>3 405.40 руб.</t>
  </si>
  <si>
    <t>SMS-180708</t>
  </si>
  <si>
    <t>LOT1-A010YB</t>
  </si>
  <si>
    <t>см-ль для умывальника монолитный, ø35 гайка (корона) черн. LOT1-A010YB</t>
  </si>
  <si>
    <t>SMS-180710</t>
  </si>
  <si>
    <t>ZDN7-A183</t>
  </si>
  <si>
    <t>смеситель G.Lauf для ванны с плоским пов. изливом, ø40, ZDN7-A183</t>
  </si>
  <si>
    <t>4 189.40 руб.</t>
  </si>
  <si>
    <t>SMS-180713</t>
  </si>
  <si>
    <t>LOT3-A010</t>
  </si>
  <si>
    <t>смеситель G.Lauf для ванны с литым изливом, ø35 кнопочное переключение, ручка джойстик</t>
  </si>
  <si>
    <t>4 331.67 руб.</t>
  </si>
  <si>
    <t>SMS-180719</t>
  </si>
  <si>
    <t>GOB1-B134</t>
  </si>
  <si>
    <t>смеситель G.Lauf высокий для умывальника, ø35, гайка-корона, GOB1-B134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</si>
</sst>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SUM(J2:J118)</f>
        <v>0</v>
      </c>
      <c r="K1" s="4" t="s">
        <v>9</v>
      </c>
      <c r="L1" s="5"/>
    </row>
    <row r="2" spans="1:12">
      <c r="A2" s="1"/>
      <c r="B2" s="1">
        <v>827083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K2*2570.28</f>
        <v>0</v>
      </c>
    </row>
    <row r="3" spans="1:12">
      <c r="A3" s="1"/>
      <c r="B3" s="1">
        <v>827084</v>
      </c>
      <c r="C3" s="1" t="s">
        <v>16</v>
      </c>
      <c r="D3" s="1" t="s">
        <v>17</v>
      </c>
      <c r="E3" s="3" t="s">
        <v>18</v>
      </c>
      <c r="F3" s="1" t="s">
        <v>13</v>
      </c>
      <c r="G3" s="1">
        <v>8</v>
      </c>
      <c r="H3" s="1">
        <v>0</v>
      </c>
      <c r="I3" s="1">
        <v>0</v>
      </c>
      <c r="J3" s="1" t="s">
        <v>15</v>
      </c>
      <c r="K3" s="2"/>
      <c r="L3" s="5">
        <f>K3*2570.28</f>
        <v>0</v>
      </c>
    </row>
    <row r="4" spans="1:12">
      <c r="A4" s="1"/>
      <c r="B4" s="1">
        <v>827085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0</v>
      </c>
      <c r="H4" s="1">
        <v>0</v>
      </c>
      <c r="I4" s="1">
        <v>0</v>
      </c>
      <c r="J4" s="1" t="s">
        <v>15</v>
      </c>
      <c r="K4" s="2"/>
      <c r="L4" s="5">
        <f>K4*0.00</f>
        <v>0</v>
      </c>
    </row>
    <row r="5" spans="1:12">
      <c r="A5" s="1"/>
      <c r="B5" s="1">
        <v>827086</v>
      </c>
      <c r="C5" s="1" t="s">
        <v>23</v>
      </c>
      <c r="D5" s="1" t="s">
        <v>24</v>
      </c>
      <c r="E5" s="3" t="s">
        <v>25</v>
      </c>
      <c r="F5" s="1" t="s">
        <v>22</v>
      </c>
      <c r="G5" s="1">
        <v>0</v>
      </c>
      <c r="H5" s="1">
        <v>0</v>
      </c>
      <c r="I5" s="1">
        <v>0</v>
      </c>
      <c r="J5" s="1" t="s">
        <v>15</v>
      </c>
      <c r="K5" s="2"/>
      <c r="L5" s="5">
        <f>K5*0.00</f>
        <v>0</v>
      </c>
    </row>
    <row r="6" spans="1:12">
      <c r="A6" s="1"/>
      <c r="B6" s="1">
        <v>827087</v>
      </c>
      <c r="C6" s="1" t="s">
        <v>26</v>
      </c>
      <c r="D6" s="1" t="s">
        <v>27</v>
      </c>
      <c r="E6" s="3" t="s">
        <v>28</v>
      </c>
      <c r="F6" s="1" t="s">
        <v>29</v>
      </c>
      <c r="G6" s="1">
        <v>4</v>
      </c>
      <c r="H6" s="1">
        <v>0</v>
      </c>
      <c r="I6" s="1">
        <v>0</v>
      </c>
      <c r="J6" s="1" t="s">
        <v>15</v>
      </c>
      <c r="K6" s="2"/>
      <c r="L6" s="5">
        <f>K6*3982.05</f>
        <v>0</v>
      </c>
    </row>
    <row r="7" spans="1:12">
      <c r="A7" s="1"/>
      <c r="B7" s="1">
        <v>827088</v>
      </c>
      <c r="C7" s="1" t="s">
        <v>30</v>
      </c>
      <c r="D7" s="1" t="s">
        <v>31</v>
      </c>
      <c r="E7" s="3" t="s">
        <v>32</v>
      </c>
      <c r="F7" s="1" t="s">
        <v>22</v>
      </c>
      <c r="G7" s="1">
        <v>0</v>
      </c>
      <c r="H7" s="1">
        <v>0</v>
      </c>
      <c r="I7" s="1">
        <v>0</v>
      </c>
      <c r="J7" s="1" t="s">
        <v>15</v>
      </c>
      <c r="K7" s="2"/>
      <c r="L7" s="5">
        <f>K7*0.00</f>
        <v>0</v>
      </c>
    </row>
    <row r="8" spans="1:12">
      <c r="A8" s="1"/>
      <c r="B8" s="1">
        <v>827091</v>
      </c>
      <c r="C8" s="1" t="s">
        <v>33</v>
      </c>
      <c r="D8" s="1" t="s">
        <v>34</v>
      </c>
      <c r="E8" s="3" t="s">
        <v>35</v>
      </c>
      <c r="F8" s="1" t="s">
        <v>36</v>
      </c>
      <c r="G8" s="1">
        <v>6</v>
      </c>
      <c r="H8" s="1">
        <v>0</v>
      </c>
      <c r="I8" s="1">
        <v>0</v>
      </c>
      <c r="J8" s="1" t="s">
        <v>15</v>
      </c>
      <c r="K8" s="2"/>
      <c r="L8" s="5">
        <f>K8*2715.55</f>
        <v>0</v>
      </c>
    </row>
    <row r="9" spans="1:12">
      <c r="A9" s="1"/>
      <c r="B9" s="1">
        <v>827092</v>
      </c>
      <c r="C9" s="1" t="s">
        <v>37</v>
      </c>
      <c r="D9" s="1" t="s">
        <v>38</v>
      </c>
      <c r="E9" s="3" t="s">
        <v>39</v>
      </c>
      <c r="F9" s="1" t="s">
        <v>22</v>
      </c>
      <c r="G9" s="1">
        <v>0</v>
      </c>
      <c r="H9" s="1">
        <v>0</v>
      </c>
      <c r="I9" s="1">
        <v>0</v>
      </c>
      <c r="J9" s="1" t="s">
        <v>15</v>
      </c>
      <c r="K9" s="2"/>
      <c r="L9" s="5">
        <f>K9*0.00</f>
        <v>0</v>
      </c>
    </row>
    <row r="10" spans="1:12">
      <c r="A10" s="1"/>
      <c r="B10" s="1">
        <v>827093</v>
      </c>
      <c r="C10" s="1" t="s">
        <v>40</v>
      </c>
      <c r="D10" s="1" t="s">
        <v>41</v>
      </c>
      <c r="E10" s="3" t="s">
        <v>42</v>
      </c>
      <c r="F10" s="1" t="s">
        <v>43</v>
      </c>
      <c r="G10" s="1">
        <v>10</v>
      </c>
      <c r="H10" s="1">
        <v>0</v>
      </c>
      <c r="I10" s="1">
        <v>0</v>
      </c>
      <c r="J10" s="1" t="s">
        <v>15</v>
      </c>
      <c r="K10" s="2"/>
      <c r="L10" s="5">
        <f>K10*3717.19</f>
        <v>0</v>
      </c>
    </row>
    <row r="11" spans="1:12">
      <c r="A11" s="1"/>
      <c r="B11" s="1">
        <v>827094</v>
      </c>
      <c r="C11" s="1" t="s">
        <v>44</v>
      </c>
      <c r="D11" s="1" t="s">
        <v>45</v>
      </c>
      <c r="E11" s="3" t="s">
        <v>46</v>
      </c>
      <c r="F11" s="1" t="s">
        <v>43</v>
      </c>
      <c r="G11" s="1">
        <v>10</v>
      </c>
      <c r="H11" s="1">
        <v>0</v>
      </c>
      <c r="I11" s="1">
        <v>0</v>
      </c>
      <c r="J11" s="1" t="s">
        <v>15</v>
      </c>
      <c r="K11" s="2"/>
      <c r="L11" s="5">
        <f>K11*3717.19</f>
        <v>0</v>
      </c>
    </row>
    <row r="12" spans="1:12">
      <c r="A12" s="1"/>
      <c r="B12" s="1">
        <v>827095</v>
      </c>
      <c r="C12" s="1" t="s">
        <v>47</v>
      </c>
      <c r="D12" s="1" t="s">
        <v>48</v>
      </c>
      <c r="E12" s="3" t="s">
        <v>49</v>
      </c>
      <c r="F12" s="1" t="s">
        <v>50</v>
      </c>
      <c r="G12" s="1" t="s">
        <v>51</v>
      </c>
      <c r="H12" s="1">
        <v>0</v>
      </c>
      <c r="I12" s="1">
        <v>0</v>
      </c>
      <c r="J12" s="1" t="s">
        <v>15</v>
      </c>
      <c r="K12" s="2"/>
      <c r="L12" s="5">
        <f>K12*3711.87</f>
        <v>0</v>
      </c>
    </row>
    <row r="13" spans="1:12">
      <c r="A13" s="1"/>
      <c r="B13" s="1">
        <v>827096</v>
      </c>
      <c r="C13" s="1" t="s">
        <v>52</v>
      </c>
      <c r="D13" s="1" t="s">
        <v>53</v>
      </c>
      <c r="E13" s="3" t="s">
        <v>54</v>
      </c>
      <c r="F13" s="1" t="s">
        <v>50</v>
      </c>
      <c r="G13" s="1" t="s">
        <v>14</v>
      </c>
      <c r="H13" s="1">
        <v>0</v>
      </c>
      <c r="I13" s="1">
        <v>0</v>
      </c>
      <c r="J13" s="1" t="s">
        <v>15</v>
      </c>
      <c r="K13" s="2"/>
      <c r="L13" s="5">
        <f>K13*3711.87</f>
        <v>0</v>
      </c>
    </row>
    <row r="14" spans="1:12">
      <c r="A14" s="1"/>
      <c r="B14" s="1">
        <v>827097</v>
      </c>
      <c r="C14" s="1" t="s">
        <v>55</v>
      </c>
      <c r="D14" s="1" t="s">
        <v>56</v>
      </c>
      <c r="E14" s="3" t="s">
        <v>57</v>
      </c>
      <c r="F14" s="1" t="s">
        <v>58</v>
      </c>
      <c r="G14" s="1">
        <v>5</v>
      </c>
      <c r="H14" s="1">
        <v>0</v>
      </c>
      <c r="I14" s="1">
        <v>0</v>
      </c>
      <c r="J14" s="1" t="s">
        <v>15</v>
      </c>
      <c r="K14" s="2"/>
      <c r="L14" s="5">
        <f>K14*3019.74</f>
        <v>0</v>
      </c>
    </row>
    <row r="15" spans="1:12">
      <c r="A15" s="1"/>
      <c r="B15" s="1">
        <v>827098</v>
      </c>
      <c r="C15" s="1" t="s">
        <v>59</v>
      </c>
      <c r="D15" s="1" t="s">
        <v>60</v>
      </c>
      <c r="E15" s="3" t="s">
        <v>61</v>
      </c>
      <c r="F15" s="1" t="s">
        <v>58</v>
      </c>
      <c r="G15" s="1">
        <v>5</v>
      </c>
      <c r="H15" s="1">
        <v>0</v>
      </c>
      <c r="I15" s="1">
        <v>0</v>
      </c>
      <c r="J15" s="1" t="s">
        <v>15</v>
      </c>
      <c r="K15" s="2"/>
      <c r="L15" s="5">
        <f>K15*3019.74</f>
        <v>0</v>
      </c>
    </row>
    <row r="16" spans="1:12">
      <c r="A16" s="1"/>
      <c r="B16" s="1">
        <v>827099</v>
      </c>
      <c r="C16" s="1" t="s">
        <v>62</v>
      </c>
      <c r="D16" s="1" t="s">
        <v>63</v>
      </c>
      <c r="E16" s="3" t="s">
        <v>64</v>
      </c>
      <c r="F16" s="1" t="s">
        <v>65</v>
      </c>
      <c r="G16" s="1">
        <v>0</v>
      </c>
      <c r="H16" s="1">
        <v>0</v>
      </c>
      <c r="I16" s="1">
        <v>0</v>
      </c>
      <c r="J16" s="1" t="s">
        <v>15</v>
      </c>
      <c r="K16" s="2"/>
      <c r="L16" s="5">
        <f>K16*5297.79</f>
        <v>0</v>
      </c>
    </row>
    <row r="17" spans="1:12">
      <c r="A17" s="1"/>
      <c r="B17" s="1">
        <v>827100</v>
      </c>
      <c r="C17" s="1" t="s">
        <v>66</v>
      </c>
      <c r="D17" s="1" t="s">
        <v>67</v>
      </c>
      <c r="E17" s="3" t="s">
        <v>68</v>
      </c>
      <c r="F17" s="1" t="s">
        <v>65</v>
      </c>
      <c r="G17" s="1">
        <v>6</v>
      </c>
      <c r="H17" s="1">
        <v>0</v>
      </c>
      <c r="I17" s="1">
        <v>0</v>
      </c>
      <c r="J17" s="1" t="s">
        <v>15</v>
      </c>
      <c r="K17" s="2"/>
      <c r="L17" s="5">
        <f>K17*5297.79</f>
        <v>0</v>
      </c>
    </row>
    <row r="18" spans="1:12">
      <c r="A18" s="1"/>
      <c r="B18" s="1">
        <v>827103</v>
      </c>
      <c r="C18" s="1" t="s">
        <v>69</v>
      </c>
      <c r="D18" s="1" t="s">
        <v>70</v>
      </c>
      <c r="E18" s="3" t="s">
        <v>71</v>
      </c>
      <c r="F18" s="1" t="s">
        <v>72</v>
      </c>
      <c r="G18" s="1">
        <v>0</v>
      </c>
      <c r="H18" s="1">
        <v>0</v>
      </c>
      <c r="I18" s="1">
        <v>0</v>
      </c>
      <c r="J18" s="1" t="s">
        <v>15</v>
      </c>
      <c r="K18" s="2"/>
      <c r="L18" s="5">
        <f>K18*3667.71</f>
        <v>0</v>
      </c>
    </row>
    <row r="19" spans="1:12">
      <c r="A19" s="1"/>
      <c r="B19" s="1">
        <v>827104</v>
      </c>
      <c r="C19" s="1" t="s">
        <v>73</v>
      </c>
      <c r="D19" s="1" t="s">
        <v>74</v>
      </c>
      <c r="E19" s="3" t="s">
        <v>75</v>
      </c>
      <c r="F19" s="1" t="s">
        <v>76</v>
      </c>
      <c r="G19" s="1">
        <v>5</v>
      </c>
      <c r="H19" s="1">
        <v>0</v>
      </c>
      <c r="I19" s="1">
        <v>0</v>
      </c>
      <c r="J19" s="1" t="s">
        <v>15</v>
      </c>
      <c r="K19" s="2"/>
      <c r="L19" s="5">
        <f>K19*5583.18</f>
        <v>0</v>
      </c>
    </row>
    <row r="20" spans="1:12">
      <c r="A20" s="1"/>
      <c r="B20" s="1">
        <v>827105</v>
      </c>
      <c r="C20" s="1" t="s">
        <v>77</v>
      </c>
      <c r="D20" s="1" t="s">
        <v>78</v>
      </c>
      <c r="E20" s="3" t="s">
        <v>79</v>
      </c>
      <c r="F20" s="1" t="s">
        <v>76</v>
      </c>
      <c r="G20" s="1">
        <v>3</v>
      </c>
      <c r="H20" s="1">
        <v>0</v>
      </c>
      <c r="I20" s="1">
        <v>0</v>
      </c>
      <c r="J20" s="1" t="s">
        <v>15</v>
      </c>
      <c r="K20" s="2"/>
      <c r="L20" s="5">
        <f>K20*5583.18</f>
        <v>0</v>
      </c>
    </row>
    <row r="21" spans="1:12">
      <c r="A21" s="1"/>
      <c r="B21" s="1">
        <v>827106</v>
      </c>
      <c r="C21" s="1" t="s">
        <v>80</v>
      </c>
      <c r="D21" s="1" t="s">
        <v>81</v>
      </c>
      <c r="E21" s="3" t="s">
        <v>82</v>
      </c>
      <c r="F21" s="1" t="s">
        <v>83</v>
      </c>
      <c r="G21" s="1" t="s">
        <v>14</v>
      </c>
      <c r="H21" s="1">
        <v>0</v>
      </c>
      <c r="I21" s="1">
        <v>0</v>
      </c>
      <c r="J21" s="1" t="s">
        <v>15</v>
      </c>
      <c r="K21" s="2"/>
      <c r="L21" s="5">
        <f>K21*2828.33</f>
        <v>0</v>
      </c>
    </row>
    <row r="22" spans="1:12">
      <c r="A22" s="1"/>
      <c r="B22" s="1">
        <v>827107</v>
      </c>
      <c r="C22" s="1" t="s">
        <v>84</v>
      </c>
      <c r="D22" s="1" t="s">
        <v>85</v>
      </c>
      <c r="E22" s="3" t="s">
        <v>86</v>
      </c>
      <c r="F22" s="1" t="s">
        <v>87</v>
      </c>
      <c r="G22" s="1">
        <v>0</v>
      </c>
      <c r="H22" s="1">
        <v>0</v>
      </c>
      <c r="I22" s="1">
        <v>0</v>
      </c>
      <c r="J22" s="1" t="s">
        <v>15</v>
      </c>
      <c r="K22" s="2"/>
      <c r="L22" s="5">
        <f>K22*3824.26</f>
        <v>0</v>
      </c>
    </row>
    <row r="23" spans="1:12">
      <c r="A23" s="1"/>
      <c r="B23" s="1">
        <v>827109</v>
      </c>
      <c r="C23" s="1" t="s">
        <v>88</v>
      </c>
      <c r="D23" s="1" t="s">
        <v>89</v>
      </c>
      <c r="E23" s="3" t="s">
        <v>90</v>
      </c>
      <c r="F23" s="1" t="s">
        <v>91</v>
      </c>
      <c r="G23" s="1">
        <v>4</v>
      </c>
      <c r="H23" s="1">
        <v>0</v>
      </c>
      <c r="I23" s="1">
        <v>0</v>
      </c>
      <c r="J23" s="1" t="s">
        <v>15</v>
      </c>
      <c r="K23" s="2"/>
      <c r="L23" s="5">
        <f>K23*3769.58</f>
        <v>0</v>
      </c>
    </row>
    <row r="24" spans="1:12">
      <c r="A24" s="1"/>
      <c r="B24" s="1">
        <v>827110</v>
      </c>
      <c r="C24" s="1" t="s">
        <v>92</v>
      </c>
      <c r="D24" s="1" t="s">
        <v>93</v>
      </c>
      <c r="E24" s="3" t="s">
        <v>94</v>
      </c>
      <c r="F24" s="1" t="s">
        <v>95</v>
      </c>
      <c r="G24" s="1">
        <v>4</v>
      </c>
      <c r="H24" s="1">
        <v>0</v>
      </c>
      <c r="I24" s="1">
        <v>0</v>
      </c>
      <c r="J24" s="1" t="s">
        <v>15</v>
      </c>
      <c r="K24" s="2"/>
      <c r="L24" s="5">
        <f>K24*2828.34</f>
        <v>0</v>
      </c>
    </row>
    <row r="25" spans="1:12">
      <c r="A25" s="1"/>
      <c r="B25" s="1">
        <v>827111</v>
      </c>
      <c r="C25" s="1" t="s">
        <v>96</v>
      </c>
      <c r="D25" s="1" t="s">
        <v>97</v>
      </c>
      <c r="E25" s="3" t="s">
        <v>98</v>
      </c>
      <c r="F25" s="1" t="s">
        <v>99</v>
      </c>
      <c r="G25" s="1">
        <v>6</v>
      </c>
      <c r="H25" s="1">
        <v>0</v>
      </c>
      <c r="I25" s="1">
        <v>0</v>
      </c>
      <c r="J25" s="1" t="s">
        <v>15</v>
      </c>
      <c r="K25" s="2"/>
      <c r="L25" s="5">
        <f>K25*5463.22</f>
        <v>0</v>
      </c>
    </row>
    <row r="26" spans="1:12">
      <c r="A26" s="1"/>
      <c r="B26" s="1">
        <v>827113</v>
      </c>
      <c r="C26" s="1" t="s">
        <v>100</v>
      </c>
      <c r="D26" s="1" t="s">
        <v>101</v>
      </c>
      <c r="E26" s="3" t="s">
        <v>102</v>
      </c>
      <c r="F26" s="1" t="s">
        <v>91</v>
      </c>
      <c r="G26" s="1">
        <v>0</v>
      </c>
      <c r="H26" s="1">
        <v>0</v>
      </c>
      <c r="I26" s="1">
        <v>0</v>
      </c>
      <c r="J26" s="1" t="s">
        <v>15</v>
      </c>
      <c r="K26" s="2"/>
      <c r="L26" s="5">
        <f>K26*3769.58</f>
        <v>0</v>
      </c>
    </row>
    <row r="27" spans="1:12">
      <c r="A27" s="1"/>
      <c r="B27" s="1">
        <v>827114</v>
      </c>
      <c r="C27" s="1" t="s">
        <v>103</v>
      </c>
      <c r="D27" s="1" t="s">
        <v>104</v>
      </c>
      <c r="E27" s="3" t="s">
        <v>105</v>
      </c>
      <c r="F27" s="1" t="s">
        <v>106</v>
      </c>
      <c r="G27" s="1">
        <v>6</v>
      </c>
      <c r="H27" s="1">
        <v>0</v>
      </c>
      <c r="I27" s="1">
        <v>0</v>
      </c>
      <c r="J27" s="1" t="s">
        <v>15</v>
      </c>
      <c r="K27" s="2"/>
      <c r="L27" s="5">
        <f>K27*2427.67</f>
        <v>0</v>
      </c>
    </row>
    <row r="28" spans="1:12">
      <c r="A28" s="1"/>
      <c r="B28" s="1">
        <v>827126</v>
      </c>
      <c r="C28" s="1" t="s">
        <v>107</v>
      </c>
      <c r="D28" s="1" t="s">
        <v>108</v>
      </c>
      <c r="E28" s="3" t="s">
        <v>109</v>
      </c>
      <c r="F28" s="1" t="s">
        <v>110</v>
      </c>
      <c r="G28" s="1" t="s">
        <v>14</v>
      </c>
      <c r="H28" s="1">
        <v>0</v>
      </c>
      <c r="I28" s="1">
        <v>0</v>
      </c>
      <c r="J28" s="1" t="s">
        <v>15</v>
      </c>
      <c r="K28" s="2"/>
      <c r="L28" s="5">
        <f>K28*3285.83</f>
        <v>0</v>
      </c>
    </row>
    <row r="29" spans="1:12">
      <c r="A29" s="1"/>
      <c r="B29" s="1">
        <v>827127</v>
      </c>
      <c r="C29" s="1" t="s">
        <v>111</v>
      </c>
      <c r="D29" s="1" t="s">
        <v>112</v>
      </c>
      <c r="E29" s="3" t="s">
        <v>113</v>
      </c>
      <c r="F29" s="1" t="s">
        <v>114</v>
      </c>
      <c r="G29" s="1">
        <v>0</v>
      </c>
      <c r="H29" s="1">
        <v>0</v>
      </c>
      <c r="I29" s="1">
        <v>0</v>
      </c>
      <c r="J29" s="1" t="s">
        <v>15</v>
      </c>
      <c r="K29" s="2"/>
      <c r="L29" s="5">
        <f>K29*2003.89</f>
        <v>0</v>
      </c>
    </row>
    <row r="30" spans="1:12">
      <c r="A30" s="1"/>
      <c r="B30" s="1">
        <v>827128</v>
      </c>
      <c r="C30" s="1" t="s">
        <v>115</v>
      </c>
      <c r="D30" s="1" t="s">
        <v>116</v>
      </c>
      <c r="E30" s="3" t="s">
        <v>117</v>
      </c>
      <c r="F30" s="1" t="s">
        <v>118</v>
      </c>
      <c r="G30" s="1">
        <v>6</v>
      </c>
      <c r="H30" s="1">
        <v>0</v>
      </c>
      <c r="I30" s="1">
        <v>0</v>
      </c>
      <c r="J30" s="1" t="s">
        <v>15</v>
      </c>
      <c r="K30" s="2"/>
      <c r="L30" s="5">
        <f>K30*6166.05</f>
        <v>0</v>
      </c>
    </row>
    <row r="31" spans="1:12">
      <c r="A31" s="1"/>
      <c r="B31" s="1">
        <v>827130</v>
      </c>
      <c r="C31" s="1" t="s">
        <v>119</v>
      </c>
      <c r="D31" s="1" t="s">
        <v>120</v>
      </c>
      <c r="E31" s="3" t="s">
        <v>121</v>
      </c>
      <c r="F31" s="1" t="s">
        <v>122</v>
      </c>
      <c r="G31" s="1">
        <v>4</v>
      </c>
      <c r="H31" s="1">
        <v>0</v>
      </c>
      <c r="I31" s="1">
        <v>0</v>
      </c>
      <c r="J31" s="1" t="s">
        <v>15</v>
      </c>
      <c r="K31" s="2"/>
      <c r="L31" s="5">
        <f>K31*4028.97</f>
        <v>0</v>
      </c>
    </row>
    <row r="32" spans="1:12">
      <c r="A32" s="1"/>
      <c r="B32" s="1">
        <v>827131</v>
      </c>
      <c r="C32" s="1" t="s">
        <v>123</v>
      </c>
      <c r="D32" s="1" t="s">
        <v>124</v>
      </c>
      <c r="E32" s="3" t="s">
        <v>125</v>
      </c>
      <c r="F32" s="1" t="s">
        <v>126</v>
      </c>
      <c r="G32" s="1">
        <v>10</v>
      </c>
      <c r="H32" s="1">
        <v>0</v>
      </c>
      <c r="I32" s="1">
        <v>0</v>
      </c>
      <c r="J32" s="1" t="s">
        <v>15</v>
      </c>
      <c r="K32" s="2"/>
      <c r="L32" s="5">
        <f>K32*5481.94</f>
        <v>0</v>
      </c>
    </row>
    <row r="33" spans="1:12">
      <c r="A33" s="1"/>
      <c r="B33" s="1">
        <v>827132</v>
      </c>
      <c r="C33" s="1" t="s">
        <v>127</v>
      </c>
      <c r="D33" s="1" t="s">
        <v>128</v>
      </c>
      <c r="E33" s="3" t="s">
        <v>129</v>
      </c>
      <c r="F33" s="1" t="s">
        <v>126</v>
      </c>
      <c r="G33" s="1">
        <v>3</v>
      </c>
      <c r="H33" s="1">
        <v>0</v>
      </c>
      <c r="I33" s="1">
        <v>0</v>
      </c>
      <c r="J33" s="1" t="s">
        <v>15</v>
      </c>
      <c r="K33" s="2"/>
      <c r="L33" s="5">
        <f>K33*5481.94</f>
        <v>0</v>
      </c>
    </row>
    <row r="34" spans="1:12">
      <c r="A34" s="1"/>
      <c r="B34" s="1">
        <v>827136</v>
      </c>
      <c r="C34" s="1" t="s">
        <v>130</v>
      </c>
      <c r="D34" s="1" t="s">
        <v>131</v>
      </c>
      <c r="E34" s="3" t="s">
        <v>132</v>
      </c>
      <c r="F34" s="1" t="s">
        <v>22</v>
      </c>
      <c r="G34" s="1">
        <v>0</v>
      </c>
      <c r="H34" s="1">
        <v>0</v>
      </c>
      <c r="I34" s="1">
        <v>0</v>
      </c>
      <c r="J34" s="1" t="s">
        <v>15</v>
      </c>
      <c r="K34" s="2"/>
      <c r="L34" s="5">
        <f>K34*0.00</f>
        <v>0</v>
      </c>
    </row>
    <row r="35" spans="1:12">
      <c r="A35" s="1"/>
      <c r="B35" s="1">
        <v>827141</v>
      </c>
      <c r="C35" s="1" t="s">
        <v>133</v>
      </c>
      <c r="D35" s="1" t="s">
        <v>134</v>
      </c>
      <c r="E35" s="3" t="s">
        <v>135</v>
      </c>
      <c r="F35" s="1" t="s">
        <v>22</v>
      </c>
      <c r="G35" s="1">
        <v>0</v>
      </c>
      <c r="H35" s="1">
        <v>0</v>
      </c>
      <c r="I35" s="1">
        <v>0</v>
      </c>
      <c r="J35" s="1" t="s">
        <v>15</v>
      </c>
      <c r="K35" s="2"/>
      <c r="L35" s="5">
        <f>K35*0.00</f>
        <v>0</v>
      </c>
    </row>
    <row r="36" spans="1:12">
      <c r="A36" s="1"/>
      <c r="B36" s="1">
        <v>827142</v>
      </c>
      <c r="C36" s="1" t="s">
        <v>136</v>
      </c>
      <c r="D36" s="1" t="s">
        <v>137</v>
      </c>
      <c r="E36" s="3" t="s">
        <v>138</v>
      </c>
      <c r="F36" s="1" t="s">
        <v>22</v>
      </c>
      <c r="G36" s="1">
        <v>0</v>
      </c>
      <c r="H36" s="1">
        <v>0</v>
      </c>
      <c r="I36" s="1">
        <v>0</v>
      </c>
      <c r="J36" s="1" t="s">
        <v>15</v>
      </c>
      <c r="K36" s="2"/>
      <c r="L36" s="5">
        <f>K36*0.00</f>
        <v>0</v>
      </c>
    </row>
    <row r="37" spans="1:12">
      <c r="A37" s="1"/>
      <c r="B37" s="1">
        <v>827144</v>
      </c>
      <c r="C37" s="1" t="s">
        <v>139</v>
      </c>
      <c r="D37" s="1" t="s">
        <v>140</v>
      </c>
      <c r="E37" s="3" t="s">
        <v>141</v>
      </c>
      <c r="F37" s="1" t="s">
        <v>22</v>
      </c>
      <c r="G37" s="1">
        <v>0</v>
      </c>
      <c r="H37" s="1">
        <v>0</v>
      </c>
      <c r="I37" s="1">
        <v>0</v>
      </c>
      <c r="J37" s="1" t="s">
        <v>15</v>
      </c>
      <c r="K37" s="2"/>
      <c r="L37" s="5">
        <f>K37*0.00</f>
        <v>0</v>
      </c>
    </row>
    <row r="38" spans="1:12">
      <c r="A38" s="1"/>
      <c r="B38" s="1">
        <v>827145</v>
      </c>
      <c r="C38" s="1" t="s">
        <v>142</v>
      </c>
      <c r="D38" s="1" t="s">
        <v>143</v>
      </c>
      <c r="E38" s="3" t="s">
        <v>144</v>
      </c>
      <c r="F38" s="1" t="s">
        <v>22</v>
      </c>
      <c r="G38" s="1">
        <v>0</v>
      </c>
      <c r="H38" s="1">
        <v>0</v>
      </c>
      <c r="I38" s="1">
        <v>0</v>
      </c>
      <c r="J38" s="1" t="s">
        <v>15</v>
      </c>
      <c r="K38" s="2"/>
      <c r="L38" s="5">
        <f>K38*0.00</f>
        <v>0</v>
      </c>
    </row>
    <row r="39" spans="1:12">
      <c r="A39" s="1"/>
      <c r="B39" s="1">
        <v>827147</v>
      </c>
      <c r="C39" s="1" t="s">
        <v>145</v>
      </c>
      <c r="D39" s="1" t="s">
        <v>146</v>
      </c>
      <c r="E39" s="3" t="s">
        <v>147</v>
      </c>
      <c r="F39" s="1" t="s">
        <v>22</v>
      </c>
      <c r="G39" s="1">
        <v>0</v>
      </c>
      <c r="H39" s="1">
        <v>0</v>
      </c>
      <c r="I39" s="1">
        <v>0</v>
      </c>
      <c r="J39" s="1" t="s">
        <v>15</v>
      </c>
      <c r="K39" s="2"/>
      <c r="L39" s="5">
        <f>K39*0.00</f>
        <v>0</v>
      </c>
    </row>
    <row r="40" spans="1:12">
      <c r="A40" s="1"/>
      <c r="B40" s="1">
        <v>827148</v>
      </c>
      <c r="C40" s="1" t="s">
        <v>148</v>
      </c>
      <c r="D40" s="1" t="s">
        <v>149</v>
      </c>
      <c r="E40" s="3" t="s">
        <v>150</v>
      </c>
      <c r="F40" s="1" t="s">
        <v>22</v>
      </c>
      <c r="G40" s="1">
        <v>0</v>
      </c>
      <c r="H40" s="1">
        <v>0</v>
      </c>
      <c r="I40" s="1">
        <v>0</v>
      </c>
      <c r="J40" s="1" t="s">
        <v>15</v>
      </c>
      <c r="K40" s="2"/>
      <c r="L40" s="5">
        <f>K40*0.00</f>
        <v>0</v>
      </c>
    </row>
    <row r="41" spans="1:12">
      <c r="A41" s="1"/>
      <c r="B41" s="1">
        <v>827149</v>
      </c>
      <c r="C41" s="1" t="s">
        <v>151</v>
      </c>
      <c r="D41" s="1" t="s">
        <v>152</v>
      </c>
      <c r="E41" s="3" t="s">
        <v>153</v>
      </c>
      <c r="F41" s="1" t="s">
        <v>154</v>
      </c>
      <c r="G41" s="1">
        <v>2</v>
      </c>
      <c r="H41" s="1">
        <v>0</v>
      </c>
      <c r="I41" s="1">
        <v>0</v>
      </c>
      <c r="J41" s="1" t="s">
        <v>15</v>
      </c>
      <c r="K41" s="2"/>
      <c r="L41" s="5">
        <f>K41*2899.89</f>
        <v>0</v>
      </c>
    </row>
    <row r="42" spans="1:12">
      <c r="A42" s="1"/>
      <c r="B42" s="1">
        <v>827150</v>
      </c>
      <c r="C42" s="1" t="s">
        <v>155</v>
      </c>
      <c r="D42" s="1" t="s">
        <v>156</v>
      </c>
      <c r="E42" s="3" t="s">
        <v>157</v>
      </c>
      <c r="F42" s="1" t="s">
        <v>22</v>
      </c>
      <c r="G42" s="1">
        <v>0</v>
      </c>
      <c r="H42" s="1">
        <v>0</v>
      </c>
      <c r="I42" s="1">
        <v>0</v>
      </c>
      <c r="J42" s="1" t="s">
        <v>15</v>
      </c>
      <c r="K42" s="2"/>
      <c r="L42" s="5">
        <f>K42*0.00</f>
        <v>0</v>
      </c>
    </row>
    <row r="43" spans="1:12">
      <c r="A43" s="1"/>
      <c r="B43" s="1">
        <v>827151</v>
      </c>
      <c r="C43" s="1" t="s">
        <v>158</v>
      </c>
      <c r="D43" s="1" t="s">
        <v>159</v>
      </c>
      <c r="E43" s="3" t="s">
        <v>160</v>
      </c>
      <c r="F43" s="1" t="s">
        <v>161</v>
      </c>
      <c r="G43" s="1">
        <v>7</v>
      </c>
      <c r="H43" s="1">
        <v>0</v>
      </c>
      <c r="I43" s="1">
        <v>0</v>
      </c>
      <c r="J43" s="1" t="s">
        <v>15</v>
      </c>
      <c r="K43" s="2"/>
      <c r="L43" s="5">
        <f>K43*5917.83</f>
        <v>0</v>
      </c>
    </row>
    <row r="44" spans="1:12">
      <c r="A44" s="1"/>
      <c r="B44" s="1">
        <v>827153</v>
      </c>
      <c r="C44" s="1" t="s">
        <v>162</v>
      </c>
      <c r="D44" s="1" t="s">
        <v>163</v>
      </c>
      <c r="E44" s="3" t="s">
        <v>164</v>
      </c>
      <c r="F44" s="1" t="s">
        <v>165</v>
      </c>
      <c r="G44" s="1">
        <v>0</v>
      </c>
      <c r="H44" s="1">
        <v>0</v>
      </c>
      <c r="I44" s="1">
        <v>0</v>
      </c>
      <c r="J44" s="1" t="s">
        <v>15</v>
      </c>
      <c r="K44" s="2"/>
      <c r="L44" s="5">
        <f>K44*3686.92</f>
        <v>0</v>
      </c>
    </row>
    <row r="45" spans="1:12">
      <c r="A45" s="1"/>
      <c r="B45" s="1">
        <v>827154</v>
      </c>
      <c r="C45" s="1" t="s">
        <v>166</v>
      </c>
      <c r="D45" s="1" t="s">
        <v>167</v>
      </c>
      <c r="E45" s="3" t="s">
        <v>168</v>
      </c>
      <c r="F45" s="1" t="s">
        <v>169</v>
      </c>
      <c r="G45" s="1">
        <v>7</v>
      </c>
      <c r="H45" s="1">
        <v>0</v>
      </c>
      <c r="I45" s="1">
        <v>0</v>
      </c>
      <c r="J45" s="1" t="s">
        <v>15</v>
      </c>
      <c r="K45" s="2"/>
      <c r="L45" s="5">
        <f>K45*5359.35</f>
        <v>0</v>
      </c>
    </row>
    <row r="46" spans="1:12">
      <c r="A46" s="1"/>
      <c r="B46" s="1">
        <v>827157</v>
      </c>
      <c r="C46" s="1" t="s">
        <v>170</v>
      </c>
      <c r="D46" s="1" t="s">
        <v>171</v>
      </c>
      <c r="E46" s="3" t="s">
        <v>172</v>
      </c>
      <c r="F46" s="1" t="s">
        <v>22</v>
      </c>
      <c r="G46" s="1">
        <v>0</v>
      </c>
      <c r="H46" s="1">
        <v>0</v>
      </c>
      <c r="I46" s="1">
        <v>0</v>
      </c>
      <c r="J46" s="1" t="s">
        <v>15</v>
      </c>
      <c r="K46" s="2"/>
      <c r="L46" s="5">
        <f>K46*0.00</f>
        <v>0</v>
      </c>
    </row>
    <row r="47" spans="1:12">
      <c r="A47" s="1"/>
      <c r="B47" s="1">
        <v>827159</v>
      </c>
      <c r="C47" s="1" t="s">
        <v>173</v>
      </c>
      <c r="D47" s="1" t="s">
        <v>174</v>
      </c>
      <c r="E47" s="3" t="s">
        <v>175</v>
      </c>
      <c r="F47" s="1" t="s">
        <v>22</v>
      </c>
      <c r="G47" s="1">
        <v>0</v>
      </c>
      <c r="H47" s="1">
        <v>0</v>
      </c>
      <c r="I47" s="1">
        <v>0</v>
      </c>
      <c r="J47" s="1" t="s">
        <v>15</v>
      </c>
      <c r="K47" s="2"/>
      <c r="L47" s="5">
        <f>K47*0.00</f>
        <v>0</v>
      </c>
    </row>
    <row r="48" spans="1:12">
      <c r="A48" s="1"/>
      <c r="B48" s="1">
        <v>827162</v>
      </c>
      <c r="C48" s="1" t="s">
        <v>176</v>
      </c>
      <c r="D48" s="1" t="s">
        <v>177</v>
      </c>
      <c r="E48" s="3" t="s">
        <v>178</v>
      </c>
      <c r="F48" s="1" t="s">
        <v>22</v>
      </c>
      <c r="G48" s="1">
        <v>0</v>
      </c>
      <c r="H48" s="1">
        <v>0</v>
      </c>
      <c r="I48" s="1">
        <v>0</v>
      </c>
      <c r="J48" s="1" t="s">
        <v>15</v>
      </c>
      <c r="K48" s="2"/>
      <c r="L48" s="5">
        <f>K48*0.00</f>
        <v>0</v>
      </c>
    </row>
    <row r="49" spans="1:12">
      <c r="A49" s="1"/>
      <c r="B49" s="1">
        <v>827163</v>
      </c>
      <c r="C49" s="1" t="s">
        <v>179</v>
      </c>
      <c r="D49" s="1" t="s">
        <v>180</v>
      </c>
      <c r="E49" s="3" t="s">
        <v>181</v>
      </c>
      <c r="F49" s="1" t="s">
        <v>22</v>
      </c>
      <c r="G49" s="1">
        <v>0</v>
      </c>
      <c r="H49" s="1">
        <v>0</v>
      </c>
      <c r="I49" s="1">
        <v>0</v>
      </c>
      <c r="J49" s="1" t="s">
        <v>15</v>
      </c>
      <c r="K49" s="2"/>
      <c r="L49" s="5">
        <f>K49*0.00</f>
        <v>0</v>
      </c>
    </row>
    <row r="50" spans="1:12">
      <c r="A50" s="1"/>
      <c r="B50" s="1">
        <v>827164</v>
      </c>
      <c r="C50" s="1" t="s">
        <v>182</v>
      </c>
      <c r="D50" s="1" t="s">
        <v>183</v>
      </c>
      <c r="E50" s="3" t="s">
        <v>184</v>
      </c>
      <c r="F50" s="1" t="s">
        <v>185</v>
      </c>
      <c r="G50" s="1">
        <v>8</v>
      </c>
      <c r="H50" s="1">
        <v>0</v>
      </c>
      <c r="I50" s="1">
        <v>0</v>
      </c>
      <c r="J50" s="1" t="s">
        <v>15</v>
      </c>
      <c r="K50" s="2"/>
      <c r="L50" s="5">
        <f>K50*2342.92</f>
        <v>0</v>
      </c>
    </row>
    <row r="51" spans="1:12">
      <c r="A51" s="1"/>
      <c r="B51" s="1">
        <v>827166</v>
      </c>
      <c r="C51" s="1" t="s">
        <v>186</v>
      </c>
      <c r="D51" s="1" t="s">
        <v>187</v>
      </c>
      <c r="E51" s="3" t="s">
        <v>188</v>
      </c>
      <c r="F51" s="1" t="s">
        <v>189</v>
      </c>
      <c r="G51" s="1">
        <v>6</v>
      </c>
      <c r="H51" s="1">
        <v>0</v>
      </c>
      <c r="I51" s="1">
        <v>0</v>
      </c>
      <c r="J51" s="1" t="s">
        <v>15</v>
      </c>
      <c r="K51" s="2"/>
      <c r="L51" s="5">
        <f>K51*4006.27</f>
        <v>0</v>
      </c>
    </row>
    <row r="52" spans="1:12">
      <c r="A52" s="1"/>
      <c r="B52" s="1">
        <v>827169</v>
      </c>
      <c r="C52" s="1" t="s">
        <v>190</v>
      </c>
      <c r="D52" s="1" t="s">
        <v>191</v>
      </c>
      <c r="E52" s="3" t="s">
        <v>192</v>
      </c>
      <c r="F52" s="1" t="s">
        <v>193</v>
      </c>
      <c r="G52" s="1">
        <v>0</v>
      </c>
      <c r="H52" s="1">
        <v>0</v>
      </c>
      <c r="I52" s="1">
        <v>0</v>
      </c>
      <c r="J52" s="1" t="s">
        <v>15</v>
      </c>
      <c r="K52" s="2"/>
      <c r="L52" s="5">
        <f>K52*2461.18</f>
        <v>0</v>
      </c>
    </row>
    <row r="53" spans="1:12">
      <c r="A53" s="1"/>
      <c r="B53" s="1">
        <v>827170</v>
      </c>
      <c r="C53" s="1" t="s">
        <v>194</v>
      </c>
      <c r="D53" s="1" t="s">
        <v>195</v>
      </c>
      <c r="E53" s="3" t="s">
        <v>196</v>
      </c>
      <c r="F53" s="1" t="s">
        <v>197</v>
      </c>
      <c r="G53" s="1" t="s">
        <v>51</v>
      </c>
      <c r="H53" s="1">
        <v>0</v>
      </c>
      <c r="I53" s="1">
        <v>0</v>
      </c>
      <c r="J53" s="1" t="s">
        <v>15</v>
      </c>
      <c r="K53" s="2"/>
      <c r="L53" s="5">
        <f>K53*3691.46</f>
        <v>0</v>
      </c>
    </row>
    <row r="54" spans="1:12">
      <c r="A54" s="1"/>
      <c r="B54" s="1">
        <v>827172</v>
      </c>
      <c r="C54" s="1" t="s">
        <v>198</v>
      </c>
      <c r="D54" s="1" t="s">
        <v>199</v>
      </c>
      <c r="E54" s="3" t="s">
        <v>200</v>
      </c>
      <c r="F54" s="1" t="s">
        <v>201</v>
      </c>
      <c r="G54" s="1">
        <v>0</v>
      </c>
      <c r="H54" s="1">
        <v>0</v>
      </c>
      <c r="I54" s="1">
        <v>0</v>
      </c>
      <c r="J54" s="1" t="s">
        <v>15</v>
      </c>
      <c r="K54" s="2"/>
      <c r="L54" s="5">
        <f>K54*2657.73</f>
        <v>0</v>
      </c>
    </row>
    <row r="55" spans="1:12">
      <c r="A55" s="1"/>
      <c r="B55" s="1">
        <v>827173</v>
      </c>
      <c r="C55" s="1" t="s">
        <v>202</v>
      </c>
      <c r="D55" s="1" t="s">
        <v>203</v>
      </c>
      <c r="E55" s="3" t="s">
        <v>204</v>
      </c>
      <c r="F55" s="1" t="s">
        <v>22</v>
      </c>
      <c r="G55" s="1">
        <v>0</v>
      </c>
      <c r="H55" s="1">
        <v>0</v>
      </c>
      <c r="I55" s="1">
        <v>0</v>
      </c>
      <c r="J55" s="1" t="s">
        <v>15</v>
      </c>
      <c r="K55" s="2"/>
      <c r="L55" s="5">
        <f>K55*0.00</f>
        <v>0</v>
      </c>
    </row>
    <row r="56" spans="1:12">
      <c r="A56" s="1"/>
      <c r="B56" s="1">
        <v>827174</v>
      </c>
      <c r="C56" s="1" t="s">
        <v>205</v>
      </c>
      <c r="D56" s="1" t="s">
        <v>206</v>
      </c>
      <c r="E56" s="3" t="s">
        <v>207</v>
      </c>
      <c r="F56" s="1" t="s">
        <v>208</v>
      </c>
      <c r="G56" s="1" t="s">
        <v>14</v>
      </c>
      <c r="H56" s="1">
        <v>0</v>
      </c>
      <c r="I56" s="1">
        <v>0</v>
      </c>
      <c r="J56" s="1" t="s">
        <v>15</v>
      </c>
      <c r="K56" s="2"/>
      <c r="L56" s="5">
        <f>K56*5382.05</f>
        <v>0</v>
      </c>
    </row>
    <row r="57" spans="1:12">
      <c r="A57" s="1"/>
      <c r="B57" s="1">
        <v>827183</v>
      </c>
      <c r="C57" s="1" t="s">
        <v>209</v>
      </c>
      <c r="D57" s="1" t="s">
        <v>210</v>
      </c>
      <c r="E57" s="3" t="s">
        <v>211</v>
      </c>
      <c r="F57" s="1" t="s">
        <v>212</v>
      </c>
      <c r="G57" s="1">
        <v>5</v>
      </c>
      <c r="H57" s="1">
        <v>0</v>
      </c>
      <c r="I57" s="1">
        <v>0</v>
      </c>
      <c r="J57" s="1" t="s">
        <v>15</v>
      </c>
      <c r="K57" s="2"/>
      <c r="L57" s="5">
        <f>K57*3535.56</f>
        <v>0</v>
      </c>
    </row>
    <row r="58" spans="1:12">
      <c r="A58" s="1"/>
      <c r="B58" s="1">
        <v>827184</v>
      </c>
      <c r="C58" s="1" t="s">
        <v>213</v>
      </c>
      <c r="D58" s="1" t="s">
        <v>214</v>
      </c>
      <c r="E58" s="3" t="s">
        <v>215</v>
      </c>
      <c r="F58" s="1" t="s">
        <v>216</v>
      </c>
      <c r="G58" s="1">
        <v>2</v>
      </c>
      <c r="H58" s="1">
        <v>0</v>
      </c>
      <c r="I58" s="1">
        <v>0</v>
      </c>
      <c r="J58" s="1" t="s">
        <v>15</v>
      </c>
      <c r="K58" s="2"/>
      <c r="L58" s="5">
        <f>K58*5224.64</f>
        <v>0</v>
      </c>
    </row>
    <row r="59" spans="1:12">
      <c r="A59" s="1"/>
      <c r="B59" s="1">
        <v>827185</v>
      </c>
      <c r="C59" s="1" t="s">
        <v>217</v>
      </c>
      <c r="D59" s="1" t="s">
        <v>218</v>
      </c>
      <c r="E59" s="3" t="s">
        <v>219</v>
      </c>
      <c r="F59" s="1" t="s">
        <v>220</v>
      </c>
      <c r="G59" s="1">
        <v>4</v>
      </c>
      <c r="H59" s="1">
        <v>0</v>
      </c>
      <c r="I59" s="1">
        <v>0</v>
      </c>
      <c r="J59" s="1" t="s">
        <v>15</v>
      </c>
      <c r="K59" s="2"/>
      <c r="L59" s="5">
        <f>K59*3045.19</f>
        <v>0</v>
      </c>
    </row>
    <row r="60" spans="1:12">
      <c r="A60" s="1"/>
      <c r="B60" s="1">
        <v>827186</v>
      </c>
      <c r="C60" s="1" t="s">
        <v>221</v>
      </c>
      <c r="D60" s="1" t="s">
        <v>222</v>
      </c>
      <c r="E60" s="3" t="s">
        <v>223</v>
      </c>
      <c r="F60" s="1" t="s">
        <v>22</v>
      </c>
      <c r="G60" s="1">
        <v>0</v>
      </c>
      <c r="H60" s="1">
        <v>0</v>
      </c>
      <c r="I60" s="1">
        <v>0</v>
      </c>
      <c r="J60" s="1" t="s">
        <v>15</v>
      </c>
      <c r="K60" s="2"/>
      <c r="L60" s="5">
        <f>K60*0.00</f>
        <v>0</v>
      </c>
    </row>
    <row r="61" spans="1:12">
      <c r="A61" s="1"/>
      <c r="B61" s="1">
        <v>827187</v>
      </c>
      <c r="C61" s="1" t="s">
        <v>224</v>
      </c>
      <c r="D61" s="1" t="s">
        <v>225</v>
      </c>
      <c r="E61" s="3" t="s">
        <v>226</v>
      </c>
      <c r="F61" s="1" t="s">
        <v>227</v>
      </c>
      <c r="G61" s="1" t="s">
        <v>14</v>
      </c>
      <c r="H61" s="1">
        <v>0</v>
      </c>
      <c r="I61" s="1">
        <v>0</v>
      </c>
      <c r="J61" s="1" t="s">
        <v>15</v>
      </c>
      <c r="K61" s="2"/>
      <c r="L61" s="5">
        <f>K61*5283.67</f>
        <v>0</v>
      </c>
    </row>
    <row r="62" spans="1:12">
      <c r="A62" s="1"/>
      <c r="B62" s="1">
        <v>827189</v>
      </c>
      <c r="C62" s="1" t="s">
        <v>228</v>
      </c>
      <c r="D62" s="1" t="s">
        <v>229</v>
      </c>
      <c r="E62" s="3" t="s">
        <v>230</v>
      </c>
      <c r="F62" s="1" t="s">
        <v>231</v>
      </c>
      <c r="G62" s="1">
        <v>0</v>
      </c>
      <c r="H62" s="1">
        <v>0</v>
      </c>
      <c r="I62" s="1">
        <v>0</v>
      </c>
      <c r="J62" s="1" t="s">
        <v>15</v>
      </c>
      <c r="K62" s="2"/>
      <c r="L62" s="5">
        <f>K62*2646.25</f>
        <v>0</v>
      </c>
    </row>
    <row r="63" spans="1:12">
      <c r="A63" s="1"/>
      <c r="B63" s="1">
        <v>827190</v>
      </c>
      <c r="C63" s="1" t="s">
        <v>232</v>
      </c>
      <c r="D63" s="1" t="s">
        <v>233</v>
      </c>
      <c r="E63" s="3" t="s">
        <v>234</v>
      </c>
      <c r="F63" s="1" t="s">
        <v>235</v>
      </c>
      <c r="G63" s="1">
        <v>6</v>
      </c>
      <c r="H63" s="1">
        <v>0</v>
      </c>
      <c r="I63" s="1">
        <v>0</v>
      </c>
      <c r="J63" s="1" t="s">
        <v>15</v>
      </c>
      <c r="K63" s="2"/>
      <c r="L63" s="5">
        <f>K63*5173.18</f>
        <v>0</v>
      </c>
    </row>
    <row r="64" spans="1:12">
      <c r="A64" s="1"/>
      <c r="B64" s="1">
        <v>827191</v>
      </c>
      <c r="C64" s="1" t="s">
        <v>236</v>
      </c>
      <c r="D64" s="1" t="s">
        <v>237</v>
      </c>
      <c r="E64" s="3" t="s">
        <v>238</v>
      </c>
      <c r="F64" s="1" t="s">
        <v>239</v>
      </c>
      <c r="G64" s="1">
        <v>4</v>
      </c>
      <c r="H64" s="1">
        <v>0</v>
      </c>
      <c r="I64" s="1">
        <v>0</v>
      </c>
      <c r="J64" s="1" t="s">
        <v>15</v>
      </c>
      <c r="K64" s="2"/>
      <c r="L64" s="5">
        <f>K64*5861.83</f>
        <v>0</v>
      </c>
    </row>
    <row r="65" spans="1:12">
      <c r="A65" s="1"/>
      <c r="B65" s="1">
        <v>827193</v>
      </c>
      <c r="C65" s="1" t="s">
        <v>240</v>
      </c>
      <c r="D65" s="1" t="s">
        <v>241</v>
      </c>
      <c r="E65" s="3" t="s">
        <v>242</v>
      </c>
      <c r="F65" s="1" t="s">
        <v>220</v>
      </c>
      <c r="G65" s="1" t="s">
        <v>14</v>
      </c>
      <c r="H65" s="1">
        <v>0</v>
      </c>
      <c r="I65" s="1">
        <v>0</v>
      </c>
      <c r="J65" s="1" t="s">
        <v>15</v>
      </c>
      <c r="K65" s="2"/>
      <c r="L65" s="5">
        <f>K65*3045.19</f>
        <v>0</v>
      </c>
    </row>
    <row r="66" spans="1:12">
      <c r="A66" s="1"/>
      <c r="B66" s="1">
        <v>827194</v>
      </c>
      <c r="C66" s="1" t="s">
        <v>243</v>
      </c>
      <c r="D66" s="1" t="s">
        <v>244</v>
      </c>
      <c r="E66" s="3" t="s">
        <v>245</v>
      </c>
      <c r="F66" s="1" t="s">
        <v>246</v>
      </c>
      <c r="G66" s="1" t="s">
        <v>14</v>
      </c>
      <c r="H66" s="1">
        <v>0</v>
      </c>
      <c r="I66" s="1">
        <v>0</v>
      </c>
      <c r="J66" s="1" t="s">
        <v>15</v>
      </c>
      <c r="K66" s="2"/>
      <c r="L66" s="5">
        <f>K66*4914.37</f>
        <v>0</v>
      </c>
    </row>
    <row r="67" spans="1:12">
      <c r="A67" s="1"/>
      <c r="B67" s="1">
        <v>827197</v>
      </c>
      <c r="C67" s="1" t="s">
        <v>247</v>
      </c>
      <c r="D67" s="1" t="s">
        <v>248</v>
      </c>
      <c r="E67" s="3" t="s">
        <v>249</v>
      </c>
      <c r="F67" s="1" t="s">
        <v>250</v>
      </c>
      <c r="G67" s="1" t="s">
        <v>14</v>
      </c>
      <c r="H67" s="1">
        <v>0</v>
      </c>
      <c r="I67" s="1">
        <v>0</v>
      </c>
      <c r="J67" s="1" t="s">
        <v>15</v>
      </c>
      <c r="K67" s="2"/>
      <c r="L67" s="5">
        <f>K67*3462.92</f>
        <v>0</v>
      </c>
    </row>
    <row r="68" spans="1:12">
      <c r="A68" s="1"/>
      <c r="B68" s="1">
        <v>827198</v>
      </c>
      <c r="C68" s="1" t="s">
        <v>251</v>
      </c>
      <c r="D68" s="1" t="s">
        <v>252</v>
      </c>
      <c r="E68" s="3" t="s">
        <v>253</v>
      </c>
      <c r="F68" s="1" t="s">
        <v>254</v>
      </c>
      <c r="G68" s="1">
        <v>8</v>
      </c>
      <c r="H68" s="1">
        <v>0</v>
      </c>
      <c r="I68" s="1">
        <v>0</v>
      </c>
      <c r="J68" s="1" t="s">
        <v>15</v>
      </c>
      <c r="K68" s="2"/>
      <c r="L68" s="5">
        <f>K68*4287.78</f>
        <v>0</v>
      </c>
    </row>
    <row r="69" spans="1:12">
      <c r="A69" s="1"/>
      <c r="B69" s="1">
        <v>827199</v>
      </c>
      <c r="C69" s="1" t="s">
        <v>255</v>
      </c>
      <c r="D69" s="1" t="s">
        <v>256</v>
      </c>
      <c r="E69" s="3" t="s">
        <v>257</v>
      </c>
      <c r="F69" s="1" t="s">
        <v>258</v>
      </c>
      <c r="G69" s="1">
        <v>6</v>
      </c>
      <c r="H69" s="1">
        <v>0</v>
      </c>
      <c r="I69" s="1">
        <v>0</v>
      </c>
      <c r="J69" s="1" t="s">
        <v>15</v>
      </c>
      <c r="K69" s="2"/>
      <c r="L69" s="5">
        <f>K69*4896.21</f>
        <v>0</v>
      </c>
    </row>
    <row r="70" spans="1:12">
      <c r="A70" s="1"/>
      <c r="B70" s="1">
        <v>827201</v>
      </c>
      <c r="C70" s="1" t="s">
        <v>259</v>
      </c>
      <c r="D70" s="1" t="s">
        <v>260</v>
      </c>
      <c r="E70" s="3" t="s">
        <v>261</v>
      </c>
      <c r="F70" s="1" t="s">
        <v>262</v>
      </c>
      <c r="G70" s="1" t="s">
        <v>51</v>
      </c>
      <c r="H70" s="1">
        <v>0</v>
      </c>
      <c r="I70" s="1">
        <v>0</v>
      </c>
      <c r="J70" s="1" t="s">
        <v>15</v>
      </c>
      <c r="K70" s="2"/>
      <c r="L70" s="5">
        <f>K70*2457.94</f>
        <v>0</v>
      </c>
    </row>
    <row r="71" spans="1:12">
      <c r="A71" s="1"/>
      <c r="B71" s="1">
        <v>827204</v>
      </c>
      <c r="C71" s="1" t="s">
        <v>263</v>
      </c>
      <c r="D71" s="1" t="s">
        <v>264</v>
      </c>
      <c r="E71" s="3" t="s">
        <v>265</v>
      </c>
      <c r="F71" s="1" t="s">
        <v>266</v>
      </c>
      <c r="G71" s="1">
        <v>7</v>
      </c>
      <c r="H71" s="1">
        <v>0</v>
      </c>
      <c r="I71" s="1">
        <v>0</v>
      </c>
      <c r="J71" s="1" t="s">
        <v>15</v>
      </c>
      <c r="K71" s="2"/>
      <c r="L71" s="5">
        <f>K71*2211.24</f>
        <v>0</v>
      </c>
    </row>
    <row r="72" spans="1:12">
      <c r="A72" s="1"/>
      <c r="B72" s="1">
        <v>827211</v>
      </c>
      <c r="C72" s="1" t="s">
        <v>267</v>
      </c>
      <c r="D72" s="1" t="s">
        <v>268</v>
      </c>
      <c r="E72" s="3" t="s">
        <v>269</v>
      </c>
      <c r="F72" s="1" t="s">
        <v>270</v>
      </c>
      <c r="G72" s="1">
        <v>0</v>
      </c>
      <c r="H72" s="1">
        <v>0</v>
      </c>
      <c r="I72" s="1">
        <v>0</v>
      </c>
      <c r="J72" s="1" t="s">
        <v>15</v>
      </c>
      <c r="K72" s="2"/>
      <c r="L72" s="5">
        <f>K72*2084.11</f>
        <v>0</v>
      </c>
    </row>
    <row r="73" spans="1:12">
      <c r="A73" s="1"/>
      <c r="B73" s="1">
        <v>827214</v>
      </c>
      <c r="C73" s="1" t="s">
        <v>271</v>
      </c>
      <c r="D73" s="1" t="s">
        <v>272</v>
      </c>
      <c r="E73" s="3" t="s">
        <v>273</v>
      </c>
      <c r="F73" s="1" t="s">
        <v>274</v>
      </c>
      <c r="G73" s="1" t="s">
        <v>14</v>
      </c>
      <c r="H73" s="1">
        <v>0</v>
      </c>
      <c r="I73" s="1">
        <v>0</v>
      </c>
      <c r="J73" s="1" t="s">
        <v>15</v>
      </c>
      <c r="K73" s="2"/>
      <c r="L73" s="5">
        <f>K73*3721.73</f>
        <v>0</v>
      </c>
    </row>
    <row r="74" spans="1:12">
      <c r="A74" s="1"/>
      <c r="B74" s="1">
        <v>827217</v>
      </c>
      <c r="C74" s="1" t="s">
        <v>275</v>
      </c>
      <c r="D74" s="1" t="s">
        <v>276</v>
      </c>
      <c r="E74" s="3" t="s">
        <v>277</v>
      </c>
      <c r="F74" s="1" t="s">
        <v>278</v>
      </c>
      <c r="G74" s="1">
        <v>0</v>
      </c>
      <c r="H74" s="1">
        <v>0</v>
      </c>
      <c r="I74" s="1">
        <v>0</v>
      </c>
      <c r="J74" s="1" t="s">
        <v>15</v>
      </c>
      <c r="K74" s="2"/>
      <c r="L74" s="5">
        <f>K74*2221.84</f>
        <v>0</v>
      </c>
    </row>
    <row r="75" spans="1:12">
      <c r="A75" s="1"/>
      <c r="B75" s="1">
        <v>827218</v>
      </c>
      <c r="C75" s="1" t="s">
        <v>279</v>
      </c>
      <c r="D75" s="1" t="s">
        <v>280</v>
      </c>
      <c r="E75" s="3" t="s">
        <v>281</v>
      </c>
      <c r="F75" s="1" t="s">
        <v>22</v>
      </c>
      <c r="G75" s="1">
        <v>0</v>
      </c>
      <c r="H75" s="1">
        <v>0</v>
      </c>
      <c r="I75" s="1">
        <v>0</v>
      </c>
      <c r="J75" s="1" t="s">
        <v>15</v>
      </c>
      <c r="K75" s="2"/>
      <c r="L75" s="5">
        <f>K75*0.00</f>
        <v>0</v>
      </c>
    </row>
    <row r="76" spans="1:12">
      <c r="A76" s="1"/>
      <c r="B76" s="1">
        <v>827219</v>
      </c>
      <c r="C76" s="1" t="s">
        <v>282</v>
      </c>
      <c r="D76" s="1" t="s">
        <v>283</v>
      </c>
      <c r="E76" s="3" t="s">
        <v>284</v>
      </c>
      <c r="F76" s="1" t="s">
        <v>285</v>
      </c>
      <c r="G76" s="1">
        <v>6</v>
      </c>
      <c r="H76" s="1">
        <v>0</v>
      </c>
      <c r="I76" s="1">
        <v>0</v>
      </c>
      <c r="J76" s="1" t="s">
        <v>15</v>
      </c>
      <c r="K76" s="2"/>
      <c r="L76" s="5">
        <f>K76*2886.27</f>
        <v>0</v>
      </c>
    </row>
    <row r="77" spans="1:12">
      <c r="A77" s="1"/>
      <c r="B77" s="1">
        <v>827220</v>
      </c>
      <c r="C77" s="1" t="s">
        <v>286</v>
      </c>
      <c r="D77" s="1" t="s">
        <v>287</v>
      </c>
      <c r="E77" s="3" t="s">
        <v>288</v>
      </c>
      <c r="F77" s="1" t="s">
        <v>285</v>
      </c>
      <c r="G77" s="1">
        <v>3</v>
      </c>
      <c r="H77" s="1">
        <v>0</v>
      </c>
      <c r="I77" s="1">
        <v>0</v>
      </c>
      <c r="J77" s="1" t="s">
        <v>15</v>
      </c>
      <c r="K77" s="2"/>
      <c r="L77" s="5">
        <f>K77*2886.27</f>
        <v>0</v>
      </c>
    </row>
    <row r="78" spans="1:12">
      <c r="A78" s="1"/>
      <c r="B78" s="1">
        <v>827222</v>
      </c>
      <c r="C78" s="1" t="s">
        <v>289</v>
      </c>
      <c r="D78" s="1" t="s">
        <v>290</v>
      </c>
      <c r="E78" s="3" t="s">
        <v>291</v>
      </c>
      <c r="F78" s="1" t="s">
        <v>292</v>
      </c>
      <c r="G78" s="1" t="s">
        <v>14</v>
      </c>
      <c r="H78" s="1">
        <v>0</v>
      </c>
      <c r="I78" s="1">
        <v>0</v>
      </c>
      <c r="J78" s="1" t="s">
        <v>15</v>
      </c>
      <c r="K78" s="2"/>
      <c r="L78" s="5">
        <f>K78*3067.89</f>
        <v>0</v>
      </c>
    </row>
    <row r="79" spans="1:12">
      <c r="A79" s="1"/>
      <c r="B79" s="1">
        <v>827224</v>
      </c>
      <c r="C79" s="1" t="s">
        <v>293</v>
      </c>
      <c r="D79" s="1" t="s">
        <v>294</v>
      </c>
      <c r="E79" s="3" t="s">
        <v>295</v>
      </c>
      <c r="F79" s="1" t="s">
        <v>296</v>
      </c>
      <c r="G79" s="1" t="s">
        <v>14</v>
      </c>
      <c r="H79" s="1">
        <v>0</v>
      </c>
      <c r="I79" s="1">
        <v>0</v>
      </c>
      <c r="J79" s="1" t="s">
        <v>15</v>
      </c>
      <c r="K79" s="2"/>
      <c r="L79" s="5">
        <f>K79*3497.73</f>
        <v>0</v>
      </c>
    </row>
    <row r="80" spans="1:12">
      <c r="A80" s="1"/>
      <c r="B80" s="1">
        <v>827225</v>
      </c>
      <c r="C80" s="1" t="s">
        <v>297</v>
      </c>
      <c r="D80" s="1" t="s">
        <v>298</v>
      </c>
      <c r="E80" s="3" t="s">
        <v>299</v>
      </c>
      <c r="F80" s="1" t="s">
        <v>296</v>
      </c>
      <c r="G80" s="1" t="s">
        <v>51</v>
      </c>
      <c r="H80" s="1">
        <v>0</v>
      </c>
      <c r="I80" s="1">
        <v>0</v>
      </c>
      <c r="J80" s="1" t="s">
        <v>15</v>
      </c>
      <c r="K80" s="2"/>
      <c r="L80" s="5">
        <f>K80*3497.73</f>
        <v>0</v>
      </c>
    </row>
    <row r="81" spans="1:12">
      <c r="A81" s="1"/>
      <c r="B81" s="1">
        <v>827226</v>
      </c>
      <c r="C81" s="1" t="s">
        <v>300</v>
      </c>
      <c r="D81" s="1" t="s">
        <v>301</v>
      </c>
      <c r="E81" s="3" t="s">
        <v>302</v>
      </c>
      <c r="F81" s="1" t="s">
        <v>296</v>
      </c>
      <c r="G81" s="1">
        <v>10</v>
      </c>
      <c r="H81" s="1">
        <v>0</v>
      </c>
      <c r="I81" s="1">
        <v>0</v>
      </c>
      <c r="J81" s="1" t="s">
        <v>15</v>
      </c>
      <c r="K81" s="2"/>
      <c r="L81" s="5">
        <f>K81*3497.73</f>
        <v>0</v>
      </c>
    </row>
    <row r="82" spans="1:12">
      <c r="A82" s="1"/>
      <c r="B82" s="1">
        <v>827286</v>
      </c>
      <c r="C82" s="1" t="s">
        <v>303</v>
      </c>
      <c r="D82" s="1" t="s">
        <v>304</v>
      </c>
      <c r="E82" s="3" t="s">
        <v>305</v>
      </c>
      <c r="F82" s="1" t="s">
        <v>306</v>
      </c>
      <c r="G82" s="1">
        <v>3</v>
      </c>
      <c r="H82" s="1">
        <v>0</v>
      </c>
      <c r="I82" s="1">
        <v>0</v>
      </c>
      <c r="J82" s="1" t="s">
        <v>15</v>
      </c>
      <c r="K82" s="2"/>
      <c r="L82" s="5">
        <f>K82*4089.51</f>
        <v>0</v>
      </c>
    </row>
    <row r="83" spans="1:12">
      <c r="A83" s="1"/>
      <c r="B83" s="1">
        <v>827287</v>
      </c>
      <c r="C83" s="1" t="s">
        <v>307</v>
      </c>
      <c r="D83" s="1" t="s">
        <v>308</v>
      </c>
      <c r="E83" s="3" t="s">
        <v>309</v>
      </c>
      <c r="F83" s="1" t="s">
        <v>310</v>
      </c>
      <c r="G83" s="1" t="s">
        <v>51</v>
      </c>
      <c r="H83" s="1">
        <v>0</v>
      </c>
      <c r="I83" s="1">
        <v>0</v>
      </c>
      <c r="J83" s="1" t="s">
        <v>15</v>
      </c>
      <c r="K83" s="2"/>
      <c r="L83" s="5">
        <f>K83*1999.35</f>
        <v>0</v>
      </c>
    </row>
    <row r="84" spans="1:12">
      <c r="A84" s="1"/>
      <c r="B84" s="1">
        <v>827288</v>
      </c>
      <c r="C84" s="1" t="s">
        <v>311</v>
      </c>
      <c r="D84" s="1" t="s">
        <v>312</v>
      </c>
      <c r="E84" s="3" t="s">
        <v>313</v>
      </c>
      <c r="F84" s="1" t="s">
        <v>314</v>
      </c>
      <c r="G84" s="1">
        <v>7</v>
      </c>
      <c r="H84" s="1">
        <v>0</v>
      </c>
      <c r="I84" s="1">
        <v>0</v>
      </c>
      <c r="J84" s="1" t="s">
        <v>15</v>
      </c>
      <c r="K84" s="2"/>
      <c r="L84" s="5">
        <f>K84*3257.08</f>
        <v>0</v>
      </c>
    </row>
    <row r="85" spans="1:12">
      <c r="A85" s="1"/>
      <c r="B85" s="1">
        <v>827292</v>
      </c>
      <c r="C85" s="1" t="s">
        <v>315</v>
      </c>
      <c r="D85" s="1" t="s">
        <v>316</v>
      </c>
      <c r="E85" s="3" t="s">
        <v>317</v>
      </c>
      <c r="F85" s="1" t="s">
        <v>318</v>
      </c>
      <c r="G85" s="1" t="s">
        <v>319</v>
      </c>
      <c r="H85" s="1">
        <v>0</v>
      </c>
      <c r="I85" s="1">
        <v>0</v>
      </c>
      <c r="J85" s="1" t="s">
        <v>15</v>
      </c>
      <c r="K85" s="2"/>
      <c r="L85" s="5">
        <f>K85*2787.89</f>
        <v>0</v>
      </c>
    </row>
    <row r="86" spans="1:12">
      <c r="A86" s="1"/>
      <c r="B86" s="1">
        <v>827293</v>
      </c>
      <c r="C86" s="1" t="s">
        <v>320</v>
      </c>
      <c r="D86" s="1" t="s">
        <v>321</v>
      </c>
      <c r="E86" s="3" t="s">
        <v>322</v>
      </c>
      <c r="F86" s="1" t="s">
        <v>318</v>
      </c>
      <c r="G86" s="1">
        <v>5</v>
      </c>
      <c r="H86" s="1">
        <v>0</v>
      </c>
      <c r="I86" s="1">
        <v>0</v>
      </c>
      <c r="J86" s="1" t="s">
        <v>15</v>
      </c>
      <c r="K86" s="2"/>
      <c r="L86" s="5">
        <f>K86*2787.89</f>
        <v>0</v>
      </c>
    </row>
    <row r="87" spans="1:12">
      <c r="A87" s="1"/>
      <c r="B87" s="1">
        <v>827294</v>
      </c>
      <c r="C87" s="1" t="s">
        <v>323</v>
      </c>
      <c r="D87" s="1" t="s">
        <v>324</v>
      </c>
      <c r="E87" s="3" t="s">
        <v>325</v>
      </c>
      <c r="F87" s="1" t="s">
        <v>318</v>
      </c>
      <c r="G87" s="1" t="s">
        <v>319</v>
      </c>
      <c r="H87" s="1">
        <v>0</v>
      </c>
      <c r="I87" s="1">
        <v>0</v>
      </c>
      <c r="J87" s="1" t="s">
        <v>15</v>
      </c>
      <c r="K87" s="2"/>
      <c r="L87" s="5">
        <f>K87*2787.89</f>
        <v>0</v>
      </c>
    </row>
    <row r="88" spans="1:12">
      <c r="A88" s="1"/>
      <c r="B88" s="1">
        <v>827297</v>
      </c>
      <c r="C88" s="1" t="s">
        <v>326</v>
      </c>
      <c r="D88" s="1" t="s">
        <v>327</v>
      </c>
      <c r="E88" s="3" t="s">
        <v>328</v>
      </c>
      <c r="F88" s="1" t="s">
        <v>329</v>
      </c>
      <c r="G88" s="1" t="s">
        <v>14</v>
      </c>
      <c r="H88" s="1">
        <v>0</v>
      </c>
      <c r="I88" s="1">
        <v>0</v>
      </c>
      <c r="J88" s="1" t="s">
        <v>15</v>
      </c>
      <c r="K88" s="2"/>
      <c r="L88" s="5">
        <f>K88*2635.02</f>
        <v>0</v>
      </c>
    </row>
    <row r="89" spans="1:12">
      <c r="A89" s="1"/>
      <c r="B89" s="1">
        <v>827298</v>
      </c>
      <c r="C89" s="1" t="s">
        <v>330</v>
      </c>
      <c r="D89" s="1" t="s">
        <v>331</v>
      </c>
      <c r="E89" s="3" t="s">
        <v>332</v>
      </c>
      <c r="F89" s="1" t="s">
        <v>329</v>
      </c>
      <c r="G89" s="1">
        <v>1</v>
      </c>
      <c r="H89" s="1">
        <v>0</v>
      </c>
      <c r="I89" s="1">
        <v>0</v>
      </c>
      <c r="J89" s="1" t="s">
        <v>15</v>
      </c>
      <c r="K89" s="2"/>
      <c r="L89" s="5">
        <f>K89*2635.02</f>
        <v>0</v>
      </c>
    </row>
    <row r="90" spans="1:12">
      <c r="A90" s="1"/>
      <c r="B90" s="1">
        <v>827299</v>
      </c>
      <c r="C90" s="1" t="s">
        <v>333</v>
      </c>
      <c r="D90" s="1" t="s">
        <v>334</v>
      </c>
      <c r="E90" s="3" t="s">
        <v>335</v>
      </c>
      <c r="F90" s="1" t="s">
        <v>336</v>
      </c>
      <c r="G90" s="1" t="s">
        <v>14</v>
      </c>
      <c r="H90" s="1">
        <v>0</v>
      </c>
      <c r="I90" s="1">
        <v>0</v>
      </c>
      <c r="J90" s="1" t="s">
        <v>15</v>
      </c>
      <c r="K90" s="2"/>
      <c r="L90" s="5">
        <f>K90*2753.08</f>
        <v>0</v>
      </c>
    </row>
    <row r="91" spans="1:12">
      <c r="A91" s="1"/>
      <c r="B91" s="1">
        <v>827300</v>
      </c>
      <c r="C91" s="1" t="s">
        <v>337</v>
      </c>
      <c r="D91" s="1" t="s">
        <v>338</v>
      </c>
      <c r="E91" s="3" t="s">
        <v>339</v>
      </c>
      <c r="F91" s="1" t="s">
        <v>336</v>
      </c>
      <c r="G91" s="1" t="s">
        <v>14</v>
      </c>
      <c r="H91" s="1">
        <v>0</v>
      </c>
      <c r="I91" s="1">
        <v>0</v>
      </c>
      <c r="J91" s="1" t="s">
        <v>15</v>
      </c>
      <c r="K91" s="2"/>
      <c r="L91" s="5">
        <f>K91*2753.08</f>
        <v>0</v>
      </c>
    </row>
    <row r="92" spans="1:12">
      <c r="A92" s="1"/>
      <c r="B92" s="1">
        <v>827315</v>
      </c>
      <c r="C92" s="1" t="s">
        <v>340</v>
      </c>
      <c r="D92" s="1" t="s">
        <v>341</v>
      </c>
      <c r="E92" s="3" t="s">
        <v>342</v>
      </c>
      <c r="F92" s="1" t="s">
        <v>343</v>
      </c>
      <c r="G92" s="1">
        <v>5</v>
      </c>
      <c r="H92" s="1">
        <v>0</v>
      </c>
      <c r="I92" s="1">
        <v>0</v>
      </c>
      <c r="J92" s="1" t="s">
        <v>15</v>
      </c>
      <c r="K92" s="2"/>
      <c r="L92" s="5">
        <f>K92*2539.67</f>
        <v>0</v>
      </c>
    </row>
    <row r="93" spans="1:12">
      <c r="A93" s="1"/>
      <c r="B93" s="1">
        <v>827316</v>
      </c>
      <c r="C93" s="1" t="s">
        <v>344</v>
      </c>
      <c r="D93" s="1" t="s">
        <v>345</v>
      </c>
      <c r="E93" s="3" t="s">
        <v>346</v>
      </c>
      <c r="F93" s="1" t="s">
        <v>347</v>
      </c>
      <c r="G93" s="1" t="s">
        <v>14</v>
      </c>
      <c r="H93" s="1">
        <v>0</v>
      </c>
      <c r="I93" s="1">
        <v>0</v>
      </c>
      <c r="J93" s="1" t="s">
        <v>15</v>
      </c>
      <c r="K93" s="2"/>
      <c r="L93" s="5">
        <f>K93*4024.43</f>
        <v>0</v>
      </c>
    </row>
    <row r="94" spans="1:12">
      <c r="A94" s="1"/>
      <c r="B94" s="1">
        <v>827317</v>
      </c>
      <c r="C94" s="1" t="s">
        <v>348</v>
      </c>
      <c r="D94" s="1" t="s">
        <v>349</v>
      </c>
      <c r="E94" s="3" t="s">
        <v>350</v>
      </c>
      <c r="F94" s="1" t="s">
        <v>347</v>
      </c>
      <c r="G94" s="1">
        <v>6</v>
      </c>
      <c r="H94" s="1">
        <v>0</v>
      </c>
      <c r="I94" s="1">
        <v>0</v>
      </c>
      <c r="J94" s="1" t="s">
        <v>15</v>
      </c>
      <c r="K94" s="2"/>
      <c r="L94" s="5">
        <f>K94*4024.43</f>
        <v>0</v>
      </c>
    </row>
    <row r="95" spans="1:12">
      <c r="A95" s="1"/>
      <c r="B95" s="1">
        <v>827318</v>
      </c>
      <c r="C95" s="1" t="s">
        <v>351</v>
      </c>
      <c r="D95" s="1" t="s">
        <v>352</v>
      </c>
      <c r="E95" s="3" t="s">
        <v>353</v>
      </c>
      <c r="F95" s="1" t="s">
        <v>354</v>
      </c>
      <c r="G95" s="1">
        <v>8</v>
      </c>
      <c r="H95" s="1">
        <v>0</v>
      </c>
      <c r="I95" s="1">
        <v>0</v>
      </c>
      <c r="J95" s="1" t="s">
        <v>15</v>
      </c>
      <c r="K95" s="2"/>
      <c r="L95" s="5">
        <f>K95*3417.51</f>
        <v>0</v>
      </c>
    </row>
    <row r="96" spans="1:12">
      <c r="A96" s="1"/>
      <c r="B96" s="1">
        <v>827319</v>
      </c>
      <c r="C96" s="1" t="s">
        <v>355</v>
      </c>
      <c r="D96" s="1" t="s">
        <v>356</v>
      </c>
      <c r="E96" s="3" t="s">
        <v>357</v>
      </c>
      <c r="F96" s="1" t="s">
        <v>354</v>
      </c>
      <c r="G96" s="1" t="s">
        <v>14</v>
      </c>
      <c r="H96" s="1">
        <v>0</v>
      </c>
      <c r="I96" s="1">
        <v>0</v>
      </c>
      <c r="J96" s="1" t="s">
        <v>15</v>
      </c>
      <c r="K96" s="2"/>
      <c r="L96" s="5">
        <f>K96*3417.51</f>
        <v>0</v>
      </c>
    </row>
    <row r="97" spans="1:12">
      <c r="A97" s="1"/>
      <c r="B97" s="1">
        <v>827322</v>
      </c>
      <c r="C97" s="1" t="s">
        <v>358</v>
      </c>
      <c r="D97" s="1" t="s">
        <v>359</v>
      </c>
      <c r="E97" s="3" t="s">
        <v>360</v>
      </c>
      <c r="F97" s="1" t="s">
        <v>361</v>
      </c>
      <c r="G97" s="1" t="s">
        <v>14</v>
      </c>
      <c r="H97" s="1">
        <v>0</v>
      </c>
      <c r="I97" s="1">
        <v>0</v>
      </c>
      <c r="J97" s="1" t="s">
        <v>15</v>
      </c>
      <c r="K97" s="2"/>
      <c r="L97" s="5">
        <f>K97*3458.37</f>
        <v>0</v>
      </c>
    </row>
    <row r="98" spans="1:12">
      <c r="A98" s="1"/>
      <c r="B98" s="1">
        <v>827324</v>
      </c>
      <c r="C98" s="1" t="s">
        <v>362</v>
      </c>
      <c r="D98" s="1" t="s">
        <v>363</v>
      </c>
      <c r="E98" s="3" t="s">
        <v>364</v>
      </c>
      <c r="F98" s="1" t="s">
        <v>365</v>
      </c>
      <c r="G98" s="1">
        <v>5</v>
      </c>
      <c r="H98" s="1">
        <v>0</v>
      </c>
      <c r="I98" s="1">
        <v>0</v>
      </c>
      <c r="J98" s="1" t="s">
        <v>15</v>
      </c>
      <c r="K98" s="2"/>
      <c r="L98" s="5">
        <f>K98*4124.32</f>
        <v>0</v>
      </c>
    </row>
    <row r="99" spans="1:12">
      <c r="A99" s="1"/>
      <c r="B99" s="1">
        <v>827325</v>
      </c>
      <c r="C99" s="1" t="s">
        <v>366</v>
      </c>
      <c r="D99" s="1" t="s">
        <v>367</v>
      </c>
      <c r="E99" s="3" t="s">
        <v>368</v>
      </c>
      <c r="F99" s="1" t="s">
        <v>22</v>
      </c>
      <c r="G99" s="1">
        <v>0</v>
      </c>
      <c r="H99" s="1">
        <v>0</v>
      </c>
      <c r="I99" s="1">
        <v>0</v>
      </c>
      <c r="J99" s="1" t="s">
        <v>15</v>
      </c>
      <c r="K99" s="2"/>
      <c r="L99" s="5">
        <f>K99*0.00</f>
        <v>0</v>
      </c>
    </row>
    <row r="100" spans="1:12">
      <c r="A100" s="1"/>
      <c r="B100" s="1">
        <v>827328</v>
      </c>
      <c r="C100" s="1" t="s">
        <v>369</v>
      </c>
      <c r="D100" s="1" t="s">
        <v>370</v>
      </c>
      <c r="E100" s="3" t="s">
        <v>371</v>
      </c>
      <c r="F100" s="1" t="s">
        <v>372</v>
      </c>
      <c r="G100" s="1" t="s">
        <v>14</v>
      </c>
      <c r="H100" s="1">
        <v>0</v>
      </c>
      <c r="I100" s="1">
        <v>0</v>
      </c>
      <c r="J100" s="1" t="s">
        <v>15</v>
      </c>
      <c r="K100" s="2"/>
      <c r="L100" s="5">
        <f>K100*3588.54</f>
        <v>0</v>
      </c>
    </row>
    <row r="101" spans="1:12">
      <c r="A101" s="1"/>
      <c r="B101" s="1">
        <v>827329</v>
      </c>
      <c r="C101" s="1" t="s">
        <v>373</v>
      </c>
      <c r="D101" s="1" t="s">
        <v>374</v>
      </c>
      <c r="E101" s="3" t="s">
        <v>375</v>
      </c>
      <c r="F101" s="1" t="s">
        <v>376</v>
      </c>
      <c r="G101" s="1">
        <v>0</v>
      </c>
      <c r="H101" s="1">
        <v>0</v>
      </c>
      <c r="I101" s="1">
        <v>0</v>
      </c>
      <c r="J101" s="1" t="s">
        <v>15</v>
      </c>
      <c r="K101" s="2"/>
      <c r="L101" s="5">
        <f>K101*3585.25</f>
        <v>0</v>
      </c>
    </row>
    <row r="102" spans="1:12">
      <c r="A102" s="1"/>
      <c r="B102" s="1">
        <v>827332</v>
      </c>
      <c r="C102" s="1" t="s">
        <v>377</v>
      </c>
      <c r="D102" s="1" t="s">
        <v>378</v>
      </c>
      <c r="E102" s="3" t="s">
        <v>379</v>
      </c>
      <c r="F102" s="1" t="s">
        <v>380</v>
      </c>
      <c r="G102" s="1">
        <v>0</v>
      </c>
      <c r="H102" s="1">
        <v>0</v>
      </c>
      <c r="I102" s="1">
        <v>0</v>
      </c>
      <c r="J102" s="1" t="s">
        <v>15</v>
      </c>
      <c r="K102" s="2"/>
      <c r="L102" s="5">
        <f>K102*3678.71</f>
        <v>0</v>
      </c>
    </row>
    <row r="103" spans="1:12">
      <c r="A103" s="1"/>
      <c r="B103" s="1">
        <v>827338</v>
      </c>
      <c r="C103" s="1" t="s">
        <v>381</v>
      </c>
      <c r="D103" s="1" t="s">
        <v>382</v>
      </c>
      <c r="E103" s="3" t="s">
        <v>383</v>
      </c>
      <c r="F103" s="1" t="s">
        <v>384</v>
      </c>
      <c r="G103" s="1" t="s">
        <v>51</v>
      </c>
      <c r="H103" s="1">
        <v>0</v>
      </c>
      <c r="I103" s="1">
        <v>0</v>
      </c>
      <c r="J103" s="1" t="s">
        <v>15</v>
      </c>
      <c r="K103" s="2"/>
      <c r="L103" s="5">
        <f>K103*2400.43</f>
        <v>0</v>
      </c>
    </row>
    <row r="104" spans="1:12">
      <c r="A104" s="1"/>
      <c r="B104" s="1">
        <v>827340</v>
      </c>
      <c r="C104" s="1" t="s">
        <v>385</v>
      </c>
      <c r="D104" s="1" t="s">
        <v>386</v>
      </c>
      <c r="E104" s="3" t="s">
        <v>387</v>
      </c>
      <c r="F104" s="1" t="s">
        <v>388</v>
      </c>
      <c r="G104" s="1" t="s">
        <v>51</v>
      </c>
      <c r="H104" s="1">
        <v>0</v>
      </c>
      <c r="I104" s="1">
        <v>0</v>
      </c>
      <c r="J104" s="1" t="s">
        <v>15</v>
      </c>
      <c r="K104" s="2"/>
      <c r="L104" s="5">
        <f>K104*2398.92</f>
        <v>0</v>
      </c>
    </row>
    <row r="105" spans="1:12">
      <c r="A105" s="1"/>
      <c r="B105" s="1">
        <v>828485</v>
      </c>
      <c r="C105" s="1" t="s">
        <v>389</v>
      </c>
      <c r="D105" s="1" t="s">
        <v>390</v>
      </c>
      <c r="E105" s="3" t="s">
        <v>391</v>
      </c>
      <c r="F105" s="1" t="s">
        <v>392</v>
      </c>
      <c r="G105" s="1">
        <v>6</v>
      </c>
      <c r="H105" s="1">
        <v>0</v>
      </c>
      <c r="I105" s="1">
        <v>0</v>
      </c>
      <c r="J105" s="1" t="s">
        <v>15</v>
      </c>
      <c r="K105" s="2"/>
      <c r="L105" s="5">
        <f>K105*2694.05</f>
        <v>0</v>
      </c>
    </row>
    <row r="106" spans="1:12">
      <c r="A106" s="1"/>
      <c r="B106" s="1">
        <v>829366</v>
      </c>
      <c r="C106" s="1" t="s">
        <v>393</v>
      </c>
      <c r="D106" s="1" t="s">
        <v>394</v>
      </c>
      <c r="E106" s="3" t="s">
        <v>395</v>
      </c>
      <c r="F106" s="1" t="s">
        <v>396</v>
      </c>
      <c r="G106" s="1">
        <v>1</v>
      </c>
      <c r="H106" s="1">
        <v>0</v>
      </c>
      <c r="I106" s="1">
        <v>0</v>
      </c>
      <c r="J106" s="1" t="s">
        <v>15</v>
      </c>
      <c r="K106" s="2"/>
      <c r="L106" s="5">
        <f>K106*3658.16</f>
        <v>0</v>
      </c>
    </row>
    <row r="107" spans="1:12">
      <c r="A107" s="1"/>
      <c r="B107" s="1">
        <v>831662</v>
      </c>
      <c r="C107" s="1" t="s">
        <v>397</v>
      </c>
      <c r="D107" s="1" t="s">
        <v>398</v>
      </c>
      <c r="E107" s="3" t="s">
        <v>399</v>
      </c>
      <c r="F107" s="1" t="s">
        <v>400</v>
      </c>
      <c r="G107" s="1">
        <v>0</v>
      </c>
      <c r="H107" s="1">
        <v>0</v>
      </c>
      <c r="I107" s="1">
        <v>0</v>
      </c>
      <c r="J107" s="1" t="s">
        <v>15</v>
      </c>
      <c r="K107" s="2"/>
      <c r="L107" s="5">
        <f>K107*4414.91</f>
        <v>0</v>
      </c>
    </row>
    <row r="108" spans="1:12">
      <c r="A108" s="1"/>
      <c r="B108" s="1">
        <v>831661</v>
      </c>
      <c r="C108" s="1" t="s">
        <v>401</v>
      </c>
      <c r="D108" s="1" t="s">
        <v>402</v>
      </c>
      <c r="E108" s="3" t="s">
        <v>403</v>
      </c>
      <c r="F108" s="1" t="s">
        <v>404</v>
      </c>
      <c r="G108" s="1">
        <v>4</v>
      </c>
      <c r="H108" s="1">
        <v>0</v>
      </c>
      <c r="I108" s="1">
        <v>0</v>
      </c>
      <c r="J108" s="1" t="s">
        <v>15</v>
      </c>
      <c r="K108" s="2"/>
      <c r="L108" s="5">
        <f>K108*4519.35</f>
        <v>0</v>
      </c>
    </row>
    <row r="109" spans="1:12">
      <c r="A109" s="1"/>
      <c r="B109" s="1">
        <v>834693</v>
      </c>
      <c r="C109" s="1" t="s">
        <v>405</v>
      </c>
      <c r="D109" s="1" t="s">
        <v>406</v>
      </c>
      <c r="E109" s="3" t="s">
        <v>407</v>
      </c>
      <c r="F109" s="1" t="s">
        <v>408</v>
      </c>
      <c r="G109" s="1">
        <v>0</v>
      </c>
      <c r="H109" s="1">
        <v>0</v>
      </c>
      <c r="I109" s="1">
        <v>0</v>
      </c>
      <c r="J109" s="1" t="s">
        <v>15</v>
      </c>
      <c r="K109" s="2"/>
      <c r="L109" s="5">
        <f>K109*3664.04</f>
        <v>0</v>
      </c>
    </row>
    <row r="110" spans="1:12">
      <c r="A110" s="1"/>
      <c r="B110" s="1">
        <v>834697</v>
      </c>
      <c r="C110" s="1" t="s">
        <v>409</v>
      </c>
      <c r="D110" s="1" t="s">
        <v>410</v>
      </c>
      <c r="E110" s="3" t="s">
        <v>411</v>
      </c>
      <c r="F110" s="1" t="s">
        <v>412</v>
      </c>
      <c r="G110" s="1">
        <v>7</v>
      </c>
      <c r="H110" s="1">
        <v>0</v>
      </c>
      <c r="I110" s="1">
        <v>0</v>
      </c>
      <c r="J110" s="1" t="s">
        <v>15</v>
      </c>
      <c r="K110" s="2"/>
      <c r="L110" s="5">
        <f>K110*4537.51</f>
        <v>0</v>
      </c>
    </row>
    <row r="111" spans="1:12">
      <c r="A111" s="1"/>
      <c r="B111" s="1">
        <v>858648</v>
      </c>
      <c r="C111" s="1" t="s">
        <v>413</v>
      </c>
      <c r="D111" s="1" t="s">
        <v>414</v>
      </c>
      <c r="E111" s="3" t="s">
        <v>415</v>
      </c>
      <c r="F111" s="1" t="s">
        <v>416</v>
      </c>
      <c r="G111" s="1">
        <v>7</v>
      </c>
      <c r="H111" s="1">
        <v>0</v>
      </c>
      <c r="I111" s="1">
        <v>0</v>
      </c>
      <c r="J111" s="1" t="s">
        <v>15</v>
      </c>
      <c r="K111" s="2"/>
      <c r="L111" s="5">
        <f>K111*4243.89</f>
        <v>0</v>
      </c>
    </row>
    <row r="112" spans="1:12">
      <c r="A112" s="1"/>
      <c r="B112" s="1">
        <v>858649</v>
      </c>
      <c r="C112" s="1" t="s">
        <v>417</v>
      </c>
      <c r="D112" s="1" t="s">
        <v>418</v>
      </c>
      <c r="E112" s="3" t="s">
        <v>419</v>
      </c>
      <c r="F112" s="1" t="s">
        <v>420</v>
      </c>
      <c r="G112" s="1">
        <v>8</v>
      </c>
      <c r="H112" s="1">
        <v>0</v>
      </c>
      <c r="I112" s="1">
        <v>0</v>
      </c>
      <c r="J112" s="1" t="s">
        <v>15</v>
      </c>
      <c r="K112" s="2"/>
      <c r="L112" s="5">
        <f>K112*4240.86</f>
        <v>0</v>
      </c>
    </row>
    <row r="113" spans="1:12">
      <c r="A113" s="1"/>
      <c r="B113" s="1">
        <v>858650</v>
      </c>
      <c r="C113" s="1" t="s">
        <v>421</v>
      </c>
      <c r="D113" s="1" t="s">
        <v>422</v>
      </c>
      <c r="E113" s="3" t="s">
        <v>423</v>
      </c>
      <c r="F113" s="1" t="s">
        <v>22</v>
      </c>
      <c r="G113" s="1">
        <v>0</v>
      </c>
      <c r="H113" s="1">
        <v>0</v>
      </c>
      <c r="I113" s="1">
        <v>0</v>
      </c>
      <c r="J113" s="1" t="s">
        <v>15</v>
      </c>
      <c r="K113" s="2"/>
      <c r="L113" s="5">
        <f>K113*0.00</f>
        <v>0</v>
      </c>
    </row>
    <row r="114" spans="1:12">
      <c r="A114" s="1"/>
      <c r="B114" s="1">
        <v>859050</v>
      </c>
      <c r="C114" s="1" t="s">
        <v>424</v>
      </c>
      <c r="D114" s="1" t="s">
        <v>425</v>
      </c>
      <c r="E114" s="3" t="s">
        <v>426</v>
      </c>
      <c r="F114" s="1" t="s">
        <v>427</v>
      </c>
      <c r="G114" s="1" t="s">
        <v>14</v>
      </c>
      <c r="H114" s="1">
        <v>0</v>
      </c>
      <c r="I114" s="1">
        <v>0</v>
      </c>
      <c r="J114" s="1" t="s">
        <v>15</v>
      </c>
      <c r="K114" s="2"/>
      <c r="L114" s="5">
        <f>K114*3405.40</f>
        <v>0</v>
      </c>
    </row>
    <row r="115" spans="1:12">
      <c r="A115" s="1"/>
      <c r="B115" s="1">
        <v>859051</v>
      </c>
      <c r="C115" s="1" t="s">
        <v>428</v>
      </c>
      <c r="D115" s="1" t="s">
        <v>429</v>
      </c>
      <c r="E115" s="3" t="s">
        <v>430</v>
      </c>
      <c r="F115" s="1" t="s">
        <v>427</v>
      </c>
      <c r="G115" s="1" t="s">
        <v>14</v>
      </c>
      <c r="H115" s="1">
        <v>0</v>
      </c>
      <c r="I115" s="1">
        <v>0</v>
      </c>
      <c r="J115" s="1" t="s">
        <v>15</v>
      </c>
      <c r="K115" s="2"/>
      <c r="L115" s="5">
        <f>K115*3405.40</f>
        <v>0</v>
      </c>
    </row>
    <row r="116" spans="1:12">
      <c r="A116" s="1"/>
      <c r="B116" s="1">
        <v>835559</v>
      </c>
      <c r="C116" s="1" t="s">
        <v>431</v>
      </c>
      <c r="D116" s="1" t="s">
        <v>432</v>
      </c>
      <c r="E116" s="3" t="s">
        <v>433</v>
      </c>
      <c r="F116" s="1" t="s">
        <v>434</v>
      </c>
      <c r="G116" s="1">
        <v>4</v>
      </c>
      <c r="H116" s="1">
        <v>0</v>
      </c>
      <c r="I116" s="1">
        <v>0</v>
      </c>
      <c r="J116" s="1" t="s">
        <v>15</v>
      </c>
      <c r="K116" s="2"/>
      <c r="L116" s="5">
        <f>K116*4189.40</f>
        <v>0</v>
      </c>
    </row>
    <row r="117" spans="1:12">
      <c r="A117" s="1"/>
      <c r="B117" s="1">
        <v>871587</v>
      </c>
      <c r="C117" s="1" t="s">
        <v>435</v>
      </c>
      <c r="D117" s="1" t="s">
        <v>436</v>
      </c>
      <c r="E117" s="3" t="s">
        <v>437</v>
      </c>
      <c r="F117" s="1" t="s">
        <v>438</v>
      </c>
      <c r="G117" s="1" t="s">
        <v>14</v>
      </c>
      <c r="H117" s="1">
        <v>0</v>
      </c>
      <c r="I117" s="1">
        <v>0</v>
      </c>
      <c r="J117" s="1" t="s">
        <v>15</v>
      </c>
      <c r="K117" s="2"/>
      <c r="L117" s="5">
        <f>K117*4331.67</f>
        <v>0</v>
      </c>
    </row>
    <row r="118" spans="1:12">
      <c r="A118" s="1"/>
      <c r="B118" s="1">
        <v>880091</v>
      </c>
      <c r="C118" s="1" t="s">
        <v>439</v>
      </c>
      <c r="D118" s="1" t="s">
        <v>440</v>
      </c>
      <c r="E118" s="3" t="s">
        <v>441</v>
      </c>
      <c r="F118" s="1" t="s">
        <v>185</v>
      </c>
      <c r="G118" s="1" t="s">
        <v>14</v>
      </c>
      <c r="H118" s="1">
        <v>0</v>
      </c>
      <c r="I118" s="1">
        <v>0</v>
      </c>
      <c r="J118" s="1" t="s">
        <v>15</v>
      </c>
      <c r="K118" s="2"/>
      <c r="L118" s="5">
        <f>K118*2342.92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2024-09-21T01:18:08+03:00</dcterms:created>
  <dcterms:modified xsi:type="dcterms:W3CDTF">2024-09-21T01:18:08+03:00</dcterms:modified>
  <dc:title>Untitled Spreadsheet</dc:title>
  <dc:description/>
  <dc:subject/>
  <cp:keywords/>
  <cp:category/>
</cp:coreProperties>
</file>