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<sst xmlns="http://schemas.openxmlformats.org/spreadsheetml/2006/main" uniqueCount="862">
  <si>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</si>
  <si>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</si>
  <si>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</si>
  <si>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</si>
  <si>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</si>
  <si>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</si>
  <si>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</si>
  <si>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</si>
  <si>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</si>
  <si>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Единица измерения</t>
  </si>
  <si>
    <t>Ваш заказ</t>
  </si>
  <si>
    <t>SST-100190</t>
  </si>
  <si>
    <t>Узел для нижн. подкл. рад. прямой (c компл. адаптеров 1/2"), 3/4хЕвроконус REHAU</t>
  </si>
  <si>
    <t>920.93 руб.</t>
  </si>
  <si>
    <t>Уточняйте</t>
  </si>
  <si>
    <t>шт</t>
  </si>
  <si>
    <t>SST-100191</t>
  </si>
  <si>
    <t>Узел для нижн. подкл. рад. угловой (c компл. адаптеров 1/2"), 3/4хЕвроконус REHAU</t>
  </si>
  <si>
    <t>1 247.10 руб.</t>
  </si>
  <si>
    <t>VER-000673</t>
  </si>
  <si>
    <t>VR1620-A</t>
  </si>
  <si>
    <t>Евроконус для узла ручной регулировки 16x2.2" (240/60шт)</t>
  </si>
  <si>
    <t>159.25 руб.</t>
  </si>
  <si>
    <t>VER-000674</t>
  </si>
  <si>
    <t>VR1620-B</t>
  </si>
  <si>
    <t>Евроконус для узла ручной регулировки 16x2.0" (240/60шт)</t>
  </si>
  <si>
    <t>VER-000699</t>
  </si>
  <si>
    <t>VRD34M</t>
  </si>
  <si>
    <t>Ниппель переходной для узла подключения радиатора 1/2"M*3/4"M (60/5шт)</t>
  </si>
  <si>
    <t>78.03 руб.</t>
  </si>
  <si>
    <t>VER-000930</t>
  </si>
  <si>
    <t>VR349/VR350</t>
  </si>
  <si>
    <t>Комплект термостатический для подключения радиаторов 1/2"x3/4" (25/1пар)</t>
  </si>
  <si>
    <t>1 802.71 руб.</t>
  </si>
  <si>
    <t>VER-001155</t>
  </si>
  <si>
    <t>VR1155</t>
  </si>
  <si>
    <t>Узел нижнего подключения для радиатора раздельный прямой 3/4"x1/2"(100/1шт)</t>
  </si>
  <si>
    <t>428.38 руб.</t>
  </si>
  <si>
    <t>VER-001156</t>
  </si>
  <si>
    <t>VR1156</t>
  </si>
  <si>
    <t>Узел нижнего подключения для радиатора раздельный угловой 3/4"x1/2"(100/1шт)</t>
  </si>
  <si>
    <t>479.34 руб.</t>
  </si>
  <si>
    <t>VER-001515</t>
  </si>
  <si>
    <t>VR353-2C</t>
  </si>
  <si>
    <t>Универсальный комплект для нижнего подключения G1/2" ЧЕРНЫЙ (24/1шт)</t>
  </si>
  <si>
    <t>2 896.76 руб.</t>
  </si>
  <si>
    <t>VER-001516</t>
  </si>
  <si>
    <t>VR353-2F</t>
  </si>
  <si>
    <t>Универсальный комплект для нижнего подключения G1/2" БЕЛЫЙ (24/1шт)</t>
  </si>
  <si>
    <t>VER-001517</t>
  </si>
  <si>
    <t>VR353-2G</t>
  </si>
  <si>
    <t>Универсальный комплект для нижнего подключения G1/2" СЕРЫЙ (24/1шт)</t>
  </si>
  <si>
    <t>VER-001518</t>
  </si>
  <si>
    <t>VR340-F</t>
  </si>
  <si>
    <t>Комплект терморегулирующий осевой 1/2" БЕЛЫЙ (25/5шт)</t>
  </si>
  <si>
    <t>1 675.31 руб.</t>
  </si>
  <si>
    <t>VER-001519</t>
  </si>
  <si>
    <t>VR340-C</t>
  </si>
  <si>
    <t>Комплект терморегулирующий осевой 1/2" ЧЕРНЫЙ (25/5шт)</t>
  </si>
  <si>
    <t>1 664.16 руб.</t>
  </si>
  <si>
    <t>VER-001520</t>
  </si>
  <si>
    <t>VR340-G</t>
  </si>
  <si>
    <t>Комплект терморегулирующий осевой 1/2" СЕРЫЙ (25/5шт)</t>
  </si>
  <si>
    <t>VIV-101025</t>
  </si>
  <si>
    <t>TH-CR</t>
  </si>
  <si>
    <t>Головка термостатическая жидкостная M30x1,5 ХРОМ корпус металл VIVALDO (1/75шт)</t>
  </si>
  <si>
    <t>990.00 руб.</t>
  </si>
  <si>
    <t>VIV-101026</t>
  </si>
  <si>
    <t>TH-WH</t>
  </si>
  <si>
    <t>Головка термостатическая жидкостная M30x1,5 БЕЛАЯ корпус металл VIVALDO (1/75шт)</t>
  </si>
  <si>
    <t>1 090.00 руб.</t>
  </si>
  <si>
    <t>VIV-101027</t>
  </si>
  <si>
    <t>TH-BL</t>
  </si>
  <si>
    <t>Головка термостатическая жидкостная M30x1,5 ЧЕРНАЯ корпус металл VIVALDO (1/75шт)</t>
  </si>
  <si>
    <t>VIV-101028</t>
  </si>
  <si>
    <t>TH-AT</t>
  </si>
  <si>
    <t>Головка термостатическая жидкостная M30x1,5 АНТРАЦИТ корпус металл VIVALDO (1/75шт)</t>
  </si>
  <si>
    <t>VIV-101029</t>
  </si>
  <si>
    <t>ALRV-CR</t>
  </si>
  <si>
    <t>Комплект удлиненных радиаторных кранов 1/2" с отражателем, ХРОМ VIVALDO</t>
  </si>
  <si>
    <t>3 090.00 руб.</t>
  </si>
  <si>
    <t>VIV-101030</t>
  </si>
  <si>
    <t>ALRV-WH</t>
  </si>
  <si>
    <t>Комплект удлиненных радиаторных кранов 1/2" с отражателем, БЕЛЫЙ VIVALDO</t>
  </si>
  <si>
    <t>3 290.00 руб.</t>
  </si>
  <si>
    <t>VIV-101031</t>
  </si>
  <si>
    <t>ALRV-BL</t>
  </si>
  <si>
    <t>Комплект удлиненных радиаторных кранов 1/2" с отражателем, ЧЕРНЫЙ VIVALDO</t>
  </si>
  <si>
    <t>VIV-101032</t>
  </si>
  <si>
    <t>ALRV-AT</t>
  </si>
  <si>
    <t>Комплект удлиненных радиаторных кранов 1/2" с отражателем, АНТРАЦИТ VIVALDO</t>
  </si>
  <si>
    <t>VIV-101033</t>
  </si>
  <si>
    <t>AHRV-CR</t>
  </si>
  <si>
    <t>Узел УГЛОВОЙ нижнего подключения радиатора ХРОМ VIVALDO (1/20шт)</t>
  </si>
  <si>
    <t>2 290.00 руб.</t>
  </si>
  <si>
    <t>VIV-101034</t>
  </si>
  <si>
    <t>AHRV-WH</t>
  </si>
  <si>
    <t>Узел УГЛОВОЙ нижнего подключения радиатора БЕЛЫЙ VIVALDO (1/20шт)</t>
  </si>
  <si>
    <t>VIV-101035</t>
  </si>
  <si>
    <t>AHRV-BL</t>
  </si>
  <si>
    <t>Узел УГЛОВОЙ нижнего подключения радиатора ЧЕРНЫЙ VIVALDO (1/20шт)</t>
  </si>
  <si>
    <t>VIV-101036</t>
  </si>
  <si>
    <t>AHRV-AT</t>
  </si>
  <si>
    <t>Узел УГЛОВОЙ нижнего подключения радиатора АНТРАЦИТ VIVALDO (1/20шт)</t>
  </si>
  <si>
    <t>VIV-101037</t>
  </si>
  <si>
    <t>SHRV-CR</t>
  </si>
  <si>
    <t>Узел ПРЯМОЙ нижнего подключения радиатора ХРОМ VIVALDO (1/20шт)</t>
  </si>
  <si>
    <t>2 490.00 руб.</t>
  </si>
  <si>
    <t>VIV-101038</t>
  </si>
  <si>
    <t>SHRV-WH</t>
  </si>
  <si>
    <t>Узел ПРЯМОЙ нижнего подключения радиатора БЕЛЫЙ VIVALDO (1/20шт)</t>
  </si>
  <si>
    <t>VIV-101039</t>
  </si>
  <si>
    <t>SHRV-BL</t>
  </si>
  <si>
    <t>Узел ПРЯМОЙ нижнего подключения радиатора ЧЕРНЫЙ VIVALDO (1/20шт)</t>
  </si>
  <si>
    <t>VIV-101040</t>
  </si>
  <si>
    <t>SHRV-AT</t>
  </si>
  <si>
    <t>Узел ПРЯМОЙ нижнего подключения радиатора АНТРАЦИТ VIVALDO (1/20шт)</t>
  </si>
  <si>
    <t>VIV-101041</t>
  </si>
  <si>
    <t>SRP-CR</t>
  </si>
  <si>
    <t>Комплект обжимных трубок 15мм*1/2"РН L110мм с круг отражатель D50мм H15мм, ХРОМ VIVALDO</t>
  </si>
  <si>
    <t>1 890.00 руб.</t>
  </si>
  <si>
    <t>VIV-101042</t>
  </si>
  <si>
    <t>SRP-WH</t>
  </si>
  <si>
    <t>Комплект обжимных трубок 15мм*1/2"РН L110мм с круг отражатель D50мм H15мм, БЕЛЫЙ VIVALDO</t>
  </si>
  <si>
    <t>VIV-101043</t>
  </si>
  <si>
    <t>SRP-BL</t>
  </si>
  <si>
    <t>Комплект обжимных трубок 15мм*1/2"РН L110мм с круг отражатель D50мм H15мм, ЧЕРНЫЙ VIVALDO</t>
  </si>
  <si>
    <t>VIV-101044</t>
  </si>
  <si>
    <t>SRP-AT</t>
  </si>
  <si>
    <t>Комплект обжимных трубок 15мм*1/2"РН L110мм с круг отражатель D50мм H15мм, АНТРАЦИТ VIVALDO</t>
  </si>
  <si>
    <t>VIV-101045</t>
  </si>
  <si>
    <t>DRP-CR</t>
  </si>
  <si>
    <t>Комплект обжим трубок 15мм*1/2"РН L110мм с двойным отражателем L100мм W50мм H15ммм, ХРОМ VIVALDO</t>
  </si>
  <si>
    <t>1 990.00 руб.</t>
  </si>
  <si>
    <t>VIV-101046</t>
  </si>
  <si>
    <t>DRP-WH</t>
  </si>
  <si>
    <t>Комплект обжим трубок 15мм*1/2"РН L110мм с двойным отражателем L100мм W50мм H15ммм, БЕЛЫЙ VIVALDO</t>
  </si>
  <si>
    <t>2 390.00 руб.</t>
  </si>
  <si>
    <t>VIV-101047</t>
  </si>
  <si>
    <t>DRP-BL</t>
  </si>
  <si>
    <t>Комплект обжим трубок 15мм*1/2"РН L110мм с двойным отражателем L100мм W50мм H15ммм, ЧЕРНЫЙ VIVALDO</t>
  </si>
  <si>
    <t>VIV-101048</t>
  </si>
  <si>
    <t>DRP-AT</t>
  </si>
  <si>
    <t>Комплект обжим трубок 15мм*1/2"РН L110мм с двойным отражателем L100мм W50мм H15ммм, АНТРАЦИТ VIVALDO</t>
  </si>
  <si>
    <t>VIV-101049</t>
  </si>
  <si>
    <t>SRE-CR</t>
  </si>
  <si>
    <t>Комплект удлинителей с вн.р по всей длине 1/2"вн-нар 60мм с отраж D50мм H15мм, ХРОМ VIVALDO</t>
  </si>
  <si>
    <t>VIV-101050</t>
  </si>
  <si>
    <t>SRE-WH</t>
  </si>
  <si>
    <t>Комплект удлинителей с вн.р по всей длине 1/2"вн-нар 60мм с отраж D50мм H15мм, БЕЛЫЙ VIVALDO</t>
  </si>
  <si>
    <t>VIV-101051</t>
  </si>
  <si>
    <t>SRE-BL</t>
  </si>
  <si>
    <t>Комплект удлинителей с вн.р по всей длине 1/2"вн-нар 60мм с отраж D50мм H15мм, ЧЕРНЫЙ VIVALDO</t>
  </si>
  <si>
    <t>VIV-101052</t>
  </si>
  <si>
    <t>SRE-AT</t>
  </si>
  <si>
    <t>Комплект удлинителей с вн.р по всей длине 1/2"вн-нар 60мм с отраж D50мм H15мм, АНТРАЦИТ VIVALDO</t>
  </si>
  <si>
    <t>УТ000002186</t>
  </si>
  <si>
    <t>Клапан RBM термостатический 1/2  (M30x1,5) УГЛОВОЙ</t>
  </si>
  <si>
    <t>1 500.00 руб.</t>
  </si>
  <si>
    <t>VLC-611001</t>
  </si>
  <si>
    <t>VT.004.N.04</t>
  </si>
  <si>
    <t>Кран двойной регул-ки (КРДП), 1/2" (6 /96шт)</t>
  </si>
  <si>
    <t>1 239.00 руб.</t>
  </si>
  <si>
    <t>VLC-611002</t>
  </si>
  <si>
    <t>VT.004.N.05</t>
  </si>
  <si>
    <t>Кран двойной регулировки (КРДП) 3/4" (4 /24шт)</t>
  </si>
  <si>
    <t>2 795.00 руб.</t>
  </si>
  <si>
    <t>VLC-611005</t>
  </si>
  <si>
    <t>VT.007.LN.04</t>
  </si>
  <si>
    <t>Клапан ручной угловой 1/2" (компактный)  (8 /120шт)</t>
  </si>
  <si>
    <t>681.00 руб.</t>
  </si>
  <si>
    <t>VLC-611006</t>
  </si>
  <si>
    <t>VT.007.LN.05</t>
  </si>
  <si>
    <t>Клапан ручной угловой 3/4" (компактный)  (6 /72шт)</t>
  </si>
  <si>
    <t>1 087.00 руб.</t>
  </si>
  <si>
    <t>VLC-611003</t>
  </si>
  <si>
    <t>VT.007.N.04</t>
  </si>
  <si>
    <t>Клапан ручной угловой 1/2" (7 /105шт)</t>
  </si>
  <si>
    <t>868.00 руб.</t>
  </si>
  <si>
    <t>VLC-611004</t>
  </si>
  <si>
    <t>VT.007.N.05</t>
  </si>
  <si>
    <t>Клапан ручной угловой 3/4"  (7 /56шт)</t>
  </si>
  <si>
    <t>1 533.00 руб.</t>
  </si>
  <si>
    <t>VLC-611009</t>
  </si>
  <si>
    <t>VT.008.LN.04</t>
  </si>
  <si>
    <t>Клапан ручной прямой 1/2" (компактный)  (9 /135шт)</t>
  </si>
  <si>
    <t>735.00 руб.</t>
  </si>
  <si>
    <t>VLC-611010</t>
  </si>
  <si>
    <t>VT.008.LN.05</t>
  </si>
  <si>
    <t>Клапан ручной прямой 3/4" (компактный)  (7 /56шт)</t>
  </si>
  <si>
    <t>1 328.00 руб.</t>
  </si>
  <si>
    <t>VLC-611007</t>
  </si>
  <si>
    <t>VT.008.N.04</t>
  </si>
  <si>
    <t>Клапан ручной прямой 1/2"  (9 /108шт)</t>
  </si>
  <si>
    <t>1 024.00 руб.</t>
  </si>
  <si>
    <t>VLC-611008</t>
  </si>
  <si>
    <t>VT.008.N.05</t>
  </si>
  <si>
    <t>Клапан ручной прямой 3/4"  (6 /48шт)</t>
  </si>
  <si>
    <t>1 755.00 руб.</t>
  </si>
  <si>
    <t>VLC-611011</t>
  </si>
  <si>
    <t>VT.011.0.04</t>
  </si>
  <si>
    <t>Колпачок защитный 1/2", для клапанов VT.007/008 (50 /1200шт)</t>
  </si>
  <si>
    <t>17.00 руб.</t>
  </si>
  <si>
    <t>VLC-611012</t>
  </si>
  <si>
    <t>VT.011.0.05</t>
  </si>
  <si>
    <t>Колпачок защитный 3/4", для клапанов VT.007/008 (50 /600шт)</t>
  </si>
  <si>
    <t>21.00 руб.</t>
  </si>
  <si>
    <t>VLC-611013</t>
  </si>
  <si>
    <t>VT.017.N.04</t>
  </si>
  <si>
    <t>Клапан ручной для рад.  угловой 1/2" (9 /135шт)</t>
  </si>
  <si>
    <t>667.00 руб.</t>
  </si>
  <si>
    <t>VLC-611014</t>
  </si>
  <si>
    <t>VT.018.N.04</t>
  </si>
  <si>
    <t>Клапан ручной для рад. прямой 1/2" (9 /135шт)</t>
  </si>
  <si>
    <t>703.00 руб.</t>
  </si>
  <si>
    <t>VLC-611015</t>
  </si>
  <si>
    <t>VT.019.N.04</t>
  </si>
  <si>
    <t>Клапан настроечный угловой 1/2"  (10 /80шт)</t>
  </si>
  <si>
    <t>1 145.00 руб.</t>
  </si>
  <si>
    <t>VLC-611016</t>
  </si>
  <si>
    <t>VT.019.N.05</t>
  </si>
  <si>
    <t>Клапан настроечный угловой 3/4"  (10 /80шт)</t>
  </si>
  <si>
    <t>1 687.00 руб.</t>
  </si>
  <si>
    <t>VLC-611017</t>
  </si>
  <si>
    <t>VT.019.NR.04</t>
  </si>
  <si>
    <t>Клапан настроечный угловой 1/2" (с доп. уплотнением)  (12 /96шт)</t>
  </si>
  <si>
    <t>712.00 руб.</t>
  </si>
  <si>
    <t>VLC-611018</t>
  </si>
  <si>
    <t>VT.019.NER.04</t>
  </si>
  <si>
    <t>Клапан настроечный угловой (с доп. уплотнением) 1/2" * Евроконус</t>
  </si>
  <si>
    <t>707.00 руб.</t>
  </si>
  <si>
    <t>VLC-611019</t>
  </si>
  <si>
    <t>VT.020.N.04</t>
  </si>
  <si>
    <t>Клапан настроечный прямой 1/2"  (10 /80шт)</t>
  </si>
  <si>
    <t>1 288.00 руб.</t>
  </si>
  <si>
    <t>VLC-611020</t>
  </si>
  <si>
    <t>VT.020.N.05</t>
  </si>
  <si>
    <t>Клапан настроечный прямой 3/4" (10 /80шт)</t>
  </si>
  <si>
    <t>1 826.00 руб.</t>
  </si>
  <si>
    <t>VLC-611021</t>
  </si>
  <si>
    <t>VT.020.NR.04</t>
  </si>
  <si>
    <t>Клапан настроечный прямой 1/2" (с доп. уплотнением) (12 /96шт)</t>
  </si>
  <si>
    <t>803.00 руб.</t>
  </si>
  <si>
    <t>VLC-611022</t>
  </si>
  <si>
    <t>VT.020.NER.04</t>
  </si>
  <si>
    <t>Клапан настроечный прямой (с доп. уплотнением) 1/2" * Евроконус</t>
  </si>
  <si>
    <t>751.00 руб.</t>
  </si>
  <si>
    <t>VLC-611023</t>
  </si>
  <si>
    <t>VT.022.N.E04050</t>
  </si>
  <si>
    <t>Инжекторный узел для подкл. рад. 1/2"х50%  (5 /40шт)</t>
  </si>
  <si>
    <t>3 765.00 руб.</t>
  </si>
  <si>
    <t>VLC-611024</t>
  </si>
  <si>
    <t>VT.022.N.E04100</t>
  </si>
  <si>
    <t>Инжекторный узел для подкл. рад. 1/2"х100% (5 /40шт)</t>
  </si>
  <si>
    <t>VLC-611028</t>
  </si>
  <si>
    <t>VT.345.KNA.E04</t>
  </si>
  <si>
    <t>Узел угловой для нижн. Подкл. Рад. (c компл. адаптеров 1/2"), 3/4хЕвроконус</t>
  </si>
  <si>
    <t>1 881.00 руб.</t>
  </si>
  <si>
    <t>VLC-611027</t>
  </si>
  <si>
    <t>VT.345.NA.05</t>
  </si>
  <si>
    <t>Узел нижнего подключения радиатора, угловой (1 /40шт)</t>
  </si>
  <si>
    <t>0.00 руб.</t>
  </si>
  <si>
    <t>VLC-611026</t>
  </si>
  <si>
    <t>VT.345K.N.E04</t>
  </si>
  <si>
    <t>Узел для нижнего подкл. рад. (комплект) (9 /54шт)</t>
  </si>
  <si>
    <t>1 450.00 руб.</t>
  </si>
  <si>
    <t>VLC-611025</t>
  </si>
  <si>
    <t>VT.345R.N.05</t>
  </si>
  <si>
    <t>Кран для нижнего подкл. рад. (25 /150шт)</t>
  </si>
  <si>
    <t>678.00 руб.</t>
  </si>
  <si>
    <t>VLC-611029</t>
  </si>
  <si>
    <t>VT.AVK01.N.E04</t>
  </si>
  <si>
    <t>Адаптер для узла нижнего подкл. рад., Евроконус х 1/2" (10 /400шт)</t>
  </si>
  <si>
    <t>176.00 руб.</t>
  </si>
  <si>
    <t>RAR-210003</t>
  </si>
  <si>
    <t>VR276</t>
  </si>
  <si>
    <t>Вентиль ручной УГЛОВОЙ ВЕРХНИЙ VR 1/2" (10/60шт)</t>
  </si>
  <si>
    <t>508.98 руб.</t>
  </si>
  <si>
    <t>RAR-210004</t>
  </si>
  <si>
    <t>VR277</t>
  </si>
  <si>
    <t>Вентиль ручной УГЛОВОЙ ВЕРХНИЙ VR 3/4" (10/60шт)</t>
  </si>
  <si>
    <t>603.56 руб.</t>
  </si>
  <si>
    <t>RAR-120024</t>
  </si>
  <si>
    <t>VR276M</t>
  </si>
  <si>
    <t>Вентиль ручной ЕВРОКОНУС ДУ15*3/4 *1/2  ВЕРХНИЙ УГЛОВОЙ 1/2 ViEiR  (10/60шт)</t>
  </si>
  <si>
    <t>417.24 руб.</t>
  </si>
  <si>
    <t>RAR-210001</t>
  </si>
  <si>
    <t>VR278</t>
  </si>
  <si>
    <t>Вентиль ручной регулировочный ПРЯМОЙ ВЕРХНИЙ VIEIR 1/2 (10/60шт)</t>
  </si>
  <si>
    <t>509.60 руб.</t>
  </si>
  <si>
    <t>RAR-210002</t>
  </si>
  <si>
    <t>VR279</t>
  </si>
  <si>
    <t>Вентиль ручной регулировочный ПРЯМОЙ ВЕРХНИЙ VIEIR 3/4 (10/60шт)</t>
  </si>
  <si>
    <t>648.15 руб.</t>
  </si>
  <si>
    <t>RAR-210012</t>
  </si>
  <si>
    <t>VR300</t>
  </si>
  <si>
    <t>Вентиль ручной регулировки ВЕРХНИЙ УГЛОВОЙ с доп. уплотнением VIEIR 1/2" (10/80шт)</t>
  </si>
  <si>
    <t>535.08 руб.</t>
  </si>
  <si>
    <t>RAR-210013</t>
  </si>
  <si>
    <t>VR301</t>
  </si>
  <si>
    <t>Вентиль ручной регулировки ВЕРХНИЙ УГЛОВОЙ с доп. уплотнением VIEIR 3/4" (10/60шт)</t>
  </si>
  <si>
    <t>721.40 руб.</t>
  </si>
  <si>
    <t>RAR-210010</t>
  </si>
  <si>
    <t>VR304</t>
  </si>
  <si>
    <t>Вентиль ручной регулировки ВЕРХНИЙ ПРЯМОЙ с доп. уплотнением VIEIR 1/2" (10/80шт)</t>
  </si>
  <si>
    <t>629.04 руб.</t>
  </si>
  <si>
    <t>RAR-210011</t>
  </si>
  <si>
    <t>VR305</t>
  </si>
  <si>
    <t>Вентиль ручной регулировки ВЕРХНИЙ ПРЯМОЙ с доп. уплотнением VIEIR 3/4" (10/60шт)</t>
  </si>
  <si>
    <t>812.18 руб.</t>
  </si>
  <si>
    <t>RAR-210026</t>
  </si>
  <si>
    <t>VR314</t>
  </si>
  <si>
    <t>Вентиль ручной регулировочный УГЛОВОЙ ВЕРХНИЙ 1/2 LUX с доп. уплотнением ViEiR (10/100шт)</t>
  </si>
  <si>
    <t>866.32 руб.</t>
  </si>
  <si>
    <t>RAR-210028</t>
  </si>
  <si>
    <t>VR315</t>
  </si>
  <si>
    <t>Вентиль ручной регулировочный ПРЯМОЙ ВЕРХНИЙ 1/2 LUX с доп. уплотнением ViEiR (10/100шт)</t>
  </si>
  <si>
    <t>917.28 руб.</t>
  </si>
  <si>
    <t>RAR-120027</t>
  </si>
  <si>
    <t>VR360</t>
  </si>
  <si>
    <t>Вентиль ручной регулировочный УГЛОВОЙ ВЕРХНИЙ  ViEiR  1/2 (10/100шт)</t>
  </si>
  <si>
    <t>329.65 руб.</t>
  </si>
  <si>
    <t>RAR-120028</t>
  </si>
  <si>
    <t>VR361</t>
  </si>
  <si>
    <t>Вентиль ручной регулировочный УГЛОВОЙ ВЕРХНИЙ   ViEiR  3/4 (10/60шт)</t>
  </si>
  <si>
    <t>541.45 руб.</t>
  </si>
  <si>
    <t>RAR-120031</t>
  </si>
  <si>
    <t>VR364</t>
  </si>
  <si>
    <t>Вентиль ручной регулировочный ПРЯМОЙ ВЕРХНИЙ  VIEIR  1/2 (10/100шт)</t>
  </si>
  <si>
    <t>371.05 руб.</t>
  </si>
  <si>
    <t>RAR-120032</t>
  </si>
  <si>
    <t>VR366</t>
  </si>
  <si>
    <t>Вентиль ручной регулировочный ПРЯМОЙ ВЕРХНИЙ  VIEIR   3/4 (10/60шт)</t>
  </si>
  <si>
    <t>RAR-120035</t>
  </si>
  <si>
    <t>VRX300</t>
  </si>
  <si>
    <t>вентиль ручной регулировки ВЕРХНИЙ УГЛОВОЙ ХРОМ с доп. уплотнением VIEIR 1/2" (10/80шт)</t>
  </si>
  <si>
    <t>522.34 руб.</t>
  </si>
  <si>
    <t>RAR-210007</t>
  </si>
  <si>
    <t>VR284</t>
  </si>
  <si>
    <t>Клапан ручной настроечный УГЛОВОЙ НИЖНИЙ ViEiR 1/2  (10/60шт)</t>
  </si>
  <si>
    <t>409.27 руб.</t>
  </si>
  <si>
    <t>RAR-210008</t>
  </si>
  <si>
    <t>VR285</t>
  </si>
  <si>
    <t>Клапан ручной настроечный УГЛОВОЙ НИЖНИЙ ViEiR 3/4  (10/60шт)</t>
  </si>
  <si>
    <t>566.93 руб.</t>
  </si>
  <si>
    <t>RAR-120025</t>
  </si>
  <si>
    <t>VR284M</t>
  </si>
  <si>
    <t>Клапан ручной ЕВРОКОНУС  ДУ15*3/4 *1/2 НИЖНИЙ УГЛОВОЙ 1/2 ViEiR  (10/60шт)</t>
  </si>
  <si>
    <t>358.31 руб.</t>
  </si>
  <si>
    <t>RAR-210005</t>
  </si>
  <si>
    <t>VR286</t>
  </si>
  <si>
    <t>Клапан ручной настроечный ПРЯМОЙ НИЖНИЙ ViEiR 1/2  (10/60шт)</t>
  </si>
  <si>
    <t>449.09 руб.</t>
  </si>
  <si>
    <t>RAR-210006</t>
  </si>
  <si>
    <t>VR287</t>
  </si>
  <si>
    <t>Клапан ручной настроечный ПРЯМОЙ НИЖНИЙ ViEiR 3/4  (10/60шт)</t>
  </si>
  <si>
    <t>597.19 руб.</t>
  </si>
  <si>
    <t>RAR-210016</t>
  </si>
  <si>
    <t>VR302</t>
  </si>
  <si>
    <t>Клапан ручной настроечный УГЛОВОЙ НИЖНИЙ с доп. уплотнением ViEiR 1/2  (10/80шт)</t>
  </si>
  <si>
    <t>531.90 руб.</t>
  </si>
  <si>
    <t>RAR-210017</t>
  </si>
  <si>
    <t>VR303</t>
  </si>
  <si>
    <t>Клапан ручной настроечный УГЛОВОЙ НИЖНИЙ с доп. уплотнением ViEiR 3/4 (10/60шт)</t>
  </si>
  <si>
    <t>699.11 руб.</t>
  </si>
  <si>
    <t>RAR-210014</t>
  </si>
  <si>
    <t>VR306</t>
  </si>
  <si>
    <t>Клапан ручной настроечный НИЖНИЙ ПРЯМОЙ с доп. уплотнением ViEiR 1/2  (10/80шт)</t>
  </si>
  <si>
    <t>578.08 руб.</t>
  </si>
  <si>
    <t>RAR-210015</t>
  </si>
  <si>
    <t>VR307</t>
  </si>
  <si>
    <t>Клапан ручной настроечный НИЖНИЙ ПРЯМОЙ с доп. уплотнением ViEiR 3/4  (10/60шт)</t>
  </si>
  <si>
    <t>767.59 руб.</t>
  </si>
  <si>
    <t>RAR-210027</t>
  </si>
  <si>
    <t>VR316</t>
  </si>
  <si>
    <t>Клапан ручной настроечный УГЛОВОЙ НИЖНИЙ 1/2 LUX  с доп. уплотнением ViEiR (10/100шт)</t>
  </si>
  <si>
    <t>829.69 руб.</t>
  </si>
  <si>
    <t>RAR-210029</t>
  </si>
  <si>
    <t>VR317</t>
  </si>
  <si>
    <t>890.21 руб.</t>
  </si>
  <si>
    <t>RAR-120029</t>
  </si>
  <si>
    <t>VR362</t>
  </si>
  <si>
    <t>Клапан ручной настроечный УГЛОВОЙ НИЖНИЙ   ViEiR 1/2  (10/60шт)</t>
  </si>
  <si>
    <t>297.80 руб.</t>
  </si>
  <si>
    <t>RAR-120030</t>
  </si>
  <si>
    <t>VR363</t>
  </si>
  <si>
    <t>Клапан ручной настроечный УГЛОВОЙ НИЖНИЙ  ViEiR 3/4  (10/60шт)</t>
  </si>
  <si>
    <t>511.19 руб.</t>
  </si>
  <si>
    <t>RAR-120033</t>
  </si>
  <si>
    <t>VR365</t>
  </si>
  <si>
    <t>Клапан ручной настроечный  ПРЯМОЙ НИЖНИЙ   ViEiR 1/2  (10/100шт)</t>
  </si>
  <si>
    <t>355.13 руб.</t>
  </si>
  <si>
    <t>RAR-120034</t>
  </si>
  <si>
    <t>VR367</t>
  </si>
  <si>
    <t>Клапан ручной настроечный  ПРЯМОЙ НИЖНИЙ   ViEiR 3/4  (10/60шт)</t>
  </si>
  <si>
    <t>RAR-210024</t>
  </si>
  <si>
    <t>узел для нижн. подкл. рад. ПРЯМОЙ  3/4 евроконус без адаптеров</t>
  </si>
  <si>
    <t>673.81 руб.</t>
  </si>
  <si>
    <t>RAR-210025</t>
  </si>
  <si>
    <t>узел для нижн. подкл. рад. УГЛОВОЙ 3/4 евроконус без адаптеров</t>
  </si>
  <si>
    <t>713.80 руб.</t>
  </si>
  <si>
    <t>RAR-210009</t>
  </si>
  <si>
    <t>VR308</t>
  </si>
  <si>
    <t>Узел для нижн. подкл. рад. прямой (c компл. адаптеров 1/2"), 3/4хЕвроконус (4/50шт)</t>
  </si>
  <si>
    <t>987.35 руб.</t>
  </si>
  <si>
    <t>VER-000637</t>
  </si>
  <si>
    <t>VR308-C</t>
  </si>
  <si>
    <t>Узел нижнего подключения радиатора, 3/4" ПРЯМОЙ ЧЕРНЫЙ с адаптерами (48/1шт)</t>
  </si>
  <si>
    <t>1 116.34 руб.</t>
  </si>
  <si>
    <t>VER-000638</t>
  </si>
  <si>
    <t>VR308-F</t>
  </si>
  <si>
    <t>Узел нижнего подключения радиатора, 3/4" ПРЯМОЙ БЕЛЫЙ с адаптерами (48/1шт)</t>
  </si>
  <si>
    <t>1 143.42 руб.</t>
  </si>
  <si>
    <t>RAR-210023</t>
  </si>
  <si>
    <t>VR309</t>
  </si>
  <si>
    <t>Узел для нижн. подкл. рад. угловой (c компл. адаптеров 1/2"), 3/4хЕвроконус (5/50шт)</t>
  </si>
  <si>
    <t>1 049.46 руб.</t>
  </si>
  <si>
    <t>VER-000639</t>
  </si>
  <si>
    <t>VR309-C</t>
  </si>
  <si>
    <t>Узел нижнего подключения радиатора, 3/4" УГЛОВОЙ ЧЕРНЫЙ с адаптерами (48/1шт)</t>
  </si>
  <si>
    <t>1 164.12 руб.</t>
  </si>
  <si>
    <t>VER-000640</t>
  </si>
  <si>
    <t>VR309-F</t>
  </si>
  <si>
    <t>Узел нижнего подключения радиатора, 3/4" УГЛОВОЙ БЕЛЫЙ с адаптерами (48/1шт)</t>
  </si>
  <si>
    <t>1 192.78 руб.</t>
  </si>
  <si>
    <t>ZGR-000062</t>
  </si>
  <si>
    <t>QS-3451</t>
  </si>
  <si>
    <t>Клапан ZEGOR ручной настроечный НИЖНИЙ УГЛОВОЙ с доп. уплотнением 1/2  (20/160шт)</t>
  </si>
  <si>
    <t>417.42 руб.</t>
  </si>
  <si>
    <t>ZGR-000157</t>
  </si>
  <si>
    <t>QS-3651</t>
  </si>
  <si>
    <t>Клапан ZEGOR ручной настроечный НИЖНИЙ УГЛОВОЙ с доп. уплотнением 3/4  (10/120шт)</t>
  </si>
  <si>
    <t>605.40 руб.</t>
  </si>
  <si>
    <t>ZGR-000063</t>
  </si>
  <si>
    <t>QS-3452</t>
  </si>
  <si>
    <t>Клапан ZEGOR ручной настроечный НИЖНИЙ ПРЯМОЙ с доп. уплотнением 1/2  (20/160шт)</t>
  </si>
  <si>
    <t>472.71 руб.</t>
  </si>
  <si>
    <t>ZGR-000158</t>
  </si>
  <si>
    <t>QS-3652</t>
  </si>
  <si>
    <t>Клапан ZEGOR ручной настроечный НИЖНИЙ ПРЯМОЙ с доп. уплотнением 3/4  (10/120шт)</t>
  </si>
  <si>
    <t>630.28 руб.</t>
  </si>
  <si>
    <t>ZGR-000060</t>
  </si>
  <si>
    <t>QS-3461</t>
  </si>
  <si>
    <t>Вентиль ZEGOR ручной регулировки ВЕРХНИЙ УГЛОВОЙ с доп. уплотнением 1/2" (8/80шт)</t>
  </si>
  <si>
    <t>478.24 руб.</t>
  </si>
  <si>
    <t>ZGR-000159</t>
  </si>
  <si>
    <t>QS-3661</t>
  </si>
  <si>
    <t>Вентиль ZEGOR ручной регулировки ВЕРХНИЙ УГЛОВОЙ с доп. уплотнением 3/4" (8/72шт)</t>
  </si>
  <si>
    <t>648.71 руб.</t>
  </si>
  <si>
    <t>ZGR-000061</t>
  </si>
  <si>
    <t>QS-3462</t>
  </si>
  <si>
    <t>Вентиль ZEGOR ручной регулировки ВЕРХНИЙ ПРЯМОЙ с доп. уплотнением 1/2" (8/80шт)</t>
  </si>
  <si>
    <t>537.80 руб.</t>
  </si>
  <si>
    <t>ZGR-000160</t>
  </si>
  <si>
    <t>QS-3662</t>
  </si>
  <si>
    <t>Вентиль ZEGOR ручной регулировки ВЕРХНИЙ ПРЯМОЙ с доп. уплотнением 3/4" (8/72шт)</t>
  </si>
  <si>
    <t>683.56 руб.</t>
  </si>
  <si>
    <t>VLC-612011</t>
  </si>
  <si>
    <t>VT.031.N.04</t>
  </si>
  <si>
    <t>Клапан термостатический для рад. угловой 1/2" (10 /80шт)</t>
  </si>
  <si>
    <t>1 611.00 руб.</t>
  </si>
  <si>
    <t>VLC-612012</t>
  </si>
  <si>
    <t>VT.031.N.05</t>
  </si>
  <si>
    <t>Клапан термостатический для рад. угловой 3/4" (10 /80шт)</t>
  </si>
  <si>
    <t>2 300.00 руб.</t>
  </si>
  <si>
    <t>VLC-612013</t>
  </si>
  <si>
    <t>VT.031.NR.04</t>
  </si>
  <si>
    <t>Клапан термостатический для рад. угловой 1/2"  (с доп. уплотнением)  (15 /60шт)</t>
  </si>
  <si>
    <t>1 094.00 руб.</t>
  </si>
  <si>
    <t>VLC-612014</t>
  </si>
  <si>
    <t>VT.031.NER.04</t>
  </si>
  <si>
    <t>Клапан термостатический для рад. угловой (с доп. уплотнением) 1/2" * Евроконус</t>
  </si>
  <si>
    <t>1 122.00 руб.</t>
  </si>
  <si>
    <t>VLC-612015</t>
  </si>
  <si>
    <t>VT.032.N.04</t>
  </si>
  <si>
    <t>Клапан термостатический для рад. прямой 1/2"   (10 /80шт)</t>
  </si>
  <si>
    <t>1 859.00 руб.</t>
  </si>
  <si>
    <t>VLC-612016</t>
  </si>
  <si>
    <t>VT.032.N.05</t>
  </si>
  <si>
    <t>Клапан термостатический для рад. прямой 3/4" (10 /80шт)</t>
  </si>
  <si>
    <t>2 408.00 руб.</t>
  </si>
  <si>
    <t>VLC-612017</t>
  </si>
  <si>
    <t>VT.032.NR.04</t>
  </si>
  <si>
    <t>Клапан термостатический для рад. прямой 1/2"  (с доп. уплотнением) (15 /60шт)</t>
  </si>
  <si>
    <t>1 079.00 руб.</t>
  </si>
  <si>
    <t>VLC-612018</t>
  </si>
  <si>
    <t>VT.032.NER.04</t>
  </si>
  <si>
    <t>Клапан термостатический для рад. прямой (с доп. уплотнением) 1/2" * Евроконус</t>
  </si>
  <si>
    <t>1 088.00 руб.</t>
  </si>
  <si>
    <t>VLC-612019</t>
  </si>
  <si>
    <t>VT.033.N.04</t>
  </si>
  <si>
    <t>Клапан термост-ий повышенной пропускной спос-ти угл., 1/2"  (8 /96шт)</t>
  </si>
  <si>
    <t>1 219.00 руб.</t>
  </si>
  <si>
    <t>VLC-612020</t>
  </si>
  <si>
    <t>VT.033.N.05</t>
  </si>
  <si>
    <t>Клапан термост-ий повышенной пропускной спос-ти угл., 3/4"  (4 /64шт)</t>
  </si>
  <si>
    <t>1 912.00 руб.</t>
  </si>
  <si>
    <t>VLC-612021</t>
  </si>
  <si>
    <t>VT.034.N.04</t>
  </si>
  <si>
    <t>Клапан термост-ий повышенной пропускной спос-ти прям., 1/2"  (8 /96шт)</t>
  </si>
  <si>
    <t>1 302.00 руб.</t>
  </si>
  <si>
    <t>VLC-612022</t>
  </si>
  <si>
    <t>VT.034.N.05</t>
  </si>
  <si>
    <t>Клапан термост-ий повышенной пропускной спос-ти прям., 3/4"  (5 /60шт)</t>
  </si>
  <si>
    <t>2 012.00 руб.</t>
  </si>
  <si>
    <t>VLC-612023</t>
  </si>
  <si>
    <t>VT.035.L.04</t>
  </si>
  <si>
    <t>Клапан термост-ий под приварку лев.  (5 /36шт)</t>
  </si>
  <si>
    <t>1 002.00 руб.</t>
  </si>
  <si>
    <t>VLC-612024</t>
  </si>
  <si>
    <t>VT.035.R.04</t>
  </si>
  <si>
    <t>Клапан термост-ий под приварку прав.  (5 /36шт)</t>
  </si>
  <si>
    <t>VLC-612025</t>
  </si>
  <si>
    <t>VT.037.N.04</t>
  </si>
  <si>
    <t>Клапан термостатический для радиатора угловой с преднастройкой (KV 0,1-0,6) 1/2" (10 /80шт)</t>
  </si>
  <si>
    <t>1 754.00 руб.</t>
  </si>
  <si>
    <t>VLC-612026</t>
  </si>
  <si>
    <t>VT.037.N.05</t>
  </si>
  <si>
    <t>Клапан термостатический для радиатора угловой с преднастройкой (KV 0,1-0,6) 3/4"  (10 /80шт)</t>
  </si>
  <si>
    <t>2 518.00 руб.</t>
  </si>
  <si>
    <t>VLC-612027</t>
  </si>
  <si>
    <t>VT.038.N.04</t>
  </si>
  <si>
    <t>Клапан термостатический для радиатора прямой с преднастройкой (KV 0,1-0,6) 1/2" (10 /80шт)</t>
  </si>
  <si>
    <t>2 097.00 руб.</t>
  </si>
  <si>
    <t>VLC-612028</t>
  </si>
  <si>
    <t>VT.038.N.05</t>
  </si>
  <si>
    <t>Клапан термостатический для радиатора прямой с преднастройкой (KV 0,1-0,6) 3/4" (10 /80шт)</t>
  </si>
  <si>
    <t>2 789.00 руб.</t>
  </si>
  <si>
    <t>VLC-612033</t>
  </si>
  <si>
    <t>VT.049.NE.04</t>
  </si>
  <si>
    <t>Клапан термост-ий для рад. угл-ой. с ОСЕВЫМ управл, предварительной настройкой, воздухоотводчиком Ев</t>
  </si>
  <si>
    <t>VLC-612034</t>
  </si>
  <si>
    <t>VT.179.N.04</t>
  </si>
  <si>
    <t>Клапан термостатический для радиатора угловой с ОСЕВЫМ управлением 1/2" (10 /80шт)</t>
  </si>
  <si>
    <t>2 150.00 руб.</t>
  </si>
  <si>
    <t>VLC-612038</t>
  </si>
  <si>
    <t>VT.180.NER.04</t>
  </si>
  <si>
    <t>Клапан термост-ий с преднастр-ой ОСЕВОЙ (с доп. уплотн.), 1/2" с перех. на "евроконус"</t>
  </si>
  <si>
    <t>1 218.00 руб.</t>
  </si>
  <si>
    <t>VLC-900441</t>
  </si>
  <si>
    <t>VT.PTV.30.0</t>
  </si>
  <si>
    <t>Запирающий латунный колпачок для термостатического клапана</t>
  </si>
  <si>
    <t>260.00 руб.</t>
  </si>
  <si>
    <t>VLC-612029</t>
  </si>
  <si>
    <t>VT.045.N.04</t>
  </si>
  <si>
    <t>Комплект терморег-го оборуд-я д/рад., угловой 1/2" (термост-ая головка, термостат-й клапан, запорный</t>
  </si>
  <si>
    <t>2 396.00 руб.</t>
  </si>
  <si>
    <t>VLC-612039</t>
  </si>
  <si>
    <t>VT.045.NER.04</t>
  </si>
  <si>
    <t>Компл. термор-го оборуд-я д/рад., угл., 1/2" с перех. на "евроконус" (терм.головка,терм.клап.,зап.кл</t>
  </si>
  <si>
    <t>2 295.00 руб.</t>
  </si>
  <si>
    <t>VLC-612030</t>
  </si>
  <si>
    <t>VT.046.N.04</t>
  </si>
  <si>
    <t>Комплект терморег-го оборуд-я д/рад., прямой 1/2" (термост-ая головка, термостат-й клапан, запорный</t>
  </si>
  <si>
    <t>2 603.00 руб.</t>
  </si>
  <si>
    <t>VLC-612040</t>
  </si>
  <si>
    <t>VT.046.NER.04</t>
  </si>
  <si>
    <t>Компл. термор-го оборуд-я д/рад., прям., 1/2" с перех. на "евроконус" (терм.головка,терм.клап.,зап.к</t>
  </si>
  <si>
    <t>2 110.00 руб.</t>
  </si>
  <si>
    <t>VLC-612031</t>
  </si>
  <si>
    <t>VT.047.N.04</t>
  </si>
  <si>
    <t>Клапан с термостатической головкой для рад. угловой 1/2"  (1 /22шт)</t>
  </si>
  <si>
    <t>1 552.00 руб.</t>
  </si>
  <si>
    <t>VLC-612032</t>
  </si>
  <si>
    <t>VT.048.N.04</t>
  </si>
  <si>
    <t>Клапан с термостатической головкой для рад. прямой 1/2"  (1 /22шт)</t>
  </si>
  <si>
    <t>1 569.00 руб.</t>
  </si>
  <si>
    <t>VLC-612002</t>
  </si>
  <si>
    <t>VT.1000.0.0</t>
  </si>
  <si>
    <t>Термоголовка диап. регул-ки 6,5 - 27,5°C твердотельная (16 /128шт)</t>
  </si>
  <si>
    <t>1 668.00 руб.</t>
  </si>
  <si>
    <t>VLC-612003</t>
  </si>
  <si>
    <t>VT.1500.0.0</t>
  </si>
  <si>
    <t>Термоголовка диап. регул-ки 6,5 - 28°C жидкостная (1 /24шт)</t>
  </si>
  <si>
    <t>1 180.00 руб.</t>
  </si>
  <si>
    <t>VLC-612004</t>
  </si>
  <si>
    <t>VT.3000.0.0</t>
  </si>
  <si>
    <t>Термоголовка диап. регул-ки 6,5 - 27,5°C жидкостная (1 /24шт)</t>
  </si>
  <si>
    <t>778.00 руб.</t>
  </si>
  <si>
    <t>VLC-612005</t>
  </si>
  <si>
    <t>VT.5000.0.0</t>
  </si>
  <si>
    <t>Термоголовка диап. регул-ки 6,5 - 28°C жидкостная  (9 /72шт)</t>
  </si>
  <si>
    <t>2 122.00 руб.</t>
  </si>
  <si>
    <t>VLC-612006</t>
  </si>
  <si>
    <t>VT.5010.0.0</t>
  </si>
  <si>
    <t>Термоголовка с выносным настенным датчиком, диап. регул-ки 6,5 - 28°C, жидкостная (5 /40шт)</t>
  </si>
  <si>
    <t>4 471.00 руб.</t>
  </si>
  <si>
    <t>VLC-612009</t>
  </si>
  <si>
    <t>VT.025.N.E04050</t>
  </si>
  <si>
    <t>Инжекторный узел для подкл. рад.. 1/2"x50% (5 /40шт)</t>
  </si>
  <si>
    <t>4 955.00 руб.</t>
  </si>
  <si>
    <t>VLC-612010</t>
  </si>
  <si>
    <t>VT.025.N.E04100</t>
  </si>
  <si>
    <t>Инжекторный узел для подкл. рад.. 1/2"x100% (5 /40шт)</t>
  </si>
  <si>
    <t>VLC-612007</t>
  </si>
  <si>
    <t>VT.225K.N.E04050</t>
  </si>
  <si>
    <t>Термостатический узел для нижнего подкл. рад. Однотрубная система (комплект) 1/2"х50%  (1 /32шт)</t>
  </si>
  <si>
    <t>5 288.00 руб.</t>
  </si>
  <si>
    <t>VLC-612008</t>
  </si>
  <si>
    <t>VT.225K.N.E04100</t>
  </si>
  <si>
    <t>Термостатический узел для нижнего подкл. рад. Двухтрубная система (комплект) 1/2"х100% (1 /32шт)</t>
  </si>
  <si>
    <t>4 939.00 руб.</t>
  </si>
  <si>
    <t>VLC-612001</t>
  </si>
  <si>
    <t>VT.AD304.0.1000</t>
  </si>
  <si>
    <t>Трубка из нерж. стали D=15 мм, L=1 м (1 /50шт)</t>
  </si>
  <si>
    <t>946.00 руб.</t>
  </si>
  <si>
    <t>RAR-120009</t>
  </si>
  <si>
    <t>VR280</t>
  </si>
  <si>
    <t>Клапан термостатический (M30x1,5) УГЛОВОЙ VR 1/2" (10/60шт)</t>
  </si>
  <si>
    <t>RAR-120010</t>
  </si>
  <si>
    <t>VR281</t>
  </si>
  <si>
    <t>Клапан термостатический (M30x1,5) УГЛОВОЙ VR 3/4" (10/60шт)</t>
  </si>
  <si>
    <t>804.21 руб.</t>
  </si>
  <si>
    <t>RAR-120007</t>
  </si>
  <si>
    <t>VR282</t>
  </si>
  <si>
    <t>Клапан термостатический (M30x1,5) ПРЯМОЙ VR 1/2" (1 /60шт)</t>
  </si>
  <si>
    <t>635.41 руб.</t>
  </si>
  <si>
    <t>RAR-120008</t>
  </si>
  <si>
    <t>VR283</t>
  </si>
  <si>
    <t>Клапан термостатический (M30x1,5) ПРЯМОЙ VR 3/4" (1 /60шт)</t>
  </si>
  <si>
    <t>877.47 руб.</t>
  </si>
  <si>
    <t>RAR-120019</t>
  </si>
  <si>
    <t>VR348</t>
  </si>
  <si>
    <t>Клапан ОСЕВОЙ термостатический (M30X1,5)  1/2" ViEiR (10/60шт)</t>
  </si>
  <si>
    <t>630.63 руб.</t>
  </si>
  <si>
    <t>RAR-120003</t>
  </si>
  <si>
    <t>VR310</t>
  </si>
  <si>
    <t>Комплект термостатический VR для подключения рад-ра 1/2 УГЛОВОЙ (3 в 1 ) (1/25шт)</t>
  </si>
  <si>
    <t>1 312.22 руб.</t>
  </si>
  <si>
    <t>RAR-120004</t>
  </si>
  <si>
    <t>VR311</t>
  </si>
  <si>
    <t>Комплект термостатический VR для подключения рад-ра 3/4 УГЛОВОЙ (3 в 1 ) (1/25шт)</t>
  </si>
  <si>
    <t>1 743.79 руб.</t>
  </si>
  <si>
    <t>VER-000642</t>
  </si>
  <si>
    <t>VR310-C</t>
  </si>
  <si>
    <t>Комплект терморегулирующий 1/2"  УГЛОВОЙ (25/1шт) "ViEiR"</t>
  </si>
  <si>
    <t>1 528.80 руб.</t>
  </si>
  <si>
    <t>VER-000641</t>
  </si>
  <si>
    <t>VR310-F</t>
  </si>
  <si>
    <t>1 439.62 руб.</t>
  </si>
  <si>
    <t>RAR-120001</t>
  </si>
  <si>
    <t>VR312</t>
  </si>
  <si>
    <t>Комплект термостатический VR для подключения рад-ра 1/2 ПРЯМОЙ (3 в 1 ) (1/25шт)</t>
  </si>
  <si>
    <t>1 461.92 руб.</t>
  </si>
  <si>
    <t>RAR-120002</t>
  </si>
  <si>
    <t>VR313</t>
  </si>
  <si>
    <t>Комплект термостатический VR для подключения рад-ра 3/4 ПРЯМОЙ (3 в 1 ) (1/25шт)</t>
  </si>
  <si>
    <t>1 845.71 руб.</t>
  </si>
  <si>
    <t>RAR-120100</t>
  </si>
  <si>
    <t>VR340</t>
  </si>
  <si>
    <t>Комплект ОСЕВОЙ термостатический VR для  рад-ра 1/2 угловой (3 в 1) (1/25шт)</t>
  </si>
  <si>
    <t>1 412.55 руб.</t>
  </si>
  <si>
    <t>RAR-120040</t>
  </si>
  <si>
    <t>VR341</t>
  </si>
  <si>
    <t>Комплект термостатический RTL  для подключ рад-ра 1/2 ПРЯМОЙ VIEIR (2 в 1 - регул.клап+термоголовка)</t>
  </si>
  <si>
    <t>1 933.30 руб.</t>
  </si>
  <si>
    <t>RAR-120038</t>
  </si>
  <si>
    <t>VR342</t>
  </si>
  <si>
    <t>Комплект термостатический VR для подключения рад-ра 1/2 УГЛОВОЙ (2 в 1 - регул.клап+термоголовка)</t>
  </si>
  <si>
    <t>973.02 руб.</t>
  </si>
  <si>
    <t>RAR-120039</t>
  </si>
  <si>
    <t>VR343</t>
  </si>
  <si>
    <t>Комплект термостатический VR для подключения рад-ра 1/2 ПРЯМОЙ (2 в 1 - регул.клап+термоголовка)</t>
  </si>
  <si>
    <t>1 012.83 руб.</t>
  </si>
  <si>
    <t>УТ000001785</t>
  </si>
  <si>
    <t>Термоголовка БЕЛАЯ жидкостная M30x1,5 (1/10шт)</t>
  </si>
  <si>
    <t>474.11 руб.</t>
  </si>
  <si>
    <t>УТ000001596</t>
  </si>
  <si>
    <t>Термоголовка КРАСНАЯ жидкостная M30x1,5 (1/10шт)</t>
  </si>
  <si>
    <t>400.00 руб.</t>
  </si>
  <si>
    <t>УТ000001597</t>
  </si>
  <si>
    <t>Термоголовка СЕРАЯ жидкостная M30x1,5 (1/10шт)</t>
  </si>
  <si>
    <t>УТ000001598</t>
  </si>
  <si>
    <t>Термоголовка СИНЯЯ жидкостная M30x1,5 (1/10шт)</t>
  </si>
  <si>
    <t>УТ000001599</t>
  </si>
  <si>
    <t>Термоголовка ЧЕРНАЯ жидкостная M30x1,5 (1/10шт)</t>
  </si>
  <si>
    <t>RAR-120020</t>
  </si>
  <si>
    <t>VR1125</t>
  </si>
  <si>
    <t>Термоголовка жидкостная (100/1шт)</t>
  </si>
  <si>
    <t>359.91 руб.</t>
  </si>
  <si>
    <t>RAR-120021</t>
  </si>
  <si>
    <t>VR1126</t>
  </si>
  <si>
    <t>Термоголовка жидкостная  ViEiR  (100/1шт)</t>
  </si>
  <si>
    <t>RAR-120011</t>
  </si>
  <si>
    <t>VR288</t>
  </si>
  <si>
    <t>Термоголовка VIEIR жидкостная M30x1,5 (1 /100шт)</t>
  </si>
  <si>
    <t>364.68 руб.</t>
  </si>
  <si>
    <t>RAR-120012</t>
  </si>
  <si>
    <t>VR289</t>
  </si>
  <si>
    <t>520.75 руб.</t>
  </si>
  <si>
    <t>RAR-120042</t>
  </si>
  <si>
    <t>VR290A</t>
  </si>
  <si>
    <t>Термоголовка с погружным датчиком 30-70 °С  ViEiR  (50/1шт)</t>
  </si>
  <si>
    <t>1 023.98 руб.</t>
  </si>
  <si>
    <t>RAR-120043</t>
  </si>
  <si>
    <t>VR290B</t>
  </si>
  <si>
    <t>Термоголовка с погружным датчиком 50-90 °С  ViEiR  (50/1шт)</t>
  </si>
  <si>
    <t>1 057.42 руб.</t>
  </si>
  <si>
    <t>RAR-120006</t>
  </si>
  <si>
    <t>VR292</t>
  </si>
  <si>
    <t>Термоголовка VR жидкостная M30x1,5 (1 /100шт)</t>
  </si>
  <si>
    <t>367.87 руб.</t>
  </si>
  <si>
    <t>RAR-120013</t>
  </si>
  <si>
    <t>VR293</t>
  </si>
  <si>
    <t>RAR-120017</t>
  </si>
  <si>
    <t>VR330</t>
  </si>
  <si>
    <t>Термоголовка VIEIR с выносным настенным датчиком температуры жидкостная M30x1,5 (1 /100шт)</t>
  </si>
  <si>
    <t>1 156.16 руб.</t>
  </si>
  <si>
    <t>RAR-120005</t>
  </si>
  <si>
    <t>VR334</t>
  </si>
  <si>
    <t>343.98 руб.</t>
  </si>
  <si>
    <t>RAR-120016</t>
  </si>
  <si>
    <t>VR335</t>
  </si>
  <si>
    <t>366.28 руб.</t>
  </si>
  <si>
    <t>RAR-120015</t>
  </si>
  <si>
    <t>VR336</t>
  </si>
  <si>
    <t>RAR-120014</t>
  </si>
  <si>
    <t>VR337</t>
  </si>
  <si>
    <t>RAR-210019</t>
  </si>
  <si>
    <t>VR318</t>
  </si>
  <si>
    <t>Узел ниж подключ рад 4-х ход 1 и 2 труб система, вращение 360* ViEiR (компл VR321A+VR318A) (50/1шт)</t>
  </si>
  <si>
    <t>1 127.49 руб.</t>
  </si>
  <si>
    <t>RAR-120022</t>
  </si>
  <si>
    <t>VR318A</t>
  </si>
  <si>
    <t>Трубка из нерж. стали D=15 мм, L=600мм (1 /50шт)</t>
  </si>
  <si>
    <t>285.06 руб.</t>
  </si>
  <si>
    <t>RAR-120023</t>
  </si>
  <si>
    <t>VR320A</t>
  </si>
  <si>
    <t>Трубка нержавеющая  ф12*450мм  ViEiR (1шт)</t>
  </si>
  <si>
    <t>178.36 руб.</t>
  </si>
  <si>
    <t>RAR-210022</t>
  </si>
  <si>
    <t>VR320</t>
  </si>
  <si>
    <t>Узел термост для одноточеч ниж подключ рад (M30X1,5) 1 и 2 труб система (исполь с VR320A) (30/1шт)</t>
  </si>
  <si>
    <t>1 692.83 руб.</t>
  </si>
  <si>
    <t>RAR-210018</t>
  </si>
  <si>
    <t>VR321A</t>
  </si>
  <si>
    <t>Клапан термостатич. (M30X1,5) осевой для рад. с воздух. и доп. упл. (компл VR318+VR318A) (1/50шт)</t>
  </si>
  <si>
    <t>879.06 руб.</t>
  </si>
  <si>
    <t>VER-000537</t>
  </si>
  <si>
    <t>VR339</t>
  </si>
  <si>
    <t>Термостатический узел одноточечный нижней установки радиатора 1/2" "ViEiR" (60/1шт)</t>
  </si>
  <si>
    <t>1 676.90 руб.</t>
  </si>
  <si>
    <t>RAR-120018</t>
  </si>
  <si>
    <t>VR349</t>
  </si>
  <si>
    <t>Клапан ОСЕВОЙ термостатич. (M30X1,5) 3/4"ЕВРОКОНУС х1/2" ViEiR (комплект + VR350+VR318A) (60/1шт)</t>
  </si>
  <si>
    <t>RAR-210021</t>
  </si>
  <si>
    <t>VR350</t>
  </si>
  <si>
    <t>Узел ниж подключ 4-х ходовой двухтруб система 100%  ViEiR (исполь с VR 349 + VR318A (50/1шт)</t>
  </si>
  <si>
    <t>1 172.08 руб.</t>
  </si>
  <si>
    <t>VIV-101016</t>
  </si>
  <si>
    <t>SRV-AT</t>
  </si>
  <si>
    <t>Комплект подключения радиатора РУЧНОЙ прямой 1/2" АНТРАЦИТ (черный матовый) блистер VIVALDO (30шт)С</t>
  </si>
  <si>
    <t>2 990.00 руб.</t>
  </si>
  <si>
    <t>VIV-101013</t>
  </si>
  <si>
    <t>SRV-WH</t>
  </si>
  <si>
    <t>Комплект подключения радиатора РУЧНОЙ прямой 1/2" БЕЛЫЙ в блистере VIVALDO (30шт)В</t>
  </si>
  <si>
    <t>VIV-101014</t>
  </si>
  <si>
    <t>SRV-CR</t>
  </si>
  <si>
    <t>Комплект подключения радиатора РУЧНОЙ прямой 1/2" ХРОМ в блистере VIVALDO (30шт)В</t>
  </si>
  <si>
    <t>2 790.00 руб.</t>
  </si>
  <si>
    <t>VIV-101015</t>
  </si>
  <si>
    <t>SRV-BL</t>
  </si>
  <si>
    <t>Комплект подключения радиатора РУЧНОЙ прямой 1/2" ЧЕРНЫЙ в блистере VIVALDO (30шт)В</t>
  </si>
  <si>
    <t>VIV-101004</t>
  </si>
  <si>
    <t>STRV-AT</t>
  </si>
  <si>
    <t>Комплект подключ рад-ра термостатич прямой 1/2" АНТРАЦИТ (черный матовый) в блистере VIVALDO (20шт)С</t>
  </si>
  <si>
    <t>3 390.00 руб.</t>
  </si>
  <si>
    <t>VIV-101002</t>
  </si>
  <si>
    <t>STRV-WH</t>
  </si>
  <si>
    <t>Комплект подключ рад-ра термостатич прямой 1/2" БЕЛЫЙ в блистере VIVALDO (20шт)В</t>
  </si>
  <si>
    <t>VIV-101001</t>
  </si>
  <si>
    <t>STRV-CR</t>
  </si>
  <si>
    <t>Комплект подключ рад-ра термостатич прямой 1/2" ХРОМ в блистере VIVALDO (20шт)С</t>
  </si>
  <si>
    <t>VIV-101003</t>
  </si>
  <si>
    <t>STRV-BL</t>
  </si>
  <si>
    <t>Комплект подключ рад-ра термостатич прямой 1/2" ЧЕРНЫЙ в блистере VIVALDO (20шт)В</t>
  </si>
  <si>
    <t>VIV-101008</t>
  </si>
  <si>
    <t>ATRV-AT</t>
  </si>
  <si>
    <t>Комплект подключ рад-ра термостатич УГЛОВОЙ 1/2" АНТРАЦИТ (черный матовый) в блистер VIVALDO (20шт)В</t>
  </si>
  <si>
    <t>VIV-101005</t>
  </si>
  <si>
    <t>ATRV-WH</t>
  </si>
  <si>
    <t>Комплект подключ рад-ра термостатич УГЛОВОЙ 1/2" БЕЛЫЙ в блистере VIVALDO (20шт)А</t>
  </si>
  <si>
    <t>VIV-101006</t>
  </si>
  <si>
    <t>ATRV-CR</t>
  </si>
  <si>
    <t>Комплект подключ рад-ра термостатич УГЛОВОЙ 1/2" ХРОМ в блистере VIVALDO (20шт)В</t>
  </si>
  <si>
    <t>3 190.00 руб.</t>
  </si>
  <si>
    <t>VIV-101007</t>
  </si>
  <si>
    <t>ATRV-BL</t>
  </si>
  <si>
    <t>Комплект подключ рад-ра термостатич УГЛОВОЙ 1/2" ЧЕРНЫЙ в блистере VIVALDO (20шт)А</t>
  </si>
  <si>
    <t>VIV-101012</t>
  </si>
  <si>
    <t>ARV-AT</t>
  </si>
  <si>
    <t>Комплект подключения радиатора РУЧНОЙ УГЛОВОЙ 1/2" АНТРАЦИТ (черный матовый) блистер VIVALDO (30шт)В</t>
  </si>
  <si>
    <t>2 690.00 руб.</t>
  </si>
  <si>
    <t>VIV-101009</t>
  </si>
  <si>
    <t>ARV-WH</t>
  </si>
  <si>
    <t>Комплект подключения радиатора РУЧНОЙ УГЛОВОЙ 1/2" БЕЛЫЙ в блистере VIVALDO (30шт)А</t>
  </si>
  <si>
    <t>VIV-101010</t>
  </si>
  <si>
    <t>ARV-CR</t>
  </si>
  <si>
    <t>Комплект подключения радиатора РУЧНОЙ УГЛОВОЙ 1/2" ХРОМ в блистере VIVALDO (30шт)В</t>
  </si>
  <si>
    <t>VIV-101011</t>
  </si>
  <si>
    <t>ARV-BL</t>
  </si>
  <si>
    <t>Комплект подключения радиатора РУЧНОЙ УГЛОВОЙ 1/2" ЧЕРНЫЙ в блистере VIVALDO (30шт)А</t>
  </si>
  <si>
    <t>VIV-101020</t>
  </si>
  <si>
    <t>ITRV-AT</t>
  </si>
  <si>
    <t>Комплект НИЖНИЙ термостатический УГЛОВОЙ 1/2" АНТРАЦИТ (черный матовый) блистер VIVALDO (20шт)С</t>
  </si>
  <si>
    <t>5 790.00 руб.</t>
  </si>
  <si>
    <t>VIV-101018</t>
  </si>
  <si>
    <t>ITRV-WH</t>
  </si>
  <si>
    <t>Комплект НИЖНИЙ термостатический УГЛОВОЙ 1/2" БЕЛЫЙ в блистере VIVALDO (20шт)В</t>
  </si>
  <si>
    <t>VIV-101017</t>
  </si>
  <si>
    <t>ITRV-CR</t>
  </si>
  <si>
    <t>Комплект НИЖНИЙ термостатический УГЛОВОЙ 1/2" ХРОМ в блистере VIVALDO (20шт)С</t>
  </si>
  <si>
    <t>5 590.00 руб.</t>
  </si>
  <si>
    <t>VIV-101019</t>
  </si>
  <si>
    <t>ITRV-BL</t>
  </si>
  <si>
    <t>Комплект НИЖНИЙ термостатический УГЛОВОЙ 1/2" ЧЕРНЫЙ в блистере VIVALDO (20шт)В</t>
  </si>
  <si>
    <t>VIV-101024</t>
  </si>
  <si>
    <t>AXTRV-AT</t>
  </si>
  <si>
    <t>Комплект термостатический ОСЕВОЙ 1/2" АНТРАЦИТ (черный матовый) в блистере VIVALDO (20шт)С</t>
  </si>
  <si>
    <t>4 290.00 руб.</t>
  </si>
  <si>
    <t>VIV-101022</t>
  </si>
  <si>
    <t>AXTRV-WH</t>
  </si>
  <si>
    <t>Комплект термостатический ОСЕВОЙ 1/2" БЕЛЫЙ в блистере VIVALDO (20шт)С</t>
  </si>
  <si>
    <t>VIV-101021</t>
  </si>
  <si>
    <t>AXTRV-CR</t>
  </si>
  <si>
    <t>Комплект термостатический ОСЕВОЙ 1/2" ХРОМ в блистере VIVALDO (20шт)С</t>
  </si>
  <si>
    <t>3 990.00 руб.</t>
  </si>
  <si>
    <t>VIV-101023</t>
  </si>
  <si>
    <t>AXTRV-BL</t>
  </si>
  <si>
    <t>Комплект термостатический ОСЕВОЙ 1/2" ЧЕРНЫЙ в блистере VIVALDO (20шт)С</t>
  </si>
  <si>
    <t>ZGR-000064</t>
  </si>
  <si>
    <t>QS-3411</t>
  </si>
  <si>
    <t>Клапан угловой термостатический ZEGOR (M30x1,5) с доп. уплотнением 1/2" (10 /100шт)</t>
  </si>
  <si>
    <t>593.55 руб.</t>
  </si>
  <si>
    <t>ZGR-000065</t>
  </si>
  <si>
    <t>QS-3611</t>
  </si>
  <si>
    <t>Клапан угловой термостатический ZEGOR (M30x1,5) с доп. уплотнением 3/4" (10 /80шт)</t>
  </si>
  <si>
    <t>677.28 руб.</t>
  </si>
  <si>
    <t>ZGR-000066</t>
  </si>
  <si>
    <t>QS-3811</t>
  </si>
  <si>
    <t>Клапан угловой термостатический ZEGOR (M30x1,5) с доп. уплотнением 1" (6 /60шт)</t>
  </si>
  <si>
    <t>1 061.53 руб.</t>
  </si>
  <si>
    <t>ZGR-000067</t>
  </si>
  <si>
    <t>QS-3412</t>
  </si>
  <si>
    <t>Клапан прямой термостатический ZEGOR (M30x1,5) с доп. уплотнением 1/2" (10 /100шт)</t>
  </si>
  <si>
    <t>585.36 руб.</t>
  </si>
  <si>
    <t>ZGR-000068</t>
  </si>
  <si>
    <t>QS-3612</t>
  </si>
  <si>
    <t>Клапан прямой термостатический ZEGOR (M30x1,5) с доп. уплотнением 3/4" (10 /80шт)</t>
  </si>
  <si>
    <t>757.94 руб.</t>
  </si>
  <si>
    <t>ZGR-000069</t>
  </si>
  <si>
    <t>QS-3812</t>
  </si>
  <si>
    <t>Клапан прямой термостатический ZEGOR (M30x1,5) с доп. уплотнением 1" (6 /60шт)</t>
  </si>
  <si>
    <t>1 138.93 руб.</t>
  </si>
  <si>
    <t>ZGR-000070</t>
  </si>
  <si>
    <t>QS-7001</t>
  </si>
  <si>
    <t>Термостатическая головка ZEGOR жидкостная,  М30 × 1,5, диапазон  от 6 до 28 ℃ (1/100шт)</t>
  </si>
  <si>
    <t>439.27 руб.</t>
  </si>
  <si>
    <t>ZGR-000071</t>
  </si>
  <si>
    <t>QS-7002</t>
  </si>
  <si>
    <t>Термостатическая головка ZEGOR жидкостная,  М30 × 1,5, от 6 до 28 ℃ с погружным датчиком (1/50шт)</t>
  </si>
  <si>
    <t>1 197.78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</si>
</sst>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2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</fonts>
  <fills count="3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0" numFmtId="0" fillId="0" borderId="1" applyFont="0" applyNumberFormat="0" applyFill="0" applyBorder="1" applyAlignment="1">
      <alignment horizontal="general" vertical="center" textRotation="0" wrapText="tru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1" numFmtId="164" fillId="2" borderId="1" applyFont="1" applyNumberFormat="1" applyFill="1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90d55282_86a5_11e9_8101_003048fd731b_d9a65605_f1e4_11ef_a6e1_047c1617b1431.jpeg"/><Relationship Id="rId2" Type="http://schemas.openxmlformats.org/officeDocument/2006/relationships/image" Target="../media/90d55292_86a5_11e9_8101_003048fd731b_d9a65615_f1e4_11ef_a6e1_047c1617b1432.jpeg"/><Relationship Id="rId3" Type="http://schemas.openxmlformats.org/officeDocument/2006/relationships/image" Target="../media/90d5528a_86a5_11e9_8101_003048fd731b_d9a6560d_f1e4_11ef_a6e1_047c1617b1433.jpeg"/><Relationship Id="rId4" Type="http://schemas.openxmlformats.org/officeDocument/2006/relationships/image" Target="../media/90d552a2_86a5_11e9_8101_003048fd731b_d9a65625_f1e4_11ef_a6e1_047c1617b1434.jpeg"/><Relationship Id="rId5" Type="http://schemas.openxmlformats.org/officeDocument/2006/relationships/image" Target="../media/90d5529a_86a5_11e9_8101_003048fd731b_d9a6561d_f1e4_11ef_a6e1_047c1617b1435.jpeg"/><Relationship Id="rId6" Type="http://schemas.openxmlformats.org/officeDocument/2006/relationships/image" Target="../media/90d552aa_86a5_11e9_8101_003048fd731b_b122ca5d_a596_11ee_a526_047c1617b1436.jpeg"/><Relationship Id="rId7" Type="http://schemas.openxmlformats.org/officeDocument/2006/relationships/image" Target="../media/90d552b2_86a5_11e9_8101_003048fd731b_d9a6562d_f1e4_11ef_a6e1_047c1617b1437.jpeg"/><Relationship Id="rId8" Type="http://schemas.openxmlformats.org/officeDocument/2006/relationships/image" Target="../media/90d552b6_86a5_11e9_8101_003048fd731b_d9a65631_f1e4_11ef_a6e1_047c1617b1438.jpeg"/><Relationship Id="rId9" Type="http://schemas.openxmlformats.org/officeDocument/2006/relationships/image" Target="../media/90d552ba_86a5_11e9_8101_003048fd731b_d9a65635_f1e4_11ef_a6e1_047c1617b1439.jpeg"/><Relationship Id="rId10" Type="http://schemas.openxmlformats.org/officeDocument/2006/relationships/image" Target="../media/90d552c2_86a5_11e9_8101_003048fd731b_d9a6563d_f1e4_11ef_a6e1_047c1617b14310.jpeg"/><Relationship Id="rId11" Type="http://schemas.openxmlformats.org/officeDocument/2006/relationships/image" Target="../media/90d552ca_86a5_11e9_8101_003048fd731b_d9a65645_f1e4_11ef_a6e1_047c1617b14311.jpeg"/><Relationship Id="rId12" Type="http://schemas.openxmlformats.org/officeDocument/2006/relationships/image" Target="../media/90d552d2_86a5_11e9_8101_003048fd731b_d9a6564d_f1e4_11ef_a6e1_047c1617b14312.jpeg"/><Relationship Id="rId13" Type="http://schemas.openxmlformats.org/officeDocument/2006/relationships/image" Target="../media/90d552da_86a5_11e9_8101_003048fd731b_f6cf4dcf_a596_11ee_a526_047c1617b14313.jpeg"/><Relationship Id="rId14" Type="http://schemas.openxmlformats.org/officeDocument/2006/relationships/image" Target="../media/90d552ed_86a5_11e9_8101_003048fd731b_d9a65661_f1e4_11ef_a6e1_047c1617b14314.jpeg"/><Relationship Id="rId15" Type="http://schemas.openxmlformats.org/officeDocument/2006/relationships/image" Target="../media/90d552ea_86a5_11e9_8101_003048fd731b_d9a6565d_f1e4_11ef_a6e1_047c1617b14315.jpeg"/><Relationship Id="rId16" Type="http://schemas.openxmlformats.org/officeDocument/2006/relationships/image" Target="../media/90d552e6_86a5_11e9_8101_003048fd731b_d9a65659_f1e4_11ef_a6e1_047c1617b14316.jpeg"/><Relationship Id="rId17" Type="http://schemas.openxmlformats.org/officeDocument/2006/relationships/image" Target="../media/90d552e2_86a5_11e9_8101_003048fd731b_d9a65655_f1e4_11ef_a6e1_047c1617b14317.jpeg"/><Relationship Id="rId18" Type="http://schemas.openxmlformats.org/officeDocument/2006/relationships/image" Target="../media/90d552f1_86a5_11e9_8101_003048fd731b_f6cf4db3_a596_11ee_a526_047c1617b14318.jpeg"/><Relationship Id="rId19" Type="http://schemas.openxmlformats.org/officeDocument/2006/relationships/image" Target="../media/90d552fa_86a5_11e9_8101_003048fd731b_f1bf9c1d_2770_11ed_a30e_00259070b48719.jpeg"/><Relationship Id="rId20" Type="http://schemas.openxmlformats.org/officeDocument/2006/relationships/image" Target="../media/1fcb30ba_5f91_11eb_822d_003048fd731b_f1bf9c21_2770_11ed_a30e_00259070b48720.jpeg"/><Relationship Id="rId21" Type="http://schemas.openxmlformats.org/officeDocument/2006/relationships/image" Target="../media/90d552f6_86a5_11e9_8101_003048fd731b_f1bf9c22_2770_11ed_a30e_00259070b48721.jpeg"/><Relationship Id="rId22" Type="http://schemas.openxmlformats.org/officeDocument/2006/relationships/image" Target="../media/365e7139_68f5_11ea_8111_003048fd731b_f1bf9c23_2770_11ed_a30e_00259070b48722.jpeg"/><Relationship Id="rId23" Type="http://schemas.openxmlformats.org/officeDocument/2006/relationships/image" Target="../media/365e7135_68f5_11ea_8111_003048fd731b_f1bf9c27_2770_11ed_a30e_00259070b48723.jpeg"/><Relationship Id="rId24" Type="http://schemas.openxmlformats.org/officeDocument/2006/relationships/image" Target="../media/5eb5c550_7c9e_11ea_8111_003048fd731b_f1bf9c2f_2770_11ed_a30e_00259070b48724.jpeg"/><Relationship Id="rId25" Type="http://schemas.openxmlformats.org/officeDocument/2006/relationships/image" Target="../media/5eb5c554_7c9e_11ea_8111_003048fd731b_f1bf9c30_2770_11ed_a30e_00259070b48725.jpeg"/><Relationship Id="rId26" Type="http://schemas.openxmlformats.org/officeDocument/2006/relationships/image" Target="../media/1fcb30c0_5f91_11eb_822d_003048fd731b_f1bf9c1b_2770_11ed_a30e_00259070b48726.jpeg"/><Relationship Id="rId27" Type="http://schemas.openxmlformats.org/officeDocument/2006/relationships/image" Target="../media/1fcb30c8_5f91_11eb_822d_003048fd731b_f1bf9c1c_2770_11ed_a30e_00259070b48727.jpeg"/><Relationship Id="rId28" Type="http://schemas.openxmlformats.org/officeDocument/2006/relationships/image" Target="../media/1fcb30d0_5f91_11eb_822d_003048fd731b_f1bf9c25_2770_11ed_a30e_00259070b48728.jpeg"/><Relationship Id="rId29" Type="http://schemas.openxmlformats.org/officeDocument/2006/relationships/image" Target="../media/90d55302_86a5_11e9_8101_003048fd731b_f1bf9c35_2770_11ed_a30e_00259070b48729.jpeg"/><Relationship Id="rId30" Type="http://schemas.openxmlformats.org/officeDocument/2006/relationships/image" Target="../media/1fcb30bc_5f91_11eb_822d_003048fd731b_f1bf9c34_2770_11ed_a30e_00259070b48730.jpeg"/><Relationship Id="rId31" Type="http://schemas.openxmlformats.org/officeDocument/2006/relationships/image" Target="../media/90d552fe_86a5_11e9_8101_003048fd731b_f1bf9c36_2770_11ed_a30e_00259070b48731.jpeg"/><Relationship Id="rId32" Type="http://schemas.openxmlformats.org/officeDocument/2006/relationships/image" Target="../media/365e7141_68f5_11ea_8111_003048fd731b_f1bf9c37_2770_11ed_a30e_00259070b48732.jpeg"/><Relationship Id="rId33" Type="http://schemas.openxmlformats.org/officeDocument/2006/relationships/image" Target="../media/365e713d_68f5_11ea_8111_003048fd731b_f1bf9c39_2770_11ed_a30e_00259070b48733.jpeg"/><Relationship Id="rId34" Type="http://schemas.openxmlformats.org/officeDocument/2006/relationships/image" Target="../media/5eb5c552_7c9e_11ea_8111_003048fd731b_f1bf9c3e_2770_11ed_a30e_00259070b48734.jpeg"/><Relationship Id="rId35" Type="http://schemas.openxmlformats.org/officeDocument/2006/relationships/image" Target="../media/5eb5c556_7c9e_11ea_8111_003048fd731b_f1bf9c3f_2770_11ed_a30e_00259070b48735.jpeg"/><Relationship Id="rId36" Type="http://schemas.openxmlformats.org/officeDocument/2006/relationships/image" Target="../media/1fcb30c4_5f91_11eb_822d_003048fd731b_f1bf9c32_2770_11ed_a30e_00259070b48736.jpeg"/><Relationship Id="rId37" Type="http://schemas.openxmlformats.org/officeDocument/2006/relationships/image" Target="../media/1fcb30cc_5f91_11eb_822d_003048fd731b_f1bf9c33_2770_11ed_a30e_00259070b48737.jpeg"/><Relationship Id="rId38" Type="http://schemas.openxmlformats.org/officeDocument/2006/relationships/image" Target="../media/365e714f_68f5_11ea_8111_003048fd731b_018ae8ab_7ca2_11ea_8111_003048fd731b38.png"/><Relationship Id="rId39" Type="http://schemas.openxmlformats.org/officeDocument/2006/relationships/image" Target="../media/365e7151_68f5_11ea_8111_003048fd731b_018ae8ac_7ca2_11ea_8111_003048fd731b39.jpeg"/><Relationship Id="rId40" Type="http://schemas.openxmlformats.org/officeDocument/2006/relationships/image" Target="../media/dab7a769_3767_11ea_810f_003048fd731b_f74277e3_a580_11ee_a526_047c1617b14340.jpeg"/><Relationship Id="rId41" Type="http://schemas.openxmlformats.org/officeDocument/2006/relationships/image" Target="../media/efe04996_729c_11ee_a4e3_047c1617b143_cfd40f26_a580_11ee_a526_047c1617b14341.jpeg"/><Relationship Id="rId42" Type="http://schemas.openxmlformats.org/officeDocument/2006/relationships/image" Target="../media/efe04998_729c_11ee_a4e3_047c1617b143_cfd40f29_a580_11ee_a526_047c1617b14342.jpeg"/><Relationship Id="rId43" Type="http://schemas.openxmlformats.org/officeDocument/2006/relationships/image" Target="../media/365e714d_68f5_11ea_8111_003048fd731b_f74277df_a580_11ee_a526_047c1617b14343.jpeg"/><Relationship Id="rId44" Type="http://schemas.openxmlformats.org/officeDocument/2006/relationships/image" Target="../media/efe0499a_729c_11ee_a4e3_047c1617b143_cfd40f2c_a580_11ee_a526_047c1617b14344.jpeg"/><Relationship Id="rId45" Type="http://schemas.openxmlformats.org/officeDocument/2006/relationships/image" Target="../media/efe0499c_729c_11ee_a4e3_047c1617b143_cfd40f2f_a580_11ee_a526_047c1617b14345.jpeg"/><Relationship Id="rId46" Type="http://schemas.openxmlformats.org/officeDocument/2006/relationships/image" Target="../media/970a8f76_ceda_11eb_82cb_003048fd731b_cfd40f33_a580_11ee_a526_047c1617b14346.jpeg"/><Relationship Id="rId47" Type="http://schemas.openxmlformats.org/officeDocument/2006/relationships/image" Target="../media/970a8f78_ceda_11eb_82cb_003048fd731b_cfd40f35_a580_11ee_a526_047c1617b14347.jpeg"/><Relationship Id="rId48" Type="http://schemas.openxmlformats.org/officeDocument/2006/relationships/image" Target="../media/970a8f72_ceda_11eb_82cb_003048fd731b_a1555433_602e_11ec_a20b_00259070b48748.jpeg"/><Relationship Id="rId49" Type="http://schemas.openxmlformats.org/officeDocument/2006/relationships/image" Target="../media/970a8f74_ceda_11eb_82cb_003048fd731b_a1555434_602e_11ec_a20b_00259070b48749.jpeg"/><Relationship Id="rId50" Type="http://schemas.openxmlformats.org/officeDocument/2006/relationships/image" Target="../media/8a41baf1_86a5_11e9_8101_003048fd731b_573396ea_f953_11e9_810b_003048fd731b50.jpeg"/><Relationship Id="rId51" Type="http://schemas.openxmlformats.org/officeDocument/2006/relationships/image" Target="../media/8a41baf9_86a5_11e9_8101_003048fd731b_573396ec_f953_11e9_810b_003048fd731b51.jpeg"/><Relationship Id="rId52" Type="http://schemas.openxmlformats.org/officeDocument/2006/relationships/image" Target="../media/8a41bb01_86a5_11e9_8101_003048fd731b_573396ee_f953_11e9_810b_003048fd731b52.jpeg"/><Relationship Id="rId53" Type="http://schemas.openxmlformats.org/officeDocument/2006/relationships/image" Target="../media/90d551f7_86a5_11e9_8101_003048fd731b_573396f0_f953_11e9_810b_003048fd731b53.jpeg"/><Relationship Id="rId54" Type="http://schemas.openxmlformats.org/officeDocument/2006/relationships/image" Target="../media/90d551ff_86a5_11e9_8101_003048fd731b_573396f2_f953_11e9_810b_003048fd731b54.jpeg"/><Relationship Id="rId55" Type="http://schemas.openxmlformats.org/officeDocument/2006/relationships/image" Target="../media/90d55207_86a5_11e9_8101_003048fd731b_573396f4_f953_11e9_810b_003048fd731b55.jpeg"/><Relationship Id="rId56" Type="http://schemas.openxmlformats.org/officeDocument/2006/relationships/image" Target="../media/90d5520f_86a5_11e9_8101_003048fd731b_573396f6_f953_11e9_810b_003048fd731b56.jpeg"/><Relationship Id="rId57" Type="http://schemas.openxmlformats.org/officeDocument/2006/relationships/image" Target="../media/90d55217_86a5_11e9_8101_003048fd731b_573396f8_f953_11e9_810b_003048fd731b57.jpeg"/><Relationship Id="rId58" Type="http://schemas.openxmlformats.org/officeDocument/2006/relationships/image" Target="../media/90d5521f_86a5_11e9_8101_003048fd731b_573396fa_f953_11e9_810b_003048fd731b58.jpeg"/><Relationship Id="rId59" Type="http://schemas.openxmlformats.org/officeDocument/2006/relationships/image" Target="../media/90d55233_86a5_11e9_8101_003048fd731b_57339700_f953_11e9_810b_003048fd731b59.jpeg"/><Relationship Id="rId60" Type="http://schemas.openxmlformats.org/officeDocument/2006/relationships/image" Target="../media/90d55236_86a5_11e9_8101_003048fd731b_57339701_f953_11e9_810b_003048fd731b60.jpeg"/><Relationship Id="rId61" Type="http://schemas.openxmlformats.org/officeDocument/2006/relationships/image" Target="../media/4687ac33_ffbc_11e9_810b_003048fd731b_e24a3642_518a_11ea_810f_003048fd731b61.jpeg"/><Relationship Id="rId62" Type="http://schemas.openxmlformats.org/officeDocument/2006/relationships/image" Target="../media/02a66c50_db0d_11ec_a2a2_00259070b487_cfd40f38_a580_11ee_a526_047c1617b14362.jpeg"/><Relationship Id="rId63" Type="http://schemas.openxmlformats.org/officeDocument/2006/relationships/image" Target="../media/90d55227_86a5_11e9_8101_003048fd731b_573396fc_f953_11e9_810b_003048fd731b63.jpeg"/><Relationship Id="rId64" Type="http://schemas.openxmlformats.org/officeDocument/2006/relationships/image" Target="../media/90d5522a_86a5_11e9_8101_003048fd731b_573396fd_f953_11e9_810b_003048fd731b64.jpeg"/><Relationship Id="rId65" Type="http://schemas.openxmlformats.org/officeDocument/2006/relationships/image" Target="../media/90d5522d_86a5_11e9_8101_003048fd731b_573396fe_f953_11e9_810b_003048fd731b65.jpeg"/><Relationship Id="rId66" Type="http://schemas.openxmlformats.org/officeDocument/2006/relationships/image" Target="../media/90d55230_86a5_11e9_8101_003048fd731b_573396ff_f953_11e9_810b_003048fd731b66.jpeg"/><Relationship Id="rId67" Type="http://schemas.openxmlformats.org/officeDocument/2006/relationships/image" Target="../media/8a41bad0_86a5_11e9_8101_003048fd731b_573396e1_f953_11e9_810b_003048fd731b67.jpeg"/><Relationship Id="rId68" Type="http://schemas.openxmlformats.org/officeDocument/2006/relationships/image" Target="../media/8a41bad4_86a5_11e9_8101_003048fd731b_573396e2_f953_11e9_810b_003048fd731b68.jpeg"/><Relationship Id="rId69" Type="http://schemas.openxmlformats.org/officeDocument/2006/relationships/image" Target="../media/8a41bad8_86a5_11e9_8101_003048fd731b_573396e3_f953_11e9_810b_003048fd731b69.jpeg"/><Relationship Id="rId70" Type="http://schemas.openxmlformats.org/officeDocument/2006/relationships/image" Target="../media/8a41badb_86a5_11e9_8101_003048fd731b_573396e4_f953_11e9_810b_003048fd731b70.jpeg"/><Relationship Id="rId71" Type="http://schemas.openxmlformats.org/officeDocument/2006/relationships/image" Target="../media/8a41badf_86a5_11e9_8101_003048fd731b_573396e5_f953_11e9_810b_003048fd731b71.jpeg"/><Relationship Id="rId72" Type="http://schemas.openxmlformats.org/officeDocument/2006/relationships/image" Target="../media/8a41bae9_86a5_11e9_8101_003048fd731b_573396e8_f953_11e9_810b_003048fd731b72.jpeg"/><Relationship Id="rId73" Type="http://schemas.openxmlformats.org/officeDocument/2006/relationships/image" Target="../media/8a41bae3_86a5_11e9_8101_003048fd731b_573396e6_f953_11e9_810b_003048fd731b73.jpeg"/><Relationship Id="rId74" Type="http://schemas.openxmlformats.org/officeDocument/2006/relationships/image" Target="../media/8a41bacd_86a5_11e9_8101_003048fd731b_573396e0_f953_11e9_810b_003048fd731b74.jpeg"/><Relationship Id="rId75" Type="http://schemas.openxmlformats.org/officeDocument/2006/relationships/image" Target="../media/90d55278_86a5_11e9_8101_003048fd731b_0f3c6777_27a6_11ed_a30e_00259070b48775.jpeg"/><Relationship Id="rId76" Type="http://schemas.openxmlformats.org/officeDocument/2006/relationships/image" Target="../media/90d55270_86a5_11e9_8101_003048fd731b_0f3c6775_27a6_11ed_a30e_00259070b48776.jpeg"/><Relationship Id="rId77" Type="http://schemas.openxmlformats.org/officeDocument/2006/relationships/image" Target="../media/365e7133_68f5_11ea_8111_003048fd731b_0f3c6779_27a6_11ed_a30e_00259070b48777.jpeg"/><Relationship Id="rId78" Type="http://schemas.openxmlformats.org/officeDocument/2006/relationships/image" Target="../media/90d55260_86a5_11e9_8101_003048fd731b_0f3c677d_27a6_11ed_a30e_00259070b48778.jpeg"/><Relationship Id="rId79" Type="http://schemas.openxmlformats.org/officeDocument/2006/relationships/image" Target="../media/efe049a0_729c_11ee_a4e3_047c1617b143_cfd40f3c_a580_11ee_a526_047c1617b14379.jpeg"/><Relationship Id="rId80" Type="http://schemas.openxmlformats.org/officeDocument/2006/relationships/image" Target="../media/efe0499e_729c_11ee_a4e3_047c1617b143_cfd40f3e_a580_11ee_a526_047c1617b14380.jpeg"/><Relationship Id="rId81" Type="http://schemas.openxmlformats.org/officeDocument/2006/relationships/image" Target="../media/90d55258_86a5_11e9_8101_003048fd731b_0f3c677e_27a6_11ed_a30e_00259070b48781.jpeg"/><Relationship Id="rId82" Type="http://schemas.openxmlformats.org/officeDocument/2006/relationships/image" Target="../media/9a4b48a4_e76e_11ea_8188_003048fd731b_0f3c677a_27a6_11ed_a30e_00259070b48782.jpeg"/><Relationship Id="rId83" Type="http://schemas.openxmlformats.org/officeDocument/2006/relationships/image" Target="../media/1fcb30d8_5f91_11eb_822d_003048fd731b_cfd40f40_a580_11ee_a526_047c1617b14383.jpeg"/><Relationship Id="rId84" Type="http://schemas.openxmlformats.org/officeDocument/2006/relationships/image" Target="../media/1fcb30d6_5f91_11eb_822d_003048fd731b_0f3c677b_27a6_11ed_a30e_00259070b48784.jpeg"/><Relationship Id="rId85" Type="http://schemas.openxmlformats.org/officeDocument/2006/relationships/image" Target="../media/d0916a72_3f69_11eb_8203_003048fd731b_0f3c677c_27a6_11ed_a30e_00259070b48785.jpeg"/><Relationship Id="rId86" Type="http://schemas.openxmlformats.org/officeDocument/2006/relationships/image" Target="../media/c51e6cd6_a3c0_11ed_a3cf_047c1617b143_cfd40f54_a580_11ee_a526_047c1617b14386.jpeg"/><Relationship Id="rId87" Type="http://schemas.openxmlformats.org/officeDocument/2006/relationships/image" Target="../media/b31ecf0d_4aa8_11ed_a349_00259070b484_cfd40f50_a580_11ee_a526_047c1617b14387.jpeg"/><Relationship Id="rId88" Type="http://schemas.openxmlformats.org/officeDocument/2006/relationships/image" Target="../media/b31ecf0f_4aa8_11ed_a349_00259070b484_cfd40f51_a580_11ee_a526_047c1617b14388.jpeg"/><Relationship Id="rId89" Type="http://schemas.openxmlformats.org/officeDocument/2006/relationships/image" Target="../media/b31ecf11_4aa8_11ed_a349_00259070b484_cfd40f52_a580_11ee_a526_047c1617b14389.jpeg"/><Relationship Id="rId90" Type="http://schemas.openxmlformats.org/officeDocument/2006/relationships/image" Target="../media/b31ecf13_4aa8_11ed_a349_00259070b484_cfd40f53_a580_11ee_a526_047c1617b14390.jpeg"/><Relationship Id="rId91" Type="http://schemas.openxmlformats.org/officeDocument/2006/relationships/image" Target="../media/1fcb30aa_5f91_11eb_822d_003048fd731b_60261cf0_27aa_11ed_a30e_00259070b48791.jpeg"/><Relationship Id="rId92" Type="http://schemas.openxmlformats.org/officeDocument/2006/relationships/image" Target="../media/1fcb30ac_5f91_11eb_822d_003048fd731b_60261cee_27aa_11ed_a30e_00259070b48792.jpeg"/><Relationship Id="rId93" Type="http://schemas.openxmlformats.org/officeDocument/2006/relationships/image" Target="../media/365e7123_68f5_11ea_8111_003048fd731b_60261cf3_27aa_11ed_a30e_00259070b48793.jpeg"/><Relationship Id="rId94" Type="http://schemas.openxmlformats.org/officeDocument/2006/relationships/image" Target="../media/365e7125_68f5_11ea_8111_003048fd731b_60261cf4_27aa_11ed_a30e_00259070b48794.jpeg"/><Relationship Id="rId95" Type="http://schemas.openxmlformats.org/officeDocument/2006/relationships/image" Target="../media/1fcb30e2_5f91_11eb_822d_003048fd731b_60261cf6_27aa_11ed_a30e_00259070b48795.jpeg"/><Relationship Id="rId96" Type="http://schemas.openxmlformats.org/officeDocument/2006/relationships/image" Target="../media/90d5526c_86a5_11e9_8101_003048fd731b_60261cf2_27aa_11ed_a30e_00259070b48796.jpeg"/><Relationship Id="rId97" Type="http://schemas.openxmlformats.org/officeDocument/2006/relationships/image" Target="../media/365e7127_68f5_11ea_8111_003048fd731b_60261cef_27aa_11ed_a30e_00259070b48797.jpeg"/><Relationship Id="rId98" Type="http://schemas.openxmlformats.org/officeDocument/2006/relationships/image" Target="../media/365e712f_68f5_11ea_8111_003048fd731b_60261cf7_27aa_11ed_a30e_00259070b48798.jpeg"/><Relationship Id="rId99" Type="http://schemas.openxmlformats.org/officeDocument/2006/relationships/image" Target="../media/90d55268_86a5_11e9_8101_003048fd731b_0f3c6782_27a6_11ed_a30e_00259070b48799.jpeg"/><Relationship Id="rId100" Type="http://schemas.openxmlformats.org/officeDocument/2006/relationships/image" Target="../media/365e712d_68f5_11ea_8111_003048fd731b_60261cf1_27aa_11ed_a30e_00259070b487100.jpeg"/><Relationship Id="rId101" Type="http://schemas.openxmlformats.org/officeDocument/2006/relationships/image" Target="../media/365e712b_68f5_11ea_8111_003048fd731b_0f3c6781_27a6_11ed_a30e_00259070b487101.jpeg"/><Relationship Id="rId102" Type="http://schemas.openxmlformats.org/officeDocument/2006/relationships/image" Target="../media/365e7129_68f5_11ea_8111_003048fd731b_0f3c6783_27a6_11ed_a30e_00259070b487102.jpeg"/><Relationship Id="rId103" Type="http://schemas.openxmlformats.org/officeDocument/2006/relationships/image" Target="../media/365e7147_68f5_11ea_8111_003048fd731b_60261cfd_27aa_11ed_a30e_00259070b487103.jpeg"/><Relationship Id="rId104" Type="http://schemas.openxmlformats.org/officeDocument/2006/relationships/image" Target="../media/b3858dbf_8705_11ea_8112_003048fd731b_60261cf9_27aa_11ed_a30e_00259070b487104.jpeg"/><Relationship Id="rId105" Type="http://schemas.openxmlformats.org/officeDocument/2006/relationships/image" Target="../media/365e714b_68f5_11ea_8111_003048fd731b_60261d01_27aa_11ed_a30e_00259070b487105.jpeg"/><Relationship Id="rId106" Type="http://schemas.openxmlformats.org/officeDocument/2006/relationships/image" Target="../media/365e7145_68f5_11ea_8111_003048fd731b_60261cfb_27aa_11ed_a30e_00259070b487106.png"/><Relationship Id="rId107" Type="http://schemas.openxmlformats.org/officeDocument/2006/relationships/image" Target="../media/e3f40c0c_5308_11ee_a4bb_047c1617b143_cfd40f43_a580_11ee_a526_047c1617b143107.jpeg"/><Relationship Id="rId108" Type="http://schemas.openxmlformats.org/officeDocument/2006/relationships/image" Target="../media/365e7131_68f5_11ea_8111_003048fd731b_cfd40f49_a580_11ee_a526_047c1617b143108.jpeg"/><Relationship Id="rId109" Type="http://schemas.openxmlformats.org/officeDocument/2006/relationships/image" Target="../media/365e7149_68f5_11ea_8111_003048fd731b_018ae8a8_7ca2_11ea_8111_003048fd731b109.jpeg"/><Relationship Id="rId110" Type="http://schemas.openxmlformats.org/officeDocument/2006/relationships/image" Target="../media/04b67c43_2a11_11ee_a486_047c1617b143_f7427810_a580_11ee_a526_047c1617b143110.jpeg"/><Relationship Id="rId111" Type="http://schemas.openxmlformats.org/officeDocument/2006/relationships/image" Target="../media/04b67c3d_2a11_11ee_a486_047c1617b143_f7427816_a580_11ee_a526_047c1617b143111.jpeg"/><Relationship Id="rId112" Type="http://schemas.openxmlformats.org/officeDocument/2006/relationships/image" Target="../media/04b67c3f_2a11_11ee_a486_047c1617b143_f7427814_a580_11ee_a526_047c1617b143112.jpeg"/><Relationship Id="rId113" Type="http://schemas.openxmlformats.org/officeDocument/2006/relationships/image" Target="../media/04b67c41_2a11_11ee_a486_047c1617b143_f7427812_a580_11ee_a526_047c1617b143113.jpeg"/><Relationship Id="rId114" Type="http://schemas.openxmlformats.org/officeDocument/2006/relationships/image" Target="../media/04b67c2b_2a11_11ee_a486_047c1617b143_f7427818_a580_11ee_a526_047c1617b143114.jpeg"/><Relationship Id="rId115" Type="http://schemas.openxmlformats.org/officeDocument/2006/relationships/image" Target="../media/8dd42955_29e9_11ee_a486_047c1617b143_f742781e_a580_11ee_a526_047c1617b143115.jpeg"/><Relationship Id="rId116" Type="http://schemas.openxmlformats.org/officeDocument/2006/relationships/image" Target="../media/8dd42953_29e9_11ee_a486_047c1617b143_f742781c_a580_11ee_a526_047c1617b143116.jpeg"/><Relationship Id="rId117" Type="http://schemas.openxmlformats.org/officeDocument/2006/relationships/image" Target="../media/8dd42957_29e9_11ee_a486_047c1617b143_f742781a_a580_11ee_a526_047c1617b143117.jpeg"/><Relationship Id="rId118" Type="http://schemas.openxmlformats.org/officeDocument/2006/relationships/image" Target="../media/04b67c33_2a11_11ee_a486_047c1617b143_f74277f8_a580_11ee_a526_047c1617b143118.jpeg"/><Relationship Id="rId119" Type="http://schemas.openxmlformats.org/officeDocument/2006/relationships/image" Target="../media/04b67c2d_2a11_11ee_a486_047c1617b143_f74277fe_a580_11ee_a526_047c1617b143119.jpeg"/><Relationship Id="rId120" Type="http://schemas.openxmlformats.org/officeDocument/2006/relationships/image" Target="../media/04b67c2f_2a11_11ee_a486_047c1617b143_f74277fc_a580_11ee_a526_047c1617b143120.jpeg"/><Relationship Id="rId121" Type="http://schemas.openxmlformats.org/officeDocument/2006/relationships/image" Target="../media/04b67c31_2a11_11ee_a486_047c1617b143_f74277fa_a580_11ee_a526_047c1617b143121.jpeg"/><Relationship Id="rId122" Type="http://schemas.openxmlformats.org/officeDocument/2006/relationships/image" Target="../media/04b67c3b_2a11_11ee_a486_047c1617b143_f74277f0_a580_11ee_a526_047c1617b143122.jpeg"/><Relationship Id="rId123" Type="http://schemas.openxmlformats.org/officeDocument/2006/relationships/image" Target="../media/04b67c35_2a11_11ee_a486_047c1617b143_f74277f6_a580_11ee_a526_047c1617b143123.jpeg"/><Relationship Id="rId124" Type="http://schemas.openxmlformats.org/officeDocument/2006/relationships/image" Target="../media/04b67c37_2a11_11ee_a486_047c1617b143_f74277f4_a580_11ee_a526_047c1617b143124.jpeg"/><Relationship Id="rId125" Type="http://schemas.openxmlformats.org/officeDocument/2006/relationships/image" Target="../media/04b67c39_2a11_11ee_a486_047c1617b143_f74277f2_a580_11ee_a526_047c1617b143125.jpeg"/><Relationship Id="rId126" Type="http://schemas.openxmlformats.org/officeDocument/2006/relationships/image" Target="../media/04b67c4b_2a11_11ee_a486_047c1617b143_f7427808_a580_11ee_a526_047c1617b143126.jpeg"/><Relationship Id="rId127" Type="http://schemas.openxmlformats.org/officeDocument/2006/relationships/image" Target="../media/04b67c47_2a11_11ee_a486_047c1617b143_f742780e_a580_11ee_a526_047c1617b143127.jpeg"/><Relationship Id="rId128" Type="http://schemas.openxmlformats.org/officeDocument/2006/relationships/image" Target="../media/04b67c45_2a11_11ee_a486_047c1617b143_f742780c_a580_11ee_a526_047c1617b143128.jpeg"/><Relationship Id="rId129" Type="http://schemas.openxmlformats.org/officeDocument/2006/relationships/image" Target="../media/04b67c49_2a11_11ee_a486_047c1617b143_f742780a_a580_11ee_a526_047c1617b143129.jpeg"/><Relationship Id="rId130" Type="http://schemas.openxmlformats.org/officeDocument/2006/relationships/image" Target="../media/04b67c53_2a11_11ee_a486_047c1617b143_f7427800_a580_11ee_a526_047c1617b143130.jpeg"/><Relationship Id="rId131" Type="http://schemas.openxmlformats.org/officeDocument/2006/relationships/image" Target="../media/04b67c4f_2a11_11ee_a486_047c1617b143_f7427806_a580_11ee_a526_047c1617b143131.jpeg"/><Relationship Id="rId132" Type="http://schemas.openxmlformats.org/officeDocument/2006/relationships/image" Target="../media/04b67c4d_2a11_11ee_a486_047c1617b143_f7427804_a580_11ee_a526_047c1617b143132.jpeg"/><Relationship Id="rId133" Type="http://schemas.openxmlformats.org/officeDocument/2006/relationships/image" Target="../media/04b67c51_2a11_11ee_a486_047c1617b143_f7427802_a580_11ee_a526_047c1617b143133.jpeg"/><Relationship Id="rId134" Type="http://schemas.openxmlformats.org/officeDocument/2006/relationships/image" Target="../media/970a8f7a_ceda_11eb_82cb_003048fd731b_60261d27_27aa_11ed_a30e_00259070b487134.jpeg"/><Relationship Id="rId135" Type="http://schemas.openxmlformats.org/officeDocument/2006/relationships/image" Target="../media/970a8f80_ceda_11eb_82cb_003048fd731b_cfd40f4d_a580_11ee_a526_047c1617b143135.jpeg"/><Relationship Id="rId136" Type="http://schemas.openxmlformats.org/officeDocument/2006/relationships/image" Target="../media/970a8f86_ceda_11eb_82cb_003048fd731b_a1555431_602e_11ec_a20b_00259070b487136.jpeg"/><Relationship Id="rId137" Type="http://schemas.openxmlformats.org/officeDocument/2006/relationships/image" Target="../media/970a8f88_ceda_11eb_82cb_003048fd731b_a1555432_602e_11ec_a20b_00259070b48713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1" name="Image_1" descr="Image_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2" name="Image_2" descr="Image_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3" name="Image_3" descr="Image_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" name="Image_4" descr="Image_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5" name="Image_5" descr="Image_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6" name="Image_6" descr="Image_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7" name="Image_7" descr="Image_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8" name="Image_8" descr="Image_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9" name="Image_9" descr="Image_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10" name="Image_10" descr="Image_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11" name="Image_11" descr="Image_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12" name="Image_12" descr="Image_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13" name="Image_13" descr="Image_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14" name="Image_14" descr="Image_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15" name="Image_15" descr="Image_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16" name="Image_16" descr="Image_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17" name="Image_17" descr="Image_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18" name="Image_18" descr="Image_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19" name="Image_19" descr="Image_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20" name="Image_20" descr="Image_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21" name="Image_21" descr="Image_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22" name="Image_22" descr="Image_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23" name="Image_23" descr="Image_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24" name="Image_24" descr="Image_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25" name="Image_25" descr="Image_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26" name="Image_26" descr="Image_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27" name="Image_27" descr="Image_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28" name="Image_28" descr="Image_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29" name="Image_29" descr="Image_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</xdr:row>
      <xdr:rowOff>95250</xdr:rowOff>
    </xdr:from>
    <xdr:ext cx="1143000" cy="1143000"/>
    <xdr:pic>
      <xdr:nvPicPr>
        <xdr:cNvPr id="30" name="Image_30" descr="Image_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</xdr:row>
      <xdr:rowOff>95250</xdr:rowOff>
    </xdr:from>
    <xdr:ext cx="1143000" cy="1143000"/>
    <xdr:pic>
      <xdr:nvPicPr>
        <xdr:cNvPr id="31" name="Image_31" descr="Image_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32" name="Image_32" descr="Image_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33" name="Image_33" descr="Image_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34" name="Image_34" descr="Image_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35" name="Image_35" descr="Image_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36" name="Image_36" descr="Image_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37" name="Image_37" descr="Image_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38" name="Image_38" descr="Image_3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39" name="Image_39" descr="Image_3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40" name="Image_40" descr="Image_4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41" name="Image_41" descr="Image_4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42" name="Image_42" descr="Image_4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43" name="Image_43" descr="Image_4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44" name="Image_44" descr="Image_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45" name="Image_45" descr="Image_4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46" name="Image_46" descr="Image_4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47" name="Image_47" descr="Image_4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95250</xdr:rowOff>
    </xdr:from>
    <xdr:ext cx="1143000" cy="1143000"/>
    <xdr:pic>
      <xdr:nvPicPr>
        <xdr:cNvPr id="48" name="Image_48" descr="Image_4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49" name="Image_49" descr="Image_4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50" name="Image_50" descr="Image_5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51" name="Image_51" descr="Image_5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52" name="Image_52" descr="Image_5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53" name="Image_53" descr="Image_5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128</xdr:row>
      <xdr:rowOff>95250</xdr:rowOff>
    </xdr:from>
    <xdr:ext cx="1143000" cy="1143000"/>
    <xdr:pic>
      <xdr:nvPicPr>
        <xdr:cNvPr id="54" name="Image_54" descr="Image_5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55" name="Image_55" descr="Image_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132</xdr:row>
      <xdr:rowOff>95250</xdr:rowOff>
    </xdr:from>
    <xdr:ext cx="1143000" cy="1143000"/>
    <xdr:pic>
      <xdr:nvPicPr>
        <xdr:cNvPr id="56" name="Image_56" descr="Image_5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57" name="Image_57" descr="Image_5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58" name="Image_58" descr="Image_5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59" name="Image_59" descr="Image_5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95250</xdr:rowOff>
    </xdr:from>
    <xdr:ext cx="1143000" cy="1143000"/>
    <xdr:pic>
      <xdr:nvPicPr>
        <xdr:cNvPr id="60" name="Image_60" descr="Image_6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140</xdr:row>
      <xdr:rowOff>95250</xdr:rowOff>
    </xdr:from>
    <xdr:ext cx="1143000" cy="1143000"/>
    <xdr:pic>
      <xdr:nvPicPr>
        <xdr:cNvPr id="61" name="Image_61" descr="Image_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141</xdr:row>
      <xdr:rowOff>95250</xdr:rowOff>
    </xdr:from>
    <xdr:ext cx="1143000" cy="1143000"/>
    <xdr:pic>
      <xdr:nvPicPr>
        <xdr:cNvPr id="62" name="Image_62" descr="Image_6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142</xdr:row>
      <xdr:rowOff>95250</xdr:rowOff>
    </xdr:from>
    <xdr:ext cx="1143000" cy="1143000"/>
    <xdr:pic>
      <xdr:nvPicPr>
        <xdr:cNvPr id="63" name="Image_63" descr="Image_6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144</xdr:row>
      <xdr:rowOff>95250</xdr:rowOff>
    </xdr:from>
    <xdr:ext cx="1143000" cy="1143000"/>
    <xdr:pic>
      <xdr:nvPicPr>
        <xdr:cNvPr id="64" name="Image_64" descr="Image_6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146</xdr:row>
      <xdr:rowOff>95250</xdr:rowOff>
    </xdr:from>
    <xdr:ext cx="1143000" cy="1143000"/>
    <xdr:pic>
      <xdr:nvPicPr>
        <xdr:cNvPr id="65" name="Image_65" descr="Image_65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147</xdr:row>
      <xdr:rowOff>95250</xdr:rowOff>
    </xdr:from>
    <xdr:ext cx="1143000" cy="1143000"/>
    <xdr:pic>
      <xdr:nvPicPr>
        <xdr:cNvPr id="66" name="Image_66" descr="Image_6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148</xdr:row>
      <xdr:rowOff>95250</xdr:rowOff>
    </xdr:from>
    <xdr:ext cx="1143000" cy="1143000"/>
    <xdr:pic>
      <xdr:nvPicPr>
        <xdr:cNvPr id="67" name="Image_67" descr="Image_6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149</xdr:row>
      <xdr:rowOff>95250</xdr:rowOff>
    </xdr:from>
    <xdr:ext cx="1143000" cy="1143000"/>
    <xdr:pic>
      <xdr:nvPicPr>
        <xdr:cNvPr id="68" name="Image_68" descr="Image_6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150</xdr:row>
      <xdr:rowOff>95250</xdr:rowOff>
    </xdr:from>
    <xdr:ext cx="1143000" cy="1143000"/>
    <xdr:pic>
      <xdr:nvPicPr>
        <xdr:cNvPr id="69" name="Image_69" descr="Image_6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151</xdr:row>
      <xdr:rowOff>95250</xdr:rowOff>
    </xdr:from>
    <xdr:ext cx="1143000" cy="1143000"/>
    <xdr:pic>
      <xdr:nvPicPr>
        <xdr:cNvPr id="70" name="Image_70" descr="Image_7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71" name="Image_71" descr="Image_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153</xdr:row>
      <xdr:rowOff>95250</xdr:rowOff>
    </xdr:from>
    <xdr:ext cx="1143000" cy="1143000"/>
    <xdr:pic>
      <xdr:nvPicPr>
        <xdr:cNvPr id="72" name="Image_72" descr="Image_72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155</xdr:row>
      <xdr:rowOff>95250</xdr:rowOff>
    </xdr:from>
    <xdr:ext cx="1143000" cy="1143000"/>
    <xdr:pic>
      <xdr:nvPicPr>
        <xdr:cNvPr id="73" name="Image_73" descr="Image_73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157</xdr:row>
      <xdr:rowOff>95250</xdr:rowOff>
    </xdr:from>
    <xdr:ext cx="1143000" cy="1143000"/>
    <xdr:pic>
      <xdr:nvPicPr>
        <xdr:cNvPr id="74" name="Image_74" descr="Image_74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158</xdr:row>
      <xdr:rowOff>95250</xdr:rowOff>
    </xdr:from>
    <xdr:ext cx="1143000" cy="1143000"/>
    <xdr:pic>
      <xdr:nvPicPr>
        <xdr:cNvPr id="75" name="Image_75" descr="Image_7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160</xdr:row>
      <xdr:rowOff>95250</xdr:rowOff>
    </xdr:from>
    <xdr:ext cx="1143000" cy="1143000"/>
    <xdr:pic>
      <xdr:nvPicPr>
        <xdr:cNvPr id="76" name="Image_76" descr="Image_7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162</xdr:row>
      <xdr:rowOff>95250</xdr:rowOff>
    </xdr:from>
    <xdr:ext cx="1143000" cy="1143000"/>
    <xdr:pic>
      <xdr:nvPicPr>
        <xdr:cNvPr id="77" name="Image_77" descr="Image_7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78" name="Image_78" descr="Image_7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165</xdr:row>
      <xdr:rowOff>95250</xdr:rowOff>
    </xdr:from>
    <xdr:ext cx="1143000" cy="1143000"/>
    <xdr:pic>
      <xdr:nvPicPr>
        <xdr:cNvPr id="79" name="Image_79" descr="Image_7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166</xdr:row>
      <xdr:rowOff>95250</xdr:rowOff>
    </xdr:from>
    <xdr:ext cx="1143000" cy="1143000"/>
    <xdr:pic>
      <xdr:nvPicPr>
        <xdr:cNvPr id="80" name="Image_80" descr="Image_8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167</xdr:row>
      <xdr:rowOff>95250</xdr:rowOff>
    </xdr:from>
    <xdr:ext cx="1143000" cy="1143000"/>
    <xdr:pic>
      <xdr:nvPicPr>
        <xdr:cNvPr id="81" name="Image_81" descr="Image_8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169</xdr:row>
      <xdr:rowOff>95250</xdr:rowOff>
    </xdr:from>
    <xdr:ext cx="1143000" cy="1143000"/>
    <xdr:pic>
      <xdr:nvPicPr>
        <xdr:cNvPr id="82" name="Image_82" descr="Image_8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170</xdr:row>
      <xdr:rowOff>95250</xdr:rowOff>
    </xdr:from>
    <xdr:ext cx="1143000" cy="1143000"/>
    <xdr:pic>
      <xdr:nvPicPr>
        <xdr:cNvPr id="83" name="Image_83" descr="Image_8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171</xdr:row>
      <xdr:rowOff>95250</xdr:rowOff>
    </xdr:from>
    <xdr:ext cx="1143000" cy="1143000"/>
    <xdr:pic>
      <xdr:nvPicPr>
        <xdr:cNvPr id="84" name="Image_84" descr="Image_8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95250</xdr:rowOff>
    </xdr:from>
    <xdr:ext cx="1143000" cy="1143000"/>
    <xdr:pic>
      <xdr:nvPicPr>
        <xdr:cNvPr id="85" name="Image_85" descr="Image_8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173</xdr:row>
      <xdr:rowOff>95250</xdr:rowOff>
    </xdr:from>
    <xdr:ext cx="1143000" cy="1143000"/>
    <xdr:pic>
      <xdr:nvPicPr>
        <xdr:cNvPr id="86" name="Image_86" descr="Image_8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174</xdr:row>
      <xdr:rowOff>95250</xdr:rowOff>
    </xdr:from>
    <xdr:ext cx="1143000" cy="1143000"/>
    <xdr:pic>
      <xdr:nvPicPr>
        <xdr:cNvPr id="87" name="Image_87" descr="Image_8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95250</xdr:rowOff>
    </xdr:from>
    <xdr:ext cx="1143000" cy="1143000"/>
    <xdr:pic>
      <xdr:nvPicPr>
        <xdr:cNvPr id="88" name="Image_88" descr="Image_8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95250</xdr:rowOff>
    </xdr:from>
    <xdr:ext cx="1143000" cy="1143000"/>
    <xdr:pic>
      <xdr:nvPicPr>
        <xdr:cNvPr id="89" name="Image_89" descr="Image_8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177</xdr:row>
      <xdr:rowOff>95250</xdr:rowOff>
    </xdr:from>
    <xdr:ext cx="1143000" cy="1143000"/>
    <xdr:pic>
      <xdr:nvPicPr>
        <xdr:cNvPr id="90" name="Image_90" descr="Image_9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178</xdr:row>
      <xdr:rowOff>95250</xdr:rowOff>
    </xdr:from>
    <xdr:ext cx="1143000" cy="1143000"/>
    <xdr:pic>
      <xdr:nvPicPr>
        <xdr:cNvPr id="91" name="Image_91" descr="Image_9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179</xdr:row>
      <xdr:rowOff>95250</xdr:rowOff>
    </xdr:from>
    <xdr:ext cx="1143000" cy="1143000"/>
    <xdr:pic>
      <xdr:nvPicPr>
        <xdr:cNvPr id="92" name="Image_92" descr="Image_9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180</xdr:row>
      <xdr:rowOff>95250</xdr:rowOff>
    </xdr:from>
    <xdr:ext cx="1143000" cy="1143000"/>
    <xdr:pic>
      <xdr:nvPicPr>
        <xdr:cNvPr id="93" name="Image_93" descr="Image_9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181</xdr:row>
      <xdr:rowOff>95250</xdr:rowOff>
    </xdr:from>
    <xdr:ext cx="1143000" cy="1143000"/>
    <xdr:pic>
      <xdr:nvPicPr>
        <xdr:cNvPr id="94" name="Image_94" descr="Image_9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182</xdr:row>
      <xdr:rowOff>95250</xdr:rowOff>
    </xdr:from>
    <xdr:ext cx="1143000" cy="1143000"/>
    <xdr:pic>
      <xdr:nvPicPr>
        <xdr:cNvPr id="95" name="Image_95" descr="Image_9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96" name="Image_96" descr="Image_9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185</xdr:row>
      <xdr:rowOff>95250</xdr:rowOff>
    </xdr:from>
    <xdr:ext cx="1143000" cy="1143000"/>
    <xdr:pic>
      <xdr:nvPicPr>
        <xdr:cNvPr id="97" name="Image_97" descr="Image_9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186</xdr:row>
      <xdr:rowOff>95250</xdr:rowOff>
    </xdr:from>
    <xdr:ext cx="1143000" cy="1143000"/>
    <xdr:pic>
      <xdr:nvPicPr>
        <xdr:cNvPr id="98" name="Image_98" descr="Image_9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187</xdr:row>
      <xdr:rowOff>95250</xdr:rowOff>
    </xdr:from>
    <xdr:ext cx="1143000" cy="1143000"/>
    <xdr:pic>
      <xdr:nvPicPr>
        <xdr:cNvPr id="99" name="Image_99" descr="Image_9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188</xdr:row>
      <xdr:rowOff>95250</xdr:rowOff>
    </xdr:from>
    <xdr:ext cx="1143000" cy="1143000"/>
    <xdr:pic>
      <xdr:nvPicPr>
        <xdr:cNvPr id="100" name="Image_100" descr="Image_10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189</xdr:row>
      <xdr:rowOff>95250</xdr:rowOff>
    </xdr:from>
    <xdr:ext cx="1143000" cy="1143000"/>
    <xdr:pic>
      <xdr:nvPicPr>
        <xdr:cNvPr id="101" name="Image_101" descr="Image_10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190</xdr:row>
      <xdr:rowOff>95250</xdr:rowOff>
    </xdr:from>
    <xdr:ext cx="1143000" cy="1143000"/>
    <xdr:pic>
      <xdr:nvPicPr>
        <xdr:cNvPr id="102" name="Image_102" descr="Image_102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191</xdr:row>
      <xdr:rowOff>95250</xdr:rowOff>
    </xdr:from>
    <xdr:ext cx="1143000" cy="1143000"/>
    <xdr:pic>
      <xdr:nvPicPr>
        <xdr:cNvPr id="103" name="Image_103" descr="Image_10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192</xdr:row>
      <xdr:rowOff>95250</xdr:rowOff>
    </xdr:from>
    <xdr:ext cx="1143000" cy="1143000"/>
    <xdr:pic>
      <xdr:nvPicPr>
        <xdr:cNvPr id="104" name="Image_104" descr="Image_104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194</xdr:row>
      <xdr:rowOff>95250</xdr:rowOff>
    </xdr:from>
    <xdr:ext cx="1143000" cy="1143000"/>
    <xdr:pic>
      <xdr:nvPicPr>
        <xdr:cNvPr id="105" name="Image_105" descr="Image_10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195</xdr:row>
      <xdr:rowOff>95250</xdr:rowOff>
    </xdr:from>
    <xdr:ext cx="1143000" cy="1143000"/>
    <xdr:pic>
      <xdr:nvPicPr>
        <xdr:cNvPr id="106" name="Image_106" descr="Image_10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196</xdr:row>
      <xdr:rowOff>95250</xdr:rowOff>
    </xdr:from>
    <xdr:ext cx="1143000" cy="1143000"/>
    <xdr:pic>
      <xdr:nvPicPr>
        <xdr:cNvPr id="107" name="Image_107" descr="Image_10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197</xdr:row>
      <xdr:rowOff>95250</xdr:rowOff>
    </xdr:from>
    <xdr:ext cx="1143000" cy="1143000"/>
    <xdr:pic>
      <xdr:nvPicPr>
        <xdr:cNvPr id="108" name="Image_108" descr="Image_10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198</xdr:row>
      <xdr:rowOff>95250</xdr:rowOff>
    </xdr:from>
    <xdr:ext cx="1143000" cy="1143000"/>
    <xdr:pic>
      <xdr:nvPicPr>
        <xdr:cNvPr id="109" name="Image_109" descr="Image_10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199</xdr:row>
      <xdr:rowOff>95250</xdr:rowOff>
    </xdr:from>
    <xdr:ext cx="1143000" cy="1143000"/>
    <xdr:pic>
      <xdr:nvPicPr>
        <xdr:cNvPr id="110" name="Image_110" descr="Image_11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200</xdr:row>
      <xdr:rowOff>95250</xdr:rowOff>
    </xdr:from>
    <xdr:ext cx="1143000" cy="1143000"/>
    <xdr:pic>
      <xdr:nvPicPr>
        <xdr:cNvPr id="111" name="Image_111" descr="Image_111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201</xdr:row>
      <xdr:rowOff>95250</xdr:rowOff>
    </xdr:from>
    <xdr:ext cx="1143000" cy="1143000"/>
    <xdr:pic>
      <xdr:nvPicPr>
        <xdr:cNvPr id="112" name="Image_112" descr="Image_11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202</xdr:row>
      <xdr:rowOff>95250</xdr:rowOff>
    </xdr:from>
    <xdr:ext cx="1143000" cy="1143000"/>
    <xdr:pic>
      <xdr:nvPicPr>
        <xdr:cNvPr id="113" name="Image_113" descr="Image_11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203</xdr:row>
      <xdr:rowOff>95250</xdr:rowOff>
    </xdr:from>
    <xdr:ext cx="1143000" cy="1143000"/>
    <xdr:pic>
      <xdr:nvPicPr>
        <xdr:cNvPr id="114" name="Image_114" descr="Image_114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204</xdr:row>
      <xdr:rowOff>95250</xdr:rowOff>
    </xdr:from>
    <xdr:ext cx="1143000" cy="1143000"/>
    <xdr:pic>
      <xdr:nvPicPr>
        <xdr:cNvPr id="115" name="Image_115" descr="Image_115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95250</xdr:rowOff>
    </xdr:from>
    <xdr:ext cx="1143000" cy="1143000"/>
    <xdr:pic>
      <xdr:nvPicPr>
        <xdr:cNvPr id="116" name="Image_116" descr="Image_116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206</xdr:row>
      <xdr:rowOff>95250</xdr:rowOff>
    </xdr:from>
    <xdr:ext cx="1143000" cy="1143000"/>
    <xdr:pic>
      <xdr:nvPicPr>
        <xdr:cNvPr id="117" name="Image_117" descr="Image_117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207</xdr:row>
      <xdr:rowOff>95250</xdr:rowOff>
    </xdr:from>
    <xdr:ext cx="1143000" cy="1143000"/>
    <xdr:pic>
      <xdr:nvPicPr>
        <xdr:cNvPr id="118" name="Image_118" descr="Image_118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208</xdr:row>
      <xdr:rowOff>95250</xdr:rowOff>
    </xdr:from>
    <xdr:ext cx="1143000" cy="1143000"/>
    <xdr:pic>
      <xdr:nvPicPr>
        <xdr:cNvPr id="119" name="Image_119" descr="Image_119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209</xdr:row>
      <xdr:rowOff>95250</xdr:rowOff>
    </xdr:from>
    <xdr:ext cx="1143000" cy="1143000"/>
    <xdr:pic>
      <xdr:nvPicPr>
        <xdr:cNvPr id="120" name="Image_120" descr="Image_12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210</xdr:row>
      <xdr:rowOff>95250</xdr:rowOff>
    </xdr:from>
    <xdr:ext cx="1143000" cy="1143000"/>
    <xdr:pic>
      <xdr:nvPicPr>
        <xdr:cNvPr id="121" name="Image_121" descr="Image_121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211</xdr:row>
      <xdr:rowOff>95250</xdr:rowOff>
    </xdr:from>
    <xdr:ext cx="1143000" cy="1143000"/>
    <xdr:pic>
      <xdr:nvPicPr>
        <xdr:cNvPr id="122" name="Image_122" descr="Image_122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212</xdr:row>
      <xdr:rowOff>95250</xdr:rowOff>
    </xdr:from>
    <xdr:ext cx="1143000" cy="1143000"/>
    <xdr:pic>
      <xdr:nvPicPr>
        <xdr:cNvPr id="123" name="Image_123" descr="Image_123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213</xdr:row>
      <xdr:rowOff>95250</xdr:rowOff>
    </xdr:from>
    <xdr:ext cx="1143000" cy="1143000"/>
    <xdr:pic>
      <xdr:nvPicPr>
        <xdr:cNvPr id="124" name="Image_124" descr="Image_124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214</xdr:row>
      <xdr:rowOff>95250</xdr:rowOff>
    </xdr:from>
    <xdr:ext cx="1143000" cy="1143000"/>
    <xdr:pic>
      <xdr:nvPicPr>
        <xdr:cNvPr id="125" name="Image_125" descr="Image_125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215</xdr:row>
      <xdr:rowOff>95250</xdr:rowOff>
    </xdr:from>
    <xdr:ext cx="1143000" cy="1143000"/>
    <xdr:pic>
      <xdr:nvPicPr>
        <xdr:cNvPr id="126" name="Image_126" descr="Image_126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216</xdr:row>
      <xdr:rowOff>95250</xdr:rowOff>
    </xdr:from>
    <xdr:ext cx="1143000" cy="1143000"/>
    <xdr:pic>
      <xdr:nvPicPr>
        <xdr:cNvPr id="127" name="Image_127" descr="Image_127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217</xdr:row>
      <xdr:rowOff>95250</xdr:rowOff>
    </xdr:from>
    <xdr:ext cx="1143000" cy="1143000"/>
    <xdr:pic>
      <xdr:nvPicPr>
        <xdr:cNvPr id="128" name="Image_128" descr="Image_128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218</xdr:row>
      <xdr:rowOff>95250</xdr:rowOff>
    </xdr:from>
    <xdr:ext cx="1143000" cy="1143000"/>
    <xdr:pic>
      <xdr:nvPicPr>
        <xdr:cNvPr id="129" name="Image_129" descr="Image_129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219</xdr:row>
      <xdr:rowOff>95250</xdr:rowOff>
    </xdr:from>
    <xdr:ext cx="1143000" cy="1143000"/>
    <xdr:pic>
      <xdr:nvPicPr>
        <xdr:cNvPr id="130" name="Image_130" descr="Image_130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220</xdr:row>
      <xdr:rowOff>95250</xdr:rowOff>
    </xdr:from>
    <xdr:ext cx="1143000" cy="1143000"/>
    <xdr:pic>
      <xdr:nvPicPr>
        <xdr:cNvPr id="131" name="Image_131" descr="Image_131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221</xdr:row>
      <xdr:rowOff>95250</xdr:rowOff>
    </xdr:from>
    <xdr:ext cx="1143000" cy="1143000"/>
    <xdr:pic>
      <xdr:nvPicPr>
        <xdr:cNvPr id="132" name="Image_132" descr="Image_13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222</xdr:row>
      <xdr:rowOff>95250</xdr:rowOff>
    </xdr:from>
    <xdr:ext cx="1143000" cy="1143000"/>
    <xdr:pic>
      <xdr:nvPicPr>
        <xdr:cNvPr id="133" name="Image_133" descr="Image_133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223</xdr:row>
      <xdr:rowOff>95250</xdr:rowOff>
    </xdr:from>
    <xdr:ext cx="1143000" cy="1143000"/>
    <xdr:pic>
      <xdr:nvPicPr>
        <xdr:cNvPr id="134" name="Image_134" descr="Image_134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226</xdr:row>
      <xdr:rowOff>95250</xdr:rowOff>
    </xdr:from>
    <xdr:ext cx="1143000" cy="1143000"/>
    <xdr:pic>
      <xdr:nvPicPr>
        <xdr:cNvPr id="135" name="Image_135" descr="Image_13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229</xdr:row>
      <xdr:rowOff>95250</xdr:rowOff>
    </xdr:from>
    <xdr:ext cx="1143000" cy="1143000"/>
    <xdr:pic>
      <xdr:nvPicPr>
        <xdr:cNvPr id="136" name="Image_136" descr="Image_13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230</xdr:row>
      <xdr:rowOff>95250</xdr:rowOff>
    </xdr:from>
    <xdr:ext cx="1143000" cy="1143000"/>
    <xdr:pic>
      <xdr:nvPicPr>
        <xdr:cNvPr id="137" name="Image_137" descr="Image_13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231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>
        <f>SUM(L2:L231)</f>
        <v>0</v>
      </c>
    </row>
    <row r="2" spans="1:12">
      <c r="A2" s="1"/>
      <c r="B2" s="1">
        <v>883187</v>
      </c>
      <c r="C2" s="1" t="s">
        <v>11</v>
      </c>
      <c r="D2" s="1"/>
      <c r="E2" s="3" t="s">
        <v>12</v>
      </c>
      <c r="F2" s="1" t="s">
        <v>13</v>
      </c>
      <c r="G2" s="1" t="s">
        <v>14</v>
      </c>
      <c r="H2" s="1" t="s">
        <v>14</v>
      </c>
      <c r="I2" s="1" t="s">
        <v>14</v>
      </c>
      <c r="J2" s="1" t="s">
        <v>15</v>
      </c>
      <c r="K2" s="2"/>
      <c r="L2" s="5">
        <f>K2*920.93</f>
        <v>0</v>
      </c>
    </row>
    <row r="3" spans="1:12">
      <c r="A3" s="1"/>
      <c r="B3" s="1">
        <v>883188</v>
      </c>
      <c r="C3" s="1" t="s">
        <v>16</v>
      </c>
      <c r="D3" s="1"/>
      <c r="E3" s="3" t="s">
        <v>17</v>
      </c>
      <c r="F3" s="1" t="s">
        <v>18</v>
      </c>
      <c r="G3" s="1" t="s">
        <v>14</v>
      </c>
      <c r="H3" s="1" t="s">
        <v>14</v>
      </c>
      <c r="I3" s="1" t="s">
        <v>14</v>
      </c>
      <c r="J3" s="1" t="s">
        <v>15</v>
      </c>
      <c r="K3" s="2"/>
      <c r="L3" s="5">
        <f>K3*1247.10</f>
        <v>0</v>
      </c>
    </row>
    <row r="4" spans="1:12">
      <c r="A4" s="1"/>
      <c r="B4" s="1">
        <v>884611</v>
      </c>
      <c r="C4" s="1" t="s">
        <v>19</v>
      </c>
      <c r="D4" s="1" t="s">
        <v>20</v>
      </c>
      <c r="E4" s="3" t="s">
        <v>21</v>
      </c>
      <c r="F4" s="1" t="s">
        <v>22</v>
      </c>
      <c r="G4" s="1" t="s">
        <v>14</v>
      </c>
      <c r="H4" s="1" t="s">
        <v>14</v>
      </c>
      <c r="I4" s="1" t="s">
        <v>14</v>
      </c>
      <c r="J4" s="1" t="s">
        <v>15</v>
      </c>
      <c r="K4" s="2"/>
      <c r="L4" s="5">
        <f>K4*159.25</f>
        <v>0</v>
      </c>
    </row>
    <row r="5" spans="1:12">
      <c r="A5" s="1"/>
      <c r="B5" s="1">
        <v>884612</v>
      </c>
      <c r="C5" s="1" t="s">
        <v>23</v>
      </c>
      <c r="D5" s="1" t="s">
        <v>24</v>
      </c>
      <c r="E5" s="3" t="s">
        <v>25</v>
      </c>
      <c r="F5" s="1" t="s">
        <v>22</v>
      </c>
      <c r="G5" s="1" t="s">
        <v>14</v>
      </c>
      <c r="H5" s="1" t="s">
        <v>14</v>
      </c>
      <c r="I5" s="1" t="s">
        <v>14</v>
      </c>
      <c r="J5" s="1" t="s">
        <v>15</v>
      </c>
      <c r="K5" s="2"/>
      <c r="L5" s="5">
        <f>K5*159.25</f>
        <v>0</v>
      </c>
    </row>
    <row r="6" spans="1:12">
      <c r="A6" s="1"/>
      <c r="B6" s="1">
        <v>884615</v>
      </c>
      <c r="C6" s="1" t="s">
        <v>26</v>
      </c>
      <c r="D6" s="1" t="s">
        <v>27</v>
      </c>
      <c r="E6" s="3" t="s">
        <v>28</v>
      </c>
      <c r="F6" s="1" t="s">
        <v>29</v>
      </c>
      <c r="G6" s="1" t="s">
        <v>14</v>
      </c>
      <c r="H6" s="1" t="s">
        <v>14</v>
      </c>
      <c r="I6" s="1" t="s">
        <v>14</v>
      </c>
      <c r="J6" s="1" t="s">
        <v>15</v>
      </c>
      <c r="K6" s="2"/>
      <c r="L6" s="5">
        <f>K6*78.03</f>
        <v>0</v>
      </c>
    </row>
    <row r="7" spans="1:12">
      <c r="A7" s="1"/>
      <c r="B7" s="1">
        <v>884655</v>
      </c>
      <c r="C7" s="1" t="s">
        <v>30</v>
      </c>
      <c r="D7" s="1" t="s">
        <v>31</v>
      </c>
      <c r="E7" s="3" t="s">
        <v>32</v>
      </c>
      <c r="F7" s="1" t="s">
        <v>33</v>
      </c>
      <c r="G7" s="1" t="s">
        <v>14</v>
      </c>
      <c r="H7" s="1" t="s">
        <v>14</v>
      </c>
      <c r="I7" s="1" t="s">
        <v>14</v>
      </c>
      <c r="J7" s="1" t="s">
        <v>15</v>
      </c>
      <c r="K7" s="2"/>
      <c r="L7" s="5">
        <f>K7*1802.71</f>
        <v>0</v>
      </c>
    </row>
    <row r="8" spans="1:12">
      <c r="A8" s="1"/>
      <c r="B8" s="1">
        <v>883950</v>
      </c>
      <c r="C8" s="1" t="s">
        <v>34</v>
      </c>
      <c r="D8" s="1" t="s">
        <v>35</v>
      </c>
      <c r="E8" s="3" t="s">
        <v>36</v>
      </c>
      <c r="F8" s="1" t="s">
        <v>37</v>
      </c>
      <c r="G8" s="1" t="s">
        <v>14</v>
      </c>
      <c r="H8" s="1" t="s">
        <v>14</v>
      </c>
      <c r="I8" s="1" t="s">
        <v>14</v>
      </c>
      <c r="J8" s="1" t="s">
        <v>15</v>
      </c>
      <c r="K8" s="2"/>
      <c r="L8" s="5">
        <f>K8*428.38</f>
        <v>0</v>
      </c>
    </row>
    <row r="9" spans="1:12">
      <c r="A9" s="1"/>
      <c r="B9" s="1">
        <v>883951</v>
      </c>
      <c r="C9" s="1" t="s">
        <v>38</v>
      </c>
      <c r="D9" s="1" t="s">
        <v>39</v>
      </c>
      <c r="E9" s="3" t="s">
        <v>40</v>
      </c>
      <c r="F9" s="1" t="s">
        <v>41</v>
      </c>
      <c r="G9" s="1" t="s">
        <v>14</v>
      </c>
      <c r="H9" s="1" t="s">
        <v>14</v>
      </c>
      <c r="I9" s="1" t="s">
        <v>14</v>
      </c>
      <c r="J9" s="1" t="s">
        <v>15</v>
      </c>
      <c r="K9" s="2"/>
      <c r="L9" s="5">
        <f>K9*479.34</f>
        <v>0</v>
      </c>
    </row>
    <row r="10" spans="1:12">
      <c r="A10" s="1"/>
      <c r="B10" s="1">
        <v>885825</v>
      </c>
      <c r="C10" s="1" t="s">
        <v>42</v>
      </c>
      <c r="D10" s="1" t="s">
        <v>43</v>
      </c>
      <c r="E10" s="3" t="s">
        <v>44</v>
      </c>
      <c r="F10" s="1" t="s">
        <v>45</v>
      </c>
      <c r="G10" s="1" t="s">
        <v>14</v>
      </c>
      <c r="H10" s="1" t="s">
        <v>14</v>
      </c>
      <c r="I10" s="1" t="s">
        <v>14</v>
      </c>
      <c r="J10" s="1" t="s">
        <v>15</v>
      </c>
      <c r="K10" s="2"/>
      <c r="L10" s="5">
        <f>K10*2896.76</f>
        <v>0</v>
      </c>
    </row>
    <row r="11" spans="1:12">
      <c r="A11" s="1"/>
      <c r="B11" s="1">
        <v>885826</v>
      </c>
      <c r="C11" s="1" t="s">
        <v>46</v>
      </c>
      <c r="D11" s="1" t="s">
        <v>47</v>
      </c>
      <c r="E11" s="3" t="s">
        <v>48</v>
      </c>
      <c r="F11" s="1" t="s">
        <v>45</v>
      </c>
      <c r="G11" s="1" t="s">
        <v>14</v>
      </c>
      <c r="H11" s="1" t="s">
        <v>14</v>
      </c>
      <c r="I11" s="1" t="s">
        <v>14</v>
      </c>
      <c r="J11" s="1" t="s">
        <v>15</v>
      </c>
      <c r="K11" s="2"/>
      <c r="L11" s="5">
        <f>K11*2896.76</f>
        <v>0</v>
      </c>
    </row>
    <row r="12" spans="1:12">
      <c r="A12" s="1"/>
      <c r="B12" s="1">
        <v>885827</v>
      </c>
      <c r="C12" s="1" t="s">
        <v>49</v>
      </c>
      <c r="D12" s="1" t="s">
        <v>50</v>
      </c>
      <c r="E12" s="3" t="s">
        <v>51</v>
      </c>
      <c r="F12" s="1" t="s">
        <v>45</v>
      </c>
      <c r="G12" s="1" t="s">
        <v>14</v>
      </c>
      <c r="H12" s="1" t="s">
        <v>14</v>
      </c>
      <c r="I12" s="1" t="s">
        <v>14</v>
      </c>
      <c r="J12" s="1" t="s">
        <v>15</v>
      </c>
      <c r="K12" s="2"/>
      <c r="L12" s="5">
        <f>K12*2896.76</f>
        <v>0</v>
      </c>
    </row>
    <row r="13" spans="1:12">
      <c r="A13" s="1"/>
      <c r="B13" s="1">
        <v>885828</v>
      </c>
      <c r="C13" s="1" t="s">
        <v>52</v>
      </c>
      <c r="D13" s="1" t="s">
        <v>53</v>
      </c>
      <c r="E13" s="3" t="s">
        <v>54</v>
      </c>
      <c r="F13" s="1" t="s">
        <v>55</v>
      </c>
      <c r="G13" s="1" t="s">
        <v>14</v>
      </c>
      <c r="H13" s="1" t="s">
        <v>14</v>
      </c>
      <c r="I13" s="1" t="s">
        <v>14</v>
      </c>
      <c r="J13" s="1" t="s">
        <v>15</v>
      </c>
      <c r="K13" s="2"/>
      <c r="L13" s="5">
        <f>K13*1675.31</f>
        <v>0</v>
      </c>
    </row>
    <row r="14" spans="1:12">
      <c r="A14" s="1"/>
      <c r="B14" s="1">
        <v>885829</v>
      </c>
      <c r="C14" s="1" t="s">
        <v>56</v>
      </c>
      <c r="D14" s="1" t="s">
        <v>57</v>
      </c>
      <c r="E14" s="3" t="s">
        <v>58</v>
      </c>
      <c r="F14" s="1" t="s">
        <v>59</v>
      </c>
      <c r="G14" s="1" t="s">
        <v>14</v>
      </c>
      <c r="H14" s="1" t="s">
        <v>14</v>
      </c>
      <c r="I14" s="1" t="s">
        <v>14</v>
      </c>
      <c r="J14" s="1" t="s">
        <v>15</v>
      </c>
      <c r="K14" s="2"/>
      <c r="L14" s="5">
        <f>K14*1664.16</f>
        <v>0</v>
      </c>
    </row>
    <row r="15" spans="1:12">
      <c r="A15" s="1"/>
      <c r="B15" s="1">
        <v>885830</v>
      </c>
      <c r="C15" s="1" t="s">
        <v>60</v>
      </c>
      <c r="D15" s="1" t="s">
        <v>61</v>
      </c>
      <c r="E15" s="3" t="s">
        <v>62</v>
      </c>
      <c r="F15" s="1" t="s">
        <v>59</v>
      </c>
      <c r="G15" s="1" t="s">
        <v>14</v>
      </c>
      <c r="H15" s="1" t="s">
        <v>14</v>
      </c>
      <c r="I15" s="1" t="s">
        <v>14</v>
      </c>
      <c r="J15" s="1" t="s">
        <v>15</v>
      </c>
      <c r="K15" s="2"/>
      <c r="L15" s="5">
        <f>K15*1664.16</f>
        <v>0</v>
      </c>
    </row>
    <row r="16" spans="1:12">
      <c r="A16" s="1"/>
      <c r="B16" s="1">
        <v>883719</v>
      </c>
      <c r="C16" s="1" t="s">
        <v>63</v>
      </c>
      <c r="D16" s="1" t="s">
        <v>64</v>
      </c>
      <c r="E16" s="3" t="s">
        <v>65</v>
      </c>
      <c r="F16" s="1" t="s">
        <v>66</v>
      </c>
      <c r="G16" s="1" t="s">
        <v>14</v>
      </c>
      <c r="H16" s="1" t="s">
        <v>14</v>
      </c>
      <c r="I16" s="1" t="s">
        <v>14</v>
      </c>
      <c r="J16" s="1" t="s">
        <v>15</v>
      </c>
      <c r="K16" s="2"/>
      <c r="L16" s="5">
        <f>K16*990.00</f>
        <v>0</v>
      </c>
    </row>
    <row r="17" spans="1:12">
      <c r="A17" s="1"/>
      <c r="B17" s="1">
        <v>883720</v>
      </c>
      <c r="C17" s="1" t="s">
        <v>67</v>
      </c>
      <c r="D17" s="1" t="s">
        <v>68</v>
      </c>
      <c r="E17" s="3" t="s">
        <v>69</v>
      </c>
      <c r="F17" s="1" t="s">
        <v>70</v>
      </c>
      <c r="G17" s="1" t="s">
        <v>14</v>
      </c>
      <c r="H17" s="1" t="s">
        <v>14</v>
      </c>
      <c r="I17" s="1" t="s">
        <v>14</v>
      </c>
      <c r="J17" s="1" t="s">
        <v>15</v>
      </c>
      <c r="K17" s="2"/>
      <c r="L17" s="5">
        <f>K17*1090.00</f>
        <v>0</v>
      </c>
    </row>
    <row r="18" spans="1:12">
      <c r="A18" s="1"/>
      <c r="B18" s="1">
        <v>883721</v>
      </c>
      <c r="C18" s="1" t="s">
        <v>71</v>
      </c>
      <c r="D18" s="1" t="s">
        <v>72</v>
      </c>
      <c r="E18" s="3" t="s">
        <v>73</v>
      </c>
      <c r="F18" s="1" t="s">
        <v>70</v>
      </c>
      <c r="G18" s="1" t="s">
        <v>14</v>
      </c>
      <c r="H18" s="1" t="s">
        <v>14</v>
      </c>
      <c r="I18" s="1" t="s">
        <v>14</v>
      </c>
      <c r="J18" s="1" t="s">
        <v>15</v>
      </c>
      <c r="K18" s="2"/>
      <c r="L18" s="5">
        <f>K18*1090.00</f>
        <v>0</v>
      </c>
    </row>
    <row r="19" spans="1:12">
      <c r="A19" s="1"/>
      <c r="B19" s="1">
        <v>883722</v>
      </c>
      <c r="C19" s="1" t="s">
        <v>74</v>
      </c>
      <c r="D19" s="1" t="s">
        <v>75</v>
      </c>
      <c r="E19" s="3" t="s">
        <v>76</v>
      </c>
      <c r="F19" s="1" t="s">
        <v>70</v>
      </c>
      <c r="G19" s="1" t="s">
        <v>14</v>
      </c>
      <c r="H19" s="1" t="s">
        <v>14</v>
      </c>
      <c r="I19" s="1" t="s">
        <v>14</v>
      </c>
      <c r="J19" s="1" t="s">
        <v>15</v>
      </c>
      <c r="K19" s="2"/>
      <c r="L19" s="5">
        <f>K19*1090.00</f>
        <v>0</v>
      </c>
    </row>
    <row r="20" spans="1:12">
      <c r="A20" s="1"/>
      <c r="B20" s="1">
        <v>883723</v>
      </c>
      <c r="C20" s="1" t="s">
        <v>77</v>
      </c>
      <c r="D20" s="1" t="s">
        <v>78</v>
      </c>
      <c r="E20" s="3" t="s">
        <v>79</v>
      </c>
      <c r="F20" s="1" t="s">
        <v>80</v>
      </c>
      <c r="G20" s="1" t="s">
        <v>14</v>
      </c>
      <c r="H20" s="1" t="s">
        <v>14</v>
      </c>
      <c r="I20" s="1" t="s">
        <v>14</v>
      </c>
      <c r="J20" s="1" t="s">
        <v>15</v>
      </c>
      <c r="K20" s="2"/>
      <c r="L20" s="5">
        <f>K20*3090.00</f>
        <v>0</v>
      </c>
    </row>
    <row r="21" spans="1:12">
      <c r="A21" s="1"/>
      <c r="B21" s="1">
        <v>883724</v>
      </c>
      <c r="C21" s="1" t="s">
        <v>81</v>
      </c>
      <c r="D21" s="1" t="s">
        <v>82</v>
      </c>
      <c r="E21" s="3" t="s">
        <v>83</v>
      </c>
      <c r="F21" s="1" t="s">
        <v>84</v>
      </c>
      <c r="G21" s="1" t="s">
        <v>14</v>
      </c>
      <c r="H21" s="1" t="s">
        <v>14</v>
      </c>
      <c r="I21" s="1" t="s">
        <v>14</v>
      </c>
      <c r="J21" s="1" t="s">
        <v>15</v>
      </c>
      <c r="K21" s="2"/>
      <c r="L21" s="5">
        <f>K21*3290.00</f>
        <v>0</v>
      </c>
    </row>
    <row r="22" spans="1:12">
      <c r="A22" s="1"/>
      <c r="B22" s="1">
        <v>883725</v>
      </c>
      <c r="C22" s="1" t="s">
        <v>85</v>
      </c>
      <c r="D22" s="1" t="s">
        <v>86</v>
      </c>
      <c r="E22" s="3" t="s">
        <v>87</v>
      </c>
      <c r="F22" s="1" t="s">
        <v>84</v>
      </c>
      <c r="G22" s="1" t="s">
        <v>14</v>
      </c>
      <c r="H22" s="1" t="s">
        <v>14</v>
      </c>
      <c r="I22" s="1" t="s">
        <v>14</v>
      </c>
      <c r="J22" s="1" t="s">
        <v>15</v>
      </c>
      <c r="K22" s="2"/>
      <c r="L22" s="5">
        <f>K22*3290.00</f>
        <v>0</v>
      </c>
    </row>
    <row r="23" spans="1:12">
      <c r="A23" s="1"/>
      <c r="B23" s="1">
        <v>883726</v>
      </c>
      <c r="C23" s="1" t="s">
        <v>88</v>
      </c>
      <c r="D23" s="1" t="s">
        <v>89</v>
      </c>
      <c r="E23" s="3" t="s">
        <v>90</v>
      </c>
      <c r="F23" s="1" t="s">
        <v>84</v>
      </c>
      <c r="G23" s="1" t="s">
        <v>14</v>
      </c>
      <c r="H23" s="1" t="s">
        <v>14</v>
      </c>
      <c r="I23" s="1" t="s">
        <v>14</v>
      </c>
      <c r="J23" s="1" t="s">
        <v>15</v>
      </c>
      <c r="K23" s="2"/>
      <c r="L23" s="5">
        <f>K23*3290.00</f>
        <v>0</v>
      </c>
    </row>
    <row r="24" spans="1:12">
      <c r="A24" s="1"/>
      <c r="B24" s="1">
        <v>883727</v>
      </c>
      <c r="C24" s="1" t="s">
        <v>91</v>
      </c>
      <c r="D24" s="1" t="s">
        <v>92</v>
      </c>
      <c r="E24" s="3" t="s">
        <v>93</v>
      </c>
      <c r="F24" s="1" t="s">
        <v>94</v>
      </c>
      <c r="G24" s="1" t="s">
        <v>14</v>
      </c>
      <c r="H24" s="1" t="s">
        <v>14</v>
      </c>
      <c r="I24" s="1" t="s">
        <v>14</v>
      </c>
      <c r="J24" s="1" t="s">
        <v>15</v>
      </c>
      <c r="K24" s="2"/>
      <c r="L24" s="5">
        <f>K24*2290.00</f>
        <v>0</v>
      </c>
    </row>
    <row r="25" spans="1:12">
      <c r="A25" s="1"/>
      <c r="B25" s="1">
        <v>883728</v>
      </c>
      <c r="C25" s="1" t="s">
        <v>95</v>
      </c>
      <c r="D25" s="1" t="s">
        <v>96</v>
      </c>
      <c r="E25" s="3" t="s">
        <v>97</v>
      </c>
      <c r="F25" s="1" t="s">
        <v>94</v>
      </c>
      <c r="G25" s="1" t="s">
        <v>14</v>
      </c>
      <c r="H25" s="1" t="s">
        <v>14</v>
      </c>
      <c r="I25" s="1" t="s">
        <v>14</v>
      </c>
      <c r="J25" s="1" t="s">
        <v>15</v>
      </c>
      <c r="K25" s="2"/>
      <c r="L25" s="5">
        <f>K25*2290.00</f>
        <v>0</v>
      </c>
    </row>
    <row r="26" spans="1:12">
      <c r="A26" s="1"/>
      <c r="B26" s="1">
        <v>883729</v>
      </c>
      <c r="C26" s="1" t="s">
        <v>98</v>
      </c>
      <c r="D26" s="1" t="s">
        <v>99</v>
      </c>
      <c r="E26" s="3" t="s">
        <v>100</v>
      </c>
      <c r="F26" s="1" t="s">
        <v>94</v>
      </c>
      <c r="G26" s="1" t="s">
        <v>14</v>
      </c>
      <c r="H26" s="1" t="s">
        <v>14</v>
      </c>
      <c r="I26" s="1" t="s">
        <v>14</v>
      </c>
      <c r="J26" s="1" t="s">
        <v>15</v>
      </c>
      <c r="K26" s="2"/>
      <c r="L26" s="5">
        <f>K26*2290.00</f>
        <v>0</v>
      </c>
    </row>
    <row r="27" spans="1:12">
      <c r="A27" s="1"/>
      <c r="B27" s="1">
        <v>883730</v>
      </c>
      <c r="C27" s="1" t="s">
        <v>101</v>
      </c>
      <c r="D27" s="1" t="s">
        <v>102</v>
      </c>
      <c r="E27" s="3" t="s">
        <v>103</v>
      </c>
      <c r="F27" s="1" t="s">
        <v>94</v>
      </c>
      <c r="G27" s="1" t="s">
        <v>14</v>
      </c>
      <c r="H27" s="1" t="s">
        <v>14</v>
      </c>
      <c r="I27" s="1" t="s">
        <v>14</v>
      </c>
      <c r="J27" s="1" t="s">
        <v>15</v>
      </c>
      <c r="K27" s="2"/>
      <c r="L27" s="5">
        <f>K27*2290.00</f>
        <v>0</v>
      </c>
    </row>
    <row r="28" spans="1:12">
      <c r="A28" s="1"/>
      <c r="B28" s="1">
        <v>883731</v>
      </c>
      <c r="C28" s="1" t="s">
        <v>104</v>
      </c>
      <c r="D28" s="1" t="s">
        <v>105</v>
      </c>
      <c r="E28" s="3" t="s">
        <v>106</v>
      </c>
      <c r="F28" s="1" t="s">
        <v>107</v>
      </c>
      <c r="G28" s="1" t="s">
        <v>14</v>
      </c>
      <c r="H28" s="1" t="s">
        <v>14</v>
      </c>
      <c r="I28" s="1" t="s">
        <v>14</v>
      </c>
      <c r="J28" s="1" t="s">
        <v>15</v>
      </c>
      <c r="K28" s="2"/>
      <c r="L28" s="5">
        <f>K28*2490.00</f>
        <v>0</v>
      </c>
    </row>
    <row r="29" spans="1:12">
      <c r="A29" s="1"/>
      <c r="B29" s="1">
        <v>883732</v>
      </c>
      <c r="C29" s="1" t="s">
        <v>108</v>
      </c>
      <c r="D29" s="1" t="s">
        <v>109</v>
      </c>
      <c r="E29" s="3" t="s">
        <v>110</v>
      </c>
      <c r="F29" s="1" t="s">
        <v>107</v>
      </c>
      <c r="G29" s="1" t="s">
        <v>14</v>
      </c>
      <c r="H29" s="1" t="s">
        <v>14</v>
      </c>
      <c r="I29" s="1" t="s">
        <v>14</v>
      </c>
      <c r="J29" s="1" t="s">
        <v>15</v>
      </c>
      <c r="K29" s="2"/>
      <c r="L29" s="5">
        <f>K29*2490.00</f>
        <v>0</v>
      </c>
    </row>
    <row r="30" spans="1:12">
      <c r="A30" s="1"/>
      <c r="B30" s="1">
        <v>883733</v>
      </c>
      <c r="C30" s="1" t="s">
        <v>111</v>
      </c>
      <c r="D30" s="1" t="s">
        <v>112</v>
      </c>
      <c r="E30" s="3" t="s">
        <v>113</v>
      </c>
      <c r="F30" s="1" t="s">
        <v>107</v>
      </c>
      <c r="G30" s="1" t="s">
        <v>14</v>
      </c>
      <c r="H30" s="1" t="s">
        <v>14</v>
      </c>
      <c r="I30" s="1" t="s">
        <v>14</v>
      </c>
      <c r="J30" s="1" t="s">
        <v>15</v>
      </c>
      <c r="K30" s="2"/>
      <c r="L30" s="5">
        <f>K30*2490.00</f>
        <v>0</v>
      </c>
    </row>
    <row r="31" spans="1:12">
      <c r="A31" s="1"/>
      <c r="B31" s="1">
        <v>883734</v>
      </c>
      <c r="C31" s="1" t="s">
        <v>114</v>
      </c>
      <c r="D31" s="1" t="s">
        <v>115</v>
      </c>
      <c r="E31" s="3" t="s">
        <v>116</v>
      </c>
      <c r="F31" s="1" t="s">
        <v>107</v>
      </c>
      <c r="G31" s="1" t="s">
        <v>14</v>
      </c>
      <c r="H31" s="1" t="s">
        <v>14</v>
      </c>
      <c r="I31" s="1" t="s">
        <v>14</v>
      </c>
      <c r="J31" s="1" t="s">
        <v>15</v>
      </c>
      <c r="K31" s="2"/>
      <c r="L31" s="5">
        <f>K31*2490.00</f>
        <v>0</v>
      </c>
    </row>
    <row r="32" spans="1:12">
      <c r="A32" s="1"/>
      <c r="B32" s="1">
        <v>883735</v>
      </c>
      <c r="C32" s="1" t="s">
        <v>117</v>
      </c>
      <c r="D32" s="1" t="s">
        <v>118</v>
      </c>
      <c r="E32" s="3" t="s">
        <v>119</v>
      </c>
      <c r="F32" s="1" t="s">
        <v>120</v>
      </c>
      <c r="G32" s="1" t="s">
        <v>14</v>
      </c>
      <c r="H32" s="1" t="s">
        <v>14</v>
      </c>
      <c r="I32" s="1" t="s">
        <v>14</v>
      </c>
      <c r="J32" s="1" t="s">
        <v>15</v>
      </c>
      <c r="K32" s="2"/>
      <c r="L32" s="5">
        <f>K32*1890.00</f>
        <v>0</v>
      </c>
    </row>
    <row r="33" spans="1:12">
      <c r="A33" s="1"/>
      <c r="B33" s="1">
        <v>883736</v>
      </c>
      <c r="C33" s="1" t="s">
        <v>121</v>
      </c>
      <c r="D33" s="1" t="s">
        <v>122</v>
      </c>
      <c r="E33" s="3" t="s">
        <v>123</v>
      </c>
      <c r="F33" s="1" t="s">
        <v>94</v>
      </c>
      <c r="G33" s="1" t="s">
        <v>14</v>
      </c>
      <c r="H33" s="1" t="s">
        <v>14</v>
      </c>
      <c r="I33" s="1" t="s">
        <v>14</v>
      </c>
      <c r="J33" s="1" t="s">
        <v>15</v>
      </c>
      <c r="K33" s="2"/>
      <c r="L33" s="5">
        <f>K33*2290.00</f>
        <v>0</v>
      </c>
    </row>
    <row r="34" spans="1:12">
      <c r="A34" s="1"/>
      <c r="B34" s="1">
        <v>883737</v>
      </c>
      <c r="C34" s="1" t="s">
        <v>124</v>
      </c>
      <c r="D34" s="1" t="s">
        <v>125</v>
      </c>
      <c r="E34" s="3" t="s">
        <v>126</v>
      </c>
      <c r="F34" s="1" t="s">
        <v>94</v>
      </c>
      <c r="G34" s="1" t="s">
        <v>14</v>
      </c>
      <c r="H34" s="1" t="s">
        <v>14</v>
      </c>
      <c r="I34" s="1" t="s">
        <v>14</v>
      </c>
      <c r="J34" s="1" t="s">
        <v>15</v>
      </c>
      <c r="K34" s="2"/>
      <c r="L34" s="5">
        <f>K34*2290.00</f>
        <v>0</v>
      </c>
    </row>
    <row r="35" spans="1:12">
      <c r="A35" s="1"/>
      <c r="B35" s="1">
        <v>883738</v>
      </c>
      <c r="C35" s="1" t="s">
        <v>127</v>
      </c>
      <c r="D35" s="1" t="s">
        <v>128</v>
      </c>
      <c r="E35" s="3" t="s">
        <v>129</v>
      </c>
      <c r="F35" s="1" t="s">
        <v>94</v>
      </c>
      <c r="G35" s="1" t="s">
        <v>14</v>
      </c>
      <c r="H35" s="1" t="s">
        <v>14</v>
      </c>
      <c r="I35" s="1" t="s">
        <v>14</v>
      </c>
      <c r="J35" s="1" t="s">
        <v>15</v>
      </c>
      <c r="K35" s="2"/>
      <c r="L35" s="5">
        <f>K35*2290.00</f>
        <v>0</v>
      </c>
    </row>
    <row r="36" spans="1:12">
      <c r="A36" s="1"/>
      <c r="B36" s="1">
        <v>883739</v>
      </c>
      <c r="C36" s="1" t="s">
        <v>130</v>
      </c>
      <c r="D36" s="1" t="s">
        <v>131</v>
      </c>
      <c r="E36" s="3" t="s">
        <v>132</v>
      </c>
      <c r="F36" s="1" t="s">
        <v>133</v>
      </c>
      <c r="G36" s="1" t="s">
        <v>14</v>
      </c>
      <c r="H36" s="1" t="s">
        <v>14</v>
      </c>
      <c r="I36" s="1" t="s">
        <v>14</v>
      </c>
      <c r="J36" s="1" t="s">
        <v>15</v>
      </c>
      <c r="K36" s="2"/>
      <c r="L36" s="5">
        <f>K36*1990.00</f>
        <v>0</v>
      </c>
    </row>
    <row r="37" spans="1:12">
      <c r="A37" s="1"/>
      <c r="B37" s="1">
        <v>883740</v>
      </c>
      <c r="C37" s="1" t="s">
        <v>134</v>
      </c>
      <c r="D37" s="1" t="s">
        <v>135</v>
      </c>
      <c r="E37" s="3" t="s">
        <v>136</v>
      </c>
      <c r="F37" s="1" t="s">
        <v>137</v>
      </c>
      <c r="G37" s="1" t="s">
        <v>14</v>
      </c>
      <c r="H37" s="1" t="s">
        <v>14</v>
      </c>
      <c r="I37" s="1" t="s">
        <v>14</v>
      </c>
      <c r="J37" s="1" t="s">
        <v>15</v>
      </c>
      <c r="K37" s="2"/>
      <c r="L37" s="5">
        <f>K37*2390.00</f>
        <v>0</v>
      </c>
    </row>
    <row r="38" spans="1:12">
      <c r="A38" s="1"/>
      <c r="B38" s="1">
        <v>883741</v>
      </c>
      <c r="C38" s="1" t="s">
        <v>138</v>
      </c>
      <c r="D38" s="1" t="s">
        <v>139</v>
      </c>
      <c r="E38" s="3" t="s">
        <v>140</v>
      </c>
      <c r="F38" s="1" t="s">
        <v>137</v>
      </c>
      <c r="G38" s="1" t="s">
        <v>14</v>
      </c>
      <c r="H38" s="1" t="s">
        <v>14</v>
      </c>
      <c r="I38" s="1" t="s">
        <v>14</v>
      </c>
      <c r="J38" s="1" t="s">
        <v>15</v>
      </c>
      <c r="K38" s="2"/>
      <c r="L38" s="5">
        <f>K38*2390.00</f>
        <v>0</v>
      </c>
    </row>
    <row r="39" spans="1:12">
      <c r="A39" s="1"/>
      <c r="B39" s="1">
        <v>883742</v>
      </c>
      <c r="C39" s="1" t="s">
        <v>141</v>
      </c>
      <c r="D39" s="1" t="s">
        <v>142</v>
      </c>
      <c r="E39" s="3" t="s">
        <v>143</v>
      </c>
      <c r="F39" s="1" t="s">
        <v>137</v>
      </c>
      <c r="G39" s="1" t="s">
        <v>14</v>
      </c>
      <c r="H39" s="1" t="s">
        <v>14</v>
      </c>
      <c r="I39" s="1" t="s">
        <v>14</v>
      </c>
      <c r="J39" s="1" t="s">
        <v>15</v>
      </c>
      <c r="K39" s="2"/>
      <c r="L39" s="5">
        <f>K39*2390.00</f>
        <v>0</v>
      </c>
    </row>
    <row r="40" spans="1:12">
      <c r="A40" s="1"/>
      <c r="B40" s="1">
        <v>883743</v>
      </c>
      <c r="C40" s="1" t="s">
        <v>144</v>
      </c>
      <c r="D40" s="1" t="s">
        <v>145</v>
      </c>
      <c r="E40" s="3" t="s">
        <v>146</v>
      </c>
      <c r="F40" s="1" t="s">
        <v>94</v>
      </c>
      <c r="G40" s="1" t="s">
        <v>14</v>
      </c>
      <c r="H40" s="1" t="s">
        <v>14</v>
      </c>
      <c r="I40" s="1" t="s">
        <v>14</v>
      </c>
      <c r="J40" s="1" t="s">
        <v>15</v>
      </c>
      <c r="K40" s="2"/>
      <c r="L40" s="5">
        <f>K40*2290.00</f>
        <v>0</v>
      </c>
    </row>
    <row r="41" spans="1:12">
      <c r="A41" s="1"/>
      <c r="B41" s="1">
        <v>883744</v>
      </c>
      <c r="C41" s="1" t="s">
        <v>147</v>
      </c>
      <c r="D41" s="1" t="s">
        <v>148</v>
      </c>
      <c r="E41" s="3" t="s">
        <v>149</v>
      </c>
      <c r="F41" s="1" t="s">
        <v>107</v>
      </c>
      <c r="G41" s="1" t="s">
        <v>14</v>
      </c>
      <c r="H41" s="1" t="s">
        <v>14</v>
      </c>
      <c r="I41" s="1" t="s">
        <v>14</v>
      </c>
      <c r="J41" s="1" t="s">
        <v>15</v>
      </c>
      <c r="K41" s="2"/>
      <c r="L41" s="5">
        <f>K41*2490.00</f>
        <v>0</v>
      </c>
    </row>
    <row r="42" spans="1:12">
      <c r="A42" s="1"/>
      <c r="B42" s="1">
        <v>883745</v>
      </c>
      <c r="C42" s="1" t="s">
        <v>150</v>
      </c>
      <c r="D42" s="1" t="s">
        <v>151</v>
      </c>
      <c r="E42" s="3" t="s">
        <v>152</v>
      </c>
      <c r="F42" s="1" t="s">
        <v>107</v>
      </c>
      <c r="G42" s="1" t="s">
        <v>14</v>
      </c>
      <c r="H42" s="1" t="s">
        <v>14</v>
      </c>
      <c r="I42" s="1" t="s">
        <v>14</v>
      </c>
      <c r="J42" s="1" t="s">
        <v>15</v>
      </c>
      <c r="K42" s="2"/>
      <c r="L42" s="5">
        <f>K42*2490.00</f>
        <v>0</v>
      </c>
    </row>
    <row r="43" spans="1:12">
      <c r="A43" s="1"/>
      <c r="B43" s="1">
        <v>883746</v>
      </c>
      <c r="C43" s="1" t="s">
        <v>153</v>
      </c>
      <c r="D43" s="1" t="s">
        <v>154</v>
      </c>
      <c r="E43" s="3" t="s">
        <v>155</v>
      </c>
      <c r="F43" s="1" t="s">
        <v>107</v>
      </c>
      <c r="G43" s="1" t="s">
        <v>14</v>
      </c>
      <c r="H43" s="1" t="s">
        <v>14</v>
      </c>
      <c r="I43" s="1" t="s">
        <v>14</v>
      </c>
      <c r="J43" s="1" t="s">
        <v>15</v>
      </c>
      <c r="K43" s="2"/>
      <c r="L43" s="5">
        <f>K43*2490.00</f>
        <v>0</v>
      </c>
    </row>
    <row r="44" spans="1:12">
      <c r="A44" s="1"/>
      <c r="B44" s="1">
        <v>883031</v>
      </c>
      <c r="C44" s="1" t="s">
        <v>156</v>
      </c>
      <c r="D44" s="1"/>
      <c r="E44" s="3" t="s">
        <v>157</v>
      </c>
      <c r="F44" s="1" t="s">
        <v>158</v>
      </c>
      <c r="G44" s="1" t="s">
        <v>14</v>
      </c>
      <c r="H44" s="1" t="s">
        <v>14</v>
      </c>
      <c r="I44" s="1" t="s">
        <v>14</v>
      </c>
      <c r="J44" s="1" t="s">
        <v>15</v>
      </c>
      <c r="K44" s="2"/>
      <c r="L44" s="5">
        <f>K44*1500.00</f>
        <v>0</v>
      </c>
    </row>
    <row r="45" spans="1:12" customHeight="1" ht="53">
      <c r="A45" s="1"/>
      <c r="B45" s="1">
        <v>819006</v>
      </c>
      <c r="C45" s="1" t="s">
        <v>159</v>
      </c>
      <c r="D45" s="1" t="s">
        <v>160</v>
      </c>
      <c r="E45" s="3" t="s">
        <v>161</v>
      </c>
      <c r="F45" s="1" t="s">
        <v>162</v>
      </c>
      <c r="G45" s="1" t="s">
        <v>14</v>
      </c>
      <c r="H45" s="1" t="s">
        <v>14</v>
      </c>
      <c r="I45" s="1" t="s">
        <v>14</v>
      </c>
      <c r="J45" s="1" t="s">
        <v>15</v>
      </c>
      <c r="K45" s="2"/>
      <c r="L45" s="5">
        <f>K45*1239.00</f>
        <v>0</v>
      </c>
    </row>
    <row r="46" spans="1:12" customHeight="1" ht="53">
      <c r="A46" s="1"/>
      <c r="B46" s="1">
        <v>819007</v>
      </c>
      <c r="C46" s="1" t="s">
        <v>163</v>
      </c>
      <c r="D46" s="1" t="s">
        <v>164</v>
      </c>
      <c r="E46" s="3" t="s">
        <v>165</v>
      </c>
      <c r="F46" s="1" t="s">
        <v>166</v>
      </c>
      <c r="G46" s="1" t="s">
        <v>14</v>
      </c>
      <c r="H46" s="1" t="s">
        <v>14</v>
      </c>
      <c r="I46" s="1" t="s">
        <v>14</v>
      </c>
      <c r="J46" s="1" t="s">
        <v>15</v>
      </c>
      <c r="K46" s="2"/>
      <c r="L46" s="5">
        <f>K46*2795.00</f>
        <v>0</v>
      </c>
    </row>
    <row r="47" spans="1:12" customHeight="1" ht="53">
      <c r="A47" s="1"/>
      <c r="B47" s="1">
        <v>819010</v>
      </c>
      <c r="C47" s="1" t="s">
        <v>167</v>
      </c>
      <c r="D47" s="1" t="s">
        <v>168</v>
      </c>
      <c r="E47" s="3" t="s">
        <v>169</v>
      </c>
      <c r="F47" s="1" t="s">
        <v>170</v>
      </c>
      <c r="G47" s="1" t="s">
        <v>14</v>
      </c>
      <c r="H47" s="1" t="s">
        <v>14</v>
      </c>
      <c r="I47" s="1" t="s">
        <v>14</v>
      </c>
      <c r="J47" s="1" t="s">
        <v>15</v>
      </c>
      <c r="K47" s="2"/>
      <c r="L47" s="5">
        <f>K47*681.00</f>
        <v>0</v>
      </c>
    </row>
    <row r="48" spans="1:12" customHeight="1" ht="53">
      <c r="A48" s="1"/>
      <c r="B48" s="1">
        <v>819011</v>
      </c>
      <c r="C48" s="1" t="s">
        <v>171</v>
      </c>
      <c r="D48" s="1" t="s">
        <v>172</v>
      </c>
      <c r="E48" s="3" t="s">
        <v>173</v>
      </c>
      <c r="F48" s="1" t="s">
        <v>174</v>
      </c>
      <c r="G48" s="1" t="s">
        <v>14</v>
      </c>
      <c r="H48" s="1" t="s">
        <v>14</v>
      </c>
      <c r="I48" s="1" t="s">
        <v>14</v>
      </c>
      <c r="J48" s="1" t="s">
        <v>15</v>
      </c>
      <c r="K48" s="2"/>
      <c r="L48" s="5">
        <f>K48*1087.00</f>
        <v>0</v>
      </c>
    </row>
    <row r="49" spans="1:12" customHeight="1" ht="53">
      <c r="A49" s="1"/>
      <c r="B49" s="1">
        <v>819008</v>
      </c>
      <c r="C49" s="1" t="s">
        <v>175</v>
      </c>
      <c r="D49" s="1" t="s">
        <v>176</v>
      </c>
      <c r="E49" s="3" t="s">
        <v>177</v>
      </c>
      <c r="F49" s="1" t="s">
        <v>178</v>
      </c>
      <c r="G49" s="1" t="s">
        <v>14</v>
      </c>
      <c r="H49" s="1" t="s">
        <v>14</v>
      </c>
      <c r="I49" s="1" t="s">
        <v>14</v>
      </c>
      <c r="J49" s="1" t="s">
        <v>15</v>
      </c>
      <c r="K49" s="2"/>
      <c r="L49" s="5">
        <f>K49*868.00</f>
        <v>0</v>
      </c>
    </row>
    <row r="50" spans="1:12" customHeight="1" ht="53">
      <c r="A50" s="1"/>
      <c r="B50" s="1">
        <v>819009</v>
      </c>
      <c r="C50" s="1" t="s">
        <v>179</v>
      </c>
      <c r="D50" s="1" t="s">
        <v>180</v>
      </c>
      <c r="E50" s="3" t="s">
        <v>181</v>
      </c>
      <c r="F50" s="1" t="s">
        <v>182</v>
      </c>
      <c r="G50" s="1" t="s">
        <v>14</v>
      </c>
      <c r="H50" s="1" t="s">
        <v>14</v>
      </c>
      <c r="I50" s="1" t="s">
        <v>14</v>
      </c>
      <c r="J50" s="1" t="s">
        <v>15</v>
      </c>
      <c r="K50" s="2"/>
      <c r="L50" s="5">
        <f>K50*1533.00</f>
        <v>0</v>
      </c>
    </row>
    <row r="51" spans="1:12" customHeight="1" ht="53">
      <c r="A51" s="1"/>
      <c r="B51" s="1">
        <v>819014</v>
      </c>
      <c r="C51" s="1" t="s">
        <v>183</v>
      </c>
      <c r="D51" s="1" t="s">
        <v>184</v>
      </c>
      <c r="E51" s="3" t="s">
        <v>185</v>
      </c>
      <c r="F51" s="1" t="s">
        <v>186</v>
      </c>
      <c r="G51" s="1" t="s">
        <v>14</v>
      </c>
      <c r="H51" s="1" t="s">
        <v>14</v>
      </c>
      <c r="I51" s="1" t="s">
        <v>14</v>
      </c>
      <c r="J51" s="1" t="s">
        <v>15</v>
      </c>
      <c r="K51" s="2"/>
      <c r="L51" s="5">
        <f>K51*735.00</f>
        <v>0</v>
      </c>
    </row>
    <row r="52" spans="1:12" customHeight="1" ht="53">
      <c r="A52" s="1"/>
      <c r="B52" s="1">
        <v>819015</v>
      </c>
      <c r="C52" s="1" t="s">
        <v>187</v>
      </c>
      <c r="D52" s="1" t="s">
        <v>188</v>
      </c>
      <c r="E52" s="3" t="s">
        <v>189</v>
      </c>
      <c r="F52" s="1" t="s">
        <v>190</v>
      </c>
      <c r="G52" s="1" t="s">
        <v>14</v>
      </c>
      <c r="H52" s="1" t="s">
        <v>14</v>
      </c>
      <c r="I52" s="1" t="s">
        <v>14</v>
      </c>
      <c r="J52" s="1" t="s">
        <v>15</v>
      </c>
      <c r="K52" s="2"/>
      <c r="L52" s="5">
        <f>K52*1328.00</f>
        <v>0</v>
      </c>
    </row>
    <row r="53" spans="1:12" customHeight="1" ht="53">
      <c r="A53" s="1"/>
      <c r="B53" s="1">
        <v>819012</v>
      </c>
      <c r="C53" s="1" t="s">
        <v>191</v>
      </c>
      <c r="D53" s="1" t="s">
        <v>192</v>
      </c>
      <c r="E53" s="3" t="s">
        <v>193</v>
      </c>
      <c r="F53" s="1" t="s">
        <v>194</v>
      </c>
      <c r="G53" s="1" t="s">
        <v>14</v>
      </c>
      <c r="H53" s="1" t="s">
        <v>14</v>
      </c>
      <c r="I53" s="1" t="s">
        <v>14</v>
      </c>
      <c r="J53" s="1" t="s">
        <v>15</v>
      </c>
      <c r="K53" s="2"/>
      <c r="L53" s="5">
        <f>K53*1024.00</f>
        <v>0</v>
      </c>
    </row>
    <row r="54" spans="1:12" customHeight="1" ht="53">
      <c r="A54" s="1"/>
      <c r="B54" s="1">
        <v>819013</v>
      </c>
      <c r="C54" s="1" t="s">
        <v>195</v>
      </c>
      <c r="D54" s="1" t="s">
        <v>196</v>
      </c>
      <c r="E54" s="3" t="s">
        <v>197</v>
      </c>
      <c r="F54" s="1" t="s">
        <v>198</v>
      </c>
      <c r="G54" s="1" t="s">
        <v>14</v>
      </c>
      <c r="H54" s="1" t="s">
        <v>14</v>
      </c>
      <c r="I54" s="1" t="s">
        <v>14</v>
      </c>
      <c r="J54" s="1" t="s">
        <v>15</v>
      </c>
      <c r="K54" s="2"/>
      <c r="L54" s="5">
        <f>K54*1755.00</f>
        <v>0</v>
      </c>
    </row>
    <row r="55" spans="1:12" customHeight="1" ht="53">
      <c r="A55" s="1"/>
      <c r="B55" s="1">
        <v>819016</v>
      </c>
      <c r="C55" s="1" t="s">
        <v>199</v>
      </c>
      <c r="D55" s="1" t="s">
        <v>200</v>
      </c>
      <c r="E55" s="3" t="s">
        <v>201</v>
      </c>
      <c r="F55" s="1" t="s">
        <v>202</v>
      </c>
      <c r="G55" s="1" t="s">
        <v>14</v>
      </c>
      <c r="H55" s="1" t="s">
        <v>14</v>
      </c>
      <c r="I55" s="1" t="s">
        <v>14</v>
      </c>
      <c r="J55" s="1" t="s">
        <v>15</v>
      </c>
      <c r="K55" s="2"/>
      <c r="L55" s="5">
        <f>K55*17.00</f>
        <v>0</v>
      </c>
    </row>
    <row r="56" spans="1:12" customHeight="1" ht="53">
      <c r="A56" s="1"/>
      <c r="B56" s="1">
        <v>819017</v>
      </c>
      <c r="C56" s="1" t="s">
        <v>203</v>
      </c>
      <c r="D56" s="1" t="s">
        <v>204</v>
      </c>
      <c r="E56" s="3" t="s">
        <v>205</v>
      </c>
      <c r="F56" s="1" t="s">
        <v>206</v>
      </c>
      <c r="G56" s="1" t="s">
        <v>14</v>
      </c>
      <c r="H56" s="1" t="s">
        <v>14</v>
      </c>
      <c r="I56" s="1" t="s">
        <v>14</v>
      </c>
      <c r="J56" s="1" t="s">
        <v>15</v>
      </c>
      <c r="K56" s="2"/>
      <c r="L56" s="5">
        <f>K56*21.00</f>
        <v>0</v>
      </c>
    </row>
    <row r="57" spans="1:12" customHeight="1" ht="105">
      <c r="A57" s="1"/>
      <c r="B57" s="1">
        <v>819018</v>
      </c>
      <c r="C57" s="1" t="s">
        <v>207</v>
      </c>
      <c r="D57" s="1" t="s">
        <v>208</v>
      </c>
      <c r="E57" s="3" t="s">
        <v>209</v>
      </c>
      <c r="F57" s="1" t="s">
        <v>210</v>
      </c>
      <c r="G57" s="1" t="s">
        <v>14</v>
      </c>
      <c r="H57" s="1" t="s">
        <v>14</v>
      </c>
      <c r="I57" s="1" t="s">
        <v>14</v>
      </c>
      <c r="J57" s="1" t="s">
        <v>15</v>
      </c>
      <c r="K57" s="2"/>
      <c r="L57" s="5">
        <f>K57*667.00</f>
        <v>0</v>
      </c>
    </row>
    <row r="58" spans="1:12" customHeight="1" ht="105">
      <c r="A58" s="1"/>
      <c r="B58" s="1">
        <v>819019</v>
      </c>
      <c r="C58" s="1" t="s">
        <v>211</v>
      </c>
      <c r="D58" s="1" t="s">
        <v>212</v>
      </c>
      <c r="E58" s="3" t="s">
        <v>213</v>
      </c>
      <c r="F58" s="1" t="s">
        <v>214</v>
      </c>
      <c r="G58" s="1" t="s">
        <v>14</v>
      </c>
      <c r="H58" s="1" t="s">
        <v>14</v>
      </c>
      <c r="I58" s="1" t="s">
        <v>14</v>
      </c>
      <c r="J58" s="1" t="s">
        <v>15</v>
      </c>
      <c r="K58" s="2"/>
      <c r="L58" s="5">
        <f>K58*703.00</f>
        <v>0</v>
      </c>
    </row>
    <row r="59" spans="1:12" customHeight="1" ht="53">
      <c r="A59" s="1"/>
      <c r="B59" s="1">
        <v>819020</v>
      </c>
      <c r="C59" s="1" t="s">
        <v>215</v>
      </c>
      <c r="D59" s="1" t="s">
        <v>216</v>
      </c>
      <c r="E59" s="3" t="s">
        <v>217</v>
      </c>
      <c r="F59" s="1" t="s">
        <v>218</v>
      </c>
      <c r="G59" s="1" t="s">
        <v>14</v>
      </c>
      <c r="H59" s="1" t="s">
        <v>14</v>
      </c>
      <c r="I59" s="1" t="s">
        <v>14</v>
      </c>
      <c r="J59" s="1" t="s">
        <v>15</v>
      </c>
      <c r="K59" s="2"/>
      <c r="L59" s="5">
        <f>K59*1145.00</f>
        <v>0</v>
      </c>
    </row>
    <row r="60" spans="1:12" customHeight="1" ht="53">
      <c r="A60" s="1"/>
      <c r="B60" s="1">
        <v>819021</v>
      </c>
      <c r="C60" s="1" t="s">
        <v>219</v>
      </c>
      <c r="D60" s="1" t="s">
        <v>220</v>
      </c>
      <c r="E60" s="3" t="s">
        <v>221</v>
      </c>
      <c r="F60" s="1" t="s">
        <v>222</v>
      </c>
      <c r="G60" s="1" t="s">
        <v>14</v>
      </c>
      <c r="H60" s="1" t="s">
        <v>14</v>
      </c>
      <c r="I60" s="1" t="s">
        <v>14</v>
      </c>
      <c r="J60" s="1" t="s">
        <v>15</v>
      </c>
      <c r="K60" s="2"/>
      <c r="L60" s="5">
        <f>K60*1687.00</f>
        <v>0</v>
      </c>
    </row>
    <row r="61" spans="1:12" customHeight="1" ht="53">
      <c r="A61" s="1"/>
      <c r="B61" s="1">
        <v>819022</v>
      </c>
      <c r="C61" s="1" t="s">
        <v>223</v>
      </c>
      <c r="D61" s="1" t="s">
        <v>224</v>
      </c>
      <c r="E61" s="3" t="s">
        <v>225</v>
      </c>
      <c r="F61" s="1" t="s">
        <v>226</v>
      </c>
      <c r="G61" s="1" t="s">
        <v>14</v>
      </c>
      <c r="H61" s="1" t="s">
        <v>14</v>
      </c>
      <c r="I61" s="1" t="s">
        <v>14</v>
      </c>
      <c r="J61" s="1" t="s">
        <v>15</v>
      </c>
      <c r="K61" s="2"/>
      <c r="L61" s="5">
        <f>K61*712.00</f>
        <v>0</v>
      </c>
    </row>
    <row r="62" spans="1:12" customHeight="1" ht="53">
      <c r="A62" s="1"/>
      <c r="B62" s="1">
        <v>819023</v>
      </c>
      <c r="C62" s="1" t="s">
        <v>227</v>
      </c>
      <c r="D62" s="1" t="s">
        <v>228</v>
      </c>
      <c r="E62" s="3" t="s">
        <v>229</v>
      </c>
      <c r="F62" s="1" t="s">
        <v>230</v>
      </c>
      <c r="G62" s="1" t="s">
        <v>14</v>
      </c>
      <c r="H62" s="1" t="s">
        <v>14</v>
      </c>
      <c r="I62" s="1" t="s">
        <v>14</v>
      </c>
      <c r="J62" s="1" t="s">
        <v>15</v>
      </c>
      <c r="K62" s="2"/>
      <c r="L62" s="5">
        <f>K62*707.00</f>
        <v>0</v>
      </c>
    </row>
    <row r="63" spans="1:12" customHeight="1" ht="53">
      <c r="A63" s="1"/>
      <c r="B63" s="1">
        <v>819024</v>
      </c>
      <c r="C63" s="1" t="s">
        <v>231</v>
      </c>
      <c r="D63" s="1" t="s">
        <v>232</v>
      </c>
      <c r="E63" s="3" t="s">
        <v>233</v>
      </c>
      <c r="F63" s="1" t="s">
        <v>234</v>
      </c>
      <c r="G63" s="1" t="s">
        <v>14</v>
      </c>
      <c r="H63" s="1" t="s">
        <v>14</v>
      </c>
      <c r="I63" s="1" t="s">
        <v>14</v>
      </c>
      <c r="J63" s="1" t="s">
        <v>15</v>
      </c>
      <c r="K63" s="2"/>
      <c r="L63" s="5">
        <f>K63*1288.00</f>
        <v>0</v>
      </c>
    </row>
    <row r="64" spans="1:12" customHeight="1" ht="53">
      <c r="A64" s="1"/>
      <c r="B64" s="1">
        <v>819025</v>
      </c>
      <c r="C64" s="1" t="s">
        <v>235</v>
      </c>
      <c r="D64" s="1" t="s">
        <v>236</v>
      </c>
      <c r="E64" s="3" t="s">
        <v>237</v>
      </c>
      <c r="F64" s="1" t="s">
        <v>238</v>
      </c>
      <c r="G64" s="1" t="s">
        <v>14</v>
      </c>
      <c r="H64" s="1" t="s">
        <v>14</v>
      </c>
      <c r="I64" s="1" t="s">
        <v>14</v>
      </c>
      <c r="J64" s="1" t="s">
        <v>15</v>
      </c>
      <c r="K64" s="2"/>
      <c r="L64" s="5">
        <f>K64*1826.00</f>
        <v>0</v>
      </c>
    </row>
    <row r="65" spans="1:12" customHeight="1" ht="53">
      <c r="A65" s="1"/>
      <c r="B65" s="1">
        <v>819026</v>
      </c>
      <c r="C65" s="1" t="s">
        <v>239</v>
      </c>
      <c r="D65" s="1" t="s">
        <v>240</v>
      </c>
      <c r="E65" s="3" t="s">
        <v>241</v>
      </c>
      <c r="F65" s="1" t="s">
        <v>242</v>
      </c>
      <c r="G65" s="1" t="s">
        <v>14</v>
      </c>
      <c r="H65" s="1" t="s">
        <v>14</v>
      </c>
      <c r="I65" s="1" t="s">
        <v>14</v>
      </c>
      <c r="J65" s="1" t="s">
        <v>15</v>
      </c>
      <c r="K65" s="2"/>
      <c r="L65" s="5">
        <f>K65*803.00</f>
        <v>0</v>
      </c>
    </row>
    <row r="66" spans="1:12" customHeight="1" ht="53">
      <c r="A66" s="1"/>
      <c r="B66" s="1">
        <v>819027</v>
      </c>
      <c r="C66" s="1" t="s">
        <v>243</v>
      </c>
      <c r="D66" s="1" t="s">
        <v>244</v>
      </c>
      <c r="E66" s="3" t="s">
        <v>245</v>
      </c>
      <c r="F66" s="1" t="s">
        <v>246</v>
      </c>
      <c r="G66" s="1" t="s">
        <v>14</v>
      </c>
      <c r="H66" s="1" t="s">
        <v>14</v>
      </c>
      <c r="I66" s="1" t="s">
        <v>14</v>
      </c>
      <c r="J66" s="1" t="s">
        <v>15</v>
      </c>
      <c r="K66" s="2"/>
      <c r="L66" s="5">
        <f>K66*751.00</f>
        <v>0</v>
      </c>
    </row>
    <row r="67" spans="1:12" customHeight="1" ht="53">
      <c r="A67" s="1"/>
      <c r="B67" s="1">
        <v>819028</v>
      </c>
      <c r="C67" s="1" t="s">
        <v>247</v>
      </c>
      <c r="D67" s="1" t="s">
        <v>248</v>
      </c>
      <c r="E67" s="3" t="s">
        <v>249</v>
      </c>
      <c r="F67" s="1" t="s">
        <v>250</v>
      </c>
      <c r="G67" s="1" t="s">
        <v>14</v>
      </c>
      <c r="H67" s="1" t="s">
        <v>14</v>
      </c>
      <c r="I67" s="1" t="s">
        <v>14</v>
      </c>
      <c r="J67" s="1" t="s">
        <v>15</v>
      </c>
      <c r="K67" s="2"/>
      <c r="L67" s="5">
        <f>K67*3765.00</f>
        <v>0</v>
      </c>
    </row>
    <row r="68" spans="1:12" customHeight="1" ht="53">
      <c r="A68" s="1"/>
      <c r="B68" s="1">
        <v>819029</v>
      </c>
      <c r="C68" s="1" t="s">
        <v>251</v>
      </c>
      <c r="D68" s="1" t="s">
        <v>252</v>
      </c>
      <c r="E68" s="3" t="s">
        <v>253</v>
      </c>
      <c r="F68" s="1" t="s">
        <v>250</v>
      </c>
      <c r="G68" s="1" t="s">
        <v>14</v>
      </c>
      <c r="H68" s="1" t="s">
        <v>14</v>
      </c>
      <c r="I68" s="1" t="s">
        <v>14</v>
      </c>
      <c r="J68" s="1" t="s">
        <v>15</v>
      </c>
      <c r="K68" s="2"/>
      <c r="L68" s="5">
        <f>K68*3765.00</f>
        <v>0</v>
      </c>
    </row>
    <row r="69" spans="1:12" customHeight="1" ht="105">
      <c r="A69" s="1"/>
      <c r="B69" s="1">
        <v>819033</v>
      </c>
      <c r="C69" s="1" t="s">
        <v>254</v>
      </c>
      <c r="D69" s="1" t="s">
        <v>255</v>
      </c>
      <c r="E69" s="3" t="s">
        <v>256</v>
      </c>
      <c r="F69" s="1" t="s">
        <v>257</v>
      </c>
      <c r="G69" s="1" t="s">
        <v>14</v>
      </c>
      <c r="H69" s="1" t="s">
        <v>14</v>
      </c>
      <c r="I69" s="1" t="s">
        <v>14</v>
      </c>
      <c r="J69" s="1" t="s">
        <v>15</v>
      </c>
      <c r="K69" s="2"/>
      <c r="L69" s="5">
        <f>K69*1881.00</f>
        <v>0</v>
      </c>
    </row>
    <row r="70" spans="1:12" customHeight="1" ht="105">
      <c r="A70" s="1"/>
      <c r="B70" s="1">
        <v>819032</v>
      </c>
      <c r="C70" s="1" t="s">
        <v>258</v>
      </c>
      <c r="D70" s="1" t="s">
        <v>259</v>
      </c>
      <c r="E70" s="3" t="s">
        <v>260</v>
      </c>
      <c r="F70" s="1" t="s">
        <v>261</v>
      </c>
      <c r="G70" s="1" t="s">
        <v>14</v>
      </c>
      <c r="H70" s="1" t="s">
        <v>14</v>
      </c>
      <c r="I70" s="1" t="s">
        <v>14</v>
      </c>
      <c r="J70" s="1" t="s">
        <v>15</v>
      </c>
      <c r="K70" s="2"/>
      <c r="L70" s="5">
        <f>K70*0.00</f>
        <v>0</v>
      </c>
    </row>
    <row r="71" spans="1:12" customHeight="1" ht="105">
      <c r="A71" s="1"/>
      <c r="B71" s="1">
        <v>819031</v>
      </c>
      <c r="C71" s="1" t="s">
        <v>262</v>
      </c>
      <c r="D71" s="1" t="s">
        <v>263</v>
      </c>
      <c r="E71" s="3" t="s">
        <v>264</v>
      </c>
      <c r="F71" s="1" t="s">
        <v>265</v>
      </c>
      <c r="G71" s="1" t="s">
        <v>14</v>
      </c>
      <c r="H71" s="1" t="s">
        <v>14</v>
      </c>
      <c r="I71" s="1" t="s">
        <v>14</v>
      </c>
      <c r="J71" s="1" t="s">
        <v>15</v>
      </c>
      <c r="K71" s="2"/>
      <c r="L71" s="5">
        <f>K71*1450.00</f>
        <v>0</v>
      </c>
    </row>
    <row r="72" spans="1:12" customHeight="1" ht="105">
      <c r="A72" s="1"/>
      <c r="B72" s="1">
        <v>819030</v>
      </c>
      <c r="C72" s="1" t="s">
        <v>266</v>
      </c>
      <c r="D72" s="1" t="s">
        <v>267</v>
      </c>
      <c r="E72" s="3" t="s">
        <v>268</v>
      </c>
      <c r="F72" s="1" t="s">
        <v>269</v>
      </c>
      <c r="G72" s="1" t="s">
        <v>14</v>
      </c>
      <c r="H72" s="1" t="s">
        <v>14</v>
      </c>
      <c r="I72" s="1" t="s">
        <v>14</v>
      </c>
      <c r="J72" s="1" t="s">
        <v>15</v>
      </c>
      <c r="K72" s="2"/>
      <c r="L72" s="5">
        <f>K72*678.00</f>
        <v>0</v>
      </c>
    </row>
    <row r="73" spans="1:12" customHeight="1" ht="105">
      <c r="A73" s="1"/>
      <c r="B73" s="1">
        <v>819034</v>
      </c>
      <c r="C73" s="1" t="s">
        <v>270</v>
      </c>
      <c r="D73" s="1" t="s">
        <v>271</v>
      </c>
      <c r="E73" s="3" t="s">
        <v>272</v>
      </c>
      <c r="F73" s="1" t="s">
        <v>273</v>
      </c>
      <c r="G73" s="1" t="s">
        <v>14</v>
      </c>
      <c r="H73" s="1" t="s">
        <v>14</v>
      </c>
      <c r="I73" s="1" t="s">
        <v>14</v>
      </c>
      <c r="J73" s="1" t="s">
        <v>15</v>
      </c>
      <c r="K73" s="2"/>
      <c r="L73" s="5">
        <f>K73*176.00</f>
        <v>0</v>
      </c>
    </row>
    <row r="74" spans="1:12" customHeight="1" ht="53">
      <c r="A74" s="1"/>
      <c r="B74" s="1">
        <v>819037</v>
      </c>
      <c r="C74" s="1" t="s">
        <v>274</v>
      </c>
      <c r="D74" s="1" t="s">
        <v>275</v>
      </c>
      <c r="E74" s="3" t="s">
        <v>276</v>
      </c>
      <c r="F74" s="1" t="s">
        <v>277</v>
      </c>
      <c r="G74" s="1" t="s">
        <v>14</v>
      </c>
      <c r="H74" s="1" t="s">
        <v>14</v>
      </c>
      <c r="I74" s="1" t="s">
        <v>14</v>
      </c>
      <c r="J74" s="1" t="s">
        <v>15</v>
      </c>
      <c r="K74" s="2"/>
      <c r="L74" s="5">
        <f>K74*508.98</f>
        <v>0</v>
      </c>
    </row>
    <row r="75" spans="1:12" customHeight="1" ht="53">
      <c r="A75" s="1"/>
      <c r="B75" s="1">
        <v>819038</v>
      </c>
      <c r="C75" s="1" t="s">
        <v>278</v>
      </c>
      <c r="D75" s="1" t="s">
        <v>279</v>
      </c>
      <c r="E75" s="3" t="s">
        <v>280</v>
      </c>
      <c r="F75" s="1" t="s">
        <v>281</v>
      </c>
      <c r="G75" s="1" t="s">
        <v>14</v>
      </c>
      <c r="H75" s="1" t="s">
        <v>14</v>
      </c>
      <c r="I75" s="1" t="s">
        <v>14</v>
      </c>
      <c r="J75" s="1" t="s">
        <v>15</v>
      </c>
      <c r="K75" s="2"/>
      <c r="L75" s="5">
        <f>K75*603.56</f>
        <v>0</v>
      </c>
    </row>
    <row r="76" spans="1:12" customHeight="1" ht="105">
      <c r="A76" s="1"/>
      <c r="B76" s="1">
        <v>832483</v>
      </c>
      <c r="C76" s="1" t="s">
        <v>282</v>
      </c>
      <c r="D76" s="1" t="s">
        <v>283</v>
      </c>
      <c r="E76" s="3" t="s">
        <v>284</v>
      </c>
      <c r="F76" s="1" t="s">
        <v>285</v>
      </c>
      <c r="G76" s="1" t="s">
        <v>14</v>
      </c>
      <c r="H76" s="1" t="s">
        <v>14</v>
      </c>
      <c r="I76" s="1" t="s">
        <v>14</v>
      </c>
      <c r="J76" s="1" t="s">
        <v>15</v>
      </c>
      <c r="K76" s="2"/>
      <c r="L76" s="5">
        <f>K76*417.24</f>
        <v>0</v>
      </c>
    </row>
    <row r="77" spans="1:12" customHeight="1" ht="53">
      <c r="A77" s="1"/>
      <c r="B77" s="1">
        <v>819035</v>
      </c>
      <c r="C77" s="1" t="s">
        <v>286</v>
      </c>
      <c r="D77" s="1" t="s">
        <v>287</v>
      </c>
      <c r="E77" s="3" t="s">
        <v>288</v>
      </c>
      <c r="F77" s="1" t="s">
        <v>289</v>
      </c>
      <c r="G77" s="1" t="s">
        <v>14</v>
      </c>
      <c r="H77" s="1" t="s">
        <v>14</v>
      </c>
      <c r="I77" s="1" t="s">
        <v>14</v>
      </c>
      <c r="J77" s="1" t="s">
        <v>15</v>
      </c>
      <c r="K77" s="2"/>
      <c r="L77" s="5">
        <f>K77*509.60</f>
        <v>0</v>
      </c>
    </row>
    <row r="78" spans="1:12" customHeight="1" ht="53">
      <c r="A78" s="1"/>
      <c r="B78" s="1">
        <v>819036</v>
      </c>
      <c r="C78" s="1" t="s">
        <v>290</v>
      </c>
      <c r="D78" s="1" t="s">
        <v>291</v>
      </c>
      <c r="E78" s="3" t="s">
        <v>292</v>
      </c>
      <c r="F78" s="1" t="s">
        <v>293</v>
      </c>
      <c r="G78" s="1" t="s">
        <v>14</v>
      </c>
      <c r="H78" s="1" t="s">
        <v>14</v>
      </c>
      <c r="I78" s="1" t="s">
        <v>14</v>
      </c>
      <c r="J78" s="1" t="s">
        <v>15</v>
      </c>
      <c r="K78" s="2"/>
      <c r="L78" s="5">
        <f>K78*648.15</f>
        <v>0</v>
      </c>
    </row>
    <row r="79" spans="1:12" customHeight="1" ht="53">
      <c r="A79" s="1"/>
      <c r="B79" s="1">
        <v>825191</v>
      </c>
      <c r="C79" s="1" t="s">
        <v>294</v>
      </c>
      <c r="D79" s="1" t="s">
        <v>295</v>
      </c>
      <c r="E79" s="3" t="s">
        <v>296</v>
      </c>
      <c r="F79" s="1" t="s">
        <v>297</v>
      </c>
      <c r="G79" s="1" t="s">
        <v>14</v>
      </c>
      <c r="H79" s="1" t="s">
        <v>14</v>
      </c>
      <c r="I79" s="1" t="s">
        <v>14</v>
      </c>
      <c r="J79" s="1" t="s">
        <v>15</v>
      </c>
      <c r="K79" s="2"/>
      <c r="L79" s="5">
        <f>K79*535.08</f>
        <v>0</v>
      </c>
    </row>
    <row r="80" spans="1:12" customHeight="1" ht="53">
      <c r="A80" s="1"/>
      <c r="B80" s="1">
        <v>825192</v>
      </c>
      <c r="C80" s="1" t="s">
        <v>298</v>
      </c>
      <c r="D80" s="1" t="s">
        <v>299</v>
      </c>
      <c r="E80" s="3" t="s">
        <v>300</v>
      </c>
      <c r="F80" s="1" t="s">
        <v>301</v>
      </c>
      <c r="G80" s="1" t="s">
        <v>14</v>
      </c>
      <c r="H80" s="1" t="s">
        <v>14</v>
      </c>
      <c r="I80" s="1" t="s">
        <v>14</v>
      </c>
      <c r="J80" s="1" t="s">
        <v>15</v>
      </c>
      <c r="K80" s="2"/>
      <c r="L80" s="5">
        <f>K80*721.40</f>
        <v>0</v>
      </c>
    </row>
    <row r="81" spans="1:12" customHeight="1" ht="53">
      <c r="A81" s="1"/>
      <c r="B81" s="1">
        <v>825189</v>
      </c>
      <c r="C81" s="1" t="s">
        <v>302</v>
      </c>
      <c r="D81" s="1" t="s">
        <v>303</v>
      </c>
      <c r="E81" s="3" t="s">
        <v>304</v>
      </c>
      <c r="F81" s="1" t="s">
        <v>305</v>
      </c>
      <c r="G81" s="1" t="s">
        <v>14</v>
      </c>
      <c r="H81" s="1" t="s">
        <v>14</v>
      </c>
      <c r="I81" s="1" t="s">
        <v>14</v>
      </c>
      <c r="J81" s="1" t="s">
        <v>15</v>
      </c>
      <c r="K81" s="2"/>
      <c r="L81" s="5">
        <f>K81*629.04</f>
        <v>0</v>
      </c>
    </row>
    <row r="82" spans="1:12" customHeight="1" ht="53">
      <c r="A82" s="1"/>
      <c r="B82" s="1">
        <v>825190</v>
      </c>
      <c r="C82" s="1" t="s">
        <v>306</v>
      </c>
      <c r="D82" s="1" t="s">
        <v>307</v>
      </c>
      <c r="E82" s="3" t="s">
        <v>308</v>
      </c>
      <c r="F82" s="1" t="s">
        <v>309</v>
      </c>
      <c r="G82" s="1" t="s">
        <v>14</v>
      </c>
      <c r="H82" s="1" t="s">
        <v>14</v>
      </c>
      <c r="I82" s="1" t="s">
        <v>14</v>
      </c>
      <c r="J82" s="1" t="s">
        <v>15</v>
      </c>
      <c r="K82" s="2"/>
      <c r="L82" s="5">
        <f>K82*812.18</f>
        <v>0</v>
      </c>
    </row>
    <row r="83" spans="1:12" customHeight="1" ht="105">
      <c r="A83" s="1"/>
      <c r="B83" s="1">
        <v>826563</v>
      </c>
      <c r="C83" s="1" t="s">
        <v>310</v>
      </c>
      <c r="D83" s="1" t="s">
        <v>311</v>
      </c>
      <c r="E83" s="3" t="s">
        <v>312</v>
      </c>
      <c r="F83" s="1" t="s">
        <v>313</v>
      </c>
      <c r="G83" s="1" t="s">
        <v>14</v>
      </c>
      <c r="H83" s="1" t="s">
        <v>14</v>
      </c>
      <c r="I83" s="1" t="s">
        <v>14</v>
      </c>
      <c r="J83" s="1" t="s">
        <v>15</v>
      </c>
      <c r="K83" s="2"/>
      <c r="L83" s="5">
        <f>K83*866.32</f>
        <v>0</v>
      </c>
    </row>
    <row r="84" spans="1:12" customHeight="1" ht="105">
      <c r="A84" s="1"/>
      <c r="B84" s="1">
        <v>826565</v>
      </c>
      <c r="C84" s="1" t="s">
        <v>314</v>
      </c>
      <c r="D84" s="1" t="s">
        <v>315</v>
      </c>
      <c r="E84" s="3" t="s">
        <v>316</v>
      </c>
      <c r="F84" s="1" t="s">
        <v>317</v>
      </c>
      <c r="G84" s="1" t="s">
        <v>14</v>
      </c>
      <c r="H84" s="1" t="s">
        <v>14</v>
      </c>
      <c r="I84" s="1" t="s">
        <v>14</v>
      </c>
      <c r="J84" s="1" t="s">
        <v>15</v>
      </c>
      <c r="K84" s="2"/>
      <c r="L84" s="5">
        <f>K84*917.28</f>
        <v>0</v>
      </c>
    </row>
    <row r="85" spans="1:12" customHeight="1" ht="53">
      <c r="A85" s="1"/>
      <c r="B85" s="1">
        <v>832485</v>
      </c>
      <c r="C85" s="1" t="s">
        <v>318</v>
      </c>
      <c r="D85" s="1" t="s">
        <v>319</v>
      </c>
      <c r="E85" s="3" t="s">
        <v>320</v>
      </c>
      <c r="F85" s="1" t="s">
        <v>321</v>
      </c>
      <c r="G85" s="1" t="s">
        <v>14</v>
      </c>
      <c r="H85" s="1" t="s">
        <v>14</v>
      </c>
      <c r="I85" s="1" t="s">
        <v>14</v>
      </c>
      <c r="J85" s="1" t="s">
        <v>15</v>
      </c>
      <c r="K85" s="2"/>
      <c r="L85" s="5">
        <f>K85*329.65</f>
        <v>0</v>
      </c>
    </row>
    <row r="86" spans="1:12" customHeight="1" ht="53">
      <c r="A86" s="1"/>
      <c r="B86" s="1">
        <v>832486</v>
      </c>
      <c r="C86" s="1" t="s">
        <v>322</v>
      </c>
      <c r="D86" s="1" t="s">
        <v>323</v>
      </c>
      <c r="E86" s="3" t="s">
        <v>324</v>
      </c>
      <c r="F86" s="1" t="s">
        <v>325</v>
      </c>
      <c r="G86" s="1" t="s">
        <v>14</v>
      </c>
      <c r="H86" s="1" t="s">
        <v>14</v>
      </c>
      <c r="I86" s="1" t="s">
        <v>14</v>
      </c>
      <c r="J86" s="1" t="s">
        <v>15</v>
      </c>
      <c r="K86" s="2"/>
      <c r="L86" s="5">
        <f>K86*541.45</f>
        <v>0</v>
      </c>
    </row>
    <row r="87" spans="1:12" customHeight="1" ht="53">
      <c r="A87" s="1"/>
      <c r="B87" s="1">
        <v>832489</v>
      </c>
      <c r="C87" s="1" t="s">
        <v>326</v>
      </c>
      <c r="D87" s="1" t="s">
        <v>327</v>
      </c>
      <c r="E87" s="3" t="s">
        <v>328</v>
      </c>
      <c r="F87" s="1" t="s">
        <v>329</v>
      </c>
      <c r="G87" s="1" t="s">
        <v>14</v>
      </c>
      <c r="H87" s="1" t="s">
        <v>14</v>
      </c>
      <c r="I87" s="1" t="s">
        <v>14</v>
      </c>
      <c r="J87" s="1" t="s">
        <v>15</v>
      </c>
      <c r="K87" s="2"/>
      <c r="L87" s="5">
        <f>K87*371.05</f>
        <v>0</v>
      </c>
    </row>
    <row r="88" spans="1:12" customHeight="1" ht="53">
      <c r="A88" s="1"/>
      <c r="B88" s="1">
        <v>832490</v>
      </c>
      <c r="C88" s="1" t="s">
        <v>330</v>
      </c>
      <c r="D88" s="1" t="s">
        <v>331</v>
      </c>
      <c r="E88" s="3" t="s">
        <v>332</v>
      </c>
      <c r="F88" s="1" t="s">
        <v>41</v>
      </c>
      <c r="G88" s="1" t="s">
        <v>14</v>
      </c>
      <c r="H88" s="1" t="s">
        <v>14</v>
      </c>
      <c r="I88" s="1" t="s">
        <v>14</v>
      </c>
      <c r="J88" s="1" t="s">
        <v>15</v>
      </c>
      <c r="K88" s="2"/>
      <c r="L88" s="5">
        <f>K88*479.34</f>
        <v>0</v>
      </c>
    </row>
    <row r="89" spans="1:12" customHeight="1" ht="105">
      <c r="A89" s="1"/>
      <c r="B89" s="1">
        <v>832493</v>
      </c>
      <c r="C89" s="1" t="s">
        <v>333</v>
      </c>
      <c r="D89" s="1" t="s">
        <v>334</v>
      </c>
      <c r="E89" s="3" t="s">
        <v>335</v>
      </c>
      <c r="F89" s="1" t="s">
        <v>336</v>
      </c>
      <c r="G89" s="1" t="s">
        <v>14</v>
      </c>
      <c r="H89" s="1" t="s">
        <v>14</v>
      </c>
      <c r="I89" s="1" t="s">
        <v>14</v>
      </c>
      <c r="J89" s="1" t="s">
        <v>15</v>
      </c>
      <c r="K89" s="2"/>
      <c r="L89" s="5">
        <f>K89*522.34</f>
        <v>0</v>
      </c>
    </row>
    <row r="90" spans="1:12" customHeight="1" ht="53">
      <c r="A90" s="1"/>
      <c r="B90" s="1">
        <v>819041</v>
      </c>
      <c r="C90" s="1" t="s">
        <v>337</v>
      </c>
      <c r="D90" s="1" t="s">
        <v>338</v>
      </c>
      <c r="E90" s="3" t="s">
        <v>339</v>
      </c>
      <c r="F90" s="1" t="s">
        <v>340</v>
      </c>
      <c r="G90" s="1" t="s">
        <v>14</v>
      </c>
      <c r="H90" s="1" t="s">
        <v>14</v>
      </c>
      <c r="I90" s="1" t="s">
        <v>14</v>
      </c>
      <c r="J90" s="1" t="s">
        <v>15</v>
      </c>
      <c r="K90" s="2"/>
      <c r="L90" s="5">
        <f>K90*409.27</f>
        <v>0</v>
      </c>
    </row>
    <row r="91" spans="1:12" customHeight="1" ht="53">
      <c r="A91" s="1"/>
      <c r="B91" s="1">
        <v>819042</v>
      </c>
      <c r="C91" s="1" t="s">
        <v>341</v>
      </c>
      <c r="D91" s="1" t="s">
        <v>342</v>
      </c>
      <c r="E91" s="3" t="s">
        <v>343</v>
      </c>
      <c r="F91" s="1" t="s">
        <v>344</v>
      </c>
      <c r="G91" s="1" t="s">
        <v>14</v>
      </c>
      <c r="H91" s="1" t="s">
        <v>14</v>
      </c>
      <c r="I91" s="1" t="s">
        <v>14</v>
      </c>
      <c r="J91" s="1" t="s">
        <v>15</v>
      </c>
      <c r="K91" s="2"/>
      <c r="L91" s="5">
        <f>K91*566.93</f>
        <v>0</v>
      </c>
    </row>
    <row r="92" spans="1:12" customHeight="1" ht="105">
      <c r="A92" s="1"/>
      <c r="B92" s="1">
        <v>832484</v>
      </c>
      <c r="C92" s="1" t="s">
        <v>345</v>
      </c>
      <c r="D92" s="1" t="s">
        <v>346</v>
      </c>
      <c r="E92" s="3" t="s">
        <v>347</v>
      </c>
      <c r="F92" s="1" t="s">
        <v>348</v>
      </c>
      <c r="G92" s="1" t="s">
        <v>14</v>
      </c>
      <c r="H92" s="1" t="s">
        <v>14</v>
      </c>
      <c r="I92" s="1" t="s">
        <v>14</v>
      </c>
      <c r="J92" s="1" t="s">
        <v>15</v>
      </c>
      <c r="K92" s="2"/>
      <c r="L92" s="5">
        <f>K92*358.31</f>
        <v>0</v>
      </c>
    </row>
    <row r="93" spans="1:12" customHeight="1" ht="53">
      <c r="A93" s="1"/>
      <c r="B93" s="1">
        <v>819039</v>
      </c>
      <c r="C93" s="1" t="s">
        <v>349</v>
      </c>
      <c r="D93" s="1" t="s">
        <v>350</v>
      </c>
      <c r="E93" s="3" t="s">
        <v>351</v>
      </c>
      <c r="F93" s="1" t="s">
        <v>352</v>
      </c>
      <c r="G93" s="1" t="s">
        <v>14</v>
      </c>
      <c r="H93" s="1" t="s">
        <v>14</v>
      </c>
      <c r="I93" s="1" t="s">
        <v>14</v>
      </c>
      <c r="J93" s="1" t="s">
        <v>15</v>
      </c>
      <c r="K93" s="2"/>
      <c r="L93" s="5">
        <f>K93*449.09</f>
        <v>0</v>
      </c>
    </row>
    <row r="94" spans="1:12" customHeight="1" ht="53">
      <c r="A94" s="1"/>
      <c r="B94" s="1">
        <v>819040</v>
      </c>
      <c r="C94" s="1" t="s">
        <v>353</v>
      </c>
      <c r="D94" s="1" t="s">
        <v>354</v>
      </c>
      <c r="E94" s="3" t="s">
        <v>355</v>
      </c>
      <c r="F94" s="1" t="s">
        <v>356</v>
      </c>
      <c r="G94" s="1" t="s">
        <v>14</v>
      </c>
      <c r="H94" s="1" t="s">
        <v>14</v>
      </c>
      <c r="I94" s="1" t="s">
        <v>14</v>
      </c>
      <c r="J94" s="1" t="s">
        <v>15</v>
      </c>
      <c r="K94" s="2"/>
      <c r="L94" s="5">
        <f>K94*597.19</f>
        <v>0</v>
      </c>
    </row>
    <row r="95" spans="1:12" customHeight="1" ht="53">
      <c r="A95" s="1"/>
      <c r="B95" s="1">
        <v>825195</v>
      </c>
      <c r="C95" s="1" t="s">
        <v>357</v>
      </c>
      <c r="D95" s="1" t="s">
        <v>358</v>
      </c>
      <c r="E95" s="3" t="s">
        <v>359</v>
      </c>
      <c r="F95" s="1" t="s">
        <v>360</v>
      </c>
      <c r="G95" s="1" t="s">
        <v>14</v>
      </c>
      <c r="H95" s="1" t="s">
        <v>14</v>
      </c>
      <c r="I95" s="1" t="s">
        <v>14</v>
      </c>
      <c r="J95" s="1" t="s">
        <v>15</v>
      </c>
      <c r="K95" s="2"/>
      <c r="L95" s="5">
        <f>K95*531.90</f>
        <v>0</v>
      </c>
    </row>
    <row r="96" spans="1:12" customHeight="1" ht="53">
      <c r="A96" s="1"/>
      <c r="B96" s="1">
        <v>825196</v>
      </c>
      <c r="C96" s="1" t="s">
        <v>361</v>
      </c>
      <c r="D96" s="1" t="s">
        <v>362</v>
      </c>
      <c r="E96" s="3" t="s">
        <v>363</v>
      </c>
      <c r="F96" s="1" t="s">
        <v>364</v>
      </c>
      <c r="G96" s="1" t="s">
        <v>14</v>
      </c>
      <c r="H96" s="1" t="s">
        <v>14</v>
      </c>
      <c r="I96" s="1" t="s">
        <v>14</v>
      </c>
      <c r="J96" s="1" t="s">
        <v>15</v>
      </c>
      <c r="K96" s="2"/>
      <c r="L96" s="5">
        <f>K96*699.11</f>
        <v>0</v>
      </c>
    </row>
    <row r="97" spans="1:12" customHeight="1" ht="53">
      <c r="A97" s="1"/>
      <c r="B97" s="1">
        <v>825193</v>
      </c>
      <c r="C97" s="1" t="s">
        <v>365</v>
      </c>
      <c r="D97" s="1" t="s">
        <v>366</v>
      </c>
      <c r="E97" s="3" t="s">
        <v>367</v>
      </c>
      <c r="F97" s="1" t="s">
        <v>368</v>
      </c>
      <c r="G97" s="1" t="s">
        <v>14</v>
      </c>
      <c r="H97" s="1" t="s">
        <v>14</v>
      </c>
      <c r="I97" s="1" t="s">
        <v>14</v>
      </c>
      <c r="J97" s="1" t="s">
        <v>15</v>
      </c>
      <c r="K97" s="2"/>
      <c r="L97" s="5">
        <f>K97*578.08</f>
        <v>0</v>
      </c>
    </row>
    <row r="98" spans="1:12" customHeight="1" ht="53">
      <c r="A98" s="1"/>
      <c r="B98" s="1">
        <v>825194</v>
      </c>
      <c r="C98" s="1" t="s">
        <v>369</v>
      </c>
      <c r="D98" s="1" t="s">
        <v>370</v>
      </c>
      <c r="E98" s="3" t="s">
        <v>371</v>
      </c>
      <c r="F98" s="1" t="s">
        <v>372</v>
      </c>
      <c r="G98" s="1" t="s">
        <v>14</v>
      </c>
      <c r="H98" s="1" t="s">
        <v>14</v>
      </c>
      <c r="I98" s="1" t="s">
        <v>14</v>
      </c>
      <c r="J98" s="1" t="s">
        <v>15</v>
      </c>
      <c r="K98" s="2"/>
      <c r="L98" s="5">
        <f>K98*767.59</f>
        <v>0</v>
      </c>
    </row>
    <row r="99" spans="1:12" customHeight="1" ht="105">
      <c r="A99" s="1"/>
      <c r="B99" s="1">
        <v>826564</v>
      </c>
      <c r="C99" s="1" t="s">
        <v>373</v>
      </c>
      <c r="D99" s="1" t="s">
        <v>374</v>
      </c>
      <c r="E99" s="3" t="s">
        <v>375</v>
      </c>
      <c r="F99" s="1" t="s">
        <v>376</v>
      </c>
      <c r="G99" s="1" t="s">
        <v>14</v>
      </c>
      <c r="H99" s="1" t="s">
        <v>14</v>
      </c>
      <c r="I99" s="1" t="s">
        <v>14</v>
      </c>
      <c r="J99" s="1" t="s">
        <v>15</v>
      </c>
      <c r="K99" s="2"/>
      <c r="L99" s="5">
        <f>K99*829.69</f>
        <v>0</v>
      </c>
    </row>
    <row r="100" spans="1:12" customHeight="1" ht="105">
      <c r="A100" s="1"/>
      <c r="B100" s="1">
        <v>826566</v>
      </c>
      <c r="C100" s="1" t="s">
        <v>377</v>
      </c>
      <c r="D100" s="1" t="s">
        <v>378</v>
      </c>
      <c r="E100" s="3" t="s">
        <v>375</v>
      </c>
      <c r="F100" s="1" t="s">
        <v>379</v>
      </c>
      <c r="G100" s="1" t="s">
        <v>14</v>
      </c>
      <c r="H100" s="1" t="s">
        <v>14</v>
      </c>
      <c r="I100" s="1" t="s">
        <v>14</v>
      </c>
      <c r="J100" s="1" t="s">
        <v>15</v>
      </c>
      <c r="K100" s="2"/>
      <c r="L100" s="5">
        <f>K100*890.21</f>
        <v>0</v>
      </c>
    </row>
    <row r="101" spans="1:12" customHeight="1" ht="53">
      <c r="A101" s="1"/>
      <c r="B101" s="1">
        <v>832487</v>
      </c>
      <c r="C101" s="1" t="s">
        <v>380</v>
      </c>
      <c r="D101" s="1" t="s">
        <v>381</v>
      </c>
      <c r="E101" s="3" t="s">
        <v>382</v>
      </c>
      <c r="F101" s="1" t="s">
        <v>383</v>
      </c>
      <c r="G101" s="1" t="s">
        <v>14</v>
      </c>
      <c r="H101" s="1" t="s">
        <v>14</v>
      </c>
      <c r="I101" s="1" t="s">
        <v>14</v>
      </c>
      <c r="J101" s="1" t="s">
        <v>15</v>
      </c>
      <c r="K101" s="2"/>
      <c r="L101" s="5">
        <f>K101*297.80</f>
        <v>0</v>
      </c>
    </row>
    <row r="102" spans="1:12" customHeight="1" ht="53">
      <c r="A102" s="1"/>
      <c r="B102" s="1">
        <v>832488</v>
      </c>
      <c r="C102" s="1" t="s">
        <v>384</v>
      </c>
      <c r="D102" s="1" t="s">
        <v>385</v>
      </c>
      <c r="E102" s="3" t="s">
        <v>386</v>
      </c>
      <c r="F102" s="1" t="s">
        <v>387</v>
      </c>
      <c r="G102" s="1" t="s">
        <v>14</v>
      </c>
      <c r="H102" s="1" t="s">
        <v>14</v>
      </c>
      <c r="I102" s="1" t="s">
        <v>14</v>
      </c>
      <c r="J102" s="1" t="s">
        <v>15</v>
      </c>
      <c r="K102" s="2"/>
      <c r="L102" s="5">
        <f>K102*511.19</f>
        <v>0</v>
      </c>
    </row>
    <row r="103" spans="1:12" customHeight="1" ht="53">
      <c r="A103" s="1"/>
      <c r="B103" s="1">
        <v>832491</v>
      </c>
      <c r="C103" s="1" t="s">
        <v>388</v>
      </c>
      <c r="D103" s="1" t="s">
        <v>389</v>
      </c>
      <c r="E103" s="3" t="s">
        <v>390</v>
      </c>
      <c r="F103" s="1" t="s">
        <v>391</v>
      </c>
      <c r="G103" s="1" t="s">
        <v>14</v>
      </c>
      <c r="H103" s="1" t="s">
        <v>14</v>
      </c>
      <c r="I103" s="1" t="s">
        <v>14</v>
      </c>
      <c r="J103" s="1" t="s">
        <v>15</v>
      </c>
      <c r="K103" s="2"/>
      <c r="L103" s="5">
        <f>K103*355.13</f>
        <v>0</v>
      </c>
    </row>
    <row r="104" spans="1:12" customHeight="1" ht="53">
      <c r="A104" s="1"/>
      <c r="B104" s="1">
        <v>832492</v>
      </c>
      <c r="C104" s="1" t="s">
        <v>392</v>
      </c>
      <c r="D104" s="1" t="s">
        <v>393</v>
      </c>
      <c r="E104" s="3" t="s">
        <v>394</v>
      </c>
      <c r="F104" s="1" t="s">
        <v>261</v>
      </c>
      <c r="G104" s="1" t="s">
        <v>14</v>
      </c>
      <c r="H104" s="1" t="s">
        <v>14</v>
      </c>
      <c r="I104" s="1" t="s">
        <v>14</v>
      </c>
      <c r="J104" s="1" t="s">
        <v>15</v>
      </c>
      <c r="K104" s="2"/>
      <c r="L104" s="5">
        <f>K104*0.00</f>
        <v>0</v>
      </c>
    </row>
    <row r="105" spans="1:12" customHeight="1" ht="105">
      <c r="A105" s="1"/>
      <c r="B105" s="1">
        <v>825202</v>
      </c>
      <c r="C105" s="1" t="s">
        <v>395</v>
      </c>
      <c r="D105" s="1"/>
      <c r="E105" s="3" t="s">
        <v>396</v>
      </c>
      <c r="F105" s="1" t="s">
        <v>397</v>
      </c>
      <c r="G105" s="1" t="s">
        <v>14</v>
      </c>
      <c r="H105" s="1" t="s">
        <v>14</v>
      </c>
      <c r="I105" s="1" t="s">
        <v>14</v>
      </c>
      <c r="J105" s="1" t="s">
        <v>15</v>
      </c>
      <c r="K105" s="2"/>
      <c r="L105" s="5">
        <f>K105*673.81</f>
        <v>0</v>
      </c>
    </row>
    <row r="106" spans="1:12" customHeight="1" ht="105">
      <c r="A106" s="1"/>
      <c r="B106" s="1">
        <v>825203</v>
      </c>
      <c r="C106" s="1" t="s">
        <v>398</v>
      </c>
      <c r="D106" s="1"/>
      <c r="E106" s="3" t="s">
        <v>399</v>
      </c>
      <c r="F106" s="1" t="s">
        <v>400</v>
      </c>
      <c r="G106" s="1" t="s">
        <v>14</v>
      </c>
      <c r="H106" s="1" t="s">
        <v>14</v>
      </c>
      <c r="I106" s="1" t="s">
        <v>14</v>
      </c>
      <c r="J106" s="1" t="s">
        <v>15</v>
      </c>
      <c r="K106" s="2"/>
      <c r="L106" s="5">
        <f>K106*713.80</f>
        <v>0</v>
      </c>
    </row>
    <row r="107" spans="1:12" customHeight="1" ht="105">
      <c r="A107" s="1"/>
      <c r="B107" s="1">
        <v>824683</v>
      </c>
      <c r="C107" s="1" t="s">
        <v>401</v>
      </c>
      <c r="D107" s="1" t="s">
        <v>402</v>
      </c>
      <c r="E107" s="3" t="s">
        <v>403</v>
      </c>
      <c r="F107" s="1" t="s">
        <v>404</v>
      </c>
      <c r="G107" s="1" t="s">
        <v>14</v>
      </c>
      <c r="H107" s="1" t="s">
        <v>14</v>
      </c>
      <c r="I107" s="1" t="s">
        <v>14</v>
      </c>
      <c r="J107" s="1" t="s">
        <v>15</v>
      </c>
      <c r="K107" s="2"/>
      <c r="L107" s="5">
        <f>K107*987.35</f>
        <v>0</v>
      </c>
    </row>
    <row r="108" spans="1:12" customHeight="1" ht="105">
      <c r="A108" s="1"/>
      <c r="B108" s="1">
        <v>880047</v>
      </c>
      <c r="C108" s="1" t="s">
        <v>405</v>
      </c>
      <c r="D108" s="1" t="s">
        <v>406</v>
      </c>
      <c r="E108" s="3" t="s">
        <v>407</v>
      </c>
      <c r="F108" s="1" t="s">
        <v>408</v>
      </c>
      <c r="G108" s="1" t="s">
        <v>14</v>
      </c>
      <c r="H108" s="1" t="s">
        <v>14</v>
      </c>
      <c r="I108" s="1" t="s">
        <v>14</v>
      </c>
      <c r="J108" s="1" t="s">
        <v>15</v>
      </c>
      <c r="K108" s="2"/>
      <c r="L108" s="5">
        <f>K108*1116.34</f>
        <v>0</v>
      </c>
    </row>
    <row r="109" spans="1:12" customHeight="1" ht="105">
      <c r="A109" s="1"/>
      <c r="B109" s="1">
        <v>880048</v>
      </c>
      <c r="C109" s="1" t="s">
        <v>409</v>
      </c>
      <c r="D109" s="1" t="s">
        <v>410</v>
      </c>
      <c r="E109" s="3" t="s">
        <v>411</v>
      </c>
      <c r="F109" s="1" t="s">
        <v>412</v>
      </c>
      <c r="G109" s="1" t="s">
        <v>14</v>
      </c>
      <c r="H109" s="1" t="s">
        <v>14</v>
      </c>
      <c r="I109" s="1" t="s">
        <v>14</v>
      </c>
      <c r="J109" s="1" t="s">
        <v>15</v>
      </c>
      <c r="K109" s="2"/>
      <c r="L109" s="5">
        <f>K109*1143.42</f>
        <v>0</v>
      </c>
    </row>
    <row r="110" spans="1:12" customHeight="1" ht="105">
      <c r="A110" s="1"/>
      <c r="B110" s="1">
        <v>825201</v>
      </c>
      <c r="C110" s="1" t="s">
        <v>413</v>
      </c>
      <c r="D110" s="1" t="s">
        <v>414</v>
      </c>
      <c r="E110" s="3" t="s">
        <v>415</v>
      </c>
      <c r="F110" s="1" t="s">
        <v>416</v>
      </c>
      <c r="G110" s="1" t="s">
        <v>14</v>
      </c>
      <c r="H110" s="1" t="s">
        <v>14</v>
      </c>
      <c r="I110" s="1" t="s">
        <v>14</v>
      </c>
      <c r="J110" s="1" t="s">
        <v>15</v>
      </c>
      <c r="K110" s="2"/>
      <c r="L110" s="5">
        <f>K110*1049.46</f>
        <v>0</v>
      </c>
    </row>
    <row r="111" spans="1:12" customHeight="1" ht="105">
      <c r="A111" s="1"/>
      <c r="B111" s="1">
        <v>880049</v>
      </c>
      <c r="C111" s="1" t="s">
        <v>417</v>
      </c>
      <c r="D111" s="1" t="s">
        <v>418</v>
      </c>
      <c r="E111" s="3" t="s">
        <v>419</v>
      </c>
      <c r="F111" s="1" t="s">
        <v>420</v>
      </c>
      <c r="G111" s="1" t="s">
        <v>14</v>
      </c>
      <c r="H111" s="1" t="s">
        <v>14</v>
      </c>
      <c r="I111" s="1" t="s">
        <v>14</v>
      </c>
      <c r="J111" s="1" t="s">
        <v>15</v>
      </c>
      <c r="K111" s="2"/>
      <c r="L111" s="5">
        <f>K111*1164.12</f>
        <v>0</v>
      </c>
    </row>
    <row r="112" spans="1:12" customHeight="1" ht="105">
      <c r="A112" s="1"/>
      <c r="B112" s="1">
        <v>880050</v>
      </c>
      <c r="C112" s="1" t="s">
        <v>421</v>
      </c>
      <c r="D112" s="1" t="s">
        <v>422</v>
      </c>
      <c r="E112" s="3" t="s">
        <v>423</v>
      </c>
      <c r="F112" s="1" t="s">
        <v>424</v>
      </c>
      <c r="G112" s="1" t="s">
        <v>14</v>
      </c>
      <c r="H112" s="1" t="s">
        <v>14</v>
      </c>
      <c r="I112" s="1" t="s">
        <v>14</v>
      </c>
      <c r="J112" s="1" t="s">
        <v>15</v>
      </c>
      <c r="K112" s="2"/>
      <c r="L112" s="5">
        <f>K112*1192.78</f>
        <v>0</v>
      </c>
    </row>
    <row r="113" spans="1:12" customHeight="1" ht="53">
      <c r="A113" s="1"/>
      <c r="B113" s="1">
        <v>834472</v>
      </c>
      <c r="C113" s="1" t="s">
        <v>425</v>
      </c>
      <c r="D113" s="1" t="s">
        <v>426</v>
      </c>
      <c r="E113" s="3" t="s">
        <v>427</v>
      </c>
      <c r="F113" s="1" t="s">
        <v>428</v>
      </c>
      <c r="G113" s="1" t="s">
        <v>14</v>
      </c>
      <c r="H113" s="1" t="s">
        <v>14</v>
      </c>
      <c r="I113" s="1" t="s">
        <v>14</v>
      </c>
      <c r="J113" s="1" t="s">
        <v>15</v>
      </c>
      <c r="K113" s="2"/>
      <c r="L113" s="5">
        <f>K113*417.42</f>
        <v>0</v>
      </c>
    </row>
    <row r="114" spans="1:12" customHeight="1" ht="53">
      <c r="A114" s="1"/>
      <c r="B114" s="1">
        <v>868669</v>
      </c>
      <c r="C114" s="1" t="s">
        <v>429</v>
      </c>
      <c r="D114" s="1" t="s">
        <v>430</v>
      </c>
      <c r="E114" s="3" t="s">
        <v>431</v>
      </c>
      <c r="F114" s="1" t="s">
        <v>432</v>
      </c>
      <c r="G114" s="1" t="s">
        <v>14</v>
      </c>
      <c r="H114" s="1" t="s">
        <v>14</v>
      </c>
      <c r="I114" s="1" t="s">
        <v>14</v>
      </c>
      <c r="J114" s="1" t="s">
        <v>15</v>
      </c>
      <c r="K114" s="2"/>
      <c r="L114" s="5">
        <f>K114*605.40</f>
        <v>0</v>
      </c>
    </row>
    <row r="115" spans="1:12" customHeight="1" ht="53">
      <c r="A115" s="1"/>
      <c r="B115" s="1">
        <v>834473</v>
      </c>
      <c r="C115" s="1" t="s">
        <v>433</v>
      </c>
      <c r="D115" s="1" t="s">
        <v>434</v>
      </c>
      <c r="E115" s="3" t="s">
        <v>435</v>
      </c>
      <c r="F115" s="1" t="s">
        <v>436</v>
      </c>
      <c r="G115" s="1" t="s">
        <v>14</v>
      </c>
      <c r="H115" s="1" t="s">
        <v>14</v>
      </c>
      <c r="I115" s="1" t="s">
        <v>14</v>
      </c>
      <c r="J115" s="1" t="s">
        <v>15</v>
      </c>
      <c r="K115" s="2"/>
      <c r="L115" s="5">
        <f>K115*472.71</f>
        <v>0</v>
      </c>
    </row>
    <row r="116" spans="1:12" customHeight="1" ht="53">
      <c r="A116" s="1"/>
      <c r="B116" s="1">
        <v>868670</v>
      </c>
      <c r="C116" s="1" t="s">
        <v>437</v>
      </c>
      <c r="D116" s="1" t="s">
        <v>438</v>
      </c>
      <c r="E116" s="3" t="s">
        <v>439</v>
      </c>
      <c r="F116" s="1" t="s">
        <v>440</v>
      </c>
      <c r="G116" s="1" t="s">
        <v>14</v>
      </c>
      <c r="H116" s="1" t="s">
        <v>14</v>
      </c>
      <c r="I116" s="1" t="s">
        <v>14</v>
      </c>
      <c r="J116" s="1" t="s">
        <v>15</v>
      </c>
      <c r="K116" s="2"/>
      <c r="L116" s="5">
        <f>K116*630.28</f>
        <v>0</v>
      </c>
    </row>
    <row r="117" spans="1:12" customHeight="1" ht="53">
      <c r="A117" s="1"/>
      <c r="B117" s="1">
        <v>834470</v>
      </c>
      <c r="C117" s="1" t="s">
        <v>441</v>
      </c>
      <c r="D117" s="1" t="s">
        <v>442</v>
      </c>
      <c r="E117" s="3" t="s">
        <v>443</v>
      </c>
      <c r="F117" s="1" t="s">
        <v>444</v>
      </c>
      <c r="G117" s="1" t="s">
        <v>14</v>
      </c>
      <c r="H117" s="1" t="s">
        <v>14</v>
      </c>
      <c r="I117" s="1" t="s">
        <v>14</v>
      </c>
      <c r="J117" s="1" t="s">
        <v>15</v>
      </c>
      <c r="K117" s="2"/>
      <c r="L117" s="5">
        <f>K117*478.24</f>
        <v>0</v>
      </c>
    </row>
    <row r="118" spans="1:12" customHeight="1" ht="53">
      <c r="A118" s="1"/>
      <c r="B118" s="1">
        <v>868671</v>
      </c>
      <c r="C118" s="1" t="s">
        <v>445</v>
      </c>
      <c r="D118" s="1" t="s">
        <v>446</v>
      </c>
      <c r="E118" s="3" t="s">
        <v>447</v>
      </c>
      <c r="F118" s="1" t="s">
        <v>448</v>
      </c>
      <c r="G118" s="1" t="s">
        <v>14</v>
      </c>
      <c r="H118" s="1" t="s">
        <v>14</v>
      </c>
      <c r="I118" s="1" t="s">
        <v>14</v>
      </c>
      <c r="J118" s="1" t="s">
        <v>15</v>
      </c>
      <c r="K118" s="2"/>
      <c r="L118" s="5">
        <f>K118*648.71</f>
        <v>0</v>
      </c>
    </row>
    <row r="119" spans="1:12" customHeight="1" ht="53">
      <c r="A119" s="1"/>
      <c r="B119" s="1">
        <v>834471</v>
      </c>
      <c r="C119" s="1" t="s">
        <v>449</v>
      </c>
      <c r="D119" s="1" t="s">
        <v>450</v>
      </c>
      <c r="E119" s="3" t="s">
        <v>451</v>
      </c>
      <c r="F119" s="1" t="s">
        <v>452</v>
      </c>
      <c r="G119" s="1" t="s">
        <v>14</v>
      </c>
      <c r="H119" s="1" t="s">
        <v>14</v>
      </c>
      <c r="I119" s="1" t="s">
        <v>14</v>
      </c>
      <c r="J119" s="1" t="s">
        <v>15</v>
      </c>
      <c r="K119" s="2"/>
      <c r="L119" s="5">
        <f>K119*537.80</f>
        <v>0</v>
      </c>
    </row>
    <row r="120" spans="1:12" customHeight="1" ht="53">
      <c r="A120" s="1"/>
      <c r="B120" s="1">
        <v>868672</v>
      </c>
      <c r="C120" s="1" t="s">
        <v>453</v>
      </c>
      <c r="D120" s="1" t="s">
        <v>454</v>
      </c>
      <c r="E120" s="3" t="s">
        <v>455</v>
      </c>
      <c r="F120" s="1" t="s">
        <v>456</v>
      </c>
      <c r="G120" s="1" t="s">
        <v>14</v>
      </c>
      <c r="H120" s="1" t="s">
        <v>14</v>
      </c>
      <c r="I120" s="1" t="s">
        <v>14</v>
      </c>
      <c r="J120" s="1" t="s">
        <v>15</v>
      </c>
      <c r="K120" s="2"/>
      <c r="L120" s="5">
        <f>K120*683.56</f>
        <v>0</v>
      </c>
    </row>
    <row r="121" spans="1:12" customHeight="1" ht="53">
      <c r="A121" s="1"/>
      <c r="B121" s="1">
        <v>818969</v>
      </c>
      <c r="C121" s="1" t="s">
        <v>457</v>
      </c>
      <c r="D121" s="1" t="s">
        <v>458</v>
      </c>
      <c r="E121" s="3" t="s">
        <v>459</v>
      </c>
      <c r="F121" s="1" t="s">
        <v>460</v>
      </c>
      <c r="G121" s="1" t="s">
        <v>14</v>
      </c>
      <c r="H121" s="1" t="s">
        <v>14</v>
      </c>
      <c r="I121" s="1" t="s">
        <v>14</v>
      </c>
      <c r="J121" s="1" t="s">
        <v>15</v>
      </c>
      <c r="K121" s="2"/>
      <c r="L121" s="5">
        <f>K121*1611.00</f>
        <v>0</v>
      </c>
    </row>
    <row r="122" spans="1:12" customHeight="1" ht="53">
      <c r="A122" s="1"/>
      <c r="B122" s="1">
        <v>818970</v>
      </c>
      <c r="C122" s="1" t="s">
        <v>461</v>
      </c>
      <c r="D122" s="1" t="s">
        <v>462</v>
      </c>
      <c r="E122" s="3" t="s">
        <v>463</v>
      </c>
      <c r="F122" s="1" t="s">
        <v>464</v>
      </c>
      <c r="G122" s="1" t="s">
        <v>14</v>
      </c>
      <c r="H122" s="1" t="s">
        <v>14</v>
      </c>
      <c r="I122" s="1" t="s">
        <v>14</v>
      </c>
      <c r="J122" s="1" t="s">
        <v>15</v>
      </c>
      <c r="K122" s="2"/>
      <c r="L122" s="5">
        <f>K122*2300.00</f>
        <v>0</v>
      </c>
    </row>
    <row r="123" spans="1:12" customHeight="1" ht="53">
      <c r="A123" s="1"/>
      <c r="B123" s="1">
        <v>818971</v>
      </c>
      <c r="C123" s="1" t="s">
        <v>465</v>
      </c>
      <c r="D123" s="1" t="s">
        <v>466</v>
      </c>
      <c r="E123" s="3" t="s">
        <v>467</v>
      </c>
      <c r="F123" s="1" t="s">
        <v>468</v>
      </c>
      <c r="G123" s="1" t="s">
        <v>14</v>
      </c>
      <c r="H123" s="1" t="s">
        <v>14</v>
      </c>
      <c r="I123" s="1" t="s">
        <v>14</v>
      </c>
      <c r="J123" s="1" t="s">
        <v>15</v>
      </c>
      <c r="K123" s="2"/>
      <c r="L123" s="5">
        <f>K123*1094.00</f>
        <v>0</v>
      </c>
    </row>
    <row r="124" spans="1:12" customHeight="1" ht="53">
      <c r="A124" s="1"/>
      <c r="B124" s="1">
        <v>818972</v>
      </c>
      <c r="C124" s="1" t="s">
        <v>469</v>
      </c>
      <c r="D124" s="1" t="s">
        <v>470</v>
      </c>
      <c r="E124" s="3" t="s">
        <v>471</v>
      </c>
      <c r="F124" s="1" t="s">
        <v>472</v>
      </c>
      <c r="G124" s="1" t="s">
        <v>14</v>
      </c>
      <c r="H124" s="1" t="s">
        <v>14</v>
      </c>
      <c r="I124" s="1" t="s">
        <v>14</v>
      </c>
      <c r="J124" s="1" t="s">
        <v>15</v>
      </c>
      <c r="K124" s="2"/>
      <c r="L124" s="5">
        <f>K124*1122.00</f>
        <v>0</v>
      </c>
    </row>
    <row r="125" spans="1:12" customHeight="1" ht="53">
      <c r="A125" s="1"/>
      <c r="B125" s="1">
        <v>818973</v>
      </c>
      <c r="C125" s="1" t="s">
        <v>473</v>
      </c>
      <c r="D125" s="1" t="s">
        <v>474</v>
      </c>
      <c r="E125" s="3" t="s">
        <v>475</v>
      </c>
      <c r="F125" s="1" t="s">
        <v>476</v>
      </c>
      <c r="G125" s="1" t="s">
        <v>14</v>
      </c>
      <c r="H125" s="1" t="s">
        <v>14</v>
      </c>
      <c r="I125" s="1" t="s">
        <v>14</v>
      </c>
      <c r="J125" s="1" t="s">
        <v>15</v>
      </c>
      <c r="K125" s="2"/>
      <c r="L125" s="5">
        <f>K125*1859.00</f>
        <v>0</v>
      </c>
    </row>
    <row r="126" spans="1:12" customHeight="1" ht="53">
      <c r="A126" s="1"/>
      <c r="B126" s="1">
        <v>818974</v>
      </c>
      <c r="C126" s="1" t="s">
        <v>477</v>
      </c>
      <c r="D126" s="1" t="s">
        <v>478</v>
      </c>
      <c r="E126" s="3" t="s">
        <v>479</v>
      </c>
      <c r="F126" s="1" t="s">
        <v>480</v>
      </c>
      <c r="G126" s="1" t="s">
        <v>14</v>
      </c>
      <c r="H126" s="1" t="s">
        <v>14</v>
      </c>
      <c r="I126" s="1" t="s">
        <v>14</v>
      </c>
      <c r="J126" s="1" t="s">
        <v>15</v>
      </c>
      <c r="K126" s="2"/>
      <c r="L126" s="5">
        <f>K126*2408.00</f>
        <v>0</v>
      </c>
    </row>
    <row r="127" spans="1:12" customHeight="1" ht="53">
      <c r="A127" s="1"/>
      <c r="B127" s="1">
        <v>818975</v>
      </c>
      <c r="C127" s="1" t="s">
        <v>481</v>
      </c>
      <c r="D127" s="1" t="s">
        <v>482</v>
      </c>
      <c r="E127" s="3" t="s">
        <v>483</v>
      </c>
      <c r="F127" s="1" t="s">
        <v>484</v>
      </c>
      <c r="G127" s="1" t="s">
        <v>14</v>
      </c>
      <c r="H127" s="1" t="s">
        <v>14</v>
      </c>
      <c r="I127" s="1" t="s">
        <v>14</v>
      </c>
      <c r="J127" s="1" t="s">
        <v>15</v>
      </c>
      <c r="K127" s="2"/>
      <c r="L127" s="5">
        <f>K127*1079.00</f>
        <v>0</v>
      </c>
    </row>
    <row r="128" spans="1:12" customHeight="1" ht="53">
      <c r="A128" s="1"/>
      <c r="B128" s="1">
        <v>818976</v>
      </c>
      <c r="C128" s="1" t="s">
        <v>485</v>
      </c>
      <c r="D128" s="1" t="s">
        <v>486</v>
      </c>
      <c r="E128" s="3" t="s">
        <v>487</v>
      </c>
      <c r="F128" s="1" t="s">
        <v>488</v>
      </c>
      <c r="G128" s="1" t="s">
        <v>14</v>
      </c>
      <c r="H128" s="1" t="s">
        <v>14</v>
      </c>
      <c r="I128" s="1" t="s">
        <v>14</v>
      </c>
      <c r="J128" s="1" t="s">
        <v>15</v>
      </c>
      <c r="K128" s="2"/>
      <c r="L128" s="5">
        <f>K128*1088.00</f>
        <v>0</v>
      </c>
    </row>
    <row r="129" spans="1:12" customHeight="1" ht="53">
      <c r="A129" s="1"/>
      <c r="B129" s="1">
        <v>818977</v>
      </c>
      <c r="C129" s="1" t="s">
        <v>489</v>
      </c>
      <c r="D129" s="1" t="s">
        <v>490</v>
      </c>
      <c r="E129" s="3" t="s">
        <v>491</v>
      </c>
      <c r="F129" s="1" t="s">
        <v>492</v>
      </c>
      <c r="G129" s="1" t="s">
        <v>14</v>
      </c>
      <c r="H129" s="1" t="s">
        <v>14</v>
      </c>
      <c r="I129" s="1" t="s">
        <v>14</v>
      </c>
      <c r="J129" s="1" t="s">
        <v>15</v>
      </c>
      <c r="K129" s="2"/>
      <c r="L129" s="5">
        <f>K129*1219.00</f>
        <v>0</v>
      </c>
    </row>
    <row r="130" spans="1:12" customHeight="1" ht="53">
      <c r="A130" s="1"/>
      <c r="B130" s="1">
        <v>818978</v>
      </c>
      <c r="C130" s="1" t="s">
        <v>493</v>
      </c>
      <c r="D130" s="1" t="s">
        <v>494</v>
      </c>
      <c r="E130" s="3" t="s">
        <v>495</v>
      </c>
      <c r="F130" s="1" t="s">
        <v>496</v>
      </c>
      <c r="G130" s="1" t="s">
        <v>14</v>
      </c>
      <c r="H130" s="1" t="s">
        <v>14</v>
      </c>
      <c r="I130" s="1" t="s">
        <v>14</v>
      </c>
      <c r="J130" s="1" t="s">
        <v>15</v>
      </c>
      <c r="K130" s="2"/>
      <c r="L130" s="5">
        <f>K130*1912.00</f>
        <v>0</v>
      </c>
    </row>
    <row r="131" spans="1:12" customHeight="1" ht="53">
      <c r="A131" s="1"/>
      <c r="B131" s="1">
        <v>818979</v>
      </c>
      <c r="C131" s="1" t="s">
        <v>497</v>
      </c>
      <c r="D131" s="1" t="s">
        <v>498</v>
      </c>
      <c r="E131" s="3" t="s">
        <v>499</v>
      </c>
      <c r="F131" s="1" t="s">
        <v>500</v>
      </c>
      <c r="G131" s="1" t="s">
        <v>14</v>
      </c>
      <c r="H131" s="1" t="s">
        <v>14</v>
      </c>
      <c r="I131" s="1" t="s">
        <v>14</v>
      </c>
      <c r="J131" s="1" t="s">
        <v>15</v>
      </c>
      <c r="K131" s="2"/>
      <c r="L131" s="5">
        <f>K131*1302.00</f>
        <v>0</v>
      </c>
    </row>
    <row r="132" spans="1:12" customHeight="1" ht="53">
      <c r="A132" s="1"/>
      <c r="B132" s="1">
        <v>818980</v>
      </c>
      <c r="C132" s="1" t="s">
        <v>501</v>
      </c>
      <c r="D132" s="1" t="s">
        <v>502</v>
      </c>
      <c r="E132" s="3" t="s">
        <v>503</v>
      </c>
      <c r="F132" s="1" t="s">
        <v>504</v>
      </c>
      <c r="G132" s="1" t="s">
        <v>14</v>
      </c>
      <c r="H132" s="1" t="s">
        <v>14</v>
      </c>
      <c r="I132" s="1" t="s">
        <v>14</v>
      </c>
      <c r="J132" s="1" t="s">
        <v>15</v>
      </c>
      <c r="K132" s="2"/>
      <c r="L132" s="5">
        <f>K132*2012.00</f>
        <v>0</v>
      </c>
    </row>
    <row r="133" spans="1:12" customHeight="1" ht="53">
      <c r="A133" s="1"/>
      <c r="B133" s="1">
        <v>818981</v>
      </c>
      <c r="C133" s="1" t="s">
        <v>505</v>
      </c>
      <c r="D133" s="1" t="s">
        <v>506</v>
      </c>
      <c r="E133" s="3" t="s">
        <v>507</v>
      </c>
      <c r="F133" s="1" t="s">
        <v>508</v>
      </c>
      <c r="G133" s="1" t="s">
        <v>14</v>
      </c>
      <c r="H133" s="1" t="s">
        <v>14</v>
      </c>
      <c r="I133" s="1" t="s">
        <v>14</v>
      </c>
      <c r="J133" s="1" t="s">
        <v>15</v>
      </c>
      <c r="K133" s="2"/>
      <c r="L133" s="5">
        <f>K133*1002.00</f>
        <v>0</v>
      </c>
    </row>
    <row r="134" spans="1:12" customHeight="1" ht="53">
      <c r="A134" s="1"/>
      <c r="B134" s="1">
        <v>818982</v>
      </c>
      <c r="C134" s="1" t="s">
        <v>509</v>
      </c>
      <c r="D134" s="1" t="s">
        <v>510</v>
      </c>
      <c r="E134" s="3" t="s">
        <v>511</v>
      </c>
      <c r="F134" s="1" t="s">
        <v>508</v>
      </c>
      <c r="G134" s="1" t="s">
        <v>14</v>
      </c>
      <c r="H134" s="1" t="s">
        <v>14</v>
      </c>
      <c r="I134" s="1" t="s">
        <v>14</v>
      </c>
      <c r="J134" s="1" t="s">
        <v>15</v>
      </c>
      <c r="K134" s="2"/>
      <c r="L134" s="5">
        <f>K134*1002.00</f>
        <v>0</v>
      </c>
    </row>
    <row r="135" spans="1:12" customHeight="1" ht="53">
      <c r="A135" s="1"/>
      <c r="B135" s="1">
        <v>818983</v>
      </c>
      <c r="C135" s="1" t="s">
        <v>512</v>
      </c>
      <c r="D135" s="1" t="s">
        <v>513</v>
      </c>
      <c r="E135" s="3" t="s">
        <v>514</v>
      </c>
      <c r="F135" s="1" t="s">
        <v>515</v>
      </c>
      <c r="G135" s="1" t="s">
        <v>14</v>
      </c>
      <c r="H135" s="1" t="s">
        <v>14</v>
      </c>
      <c r="I135" s="1" t="s">
        <v>14</v>
      </c>
      <c r="J135" s="1" t="s">
        <v>15</v>
      </c>
      <c r="K135" s="2"/>
      <c r="L135" s="5">
        <f>K135*1754.00</f>
        <v>0</v>
      </c>
    </row>
    <row r="136" spans="1:12" customHeight="1" ht="53">
      <c r="A136" s="1"/>
      <c r="B136" s="1">
        <v>818984</v>
      </c>
      <c r="C136" s="1" t="s">
        <v>516</v>
      </c>
      <c r="D136" s="1" t="s">
        <v>517</v>
      </c>
      <c r="E136" s="3" t="s">
        <v>518</v>
      </c>
      <c r="F136" s="1" t="s">
        <v>519</v>
      </c>
      <c r="G136" s="1" t="s">
        <v>14</v>
      </c>
      <c r="H136" s="1" t="s">
        <v>14</v>
      </c>
      <c r="I136" s="1" t="s">
        <v>14</v>
      </c>
      <c r="J136" s="1" t="s">
        <v>15</v>
      </c>
      <c r="K136" s="2"/>
      <c r="L136" s="5">
        <f>K136*2518.00</f>
        <v>0</v>
      </c>
    </row>
    <row r="137" spans="1:12" customHeight="1" ht="53">
      <c r="A137" s="1"/>
      <c r="B137" s="1">
        <v>818985</v>
      </c>
      <c r="C137" s="1" t="s">
        <v>520</v>
      </c>
      <c r="D137" s="1" t="s">
        <v>521</v>
      </c>
      <c r="E137" s="3" t="s">
        <v>522</v>
      </c>
      <c r="F137" s="1" t="s">
        <v>523</v>
      </c>
      <c r="G137" s="1" t="s">
        <v>14</v>
      </c>
      <c r="H137" s="1" t="s">
        <v>14</v>
      </c>
      <c r="I137" s="1" t="s">
        <v>14</v>
      </c>
      <c r="J137" s="1" t="s">
        <v>15</v>
      </c>
      <c r="K137" s="2"/>
      <c r="L137" s="5">
        <f>K137*2097.00</f>
        <v>0</v>
      </c>
    </row>
    <row r="138" spans="1:12" customHeight="1" ht="53">
      <c r="A138" s="1"/>
      <c r="B138" s="1">
        <v>818986</v>
      </c>
      <c r="C138" s="1" t="s">
        <v>524</v>
      </c>
      <c r="D138" s="1" t="s">
        <v>525</v>
      </c>
      <c r="E138" s="3" t="s">
        <v>526</v>
      </c>
      <c r="F138" s="1" t="s">
        <v>527</v>
      </c>
      <c r="G138" s="1" t="s">
        <v>14</v>
      </c>
      <c r="H138" s="1" t="s">
        <v>14</v>
      </c>
      <c r="I138" s="1" t="s">
        <v>14</v>
      </c>
      <c r="J138" s="1" t="s">
        <v>15</v>
      </c>
      <c r="K138" s="2"/>
      <c r="L138" s="5">
        <f>K138*2789.00</f>
        <v>0</v>
      </c>
    </row>
    <row r="139" spans="1:12" customHeight="1" ht="105">
      <c r="A139" s="1"/>
      <c r="B139" s="1">
        <v>818991</v>
      </c>
      <c r="C139" s="1" t="s">
        <v>528</v>
      </c>
      <c r="D139" s="1" t="s">
        <v>529</v>
      </c>
      <c r="E139" s="3" t="s">
        <v>530</v>
      </c>
      <c r="F139" s="1" t="s">
        <v>261</v>
      </c>
      <c r="G139" s="1" t="s">
        <v>14</v>
      </c>
      <c r="H139" s="1" t="s">
        <v>14</v>
      </c>
      <c r="I139" s="1" t="s">
        <v>14</v>
      </c>
      <c r="J139" s="1" t="s">
        <v>15</v>
      </c>
      <c r="K139" s="2"/>
      <c r="L139" s="5">
        <f>K139*0.00</f>
        <v>0</v>
      </c>
    </row>
    <row r="140" spans="1:12" customHeight="1" ht="105">
      <c r="A140" s="1"/>
      <c r="B140" s="1">
        <v>818992</v>
      </c>
      <c r="C140" s="1" t="s">
        <v>531</v>
      </c>
      <c r="D140" s="1" t="s">
        <v>532</v>
      </c>
      <c r="E140" s="3" t="s">
        <v>533</v>
      </c>
      <c r="F140" s="1" t="s">
        <v>534</v>
      </c>
      <c r="G140" s="1" t="s">
        <v>14</v>
      </c>
      <c r="H140" s="1" t="s">
        <v>14</v>
      </c>
      <c r="I140" s="1" t="s">
        <v>14</v>
      </c>
      <c r="J140" s="1" t="s">
        <v>15</v>
      </c>
      <c r="K140" s="2"/>
      <c r="L140" s="5">
        <f>K140*2150.00</f>
        <v>0</v>
      </c>
    </row>
    <row r="141" spans="1:12" customHeight="1" ht="105">
      <c r="A141" s="1"/>
      <c r="B141" s="1">
        <v>824488</v>
      </c>
      <c r="C141" s="1" t="s">
        <v>535</v>
      </c>
      <c r="D141" s="1" t="s">
        <v>536</v>
      </c>
      <c r="E141" s="3" t="s">
        <v>537</v>
      </c>
      <c r="F141" s="1" t="s">
        <v>538</v>
      </c>
      <c r="G141" s="1" t="s">
        <v>14</v>
      </c>
      <c r="H141" s="1" t="s">
        <v>14</v>
      </c>
      <c r="I141" s="1" t="s">
        <v>14</v>
      </c>
      <c r="J141" s="1" t="s">
        <v>15</v>
      </c>
      <c r="K141" s="2"/>
      <c r="L141" s="5">
        <f>K141*1218.00</f>
        <v>0</v>
      </c>
    </row>
    <row r="142" spans="1:12" customHeight="1" ht="105">
      <c r="A142" s="1"/>
      <c r="B142" s="1">
        <v>868523</v>
      </c>
      <c r="C142" s="1" t="s">
        <v>539</v>
      </c>
      <c r="D142" s="1" t="s">
        <v>540</v>
      </c>
      <c r="E142" s="3" t="s">
        <v>541</v>
      </c>
      <c r="F142" s="1" t="s">
        <v>542</v>
      </c>
      <c r="G142" s="1" t="s">
        <v>14</v>
      </c>
      <c r="H142" s="1" t="s">
        <v>14</v>
      </c>
      <c r="I142" s="1" t="s">
        <v>14</v>
      </c>
      <c r="J142" s="1" t="s">
        <v>15</v>
      </c>
      <c r="K142" s="2"/>
      <c r="L142" s="5">
        <f>K142*260.00</f>
        <v>0</v>
      </c>
    </row>
    <row r="143" spans="1:12" customHeight="1" ht="53">
      <c r="A143" s="1"/>
      <c r="B143" s="1">
        <v>818987</v>
      </c>
      <c r="C143" s="1" t="s">
        <v>543</v>
      </c>
      <c r="D143" s="1" t="s">
        <v>544</v>
      </c>
      <c r="E143" s="3" t="s">
        <v>545</v>
      </c>
      <c r="F143" s="1" t="s">
        <v>546</v>
      </c>
      <c r="G143" s="1" t="s">
        <v>14</v>
      </c>
      <c r="H143" s="1" t="s">
        <v>14</v>
      </c>
      <c r="I143" s="1" t="s">
        <v>14</v>
      </c>
      <c r="J143" s="1" t="s">
        <v>15</v>
      </c>
      <c r="K143" s="2"/>
      <c r="L143" s="5">
        <f>K143*2396.00</f>
        <v>0</v>
      </c>
    </row>
    <row r="144" spans="1:12" customHeight="1" ht="53">
      <c r="A144" s="1"/>
      <c r="B144" s="1">
        <v>824489</v>
      </c>
      <c r="C144" s="1" t="s">
        <v>547</v>
      </c>
      <c r="D144" s="1" t="s">
        <v>548</v>
      </c>
      <c r="E144" s="3" t="s">
        <v>549</v>
      </c>
      <c r="F144" s="1" t="s">
        <v>550</v>
      </c>
      <c r="G144" s="1" t="s">
        <v>14</v>
      </c>
      <c r="H144" s="1" t="s">
        <v>14</v>
      </c>
      <c r="I144" s="1" t="s">
        <v>14</v>
      </c>
      <c r="J144" s="1" t="s">
        <v>15</v>
      </c>
      <c r="K144" s="2"/>
      <c r="L144" s="5">
        <f>K144*2295.00</f>
        <v>0</v>
      </c>
    </row>
    <row r="145" spans="1:12" customHeight="1" ht="53">
      <c r="A145" s="1"/>
      <c r="B145" s="1">
        <v>818988</v>
      </c>
      <c r="C145" s="1" t="s">
        <v>551</v>
      </c>
      <c r="D145" s="1" t="s">
        <v>552</v>
      </c>
      <c r="E145" s="3" t="s">
        <v>553</v>
      </c>
      <c r="F145" s="1" t="s">
        <v>554</v>
      </c>
      <c r="G145" s="1" t="s">
        <v>14</v>
      </c>
      <c r="H145" s="1" t="s">
        <v>14</v>
      </c>
      <c r="I145" s="1" t="s">
        <v>14</v>
      </c>
      <c r="J145" s="1" t="s">
        <v>15</v>
      </c>
      <c r="K145" s="2"/>
      <c r="L145" s="5">
        <f>K145*2603.00</f>
        <v>0</v>
      </c>
    </row>
    <row r="146" spans="1:12" customHeight="1" ht="53">
      <c r="A146" s="1"/>
      <c r="B146" s="1">
        <v>824490</v>
      </c>
      <c r="C146" s="1" t="s">
        <v>555</v>
      </c>
      <c r="D146" s="1" t="s">
        <v>556</v>
      </c>
      <c r="E146" s="3" t="s">
        <v>557</v>
      </c>
      <c r="F146" s="1" t="s">
        <v>558</v>
      </c>
      <c r="G146" s="1" t="s">
        <v>14</v>
      </c>
      <c r="H146" s="1" t="s">
        <v>14</v>
      </c>
      <c r="I146" s="1" t="s">
        <v>14</v>
      </c>
      <c r="J146" s="1" t="s">
        <v>15</v>
      </c>
      <c r="K146" s="2"/>
      <c r="L146" s="5">
        <f>K146*2110.00</f>
        <v>0</v>
      </c>
    </row>
    <row r="147" spans="1:12" customHeight="1" ht="105">
      <c r="A147" s="1"/>
      <c r="B147" s="1">
        <v>818989</v>
      </c>
      <c r="C147" s="1" t="s">
        <v>559</v>
      </c>
      <c r="D147" s="1" t="s">
        <v>560</v>
      </c>
      <c r="E147" s="3" t="s">
        <v>561</v>
      </c>
      <c r="F147" s="1" t="s">
        <v>562</v>
      </c>
      <c r="G147" s="1" t="s">
        <v>14</v>
      </c>
      <c r="H147" s="1" t="s">
        <v>14</v>
      </c>
      <c r="I147" s="1" t="s">
        <v>14</v>
      </c>
      <c r="J147" s="1" t="s">
        <v>15</v>
      </c>
      <c r="K147" s="2"/>
      <c r="L147" s="5">
        <f>K147*1552.00</f>
        <v>0</v>
      </c>
    </row>
    <row r="148" spans="1:12" customHeight="1" ht="105">
      <c r="A148" s="1"/>
      <c r="B148" s="1">
        <v>818990</v>
      </c>
      <c r="C148" s="1" t="s">
        <v>563</v>
      </c>
      <c r="D148" s="1" t="s">
        <v>564</v>
      </c>
      <c r="E148" s="3" t="s">
        <v>565</v>
      </c>
      <c r="F148" s="1" t="s">
        <v>566</v>
      </c>
      <c r="G148" s="1" t="s">
        <v>14</v>
      </c>
      <c r="H148" s="1" t="s">
        <v>14</v>
      </c>
      <c r="I148" s="1" t="s">
        <v>14</v>
      </c>
      <c r="J148" s="1" t="s">
        <v>15</v>
      </c>
      <c r="K148" s="2"/>
      <c r="L148" s="5">
        <f>K148*1569.00</f>
        <v>0</v>
      </c>
    </row>
    <row r="149" spans="1:12" customHeight="1" ht="105">
      <c r="A149" s="1"/>
      <c r="B149" s="1">
        <v>818960</v>
      </c>
      <c r="C149" s="1" t="s">
        <v>567</v>
      </c>
      <c r="D149" s="1" t="s">
        <v>568</v>
      </c>
      <c r="E149" s="3" t="s">
        <v>569</v>
      </c>
      <c r="F149" s="1" t="s">
        <v>570</v>
      </c>
      <c r="G149" s="1" t="s">
        <v>14</v>
      </c>
      <c r="H149" s="1" t="s">
        <v>14</v>
      </c>
      <c r="I149" s="1" t="s">
        <v>14</v>
      </c>
      <c r="J149" s="1" t="s">
        <v>15</v>
      </c>
      <c r="K149" s="2"/>
      <c r="L149" s="5">
        <f>K149*1668.00</f>
        <v>0</v>
      </c>
    </row>
    <row r="150" spans="1:12" customHeight="1" ht="105">
      <c r="A150" s="1"/>
      <c r="B150" s="1">
        <v>818961</v>
      </c>
      <c r="C150" s="1" t="s">
        <v>571</v>
      </c>
      <c r="D150" s="1" t="s">
        <v>572</v>
      </c>
      <c r="E150" s="3" t="s">
        <v>573</v>
      </c>
      <c r="F150" s="1" t="s">
        <v>574</v>
      </c>
      <c r="G150" s="1" t="s">
        <v>14</v>
      </c>
      <c r="H150" s="1" t="s">
        <v>14</v>
      </c>
      <c r="I150" s="1" t="s">
        <v>14</v>
      </c>
      <c r="J150" s="1" t="s">
        <v>15</v>
      </c>
      <c r="K150" s="2"/>
      <c r="L150" s="5">
        <f>K150*1180.00</f>
        <v>0</v>
      </c>
    </row>
    <row r="151" spans="1:12" customHeight="1" ht="105">
      <c r="A151" s="1"/>
      <c r="B151" s="1">
        <v>818962</v>
      </c>
      <c r="C151" s="1" t="s">
        <v>575</v>
      </c>
      <c r="D151" s="1" t="s">
        <v>576</v>
      </c>
      <c r="E151" s="3" t="s">
        <v>577</v>
      </c>
      <c r="F151" s="1" t="s">
        <v>578</v>
      </c>
      <c r="G151" s="1" t="s">
        <v>14</v>
      </c>
      <c r="H151" s="1" t="s">
        <v>14</v>
      </c>
      <c r="I151" s="1" t="s">
        <v>14</v>
      </c>
      <c r="J151" s="1" t="s">
        <v>15</v>
      </c>
      <c r="K151" s="2"/>
      <c r="L151" s="5">
        <f>K151*778.00</f>
        <v>0</v>
      </c>
    </row>
    <row r="152" spans="1:12" customHeight="1" ht="105">
      <c r="A152" s="1"/>
      <c r="B152" s="1">
        <v>818963</v>
      </c>
      <c r="C152" s="1" t="s">
        <v>579</v>
      </c>
      <c r="D152" s="1" t="s">
        <v>580</v>
      </c>
      <c r="E152" s="3" t="s">
        <v>581</v>
      </c>
      <c r="F152" s="1" t="s">
        <v>582</v>
      </c>
      <c r="G152" s="1" t="s">
        <v>14</v>
      </c>
      <c r="H152" s="1" t="s">
        <v>14</v>
      </c>
      <c r="I152" s="1" t="s">
        <v>14</v>
      </c>
      <c r="J152" s="1" t="s">
        <v>15</v>
      </c>
      <c r="K152" s="2"/>
      <c r="L152" s="5">
        <f>K152*2122.00</f>
        <v>0</v>
      </c>
    </row>
    <row r="153" spans="1:12" customHeight="1" ht="105">
      <c r="A153" s="1"/>
      <c r="B153" s="1">
        <v>818964</v>
      </c>
      <c r="C153" s="1" t="s">
        <v>583</v>
      </c>
      <c r="D153" s="1" t="s">
        <v>584</v>
      </c>
      <c r="E153" s="3" t="s">
        <v>585</v>
      </c>
      <c r="F153" s="1" t="s">
        <v>586</v>
      </c>
      <c r="G153" s="1" t="s">
        <v>14</v>
      </c>
      <c r="H153" s="1" t="s">
        <v>14</v>
      </c>
      <c r="I153" s="1" t="s">
        <v>14</v>
      </c>
      <c r="J153" s="1" t="s">
        <v>15</v>
      </c>
      <c r="K153" s="2"/>
      <c r="L153" s="5">
        <f>K153*4471.00</f>
        <v>0</v>
      </c>
    </row>
    <row r="154" spans="1:12" customHeight="1" ht="53">
      <c r="A154" s="1"/>
      <c r="B154" s="1">
        <v>818967</v>
      </c>
      <c r="C154" s="1" t="s">
        <v>587</v>
      </c>
      <c r="D154" s="1" t="s">
        <v>588</v>
      </c>
      <c r="E154" s="3" t="s">
        <v>589</v>
      </c>
      <c r="F154" s="1" t="s">
        <v>590</v>
      </c>
      <c r="G154" s="1" t="s">
        <v>14</v>
      </c>
      <c r="H154" s="1" t="s">
        <v>14</v>
      </c>
      <c r="I154" s="1" t="s">
        <v>14</v>
      </c>
      <c r="J154" s="1" t="s">
        <v>15</v>
      </c>
      <c r="K154" s="2"/>
      <c r="L154" s="5">
        <f>K154*4955.00</f>
        <v>0</v>
      </c>
    </row>
    <row r="155" spans="1:12" customHeight="1" ht="53">
      <c r="A155" s="1"/>
      <c r="B155" s="1">
        <v>818968</v>
      </c>
      <c r="C155" s="1" t="s">
        <v>591</v>
      </c>
      <c r="D155" s="1" t="s">
        <v>592</v>
      </c>
      <c r="E155" s="3" t="s">
        <v>593</v>
      </c>
      <c r="F155" s="1" t="s">
        <v>590</v>
      </c>
      <c r="G155" s="1" t="s">
        <v>14</v>
      </c>
      <c r="H155" s="1" t="s">
        <v>14</v>
      </c>
      <c r="I155" s="1" t="s">
        <v>14</v>
      </c>
      <c r="J155" s="1" t="s">
        <v>15</v>
      </c>
      <c r="K155" s="2"/>
      <c r="L155" s="5">
        <f>K155*4955.00</f>
        <v>0</v>
      </c>
    </row>
    <row r="156" spans="1:12" customHeight="1" ht="53">
      <c r="A156" s="1"/>
      <c r="B156" s="1">
        <v>818965</v>
      </c>
      <c r="C156" s="1" t="s">
        <v>594</v>
      </c>
      <c r="D156" s="1" t="s">
        <v>595</v>
      </c>
      <c r="E156" s="3" t="s">
        <v>596</v>
      </c>
      <c r="F156" s="1" t="s">
        <v>597</v>
      </c>
      <c r="G156" s="1" t="s">
        <v>14</v>
      </c>
      <c r="H156" s="1" t="s">
        <v>14</v>
      </c>
      <c r="I156" s="1" t="s">
        <v>14</v>
      </c>
      <c r="J156" s="1" t="s">
        <v>15</v>
      </c>
      <c r="K156" s="2"/>
      <c r="L156" s="5">
        <f>K156*5288.00</f>
        <v>0</v>
      </c>
    </row>
    <row r="157" spans="1:12" customHeight="1" ht="53">
      <c r="A157" s="1"/>
      <c r="B157" s="1">
        <v>818966</v>
      </c>
      <c r="C157" s="1" t="s">
        <v>598</v>
      </c>
      <c r="D157" s="1" t="s">
        <v>599</v>
      </c>
      <c r="E157" s="3" t="s">
        <v>600</v>
      </c>
      <c r="F157" s="1" t="s">
        <v>601</v>
      </c>
      <c r="G157" s="1" t="s">
        <v>14</v>
      </c>
      <c r="H157" s="1" t="s">
        <v>14</v>
      </c>
      <c r="I157" s="1" t="s">
        <v>14</v>
      </c>
      <c r="J157" s="1" t="s">
        <v>15</v>
      </c>
      <c r="K157" s="2"/>
      <c r="L157" s="5">
        <f>K157*4939.00</f>
        <v>0</v>
      </c>
    </row>
    <row r="158" spans="1:12" customHeight="1" ht="105">
      <c r="A158" s="1"/>
      <c r="B158" s="1">
        <v>818959</v>
      </c>
      <c r="C158" s="1" t="s">
        <v>602</v>
      </c>
      <c r="D158" s="1" t="s">
        <v>603</v>
      </c>
      <c r="E158" s="3" t="s">
        <v>604</v>
      </c>
      <c r="F158" s="1" t="s">
        <v>605</v>
      </c>
      <c r="G158" s="1" t="s">
        <v>14</v>
      </c>
      <c r="H158" s="1" t="s">
        <v>14</v>
      </c>
      <c r="I158" s="1" t="s">
        <v>14</v>
      </c>
      <c r="J158" s="1" t="s">
        <v>15</v>
      </c>
      <c r="K158" s="2"/>
      <c r="L158" s="5">
        <f>K158*946.00</f>
        <v>0</v>
      </c>
    </row>
    <row r="159" spans="1:12" customHeight="1" ht="53">
      <c r="A159" s="1"/>
      <c r="B159" s="1">
        <v>819004</v>
      </c>
      <c r="C159" s="1" t="s">
        <v>606</v>
      </c>
      <c r="D159" s="1" t="s">
        <v>607</v>
      </c>
      <c r="E159" s="3" t="s">
        <v>608</v>
      </c>
      <c r="F159" s="1" t="s">
        <v>356</v>
      </c>
      <c r="G159" s="1" t="s">
        <v>14</v>
      </c>
      <c r="H159" s="1" t="s">
        <v>14</v>
      </c>
      <c r="I159" s="1" t="s">
        <v>14</v>
      </c>
      <c r="J159" s="1" t="s">
        <v>15</v>
      </c>
      <c r="K159" s="2"/>
      <c r="L159" s="5">
        <f>K159*597.19</f>
        <v>0</v>
      </c>
    </row>
    <row r="160" spans="1:12" customHeight="1" ht="53">
      <c r="A160" s="1"/>
      <c r="B160" s="1">
        <v>819005</v>
      </c>
      <c r="C160" s="1" t="s">
        <v>609</v>
      </c>
      <c r="D160" s="1" t="s">
        <v>610</v>
      </c>
      <c r="E160" s="3" t="s">
        <v>611</v>
      </c>
      <c r="F160" s="1" t="s">
        <v>612</v>
      </c>
      <c r="G160" s="1" t="s">
        <v>14</v>
      </c>
      <c r="H160" s="1" t="s">
        <v>14</v>
      </c>
      <c r="I160" s="1" t="s">
        <v>14</v>
      </c>
      <c r="J160" s="1" t="s">
        <v>15</v>
      </c>
      <c r="K160" s="2"/>
      <c r="L160" s="5">
        <f>K160*804.21</f>
        <v>0</v>
      </c>
    </row>
    <row r="161" spans="1:12" customHeight="1" ht="53">
      <c r="A161" s="1"/>
      <c r="B161" s="1">
        <v>819002</v>
      </c>
      <c r="C161" s="1" t="s">
        <v>613</v>
      </c>
      <c r="D161" s="1" t="s">
        <v>614</v>
      </c>
      <c r="E161" s="3" t="s">
        <v>615</v>
      </c>
      <c r="F161" s="1" t="s">
        <v>616</v>
      </c>
      <c r="G161" s="1" t="s">
        <v>14</v>
      </c>
      <c r="H161" s="1" t="s">
        <v>14</v>
      </c>
      <c r="I161" s="1" t="s">
        <v>14</v>
      </c>
      <c r="J161" s="1" t="s">
        <v>15</v>
      </c>
      <c r="K161" s="2"/>
      <c r="L161" s="5">
        <f>K161*635.41</f>
        <v>0</v>
      </c>
    </row>
    <row r="162" spans="1:12" customHeight="1" ht="53">
      <c r="A162" s="1"/>
      <c r="B162" s="1">
        <v>819003</v>
      </c>
      <c r="C162" s="1" t="s">
        <v>617</v>
      </c>
      <c r="D162" s="1" t="s">
        <v>618</v>
      </c>
      <c r="E162" s="3" t="s">
        <v>619</v>
      </c>
      <c r="F162" s="1" t="s">
        <v>620</v>
      </c>
      <c r="G162" s="1" t="s">
        <v>14</v>
      </c>
      <c r="H162" s="1" t="s">
        <v>14</v>
      </c>
      <c r="I162" s="1" t="s">
        <v>14</v>
      </c>
      <c r="J162" s="1" t="s">
        <v>15</v>
      </c>
      <c r="K162" s="2"/>
      <c r="L162" s="5">
        <f>K162*877.47</f>
        <v>0</v>
      </c>
    </row>
    <row r="163" spans="1:12" customHeight="1" ht="105">
      <c r="A163" s="1"/>
      <c r="B163" s="1">
        <v>825188</v>
      </c>
      <c r="C163" s="1" t="s">
        <v>621</v>
      </c>
      <c r="D163" s="1" t="s">
        <v>622</v>
      </c>
      <c r="E163" s="3" t="s">
        <v>623</v>
      </c>
      <c r="F163" s="1" t="s">
        <v>624</v>
      </c>
      <c r="G163" s="1" t="s">
        <v>14</v>
      </c>
      <c r="H163" s="1" t="s">
        <v>14</v>
      </c>
      <c r="I163" s="1" t="s">
        <v>14</v>
      </c>
      <c r="J163" s="1" t="s">
        <v>15</v>
      </c>
      <c r="K163" s="2"/>
      <c r="L163" s="5">
        <f>K163*630.63</f>
        <v>0</v>
      </c>
    </row>
    <row r="164" spans="1:12" customHeight="1" ht="53">
      <c r="A164" s="1"/>
      <c r="B164" s="1">
        <v>818998</v>
      </c>
      <c r="C164" s="1" t="s">
        <v>625</v>
      </c>
      <c r="D164" s="1" t="s">
        <v>626</v>
      </c>
      <c r="E164" s="3" t="s">
        <v>627</v>
      </c>
      <c r="F164" s="1" t="s">
        <v>628</v>
      </c>
      <c r="G164" s="1" t="s">
        <v>14</v>
      </c>
      <c r="H164" s="1" t="s">
        <v>14</v>
      </c>
      <c r="I164" s="1" t="s">
        <v>14</v>
      </c>
      <c r="J164" s="1" t="s">
        <v>15</v>
      </c>
      <c r="K164" s="2"/>
      <c r="L164" s="5">
        <f>K164*1312.22</f>
        <v>0</v>
      </c>
    </row>
    <row r="165" spans="1:12" customHeight="1" ht="53">
      <c r="A165" s="1"/>
      <c r="B165" s="1">
        <v>818999</v>
      </c>
      <c r="C165" s="1" t="s">
        <v>629</v>
      </c>
      <c r="D165" s="1" t="s">
        <v>630</v>
      </c>
      <c r="E165" s="3" t="s">
        <v>631</v>
      </c>
      <c r="F165" s="1" t="s">
        <v>632</v>
      </c>
      <c r="G165" s="1" t="s">
        <v>14</v>
      </c>
      <c r="H165" s="1" t="s">
        <v>14</v>
      </c>
      <c r="I165" s="1" t="s">
        <v>14</v>
      </c>
      <c r="J165" s="1" t="s">
        <v>15</v>
      </c>
      <c r="K165" s="2"/>
      <c r="L165" s="5">
        <f>K165*1743.79</f>
        <v>0</v>
      </c>
    </row>
    <row r="166" spans="1:12" customHeight="1" ht="105">
      <c r="A166" s="1"/>
      <c r="B166" s="1">
        <v>880052</v>
      </c>
      <c r="C166" s="1" t="s">
        <v>633</v>
      </c>
      <c r="D166" s="1" t="s">
        <v>634</v>
      </c>
      <c r="E166" s="3" t="s">
        <v>635</v>
      </c>
      <c r="F166" s="1" t="s">
        <v>636</v>
      </c>
      <c r="G166" s="1" t="s">
        <v>14</v>
      </c>
      <c r="H166" s="1" t="s">
        <v>14</v>
      </c>
      <c r="I166" s="1" t="s">
        <v>14</v>
      </c>
      <c r="J166" s="1" t="s">
        <v>15</v>
      </c>
      <c r="K166" s="2"/>
      <c r="L166" s="5">
        <f>K166*1528.80</f>
        <v>0</v>
      </c>
    </row>
    <row r="167" spans="1:12" customHeight="1" ht="105">
      <c r="A167" s="1"/>
      <c r="B167" s="1">
        <v>880051</v>
      </c>
      <c r="C167" s="1" t="s">
        <v>637</v>
      </c>
      <c r="D167" s="1" t="s">
        <v>638</v>
      </c>
      <c r="E167" s="3" t="s">
        <v>635</v>
      </c>
      <c r="F167" s="1" t="s">
        <v>639</v>
      </c>
      <c r="G167" s="1" t="s">
        <v>14</v>
      </c>
      <c r="H167" s="1" t="s">
        <v>14</v>
      </c>
      <c r="I167" s="1" t="s">
        <v>14</v>
      </c>
      <c r="J167" s="1" t="s">
        <v>15</v>
      </c>
      <c r="K167" s="2"/>
      <c r="L167" s="5">
        <f>K167*1439.62</f>
        <v>0</v>
      </c>
    </row>
    <row r="168" spans="1:12" customHeight="1" ht="53">
      <c r="A168" s="1"/>
      <c r="B168" s="1">
        <v>818996</v>
      </c>
      <c r="C168" s="1" t="s">
        <v>640</v>
      </c>
      <c r="D168" s="1" t="s">
        <v>641</v>
      </c>
      <c r="E168" s="3" t="s">
        <v>642</v>
      </c>
      <c r="F168" s="1" t="s">
        <v>643</v>
      </c>
      <c r="G168" s="1" t="s">
        <v>14</v>
      </c>
      <c r="H168" s="1" t="s">
        <v>14</v>
      </c>
      <c r="I168" s="1" t="s">
        <v>14</v>
      </c>
      <c r="J168" s="1" t="s">
        <v>15</v>
      </c>
      <c r="K168" s="2"/>
      <c r="L168" s="5">
        <f>K168*1461.92</f>
        <v>0</v>
      </c>
    </row>
    <row r="169" spans="1:12" customHeight="1" ht="53">
      <c r="A169" s="1"/>
      <c r="B169" s="1">
        <v>818997</v>
      </c>
      <c r="C169" s="1" t="s">
        <v>644</v>
      </c>
      <c r="D169" s="1" t="s">
        <v>645</v>
      </c>
      <c r="E169" s="3" t="s">
        <v>646</v>
      </c>
      <c r="F169" s="1" t="s">
        <v>647</v>
      </c>
      <c r="G169" s="1" t="s">
        <v>14</v>
      </c>
      <c r="H169" s="1" t="s">
        <v>14</v>
      </c>
      <c r="I169" s="1" t="s">
        <v>14</v>
      </c>
      <c r="J169" s="1" t="s">
        <v>15</v>
      </c>
      <c r="K169" s="2"/>
      <c r="L169" s="5">
        <f>K169*1845.71</f>
        <v>0</v>
      </c>
    </row>
    <row r="170" spans="1:12" customHeight="1" ht="105">
      <c r="A170" s="1"/>
      <c r="B170" s="1">
        <v>828461</v>
      </c>
      <c r="C170" s="1" t="s">
        <v>648</v>
      </c>
      <c r="D170" s="1" t="s">
        <v>649</v>
      </c>
      <c r="E170" s="3" t="s">
        <v>650</v>
      </c>
      <c r="F170" s="1" t="s">
        <v>651</v>
      </c>
      <c r="G170" s="1" t="s">
        <v>14</v>
      </c>
      <c r="H170" s="1" t="s">
        <v>14</v>
      </c>
      <c r="I170" s="1" t="s">
        <v>14</v>
      </c>
      <c r="J170" s="1" t="s">
        <v>15</v>
      </c>
      <c r="K170" s="2"/>
      <c r="L170" s="5">
        <f>K170*1412.55</f>
        <v>0</v>
      </c>
    </row>
    <row r="171" spans="1:12" customHeight="1" ht="105">
      <c r="A171" s="1"/>
      <c r="B171" s="1">
        <v>832495</v>
      </c>
      <c r="C171" s="1" t="s">
        <v>652</v>
      </c>
      <c r="D171" s="1" t="s">
        <v>653</v>
      </c>
      <c r="E171" s="3" t="s">
        <v>654</v>
      </c>
      <c r="F171" s="1" t="s">
        <v>655</v>
      </c>
      <c r="G171" s="1" t="s">
        <v>14</v>
      </c>
      <c r="H171" s="1" t="s">
        <v>14</v>
      </c>
      <c r="I171" s="1" t="s">
        <v>14</v>
      </c>
      <c r="J171" s="1" t="s">
        <v>15</v>
      </c>
      <c r="K171" s="2"/>
      <c r="L171" s="5">
        <f>K171*1933.30</f>
        <v>0</v>
      </c>
    </row>
    <row r="172" spans="1:12" customHeight="1" ht="105">
      <c r="A172" s="1"/>
      <c r="B172" s="1">
        <v>832494</v>
      </c>
      <c r="C172" s="1" t="s">
        <v>656</v>
      </c>
      <c r="D172" s="1" t="s">
        <v>657</v>
      </c>
      <c r="E172" s="3" t="s">
        <v>658</v>
      </c>
      <c r="F172" s="1" t="s">
        <v>659</v>
      </c>
      <c r="G172" s="1" t="s">
        <v>14</v>
      </c>
      <c r="H172" s="1" t="s">
        <v>14</v>
      </c>
      <c r="I172" s="1" t="s">
        <v>14</v>
      </c>
      <c r="J172" s="1" t="s">
        <v>15</v>
      </c>
      <c r="K172" s="2"/>
      <c r="L172" s="5">
        <f>K172*973.02</f>
        <v>0</v>
      </c>
    </row>
    <row r="173" spans="1:12" customHeight="1" ht="105">
      <c r="A173" s="1"/>
      <c r="B173" s="1">
        <v>830638</v>
      </c>
      <c r="C173" s="1" t="s">
        <v>660</v>
      </c>
      <c r="D173" s="1" t="s">
        <v>661</v>
      </c>
      <c r="E173" s="3" t="s">
        <v>662</v>
      </c>
      <c r="F173" s="1" t="s">
        <v>663</v>
      </c>
      <c r="G173" s="1" t="s">
        <v>14</v>
      </c>
      <c r="H173" s="1" t="s">
        <v>14</v>
      </c>
      <c r="I173" s="1" t="s">
        <v>14</v>
      </c>
      <c r="J173" s="1" t="s">
        <v>15</v>
      </c>
      <c r="K173" s="2"/>
      <c r="L173" s="5">
        <f>K173*1012.83</f>
        <v>0</v>
      </c>
    </row>
    <row r="174" spans="1:12" customHeight="1" ht="105">
      <c r="A174" s="1"/>
      <c r="B174" s="1">
        <v>874426</v>
      </c>
      <c r="C174" s="1" t="s">
        <v>664</v>
      </c>
      <c r="D174" s="1"/>
      <c r="E174" s="3" t="s">
        <v>665</v>
      </c>
      <c r="F174" s="1" t="s">
        <v>666</v>
      </c>
      <c r="G174" s="1" t="s">
        <v>14</v>
      </c>
      <c r="H174" s="1" t="s">
        <v>14</v>
      </c>
      <c r="I174" s="1" t="s">
        <v>14</v>
      </c>
      <c r="J174" s="1" t="s">
        <v>15</v>
      </c>
      <c r="K174" s="2"/>
      <c r="L174" s="5">
        <f>K174*474.11</f>
        <v>0</v>
      </c>
    </row>
    <row r="175" spans="1:12" customHeight="1" ht="105">
      <c r="A175" s="1"/>
      <c r="B175" s="1">
        <v>870283</v>
      </c>
      <c r="C175" s="1" t="s">
        <v>667</v>
      </c>
      <c r="D175" s="1"/>
      <c r="E175" s="3" t="s">
        <v>668</v>
      </c>
      <c r="F175" s="1" t="s">
        <v>669</v>
      </c>
      <c r="G175" s="1" t="s">
        <v>14</v>
      </c>
      <c r="H175" s="1" t="s">
        <v>14</v>
      </c>
      <c r="I175" s="1" t="s">
        <v>14</v>
      </c>
      <c r="J175" s="1" t="s">
        <v>15</v>
      </c>
      <c r="K175" s="2"/>
      <c r="L175" s="5">
        <f>K175*400.00</f>
        <v>0</v>
      </c>
    </row>
    <row r="176" spans="1:12" customHeight="1" ht="105">
      <c r="A176" s="1"/>
      <c r="B176" s="1">
        <v>870284</v>
      </c>
      <c r="C176" s="1" t="s">
        <v>670</v>
      </c>
      <c r="D176" s="1"/>
      <c r="E176" s="3" t="s">
        <v>671</v>
      </c>
      <c r="F176" s="1" t="s">
        <v>666</v>
      </c>
      <c r="G176" s="1" t="s">
        <v>14</v>
      </c>
      <c r="H176" s="1" t="s">
        <v>14</v>
      </c>
      <c r="I176" s="1" t="s">
        <v>14</v>
      </c>
      <c r="J176" s="1" t="s">
        <v>15</v>
      </c>
      <c r="K176" s="2"/>
      <c r="L176" s="5">
        <f>K176*474.11</f>
        <v>0</v>
      </c>
    </row>
    <row r="177" spans="1:12" customHeight="1" ht="105">
      <c r="A177" s="1"/>
      <c r="B177" s="1">
        <v>870285</v>
      </c>
      <c r="C177" s="1" t="s">
        <v>672</v>
      </c>
      <c r="D177" s="1"/>
      <c r="E177" s="3" t="s">
        <v>673</v>
      </c>
      <c r="F177" s="1" t="s">
        <v>669</v>
      </c>
      <c r="G177" s="1" t="s">
        <v>14</v>
      </c>
      <c r="H177" s="1" t="s">
        <v>14</v>
      </c>
      <c r="I177" s="1" t="s">
        <v>14</v>
      </c>
      <c r="J177" s="1" t="s">
        <v>15</v>
      </c>
      <c r="K177" s="2"/>
      <c r="L177" s="5">
        <f>K177*400.00</f>
        <v>0</v>
      </c>
    </row>
    <row r="178" spans="1:12" customHeight="1" ht="105">
      <c r="A178" s="1"/>
      <c r="B178" s="1">
        <v>870286</v>
      </c>
      <c r="C178" s="1" t="s">
        <v>674</v>
      </c>
      <c r="D178" s="1"/>
      <c r="E178" s="3" t="s">
        <v>675</v>
      </c>
      <c r="F178" s="1" t="s">
        <v>666</v>
      </c>
      <c r="G178" s="1" t="s">
        <v>14</v>
      </c>
      <c r="H178" s="1" t="s">
        <v>14</v>
      </c>
      <c r="I178" s="1" t="s">
        <v>14</v>
      </c>
      <c r="J178" s="1" t="s">
        <v>15</v>
      </c>
      <c r="K178" s="2"/>
      <c r="L178" s="5">
        <f>K178*474.11</f>
        <v>0</v>
      </c>
    </row>
    <row r="179" spans="1:12" customHeight="1" ht="105">
      <c r="A179" s="1"/>
      <c r="B179" s="1">
        <v>832480</v>
      </c>
      <c r="C179" s="1" t="s">
        <v>676</v>
      </c>
      <c r="D179" s="1" t="s">
        <v>677</v>
      </c>
      <c r="E179" s="3" t="s">
        <v>678</v>
      </c>
      <c r="F179" s="1" t="s">
        <v>679</v>
      </c>
      <c r="G179" s="1" t="s">
        <v>14</v>
      </c>
      <c r="H179" s="1" t="s">
        <v>14</v>
      </c>
      <c r="I179" s="1" t="s">
        <v>14</v>
      </c>
      <c r="J179" s="1" t="s">
        <v>15</v>
      </c>
      <c r="K179" s="2"/>
      <c r="L179" s="5">
        <f>K179*359.91</f>
        <v>0</v>
      </c>
    </row>
    <row r="180" spans="1:12" customHeight="1" ht="105">
      <c r="A180" s="1"/>
      <c r="B180" s="1">
        <v>832481</v>
      </c>
      <c r="C180" s="1" t="s">
        <v>680</v>
      </c>
      <c r="D180" s="1" t="s">
        <v>681</v>
      </c>
      <c r="E180" s="3" t="s">
        <v>682</v>
      </c>
      <c r="F180" s="1" t="s">
        <v>679</v>
      </c>
      <c r="G180" s="1" t="s">
        <v>14</v>
      </c>
      <c r="H180" s="1" t="s">
        <v>14</v>
      </c>
      <c r="I180" s="1" t="s">
        <v>14</v>
      </c>
      <c r="J180" s="1" t="s">
        <v>15</v>
      </c>
      <c r="K180" s="2"/>
      <c r="L180" s="5">
        <f>K180*359.91</f>
        <v>0</v>
      </c>
    </row>
    <row r="181" spans="1:12" customHeight="1" ht="105">
      <c r="A181" s="1"/>
      <c r="B181" s="1">
        <v>825180</v>
      </c>
      <c r="C181" s="1" t="s">
        <v>683</v>
      </c>
      <c r="D181" s="1" t="s">
        <v>684</v>
      </c>
      <c r="E181" s="3" t="s">
        <v>685</v>
      </c>
      <c r="F181" s="1" t="s">
        <v>686</v>
      </c>
      <c r="G181" s="1" t="s">
        <v>14</v>
      </c>
      <c r="H181" s="1" t="s">
        <v>14</v>
      </c>
      <c r="I181" s="1" t="s">
        <v>14</v>
      </c>
      <c r="J181" s="1" t="s">
        <v>15</v>
      </c>
      <c r="K181" s="2"/>
      <c r="L181" s="5">
        <f>K181*364.68</f>
        <v>0</v>
      </c>
    </row>
    <row r="182" spans="1:12" customHeight="1" ht="105">
      <c r="A182" s="1"/>
      <c r="B182" s="1">
        <v>825181</v>
      </c>
      <c r="C182" s="1" t="s">
        <v>687</v>
      </c>
      <c r="D182" s="1" t="s">
        <v>688</v>
      </c>
      <c r="E182" s="3" t="s">
        <v>685</v>
      </c>
      <c r="F182" s="1" t="s">
        <v>689</v>
      </c>
      <c r="G182" s="1" t="s">
        <v>14</v>
      </c>
      <c r="H182" s="1" t="s">
        <v>14</v>
      </c>
      <c r="I182" s="1" t="s">
        <v>14</v>
      </c>
      <c r="J182" s="1" t="s">
        <v>15</v>
      </c>
      <c r="K182" s="2"/>
      <c r="L182" s="5">
        <f>K182*520.75</f>
        <v>0</v>
      </c>
    </row>
    <row r="183" spans="1:12" customHeight="1" ht="53">
      <c r="A183" s="1"/>
      <c r="B183" s="1">
        <v>832496</v>
      </c>
      <c r="C183" s="1" t="s">
        <v>690</v>
      </c>
      <c r="D183" s="1" t="s">
        <v>691</v>
      </c>
      <c r="E183" s="3" t="s">
        <v>692</v>
      </c>
      <c r="F183" s="1" t="s">
        <v>693</v>
      </c>
      <c r="G183" s="1" t="s">
        <v>14</v>
      </c>
      <c r="H183" s="1" t="s">
        <v>14</v>
      </c>
      <c r="I183" s="1" t="s">
        <v>14</v>
      </c>
      <c r="J183" s="1" t="s">
        <v>15</v>
      </c>
      <c r="K183" s="2"/>
      <c r="L183" s="5">
        <f>K183*1023.98</f>
        <v>0</v>
      </c>
    </row>
    <row r="184" spans="1:12" customHeight="1" ht="53">
      <c r="A184" s="1"/>
      <c r="B184" s="1">
        <v>832497</v>
      </c>
      <c r="C184" s="1" t="s">
        <v>694</v>
      </c>
      <c r="D184" s="1" t="s">
        <v>695</v>
      </c>
      <c r="E184" s="3" t="s">
        <v>696</v>
      </c>
      <c r="F184" s="1" t="s">
        <v>697</v>
      </c>
      <c r="G184" s="1" t="s">
        <v>14</v>
      </c>
      <c r="H184" s="1" t="s">
        <v>14</v>
      </c>
      <c r="I184" s="1" t="s">
        <v>14</v>
      </c>
      <c r="J184" s="1" t="s">
        <v>15</v>
      </c>
      <c r="K184" s="2"/>
      <c r="L184" s="5">
        <f>K184*1057.42</f>
        <v>0</v>
      </c>
    </row>
    <row r="185" spans="1:12" customHeight="1" ht="105">
      <c r="A185" s="1"/>
      <c r="B185" s="1">
        <v>819001</v>
      </c>
      <c r="C185" s="1" t="s">
        <v>698</v>
      </c>
      <c r="D185" s="1" t="s">
        <v>699</v>
      </c>
      <c r="E185" s="3" t="s">
        <v>700</v>
      </c>
      <c r="F185" s="1" t="s">
        <v>701</v>
      </c>
      <c r="G185" s="1" t="s">
        <v>14</v>
      </c>
      <c r="H185" s="1" t="s">
        <v>14</v>
      </c>
      <c r="I185" s="1" t="s">
        <v>14</v>
      </c>
      <c r="J185" s="1" t="s">
        <v>15</v>
      </c>
      <c r="K185" s="2"/>
      <c r="L185" s="5">
        <f>K185*367.87</f>
        <v>0</v>
      </c>
    </row>
    <row r="186" spans="1:12" customHeight="1" ht="105">
      <c r="A186" s="1"/>
      <c r="B186" s="1">
        <v>825182</v>
      </c>
      <c r="C186" s="1" t="s">
        <v>702</v>
      </c>
      <c r="D186" s="1" t="s">
        <v>703</v>
      </c>
      <c r="E186" s="3" t="s">
        <v>685</v>
      </c>
      <c r="F186" s="1" t="s">
        <v>261</v>
      </c>
      <c r="G186" s="1" t="s">
        <v>14</v>
      </c>
      <c r="H186" s="1" t="s">
        <v>14</v>
      </c>
      <c r="I186" s="1" t="s">
        <v>14</v>
      </c>
      <c r="J186" s="1" t="s">
        <v>15</v>
      </c>
      <c r="K186" s="2"/>
      <c r="L186" s="5">
        <f>K186*0.00</f>
        <v>0</v>
      </c>
    </row>
    <row r="187" spans="1:12" customHeight="1" ht="105">
      <c r="A187" s="1"/>
      <c r="B187" s="1">
        <v>825186</v>
      </c>
      <c r="C187" s="1" t="s">
        <v>704</v>
      </c>
      <c r="D187" s="1" t="s">
        <v>705</v>
      </c>
      <c r="E187" s="3" t="s">
        <v>706</v>
      </c>
      <c r="F187" s="1" t="s">
        <v>707</v>
      </c>
      <c r="G187" s="1" t="s">
        <v>14</v>
      </c>
      <c r="H187" s="1" t="s">
        <v>14</v>
      </c>
      <c r="I187" s="1" t="s">
        <v>14</v>
      </c>
      <c r="J187" s="1" t="s">
        <v>15</v>
      </c>
      <c r="K187" s="2"/>
      <c r="L187" s="5">
        <f>K187*1156.16</f>
        <v>0</v>
      </c>
    </row>
    <row r="188" spans="1:12" customHeight="1" ht="105">
      <c r="A188" s="1"/>
      <c r="B188" s="1">
        <v>819000</v>
      </c>
      <c r="C188" s="1" t="s">
        <v>708</v>
      </c>
      <c r="D188" s="1" t="s">
        <v>709</v>
      </c>
      <c r="E188" s="3" t="s">
        <v>700</v>
      </c>
      <c r="F188" s="1" t="s">
        <v>710</v>
      </c>
      <c r="G188" s="1" t="s">
        <v>14</v>
      </c>
      <c r="H188" s="1" t="s">
        <v>14</v>
      </c>
      <c r="I188" s="1" t="s">
        <v>14</v>
      </c>
      <c r="J188" s="1" t="s">
        <v>15</v>
      </c>
      <c r="K188" s="2"/>
      <c r="L188" s="5">
        <f>K188*343.98</f>
        <v>0</v>
      </c>
    </row>
    <row r="189" spans="1:12" customHeight="1" ht="105">
      <c r="A189" s="1"/>
      <c r="B189" s="1">
        <v>825185</v>
      </c>
      <c r="C189" s="1" t="s">
        <v>711</v>
      </c>
      <c r="D189" s="1" t="s">
        <v>712</v>
      </c>
      <c r="E189" s="3" t="s">
        <v>685</v>
      </c>
      <c r="F189" s="1" t="s">
        <v>713</v>
      </c>
      <c r="G189" s="1" t="s">
        <v>14</v>
      </c>
      <c r="H189" s="1" t="s">
        <v>14</v>
      </c>
      <c r="I189" s="1" t="s">
        <v>14</v>
      </c>
      <c r="J189" s="1" t="s">
        <v>15</v>
      </c>
      <c r="K189" s="2"/>
      <c r="L189" s="5">
        <f>K189*366.28</f>
        <v>0</v>
      </c>
    </row>
    <row r="190" spans="1:12" customHeight="1" ht="105">
      <c r="A190" s="1"/>
      <c r="B190" s="1">
        <v>825184</v>
      </c>
      <c r="C190" s="1" t="s">
        <v>714</v>
      </c>
      <c r="D190" s="1" t="s">
        <v>715</v>
      </c>
      <c r="E190" s="3" t="s">
        <v>685</v>
      </c>
      <c r="F190" s="1" t="s">
        <v>710</v>
      </c>
      <c r="G190" s="1" t="s">
        <v>14</v>
      </c>
      <c r="H190" s="1" t="s">
        <v>14</v>
      </c>
      <c r="I190" s="1" t="s">
        <v>14</v>
      </c>
      <c r="J190" s="1" t="s">
        <v>15</v>
      </c>
      <c r="K190" s="2"/>
      <c r="L190" s="5">
        <f>K190*343.98</f>
        <v>0</v>
      </c>
    </row>
    <row r="191" spans="1:12" customHeight="1" ht="105">
      <c r="A191" s="1"/>
      <c r="B191" s="1">
        <v>825183</v>
      </c>
      <c r="C191" s="1" t="s">
        <v>716</v>
      </c>
      <c r="D191" s="1" t="s">
        <v>717</v>
      </c>
      <c r="E191" s="3" t="s">
        <v>685</v>
      </c>
      <c r="F191" s="1" t="s">
        <v>679</v>
      </c>
      <c r="G191" s="1" t="s">
        <v>14</v>
      </c>
      <c r="H191" s="1" t="s">
        <v>14</v>
      </c>
      <c r="I191" s="1" t="s">
        <v>14</v>
      </c>
      <c r="J191" s="1" t="s">
        <v>15</v>
      </c>
      <c r="K191" s="2"/>
      <c r="L191" s="5">
        <f>K191*359.91</f>
        <v>0</v>
      </c>
    </row>
    <row r="192" spans="1:12" customHeight="1" ht="105">
      <c r="A192" s="1"/>
      <c r="B192" s="1">
        <v>825198</v>
      </c>
      <c r="C192" s="1" t="s">
        <v>718</v>
      </c>
      <c r="D192" s="1" t="s">
        <v>719</v>
      </c>
      <c r="E192" s="3" t="s">
        <v>720</v>
      </c>
      <c r="F192" s="1" t="s">
        <v>721</v>
      </c>
      <c r="G192" s="1" t="s">
        <v>14</v>
      </c>
      <c r="H192" s="1" t="s">
        <v>14</v>
      </c>
      <c r="I192" s="1" t="s">
        <v>14</v>
      </c>
      <c r="J192" s="1" t="s">
        <v>15</v>
      </c>
      <c r="K192" s="2"/>
      <c r="L192" s="5">
        <f>K192*1127.49</f>
        <v>0</v>
      </c>
    </row>
    <row r="193" spans="1:12" customHeight="1" ht="53">
      <c r="A193" s="1"/>
      <c r="B193" s="1">
        <v>827059</v>
      </c>
      <c r="C193" s="1" t="s">
        <v>722</v>
      </c>
      <c r="D193" s="1" t="s">
        <v>723</v>
      </c>
      <c r="E193" s="3" t="s">
        <v>724</v>
      </c>
      <c r="F193" s="1" t="s">
        <v>725</v>
      </c>
      <c r="G193" s="1" t="s">
        <v>14</v>
      </c>
      <c r="H193" s="1" t="s">
        <v>14</v>
      </c>
      <c r="I193" s="1" t="s">
        <v>14</v>
      </c>
      <c r="J193" s="1" t="s">
        <v>15</v>
      </c>
      <c r="K193" s="2"/>
      <c r="L193" s="5">
        <f>K193*285.06</f>
        <v>0</v>
      </c>
    </row>
    <row r="194" spans="1:12" customHeight="1" ht="53">
      <c r="A194" s="1"/>
      <c r="B194" s="1">
        <v>832482</v>
      </c>
      <c r="C194" s="1" t="s">
        <v>726</v>
      </c>
      <c r="D194" s="1" t="s">
        <v>727</v>
      </c>
      <c r="E194" s="3" t="s">
        <v>728</v>
      </c>
      <c r="F194" s="1" t="s">
        <v>729</v>
      </c>
      <c r="G194" s="1" t="s">
        <v>14</v>
      </c>
      <c r="H194" s="1" t="s">
        <v>14</v>
      </c>
      <c r="I194" s="1" t="s">
        <v>14</v>
      </c>
      <c r="J194" s="1" t="s">
        <v>15</v>
      </c>
      <c r="K194" s="2"/>
      <c r="L194" s="5">
        <f>K194*178.36</f>
        <v>0</v>
      </c>
    </row>
    <row r="195" spans="1:12" customHeight="1" ht="105">
      <c r="A195" s="1"/>
      <c r="B195" s="1">
        <v>825200</v>
      </c>
      <c r="C195" s="1" t="s">
        <v>730</v>
      </c>
      <c r="D195" s="1" t="s">
        <v>731</v>
      </c>
      <c r="E195" s="3" t="s">
        <v>732</v>
      </c>
      <c r="F195" s="1" t="s">
        <v>733</v>
      </c>
      <c r="G195" s="1" t="s">
        <v>14</v>
      </c>
      <c r="H195" s="1" t="s">
        <v>14</v>
      </c>
      <c r="I195" s="1" t="s">
        <v>14</v>
      </c>
      <c r="J195" s="1" t="s">
        <v>15</v>
      </c>
      <c r="K195" s="2"/>
      <c r="L195" s="5">
        <f>K195*1692.83</f>
        <v>0</v>
      </c>
    </row>
    <row r="196" spans="1:12" customHeight="1" ht="105">
      <c r="A196" s="1"/>
      <c r="B196" s="1">
        <v>825197</v>
      </c>
      <c r="C196" s="1" t="s">
        <v>734</v>
      </c>
      <c r="D196" s="1" t="s">
        <v>735</v>
      </c>
      <c r="E196" s="3" t="s">
        <v>736</v>
      </c>
      <c r="F196" s="1" t="s">
        <v>737</v>
      </c>
      <c r="G196" s="1" t="s">
        <v>14</v>
      </c>
      <c r="H196" s="1" t="s">
        <v>14</v>
      </c>
      <c r="I196" s="1" t="s">
        <v>14</v>
      </c>
      <c r="J196" s="1" t="s">
        <v>15</v>
      </c>
      <c r="K196" s="2"/>
      <c r="L196" s="5">
        <f>K196*879.06</f>
        <v>0</v>
      </c>
    </row>
    <row r="197" spans="1:12" customHeight="1" ht="105">
      <c r="A197" s="1"/>
      <c r="B197" s="1">
        <v>879954</v>
      </c>
      <c r="C197" s="1" t="s">
        <v>738</v>
      </c>
      <c r="D197" s="1" t="s">
        <v>739</v>
      </c>
      <c r="E197" s="3" t="s">
        <v>740</v>
      </c>
      <c r="F197" s="1" t="s">
        <v>741</v>
      </c>
      <c r="G197" s="1" t="s">
        <v>14</v>
      </c>
      <c r="H197" s="1" t="s">
        <v>14</v>
      </c>
      <c r="I197" s="1" t="s">
        <v>14</v>
      </c>
      <c r="J197" s="1" t="s">
        <v>15</v>
      </c>
      <c r="K197" s="2"/>
      <c r="L197" s="5">
        <f>K197*1676.90</f>
        <v>0</v>
      </c>
    </row>
    <row r="198" spans="1:12" customHeight="1" ht="105">
      <c r="A198" s="1"/>
      <c r="B198" s="1">
        <v>825187</v>
      </c>
      <c r="C198" s="1" t="s">
        <v>742</v>
      </c>
      <c r="D198" s="1" t="s">
        <v>743</v>
      </c>
      <c r="E198" s="3" t="s">
        <v>744</v>
      </c>
      <c r="F198" s="1" t="s">
        <v>624</v>
      </c>
      <c r="G198" s="1" t="s">
        <v>14</v>
      </c>
      <c r="H198" s="1" t="s">
        <v>14</v>
      </c>
      <c r="I198" s="1" t="s">
        <v>14</v>
      </c>
      <c r="J198" s="1" t="s">
        <v>15</v>
      </c>
      <c r="K198" s="2"/>
      <c r="L198" s="5">
        <f>K198*630.63</f>
        <v>0</v>
      </c>
    </row>
    <row r="199" spans="1:12" customHeight="1" ht="105">
      <c r="A199" s="1"/>
      <c r="B199" s="1">
        <v>825199</v>
      </c>
      <c r="C199" s="1" t="s">
        <v>745</v>
      </c>
      <c r="D199" s="1" t="s">
        <v>746</v>
      </c>
      <c r="E199" s="3" t="s">
        <v>747</v>
      </c>
      <c r="F199" s="1" t="s">
        <v>748</v>
      </c>
      <c r="G199" s="1" t="s">
        <v>14</v>
      </c>
      <c r="H199" s="1" t="s">
        <v>14</v>
      </c>
      <c r="I199" s="1" t="s">
        <v>14</v>
      </c>
      <c r="J199" s="1" t="s">
        <v>15</v>
      </c>
      <c r="K199" s="2"/>
      <c r="L199" s="5">
        <f>K199*1172.08</f>
        <v>0</v>
      </c>
    </row>
    <row r="200" spans="1:12" customHeight="1" ht="105">
      <c r="A200" s="1"/>
      <c r="B200" s="1">
        <v>879078</v>
      </c>
      <c r="C200" s="1" t="s">
        <v>749</v>
      </c>
      <c r="D200" s="1" t="s">
        <v>750</v>
      </c>
      <c r="E200" s="3" t="s">
        <v>751</v>
      </c>
      <c r="F200" s="1" t="s">
        <v>752</v>
      </c>
      <c r="G200" s="1" t="s">
        <v>14</v>
      </c>
      <c r="H200" s="1" t="s">
        <v>14</v>
      </c>
      <c r="I200" s="1" t="s">
        <v>14</v>
      </c>
      <c r="J200" s="1" t="s">
        <v>15</v>
      </c>
      <c r="K200" s="2"/>
      <c r="L200" s="5">
        <f>K200*2990.00</f>
        <v>0</v>
      </c>
    </row>
    <row r="201" spans="1:12" customHeight="1" ht="105">
      <c r="A201" s="1"/>
      <c r="B201" s="1">
        <v>879075</v>
      </c>
      <c r="C201" s="1" t="s">
        <v>753</v>
      </c>
      <c r="D201" s="1" t="s">
        <v>754</v>
      </c>
      <c r="E201" s="3" t="s">
        <v>755</v>
      </c>
      <c r="F201" s="1" t="s">
        <v>752</v>
      </c>
      <c r="G201" s="1" t="s">
        <v>14</v>
      </c>
      <c r="H201" s="1" t="s">
        <v>14</v>
      </c>
      <c r="I201" s="1" t="s">
        <v>14</v>
      </c>
      <c r="J201" s="1" t="s">
        <v>15</v>
      </c>
      <c r="K201" s="2"/>
      <c r="L201" s="5">
        <f>K201*2990.00</f>
        <v>0</v>
      </c>
    </row>
    <row r="202" spans="1:12" customHeight="1" ht="105">
      <c r="A202" s="1"/>
      <c r="B202" s="1">
        <v>879076</v>
      </c>
      <c r="C202" s="1" t="s">
        <v>756</v>
      </c>
      <c r="D202" s="1" t="s">
        <v>757</v>
      </c>
      <c r="E202" s="3" t="s">
        <v>758</v>
      </c>
      <c r="F202" s="1" t="s">
        <v>759</v>
      </c>
      <c r="G202" s="1" t="s">
        <v>14</v>
      </c>
      <c r="H202" s="1" t="s">
        <v>14</v>
      </c>
      <c r="I202" s="1" t="s">
        <v>14</v>
      </c>
      <c r="J202" s="1" t="s">
        <v>15</v>
      </c>
      <c r="K202" s="2"/>
      <c r="L202" s="5">
        <f>K202*2790.00</f>
        <v>0</v>
      </c>
    </row>
    <row r="203" spans="1:12" customHeight="1" ht="105">
      <c r="A203" s="1"/>
      <c r="B203" s="1">
        <v>879077</v>
      </c>
      <c r="C203" s="1" t="s">
        <v>760</v>
      </c>
      <c r="D203" s="1" t="s">
        <v>761</v>
      </c>
      <c r="E203" s="3" t="s">
        <v>762</v>
      </c>
      <c r="F203" s="1" t="s">
        <v>752</v>
      </c>
      <c r="G203" s="1" t="s">
        <v>14</v>
      </c>
      <c r="H203" s="1" t="s">
        <v>14</v>
      </c>
      <c r="I203" s="1" t="s">
        <v>14</v>
      </c>
      <c r="J203" s="1" t="s">
        <v>15</v>
      </c>
      <c r="K203" s="2"/>
      <c r="L203" s="5">
        <f>K203*2990.00</f>
        <v>0</v>
      </c>
    </row>
    <row r="204" spans="1:12" customHeight="1" ht="105">
      <c r="A204" s="1"/>
      <c r="B204" s="1">
        <v>879066</v>
      </c>
      <c r="C204" s="1" t="s">
        <v>763</v>
      </c>
      <c r="D204" s="1" t="s">
        <v>764</v>
      </c>
      <c r="E204" s="3" t="s">
        <v>765</v>
      </c>
      <c r="F204" s="1" t="s">
        <v>766</v>
      </c>
      <c r="G204" s="1" t="s">
        <v>14</v>
      </c>
      <c r="H204" s="1" t="s">
        <v>14</v>
      </c>
      <c r="I204" s="1" t="s">
        <v>14</v>
      </c>
      <c r="J204" s="1" t="s">
        <v>15</v>
      </c>
      <c r="K204" s="2"/>
      <c r="L204" s="5">
        <f>K204*3390.00</f>
        <v>0</v>
      </c>
    </row>
    <row r="205" spans="1:12" customHeight="1" ht="105">
      <c r="A205" s="1"/>
      <c r="B205" s="1">
        <v>879064</v>
      </c>
      <c r="C205" s="1" t="s">
        <v>767</v>
      </c>
      <c r="D205" s="1" t="s">
        <v>768</v>
      </c>
      <c r="E205" s="3" t="s">
        <v>769</v>
      </c>
      <c r="F205" s="1" t="s">
        <v>766</v>
      </c>
      <c r="G205" s="1" t="s">
        <v>14</v>
      </c>
      <c r="H205" s="1" t="s">
        <v>14</v>
      </c>
      <c r="I205" s="1" t="s">
        <v>14</v>
      </c>
      <c r="J205" s="1" t="s">
        <v>15</v>
      </c>
      <c r="K205" s="2"/>
      <c r="L205" s="5">
        <f>K205*3390.00</f>
        <v>0</v>
      </c>
    </row>
    <row r="206" spans="1:12" customHeight="1" ht="105">
      <c r="A206" s="1"/>
      <c r="B206" s="1">
        <v>879063</v>
      </c>
      <c r="C206" s="1" t="s">
        <v>770</v>
      </c>
      <c r="D206" s="1" t="s">
        <v>771</v>
      </c>
      <c r="E206" s="3" t="s">
        <v>772</v>
      </c>
      <c r="F206" s="1" t="s">
        <v>84</v>
      </c>
      <c r="G206" s="1" t="s">
        <v>14</v>
      </c>
      <c r="H206" s="1" t="s">
        <v>14</v>
      </c>
      <c r="I206" s="1" t="s">
        <v>14</v>
      </c>
      <c r="J206" s="1" t="s">
        <v>15</v>
      </c>
      <c r="K206" s="2"/>
      <c r="L206" s="5">
        <f>K206*3290.00</f>
        <v>0</v>
      </c>
    </row>
    <row r="207" spans="1:12" customHeight="1" ht="105">
      <c r="A207" s="1"/>
      <c r="B207" s="1">
        <v>879065</v>
      </c>
      <c r="C207" s="1" t="s">
        <v>773</v>
      </c>
      <c r="D207" s="1" t="s">
        <v>774</v>
      </c>
      <c r="E207" s="3" t="s">
        <v>775</v>
      </c>
      <c r="F207" s="1" t="s">
        <v>766</v>
      </c>
      <c r="G207" s="1" t="s">
        <v>14</v>
      </c>
      <c r="H207" s="1" t="s">
        <v>14</v>
      </c>
      <c r="I207" s="1" t="s">
        <v>14</v>
      </c>
      <c r="J207" s="1" t="s">
        <v>15</v>
      </c>
      <c r="K207" s="2"/>
      <c r="L207" s="5">
        <f>K207*3390.00</f>
        <v>0</v>
      </c>
    </row>
    <row r="208" spans="1:12" customHeight="1" ht="105">
      <c r="A208" s="1"/>
      <c r="B208" s="1">
        <v>879070</v>
      </c>
      <c r="C208" s="1" t="s">
        <v>776</v>
      </c>
      <c r="D208" s="1" t="s">
        <v>777</v>
      </c>
      <c r="E208" s="3" t="s">
        <v>778</v>
      </c>
      <c r="F208" s="1" t="s">
        <v>766</v>
      </c>
      <c r="G208" s="1" t="s">
        <v>14</v>
      </c>
      <c r="H208" s="1" t="s">
        <v>14</v>
      </c>
      <c r="I208" s="1" t="s">
        <v>14</v>
      </c>
      <c r="J208" s="1" t="s">
        <v>15</v>
      </c>
      <c r="K208" s="2"/>
      <c r="L208" s="5">
        <f>K208*3390.00</f>
        <v>0</v>
      </c>
    </row>
    <row r="209" spans="1:12" customHeight="1" ht="105">
      <c r="A209" s="1"/>
      <c r="B209" s="1">
        <v>879067</v>
      </c>
      <c r="C209" s="1" t="s">
        <v>779</v>
      </c>
      <c r="D209" s="1" t="s">
        <v>780</v>
      </c>
      <c r="E209" s="3" t="s">
        <v>781</v>
      </c>
      <c r="F209" s="1" t="s">
        <v>766</v>
      </c>
      <c r="G209" s="1" t="s">
        <v>14</v>
      </c>
      <c r="H209" s="1" t="s">
        <v>14</v>
      </c>
      <c r="I209" s="1" t="s">
        <v>14</v>
      </c>
      <c r="J209" s="1" t="s">
        <v>15</v>
      </c>
      <c r="K209" s="2"/>
      <c r="L209" s="5">
        <f>K209*3390.00</f>
        <v>0</v>
      </c>
    </row>
    <row r="210" spans="1:12" customHeight="1" ht="105">
      <c r="A210" s="1"/>
      <c r="B210" s="1">
        <v>879068</v>
      </c>
      <c r="C210" s="1" t="s">
        <v>782</v>
      </c>
      <c r="D210" s="1" t="s">
        <v>783</v>
      </c>
      <c r="E210" s="3" t="s">
        <v>784</v>
      </c>
      <c r="F210" s="1" t="s">
        <v>785</v>
      </c>
      <c r="G210" s="1" t="s">
        <v>14</v>
      </c>
      <c r="H210" s="1" t="s">
        <v>14</v>
      </c>
      <c r="I210" s="1" t="s">
        <v>14</v>
      </c>
      <c r="J210" s="1" t="s">
        <v>15</v>
      </c>
      <c r="K210" s="2"/>
      <c r="L210" s="5">
        <f>K210*3190.00</f>
        <v>0</v>
      </c>
    </row>
    <row r="211" spans="1:12" customHeight="1" ht="105">
      <c r="A211" s="1"/>
      <c r="B211" s="1">
        <v>879069</v>
      </c>
      <c r="C211" s="1" t="s">
        <v>786</v>
      </c>
      <c r="D211" s="1" t="s">
        <v>787</v>
      </c>
      <c r="E211" s="3" t="s">
        <v>788</v>
      </c>
      <c r="F211" s="1" t="s">
        <v>766</v>
      </c>
      <c r="G211" s="1" t="s">
        <v>14</v>
      </c>
      <c r="H211" s="1" t="s">
        <v>14</v>
      </c>
      <c r="I211" s="1" t="s">
        <v>14</v>
      </c>
      <c r="J211" s="1" t="s">
        <v>15</v>
      </c>
      <c r="K211" s="2"/>
      <c r="L211" s="5">
        <f>K211*3390.00</f>
        <v>0</v>
      </c>
    </row>
    <row r="212" spans="1:12" customHeight="1" ht="105">
      <c r="A212" s="1"/>
      <c r="B212" s="1">
        <v>879074</v>
      </c>
      <c r="C212" s="1" t="s">
        <v>789</v>
      </c>
      <c r="D212" s="1" t="s">
        <v>790</v>
      </c>
      <c r="E212" s="3" t="s">
        <v>791</v>
      </c>
      <c r="F212" s="1" t="s">
        <v>792</v>
      </c>
      <c r="G212" s="1" t="s">
        <v>14</v>
      </c>
      <c r="H212" s="1" t="s">
        <v>14</v>
      </c>
      <c r="I212" s="1" t="s">
        <v>14</v>
      </c>
      <c r="J212" s="1" t="s">
        <v>15</v>
      </c>
      <c r="K212" s="2"/>
      <c r="L212" s="5">
        <f>K212*2690.00</f>
        <v>0</v>
      </c>
    </row>
    <row r="213" spans="1:12" customHeight="1" ht="105">
      <c r="A213" s="1"/>
      <c r="B213" s="1">
        <v>879071</v>
      </c>
      <c r="C213" s="1" t="s">
        <v>793</v>
      </c>
      <c r="D213" s="1" t="s">
        <v>794</v>
      </c>
      <c r="E213" s="3" t="s">
        <v>795</v>
      </c>
      <c r="F213" s="1" t="s">
        <v>792</v>
      </c>
      <c r="G213" s="1" t="s">
        <v>14</v>
      </c>
      <c r="H213" s="1" t="s">
        <v>14</v>
      </c>
      <c r="I213" s="1" t="s">
        <v>14</v>
      </c>
      <c r="J213" s="1" t="s">
        <v>15</v>
      </c>
      <c r="K213" s="2"/>
      <c r="L213" s="5">
        <f>K213*2690.00</f>
        <v>0</v>
      </c>
    </row>
    <row r="214" spans="1:12" customHeight="1" ht="105">
      <c r="A214" s="1"/>
      <c r="B214" s="1">
        <v>879072</v>
      </c>
      <c r="C214" s="1" t="s">
        <v>796</v>
      </c>
      <c r="D214" s="1" t="s">
        <v>797</v>
      </c>
      <c r="E214" s="3" t="s">
        <v>798</v>
      </c>
      <c r="F214" s="1" t="s">
        <v>107</v>
      </c>
      <c r="G214" s="1" t="s">
        <v>14</v>
      </c>
      <c r="H214" s="1" t="s">
        <v>14</v>
      </c>
      <c r="I214" s="1" t="s">
        <v>14</v>
      </c>
      <c r="J214" s="1" t="s">
        <v>15</v>
      </c>
      <c r="K214" s="2"/>
      <c r="L214" s="5">
        <f>K214*2490.00</f>
        <v>0</v>
      </c>
    </row>
    <row r="215" spans="1:12" customHeight="1" ht="105">
      <c r="A215" s="1"/>
      <c r="B215" s="1">
        <v>879073</v>
      </c>
      <c r="C215" s="1" t="s">
        <v>799</v>
      </c>
      <c r="D215" s="1" t="s">
        <v>800</v>
      </c>
      <c r="E215" s="3" t="s">
        <v>801</v>
      </c>
      <c r="F215" s="1" t="s">
        <v>792</v>
      </c>
      <c r="G215" s="1" t="s">
        <v>14</v>
      </c>
      <c r="H215" s="1" t="s">
        <v>14</v>
      </c>
      <c r="I215" s="1" t="s">
        <v>14</v>
      </c>
      <c r="J215" s="1" t="s">
        <v>15</v>
      </c>
      <c r="K215" s="2"/>
      <c r="L215" s="5">
        <f>K215*2690.00</f>
        <v>0</v>
      </c>
    </row>
    <row r="216" spans="1:12" customHeight="1" ht="105">
      <c r="A216" s="1"/>
      <c r="B216" s="1">
        <v>879082</v>
      </c>
      <c r="C216" s="1" t="s">
        <v>802</v>
      </c>
      <c r="D216" s="1" t="s">
        <v>803</v>
      </c>
      <c r="E216" s="3" t="s">
        <v>804</v>
      </c>
      <c r="F216" s="1" t="s">
        <v>805</v>
      </c>
      <c r="G216" s="1" t="s">
        <v>14</v>
      </c>
      <c r="H216" s="1" t="s">
        <v>14</v>
      </c>
      <c r="I216" s="1" t="s">
        <v>14</v>
      </c>
      <c r="J216" s="1" t="s">
        <v>15</v>
      </c>
      <c r="K216" s="2"/>
      <c r="L216" s="5">
        <f>K216*5790.00</f>
        <v>0</v>
      </c>
    </row>
    <row r="217" spans="1:12" customHeight="1" ht="105">
      <c r="A217" s="1"/>
      <c r="B217" s="1">
        <v>879080</v>
      </c>
      <c r="C217" s="1" t="s">
        <v>806</v>
      </c>
      <c r="D217" s="1" t="s">
        <v>807</v>
      </c>
      <c r="E217" s="3" t="s">
        <v>808</v>
      </c>
      <c r="F217" s="1" t="s">
        <v>805</v>
      </c>
      <c r="G217" s="1" t="s">
        <v>14</v>
      </c>
      <c r="H217" s="1" t="s">
        <v>14</v>
      </c>
      <c r="I217" s="1" t="s">
        <v>14</v>
      </c>
      <c r="J217" s="1" t="s">
        <v>15</v>
      </c>
      <c r="K217" s="2"/>
      <c r="L217" s="5">
        <f>K217*5790.00</f>
        <v>0</v>
      </c>
    </row>
    <row r="218" spans="1:12" customHeight="1" ht="105">
      <c r="A218" s="1"/>
      <c r="B218" s="1">
        <v>879079</v>
      </c>
      <c r="C218" s="1" t="s">
        <v>809</v>
      </c>
      <c r="D218" s="1" t="s">
        <v>810</v>
      </c>
      <c r="E218" s="3" t="s">
        <v>811</v>
      </c>
      <c r="F218" s="1" t="s">
        <v>812</v>
      </c>
      <c r="G218" s="1" t="s">
        <v>14</v>
      </c>
      <c r="H218" s="1" t="s">
        <v>14</v>
      </c>
      <c r="I218" s="1" t="s">
        <v>14</v>
      </c>
      <c r="J218" s="1" t="s">
        <v>15</v>
      </c>
      <c r="K218" s="2"/>
      <c r="L218" s="5">
        <f>K218*5590.00</f>
        <v>0</v>
      </c>
    </row>
    <row r="219" spans="1:12" customHeight="1" ht="105">
      <c r="A219" s="1"/>
      <c r="B219" s="1">
        <v>879081</v>
      </c>
      <c r="C219" s="1" t="s">
        <v>813</v>
      </c>
      <c r="D219" s="1" t="s">
        <v>814</v>
      </c>
      <c r="E219" s="3" t="s">
        <v>815</v>
      </c>
      <c r="F219" s="1" t="s">
        <v>805</v>
      </c>
      <c r="G219" s="1" t="s">
        <v>14</v>
      </c>
      <c r="H219" s="1" t="s">
        <v>14</v>
      </c>
      <c r="I219" s="1" t="s">
        <v>14</v>
      </c>
      <c r="J219" s="1" t="s">
        <v>15</v>
      </c>
      <c r="K219" s="2"/>
      <c r="L219" s="5">
        <f>K219*5790.00</f>
        <v>0</v>
      </c>
    </row>
    <row r="220" spans="1:12" customHeight="1" ht="105">
      <c r="A220" s="1"/>
      <c r="B220" s="1">
        <v>879086</v>
      </c>
      <c r="C220" s="1" t="s">
        <v>816</v>
      </c>
      <c r="D220" s="1" t="s">
        <v>817</v>
      </c>
      <c r="E220" s="3" t="s">
        <v>818</v>
      </c>
      <c r="F220" s="1" t="s">
        <v>819</v>
      </c>
      <c r="G220" s="1" t="s">
        <v>14</v>
      </c>
      <c r="H220" s="1" t="s">
        <v>14</v>
      </c>
      <c r="I220" s="1" t="s">
        <v>14</v>
      </c>
      <c r="J220" s="1" t="s">
        <v>15</v>
      </c>
      <c r="K220" s="2"/>
      <c r="L220" s="5">
        <f>K220*4290.00</f>
        <v>0</v>
      </c>
    </row>
    <row r="221" spans="1:12" customHeight="1" ht="105">
      <c r="A221" s="1"/>
      <c r="B221" s="1">
        <v>879084</v>
      </c>
      <c r="C221" s="1" t="s">
        <v>820</v>
      </c>
      <c r="D221" s="1" t="s">
        <v>821</v>
      </c>
      <c r="E221" s="3" t="s">
        <v>822</v>
      </c>
      <c r="F221" s="1" t="s">
        <v>819</v>
      </c>
      <c r="G221" s="1" t="s">
        <v>14</v>
      </c>
      <c r="H221" s="1" t="s">
        <v>14</v>
      </c>
      <c r="I221" s="1" t="s">
        <v>14</v>
      </c>
      <c r="J221" s="1" t="s">
        <v>15</v>
      </c>
      <c r="K221" s="2"/>
      <c r="L221" s="5">
        <f>K221*4290.00</f>
        <v>0</v>
      </c>
    </row>
    <row r="222" spans="1:12" customHeight="1" ht="105">
      <c r="A222" s="1"/>
      <c r="B222" s="1">
        <v>879083</v>
      </c>
      <c r="C222" s="1" t="s">
        <v>823</v>
      </c>
      <c r="D222" s="1" t="s">
        <v>824</v>
      </c>
      <c r="E222" s="3" t="s">
        <v>825</v>
      </c>
      <c r="F222" s="1" t="s">
        <v>826</v>
      </c>
      <c r="G222" s="1" t="s">
        <v>14</v>
      </c>
      <c r="H222" s="1" t="s">
        <v>14</v>
      </c>
      <c r="I222" s="1" t="s">
        <v>14</v>
      </c>
      <c r="J222" s="1" t="s">
        <v>15</v>
      </c>
      <c r="K222" s="2"/>
      <c r="L222" s="5">
        <f>K222*3990.00</f>
        <v>0</v>
      </c>
    </row>
    <row r="223" spans="1:12" customHeight="1" ht="105">
      <c r="A223" s="1"/>
      <c r="B223" s="1">
        <v>879085</v>
      </c>
      <c r="C223" s="1" t="s">
        <v>827</v>
      </c>
      <c r="D223" s="1" t="s">
        <v>828</v>
      </c>
      <c r="E223" s="3" t="s">
        <v>829</v>
      </c>
      <c r="F223" s="1" t="s">
        <v>819</v>
      </c>
      <c r="G223" s="1" t="s">
        <v>14</v>
      </c>
      <c r="H223" s="1" t="s">
        <v>14</v>
      </c>
      <c r="I223" s="1" t="s">
        <v>14</v>
      </c>
      <c r="J223" s="1" t="s">
        <v>15</v>
      </c>
      <c r="K223" s="2"/>
      <c r="L223" s="5">
        <f>K223*4290.00</f>
        <v>0</v>
      </c>
    </row>
    <row r="224" spans="1:12" customHeight="1" ht="35">
      <c r="A224" s="1"/>
      <c r="B224" s="1">
        <v>834474</v>
      </c>
      <c r="C224" s="1" t="s">
        <v>830</v>
      </c>
      <c r="D224" s="1" t="s">
        <v>831</v>
      </c>
      <c r="E224" s="3" t="s">
        <v>832</v>
      </c>
      <c r="F224" s="1" t="s">
        <v>833</v>
      </c>
      <c r="G224" s="1" t="s">
        <v>14</v>
      </c>
      <c r="H224" s="1" t="s">
        <v>14</v>
      </c>
      <c r="I224" s="1" t="s">
        <v>14</v>
      </c>
      <c r="J224" s="1" t="s">
        <v>15</v>
      </c>
      <c r="K224" s="2"/>
      <c r="L224" s="5">
        <f>K224*593.55</f>
        <v>0</v>
      </c>
    </row>
    <row r="225" spans="1:12" customHeight="1" ht="35">
      <c r="A225" s="1"/>
      <c r="B225" s="1">
        <v>834475</v>
      </c>
      <c r="C225" s="1" t="s">
        <v>834</v>
      </c>
      <c r="D225" s="1" t="s">
        <v>835</v>
      </c>
      <c r="E225" s="3" t="s">
        <v>836</v>
      </c>
      <c r="F225" s="1" t="s">
        <v>837</v>
      </c>
      <c r="G225" s="1" t="s">
        <v>14</v>
      </c>
      <c r="H225" s="1" t="s">
        <v>14</v>
      </c>
      <c r="I225" s="1" t="s">
        <v>14</v>
      </c>
      <c r="J225" s="1" t="s">
        <v>15</v>
      </c>
      <c r="K225" s="2"/>
      <c r="L225" s="5">
        <f>K225*677.28</f>
        <v>0</v>
      </c>
    </row>
    <row r="226" spans="1:12" customHeight="1" ht="35">
      <c r="A226" s="1"/>
      <c r="B226" s="1">
        <v>834476</v>
      </c>
      <c r="C226" s="1" t="s">
        <v>838</v>
      </c>
      <c r="D226" s="1" t="s">
        <v>839</v>
      </c>
      <c r="E226" s="3" t="s">
        <v>840</v>
      </c>
      <c r="F226" s="1" t="s">
        <v>841</v>
      </c>
      <c r="G226" s="1" t="s">
        <v>14</v>
      </c>
      <c r="H226" s="1" t="s">
        <v>14</v>
      </c>
      <c r="I226" s="1" t="s">
        <v>14</v>
      </c>
      <c r="J226" s="1" t="s">
        <v>15</v>
      </c>
      <c r="K226" s="2"/>
      <c r="L226" s="5">
        <f>K226*1061.53</f>
        <v>0</v>
      </c>
    </row>
    <row r="227" spans="1:12" customHeight="1" ht="35">
      <c r="A227" s="1"/>
      <c r="B227" s="1">
        <v>834477</v>
      </c>
      <c r="C227" s="1" t="s">
        <v>842</v>
      </c>
      <c r="D227" s="1" t="s">
        <v>843</v>
      </c>
      <c r="E227" s="3" t="s">
        <v>844</v>
      </c>
      <c r="F227" s="1" t="s">
        <v>845</v>
      </c>
      <c r="G227" s="1" t="s">
        <v>14</v>
      </c>
      <c r="H227" s="1" t="s">
        <v>14</v>
      </c>
      <c r="I227" s="1" t="s">
        <v>14</v>
      </c>
      <c r="J227" s="1" t="s">
        <v>15</v>
      </c>
      <c r="K227" s="2"/>
      <c r="L227" s="5">
        <f>K227*585.36</f>
        <v>0</v>
      </c>
    </row>
    <row r="228" spans="1:12" customHeight="1" ht="35">
      <c r="A228" s="1"/>
      <c r="B228" s="1">
        <v>834478</v>
      </c>
      <c r="C228" s="1" t="s">
        <v>846</v>
      </c>
      <c r="D228" s="1" t="s">
        <v>847</v>
      </c>
      <c r="E228" s="3" t="s">
        <v>848</v>
      </c>
      <c r="F228" s="1" t="s">
        <v>849</v>
      </c>
      <c r="G228" s="1" t="s">
        <v>14</v>
      </c>
      <c r="H228" s="1" t="s">
        <v>14</v>
      </c>
      <c r="I228" s="1" t="s">
        <v>14</v>
      </c>
      <c r="J228" s="1" t="s">
        <v>15</v>
      </c>
      <c r="K228" s="2"/>
      <c r="L228" s="5">
        <f>K228*757.94</f>
        <v>0</v>
      </c>
    </row>
    <row r="229" spans="1:12" customHeight="1" ht="35">
      <c r="A229" s="1"/>
      <c r="B229" s="1">
        <v>834479</v>
      </c>
      <c r="C229" s="1" t="s">
        <v>850</v>
      </c>
      <c r="D229" s="1" t="s">
        <v>851</v>
      </c>
      <c r="E229" s="3" t="s">
        <v>852</v>
      </c>
      <c r="F229" s="1" t="s">
        <v>853</v>
      </c>
      <c r="G229" s="1" t="s">
        <v>14</v>
      </c>
      <c r="H229" s="1" t="s">
        <v>14</v>
      </c>
      <c r="I229" s="1" t="s">
        <v>14</v>
      </c>
      <c r="J229" s="1" t="s">
        <v>15</v>
      </c>
      <c r="K229" s="2"/>
      <c r="L229" s="5">
        <f>K229*1138.93</f>
        <v>0</v>
      </c>
    </row>
    <row r="230" spans="1:12" customHeight="1" ht="105">
      <c r="A230" s="1"/>
      <c r="B230" s="1">
        <v>836399</v>
      </c>
      <c r="C230" s="1" t="s">
        <v>854</v>
      </c>
      <c r="D230" s="1" t="s">
        <v>855</v>
      </c>
      <c r="E230" s="3" t="s">
        <v>856</v>
      </c>
      <c r="F230" s="1" t="s">
        <v>857</v>
      </c>
      <c r="G230" s="1" t="s">
        <v>14</v>
      </c>
      <c r="H230" s="1" t="s">
        <v>14</v>
      </c>
      <c r="I230" s="1" t="s">
        <v>14</v>
      </c>
      <c r="J230" s="1" t="s">
        <v>15</v>
      </c>
      <c r="K230" s="2"/>
      <c r="L230" s="5">
        <f>K230*439.27</f>
        <v>0</v>
      </c>
    </row>
    <row r="231" spans="1:12" customHeight="1" ht="105">
      <c r="A231" s="1"/>
      <c r="B231" s="1">
        <v>836400</v>
      </c>
      <c r="C231" s="1" t="s">
        <v>858</v>
      </c>
      <c r="D231" s="1" t="s">
        <v>859</v>
      </c>
      <c r="E231" s="3" t="s">
        <v>860</v>
      </c>
      <c r="F231" s="1" t="s">
        <v>861</v>
      </c>
      <c r="G231" s="1" t="s">
        <v>14</v>
      </c>
      <c r="H231" s="1" t="s">
        <v>14</v>
      </c>
      <c r="I231" s="1" t="s">
        <v>14</v>
      </c>
      <c r="J231" s="1" t="s">
        <v>15</v>
      </c>
      <c r="K231" s="2"/>
      <c r="L231" s="5">
        <f>K231*1197.78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45:A46"/>
    <mergeCell ref="A47:A48"/>
    <mergeCell ref="A49:A50"/>
    <mergeCell ref="A51:A52"/>
    <mergeCell ref="A53:A54"/>
    <mergeCell ref="A55:A56"/>
    <mergeCell ref="A59:A60"/>
    <mergeCell ref="A61:A62"/>
    <mergeCell ref="A63:A64"/>
    <mergeCell ref="A65:A66"/>
    <mergeCell ref="A67:A68"/>
    <mergeCell ref="A74:A75"/>
    <mergeCell ref="A77:A78"/>
    <mergeCell ref="A79:A80"/>
    <mergeCell ref="A81:A82"/>
    <mergeCell ref="A85:A86"/>
    <mergeCell ref="A87:A88"/>
    <mergeCell ref="A90:A91"/>
    <mergeCell ref="A93:A94"/>
    <mergeCell ref="A95:A96"/>
    <mergeCell ref="A97:A98"/>
    <mergeCell ref="A101:A102"/>
    <mergeCell ref="A103:A104"/>
    <mergeCell ref="A113:A114"/>
    <mergeCell ref="A115:A116"/>
    <mergeCell ref="A117:A118"/>
    <mergeCell ref="A119:A120"/>
    <mergeCell ref="A121:A122"/>
    <mergeCell ref="A123:A124"/>
    <mergeCell ref="A125:A126"/>
    <mergeCell ref="A127:A128"/>
    <mergeCell ref="A129:A130"/>
    <mergeCell ref="A131:A132"/>
    <mergeCell ref="A133:A134"/>
    <mergeCell ref="A135:A136"/>
    <mergeCell ref="A137:A138"/>
    <mergeCell ref="A143:A144"/>
    <mergeCell ref="A145:A146"/>
    <mergeCell ref="A154:A155"/>
    <mergeCell ref="A156:A157"/>
    <mergeCell ref="A159:A160"/>
    <mergeCell ref="A161:A162"/>
    <mergeCell ref="A164:A165"/>
    <mergeCell ref="A168:A169"/>
    <mergeCell ref="A183:A184"/>
    <mergeCell ref="A193:A194"/>
    <mergeCell ref="A224:A226"/>
    <mergeCell ref="A227:A22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2025-05-30T07:06:20+03:00</dcterms:created>
  <dcterms:modified xsi:type="dcterms:W3CDTF">2025-05-30T07:06:20+03:00</dcterms:modified>
  <dc:title>Untitled Spreadsheet</dc:title>
  <dc:description/>
  <dc:subject/>
  <cp:keywords/>
  <cp:category/>
</cp:coreProperties>
</file>