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<sst xmlns="http://schemas.openxmlformats.org/spreadsheetml/2006/main" uniqueCount="567">
  <si>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</si>
  <si>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</si>
  <si>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</si>
  <si>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</si>
  <si>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</si>
  <si>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</si>
  <si>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</si>
  <si>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</si>
  <si>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</si>
  <si>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</si>
  <si>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PND-111179</t>
  </si>
  <si>
    <t>Бак расшир для ГВС 8л. белый, вертикальный, вых.3/4", UNIGB (Stout), мембрана VAREM Italy</t>
  </si>
  <si>
    <t>2 472.75 руб.</t>
  </si>
  <si>
    <t>шт</t>
  </si>
  <si>
    <t>PND-111180</t>
  </si>
  <si>
    <t>Бак расшир для ГВС 12л. белый, вертикальный, вых.3/4", UNIGB (Stout), мембрана VAREM Italy</t>
  </si>
  <si>
    <t>2 728.25 руб.</t>
  </si>
  <si>
    <t>PND-111181</t>
  </si>
  <si>
    <t>Бак расшир для ГВС 18л. белый, вертикальный, вых.3/4", UNIGB (Stout), мембрана VAREM Italy</t>
  </si>
  <si>
    <t>2 864.75 руб.</t>
  </si>
  <si>
    <t>PND-111182</t>
  </si>
  <si>
    <t>Бак расшир для ГВС 24л. белый, вертикальный, вых.3/4", UNIGB (Stout), мембрана VAREM Italy</t>
  </si>
  <si>
    <t>3 148.25 руб.</t>
  </si>
  <si>
    <t>PND-111183</t>
  </si>
  <si>
    <t>Бак расшир для водоснабжения 20л. синий, горизонтальный, вых.1", UNIGB, мембрана VAREM Italy</t>
  </si>
  <si>
    <t>3 564.75 руб.</t>
  </si>
  <si>
    <t>PND-111184</t>
  </si>
  <si>
    <t>Бак расшир для водоснабжения 50л. синий, горизонтальный, вых.1", UNIGB, мембрана VAREM Italy</t>
  </si>
  <si>
    <t>7 913.50 руб.</t>
  </si>
  <si>
    <t>PND-111185</t>
  </si>
  <si>
    <t>Бак расшир для водоснабжения 80л. синий, горизонтальный, вых.1", UNIGB, мембрана VAREM Italy</t>
  </si>
  <si>
    <t>10 622.50 руб.</t>
  </si>
  <si>
    <t>PND-111186</t>
  </si>
  <si>
    <t>Бак расшир для водоснабжения 100л. синий, горизонтальный, вых.1", UNIGB, мембрана VAREM Italy</t>
  </si>
  <si>
    <t>14 089.25 руб.</t>
  </si>
  <si>
    <t>PND-111187</t>
  </si>
  <si>
    <t>Бак расшир для водоснабжения 200л. синий, горизонтальный, вых.11/2", UNIGB, мембрана VAREM Italy</t>
  </si>
  <si>
    <t>29 282.75 руб.</t>
  </si>
  <si>
    <t>PND-111188</t>
  </si>
  <si>
    <t>Бак расшир для водоснабжения 300л. синий, горизонтальный, вых.11/2", UNIGB, мембрана VAREM Italy</t>
  </si>
  <si>
    <t>38 389.75 руб.</t>
  </si>
  <si>
    <t>PND-111189</t>
  </si>
  <si>
    <t>Бак расшир для водоснабжения 8л. синий, вертикальный, вых.3/4", UNIGB, мембрана VAREM Italy</t>
  </si>
  <si>
    <t>2 343.25 руб.</t>
  </si>
  <si>
    <t>PND-111190</t>
  </si>
  <si>
    <t>Бак расшир для водоснабжения 12л. синий, вертикальный, вых.3/4", UNIGB, мембрана VAREM Italy</t>
  </si>
  <si>
    <t>2 586.50 руб.</t>
  </si>
  <si>
    <t>PND-111191</t>
  </si>
  <si>
    <t>Бак расшир для водоснабжения 20л. синий, вертикальный, вых.1", UNIGB, мембрана VAREM Italy</t>
  </si>
  <si>
    <t>2 924.25 руб.</t>
  </si>
  <si>
    <t>PND-111192</t>
  </si>
  <si>
    <t>Бак расшир для водоснабжения 24л. синий, вертикальный, вых.1", UNIGB, мембрана VAREM Italy</t>
  </si>
  <si>
    <t>2 983.75 руб.</t>
  </si>
  <si>
    <t>PND-111193</t>
  </si>
  <si>
    <t>Бак расшир для водоснабжения 50л. синий, вертикальный, вых.1", UNIGB, мембрана VAREM Italy</t>
  </si>
  <si>
    <t>7 843.50 руб.</t>
  </si>
  <si>
    <t>PND-111194</t>
  </si>
  <si>
    <t>Бак расшир для водоснабжения 80л. синий, вертикальный, вых.1", UNIGB, мембрана VAREM Italy</t>
  </si>
  <si>
    <t>PND-111195</t>
  </si>
  <si>
    <t>Бак расшир для водоснабжения 100л. синий, вертикальный, вых.1", UNIGB, мембрана VAREM Italy</t>
  </si>
  <si>
    <t>PND-111196</t>
  </si>
  <si>
    <t>Бак расшир для водоснабжения 150л. синий, вертикальный, вых.11/2", UNIGB, мембрана VAREM Italy</t>
  </si>
  <si>
    <t>22 123.50 руб.</t>
  </si>
  <si>
    <t>PND-111197</t>
  </si>
  <si>
    <t>Бак расшир для водоснабжения 200л. синий, вертикальный, вых.11/2", UNIGB, мембрана VAREM Italy</t>
  </si>
  <si>
    <t>PND-111198</t>
  </si>
  <si>
    <t>Бак расшир для водоснабжения 300л. синий, вертикальный, вых.11/2", UNIGB, мембрана VAREM Italy</t>
  </si>
  <si>
    <t>39 096.75 руб.</t>
  </si>
  <si>
    <t>PND-111199</t>
  </si>
  <si>
    <t>Бак расшир для водоснабжения 500л. синий, вертикальный, вых.11/2", UNIGB, мембрана VAREM Italy</t>
  </si>
  <si>
    <t>84 887.25 руб.</t>
  </si>
  <si>
    <t>PND-111200</t>
  </si>
  <si>
    <t>Бак расшир для водоснабжения 750л. синий, вертикальный, вых.11/2", UNIGB, мембрана VAREM Italy</t>
  </si>
  <si>
    <t>118 898.50 руб.</t>
  </si>
  <si>
    <t>PND-111201</t>
  </si>
  <si>
    <t>Бак расшир для водоснабжения 1000л. синий, вертикальный, вых.2", UNIGB, мембрана VAREM Italy</t>
  </si>
  <si>
    <t>207 170.25 руб.</t>
  </si>
  <si>
    <t>PND-111202</t>
  </si>
  <si>
    <t>Бак расшир для водоснабжения 2000л. синий, вертикальный, вых.2", UNIGB, мембрана VAREM Italy</t>
  </si>
  <si>
    <t>412 207.25 руб.</t>
  </si>
  <si>
    <t>PND-111203</t>
  </si>
  <si>
    <t>Бак расшир для отопления 5л. вертикальный, вых.3/4", UNIGB (Stout), мембрана VAREM Italy</t>
  </si>
  <si>
    <t>2 406.25 руб.</t>
  </si>
  <si>
    <t>PND-111204</t>
  </si>
  <si>
    <t>Бак расшир для отопления 8л. вертикальный, вых.3/4", UNIGB (Stout), мембрана VAREM Italy</t>
  </si>
  <si>
    <t>2 474.50 руб.</t>
  </si>
  <si>
    <t>PND-111205</t>
  </si>
  <si>
    <t>Бак расшир для отопления 12л. вертикальный, вых.3/4", UNIGB (Stout), мембрана VAREM Italy</t>
  </si>
  <si>
    <t>PND-111206</t>
  </si>
  <si>
    <t>Бак расшир для отопления 18л. вертикальный, вых.3/4", UNIGB (Stout), мембрана VAREM Italy</t>
  </si>
  <si>
    <t>3 081.75 руб.</t>
  </si>
  <si>
    <t>PND-111207</t>
  </si>
  <si>
    <t>Бак расшир для отопления 24л. вертикальный, вых.3/4", UNIGB (Stout), мембрана VAREM Italy</t>
  </si>
  <si>
    <t>PND-111208</t>
  </si>
  <si>
    <t>Бак расшир для отопления 35л.вертикальный с ножками, БОК вых 3/4", UNIGB (Stout), фикс. мембрана VAR</t>
  </si>
  <si>
    <t>5 535.25 руб.</t>
  </si>
  <si>
    <t>PND-111209</t>
  </si>
  <si>
    <t>Бак расшир для отопления 50л.вертикальный с ножками, вых.1", UNIGB (Stout), мембрана VAREM Italy</t>
  </si>
  <si>
    <t>6 641.25 руб.</t>
  </si>
  <si>
    <t>PND-111210</t>
  </si>
  <si>
    <t>Бак расшир для отопления 50л.вертикальный с ножками, БОК вых 3/4", UNIGB (Stout), фикс. мембрана VAR</t>
  </si>
  <si>
    <t>6 198.50 руб.</t>
  </si>
  <si>
    <t>PND-111211</t>
  </si>
  <si>
    <t>Бак расшир для отопления 80л.вертикальный с ножками, БОК вых 3/4", UNIGB (Stout), фикс. мембрана VAR</t>
  </si>
  <si>
    <t>9 982.00 руб.</t>
  </si>
  <si>
    <t>PND-111212</t>
  </si>
  <si>
    <t>Бак расшир для отопления 80л.вертикальный с ножками, вых. 1" UNIGB (Stout), мембрана VAREM Italy</t>
  </si>
  <si>
    <t>9 548.00 руб.</t>
  </si>
  <si>
    <t>PND-111213</t>
  </si>
  <si>
    <t>Бак расшир для отопления 100л.вертикальный с ножками, БОК вых 3/4", UNIGB (Stout), фикс. мембрана VA</t>
  </si>
  <si>
    <t>10 939.25 руб.</t>
  </si>
  <si>
    <t>PND-111214</t>
  </si>
  <si>
    <t>Бак расшир для отопления 100л.вертикальный с ножками, вых. 1" UNIGB (Stout), мембрана VAREM Italy</t>
  </si>
  <si>
    <t>11 679.50 руб.</t>
  </si>
  <si>
    <t>PND-111215</t>
  </si>
  <si>
    <t>Бак расшир для отопления 150л.вертикальный с ножками, вых. 11/2" UNIGB (Stout), мембрана VAREM Italy</t>
  </si>
  <si>
    <t>19 803.00 руб.</t>
  </si>
  <si>
    <t>PND-111216</t>
  </si>
  <si>
    <t>Бак расшир для отопления 200л.вертикальный с ножками, вых. 11/2" UNIGB (Stout), мембрана VAREM Italy</t>
  </si>
  <si>
    <t>26 565.00 руб.</t>
  </si>
  <si>
    <t>PND-111217</t>
  </si>
  <si>
    <t>Бак расшир для отопления 300л.вертикальный с ножками, вых. 11/2" UNIGB (Stout), мембрана VAREM Italy</t>
  </si>
  <si>
    <t>36 426.25 руб.</t>
  </si>
  <si>
    <t>PND-111218</t>
  </si>
  <si>
    <t>Бак расшир для отопления 500л.вертикальный с ножками, вых. 11/2" UNIGB (Stout), мембрана VAREM Italy</t>
  </si>
  <si>
    <t>84 476.00 руб.</t>
  </si>
  <si>
    <t>PND-111219</t>
  </si>
  <si>
    <t>Бак расшир для отопления 600л.вертикальный с ножками, (800х1355, 1"1/2, верхн.,85 кг)</t>
  </si>
  <si>
    <t>90 261.50 руб.</t>
  </si>
  <si>
    <t>PND-111220</t>
  </si>
  <si>
    <t>Бак расшир для отопления 700л.вертикальный с ножками (1"1/2, 800х1580, 110 кг)</t>
  </si>
  <si>
    <t>117 083.75 руб.</t>
  </si>
  <si>
    <t>SST-100109</t>
  </si>
  <si>
    <t>Настенный кронштейн для группы безопасности расширительного бака</t>
  </si>
  <si>
    <t>1 240.33 руб.</t>
  </si>
  <si>
    <t>VER-000707</t>
  </si>
  <si>
    <t>ZH690</t>
  </si>
  <si>
    <t>Сгон отсекатель для расшир бака с дренажом 3/4" вн-вн. (32/2шт)</t>
  </si>
  <si>
    <t>1 459.66 руб.</t>
  </si>
  <si>
    <t>VER-000708</t>
  </si>
  <si>
    <t>ZH691</t>
  </si>
  <si>
    <t>Сгон отсекатель для расшир бака с дренажом 1" вн-вн. (24/2шт)</t>
  </si>
  <si>
    <t>2 625.41 руб.</t>
  </si>
  <si>
    <t>VER-001151</t>
  </si>
  <si>
    <t>VR1145</t>
  </si>
  <si>
    <t>Разъемный сгон-отсекатель для расширительного бака 3/4 " (80/1шт)</t>
  </si>
  <si>
    <t>511.87 руб.</t>
  </si>
  <si>
    <t>BAK-240002</t>
  </si>
  <si>
    <t>Бак для водоснабжения 100л ВЕРТИКАЛЬ с площадкой,  метал фланец 1" 10 бар (гидроаккумулятор) (1шт)</t>
  </si>
  <si>
    <t>8 973.00 руб.</t>
  </si>
  <si>
    <t>BAK-240006</t>
  </si>
  <si>
    <t>Бак для водоснабжения 50л ВЕРТИКАЛЬ с площадкой,  метал фланец 1" 10 бар (гидроаккумулятор) (1шт)</t>
  </si>
  <si>
    <t>5 083.20 руб.</t>
  </si>
  <si>
    <t>BAK-240009</t>
  </si>
  <si>
    <t>Бак для водоснабжения 80л ВЕРТИКАЛЬ с площадкой,  метал фланец 1" 10 бар (гидроаккумулятор) (1шт)</t>
  </si>
  <si>
    <t>8 361.00 руб.</t>
  </si>
  <si>
    <t>BAK-240001</t>
  </si>
  <si>
    <t>Бак для водоснабжения 100л горизонтальный метал фланец 1" 10 бар (гидроаккумулятор) (1шт)</t>
  </si>
  <si>
    <t>8 683.20 руб.</t>
  </si>
  <si>
    <t>BAK-240003</t>
  </si>
  <si>
    <t>Бак для водоснабжения 24л горизонтальный метал фланец 1" 10 бар (гидроаккумулятор) (1шт)</t>
  </si>
  <si>
    <t>2 422.80 руб.</t>
  </si>
  <si>
    <t>BAK-240005</t>
  </si>
  <si>
    <t>Бак для водоснабжения 50л горизонтальный метал фланец 1" 10 бар (гидроаккумулятор) (1шт)</t>
  </si>
  <si>
    <t>4 793.40 руб.</t>
  </si>
  <si>
    <t>BAK-240008</t>
  </si>
  <si>
    <t>Бак для водоснабжения 80л горизонтальный метал фланец 1" 10 бар (гидроаккумулятор) (1шт)</t>
  </si>
  <si>
    <t>8 071.20 руб.</t>
  </si>
  <si>
    <t>BAK-240004</t>
  </si>
  <si>
    <t>Бак для водоснабжения 50л горизонтальный, ПЛАСТИК  фланец 1" 10 бар (гидроаккумулятор) (1шт)</t>
  </si>
  <si>
    <t>4 752.00 руб.</t>
  </si>
  <si>
    <t>BAK-240007</t>
  </si>
  <si>
    <t>Бак для водоснабжения 80л горизонтальный, ПЛАСТИК фланец 1" 10 бар (гидроаккумулятор) (1шт)</t>
  </si>
  <si>
    <t>8 029.80 руб.</t>
  </si>
  <si>
    <t>VLC-1011012</t>
  </si>
  <si>
    <t>VT.AO.B.060024</t>
  </si>
  <si>
    <t>Бак расш. для ГВС и ХВС горизонтальный 24л. СИНИЙ</t>
  </si>
  <si>
    <t>3 605.00 руб.</t>
  </si>
  <si>
    <t>VLC-1011013</t>
  </si>
  <si>
    <t>VT.AO.B.060050</t>
  </si>
  <si>
    <t>Бак расш. для ГВС и ХВС горизонтальный 50л. СИНИЙ</t>
  </si>
  <si>
    <t>10 344.00 руб.</t>
  </si>
  <si>
    <t>VLC-1011005</t>
  </si>
  <si>
    <t>VT.AV.B.060008</t>
  </si>
  <si>
    <t>Бак расш. для ГВС и ХВС 8л. СИНИЙ (1/8шт)</t>
  </si>
  <si>
    <t>2 314.00 руб.</t>
  </si>
  <si>
    <t>VLC-1011006</t>
  </si>
  <si>
    <t>VT.AV.B.060012</t>
  </si>
  <si>
    <t>Бак расш. для ГВС и ХВС 12л. СИНИЙ (1/8шт)</t>
  </si>
  <si>
    <t>2 546.00 руб.</t>
  </si>
  <si>
    <t>VLC-1011007</t>
  </si>
  <si>
    <t>VT.AV.B.060024</t>
  </si>
  <si>
    <t>Бак расш. для ГВС и ХВС 24л. СИНИЙ (1/4шт)</t>
  </si>
  <si>
    <t>3 194.00 руб.</t>
  </si>
  <si>
    <t>VLC-1011008</t>
  </si>
  <si>
    <t>VT.AV.B.060050</t>
  </si>
  <si>
    <t>Бак расш. для ГВС и ХВС 50л. СИНИЙ (с ножками)</t>
  </si>
  <si>
    <t>9 284.00 руб.</t>
  </si>
  <si>
    <t>VLC-1011009</t>
  </si>
  <si>
    <t>VT.AV.B.060080</t>
  </si>
  <si>
    <t>Бак расш. для ГВС и ХВС 80л. СИНИЙ (с ножками)</t>
  </si>
  <si>
    <t>12 160.00 руб.</t>
  </si>
  <si>
    <t>VLC-1011010</t>
  </si>
  <si>
    <t>VT.AV.B.060100</t>
  </si>
  <si>
    <t>Бак расш. для ГВС и ХВС 100л. СИНИЙ (с ножками)</t>
  </si>
  <si>
    <t>16 774.00 руб.</t>
  </si>
  <si>
    <t>VLC-1011011</t>
  </si>
  <si>
    <t>VT.AV.B.070150</t>
  </si>
  <si>
    <t>Бак расш. для ГВС и ХВС 150л. СИНИЙ (с ножками)</t>
  </si>
  <si>
    <t>20 798.00 руб.</t>
  </si>
  <si>
    <t>VLC-900403</t>
  </si>
  <si>
    <t>VT.AV.B.080200</t>
  </si>
  <si>
    <t>Бак расш. для ГВС и ХВС 200л. СИНИЙ</t>
  </si>
  <si>
    <t>38 113.00 руб.</t>
  </si>
  <si>
    <t>VLC-900404</t>
  </si>
  <si>
    <t>VT.AV.B.080300</t>
  </si>
  <si>
    <t>Бак расш. для ГВС и ХВС 300л. СИНИЙ</t>
  </si>
  <si>
    <t>46 535.00 руб.</t>
  </si>
  <si>
    <t>VLC-900405</t>
  </si>
  <si>
    <t>VT.AV.B.080500</t>
  </si>
  <si>
    <t>Бак расш. для ГВС и ХВС 500л. СИНИЙ</t>
  </si>
  <si>
    <t>72 353.00 руб.</t>
  </si>
  <si>
    <t>BAK-220001</t>
  </si>
  <si>
    <t>VEC-50</t>
  </si>
  <si>
    <t>Бак мембранный для водоснабжения VR 50л вертикальный</t>
  </si>
  <si>
    <t>5 275.58 руб.</t>
  </si>
  <si>
    <t>BAK-220002</t>
  </si>
  <si>
    <t>VEC-80</t>
  </si>
  <si>
    <t>Бак мембранный для водоснабжения VR 80л вертикальный</t>
  </si>
  <si>
    <t>9 986.46 руб.</t>
  </si>
  <si>
    <t>BAK-220003</t>
  </si>
  <si>
    <t>VEC-100</t>
  </si>
  <si>
    <t>Бак мембранный для водоснабжения VR 100л вертикальный</t>
  </si>
  <si>
    <t>10 562.73 руб.</t>
  </si>
  <si>
    <t>BAK-220004</t>
  </si>
  <si>
    <t>VFC-24</t>
  </si>
  <si>
    <t>Бак мембранный для водоснабжения VR 24л горизонтальный</t>
  </si>
  <si>
    <t>3 322.21 руб.</t>
  </si>
  <si>
    <t>BAK-220005</t>
  </si>
  <si>
    <t>VFC-50</t>
  </si>
  <si>
    <t>Бак мембранный для водоснабжения VR 50л горизонтальный</t>
  </si>
  <si>
    <t>5 435.75 руб.</t>
  </si>
  <si>
    <t>BAK-220006</t>
  </si>
  <si>
    <t>VFC-80</t>
  </si>
  <si>
    <t>Бак мембранный для водоснабжения VR 80л горизонтальный</t>
  </si>
  <si>
    <t>10 032.69 руб.</t>
  </si>
  <si>
    <t>ZGR-001090</t>
  </si>
  <si>
    <t>YT-24EH</t>
  </si>
  <si>
    <t>Бак мембранный для водоснабжения 24л горизонтальный (гидроаккумулятор) (1шт)</t>
  </si>
  <si>
    <t>2 386.09 руб.</t>
  </si>
  <si>
    <t>ZGR-001091</t>
  </si>
  <si>
    <t>YT-50EH</t>
  </si>
  <si>
    <t>Бак мембранный для водоснабжения 50л горизонтальный (гидроаккумулятор) (1шт)</t>
  </si>
  <si>
    <t>4 142.48 руб.</t>
  </si>
  <si>
    <t>ZGR-001178</t>
  </si>
  <si>
    <t>YT-100EH</t>
  </si>
  <si>
    <t>Бак мембранный для водоснабжения 100л горизонтальный (гидроаккумулятор) (1шт)</t>
  </si>
  <si>
    <t>8 692.89 руб.</t>
  </si>
  <si>
    <t>ZGR-001191</t>
  </si>
  <si>
    <t>YT-80EH</t>
  </si>
  <si>
    <t>Бак мембранный для водоснабжения 80л горизонтальный (гидроаккумулятор) (1шт)</t>
  </si>
  <si>
    <t>9 061.88 руб.</t>
  </si>
  <si>
    <t>ZGR-001192</t>
  </si>
  <si>
    <t>YT-80EV</t>
  </si>
  <si>
    <t>Бак мембранный для водоснабжения 80л ВЕРТИКАЛЬНЫЙ (гидроаккумулятор) (1шт)</t>
  </si>
  <si>
    <t>ZGR-001193</t>
  </si>
  <si>
    <t>YT-100EV</t>
  </si>
  <si>
    <t>Бак мембранный для водоснабжения 100л ВЕРТИКАЛЬНЫЙ (гидроаккумулятор) (1шт)</t>
  </si>
  <si>
    <t>9 434.19 руб.</t>
  </si>
  <si>
    <t>ZGR-001092</t>
  </si>
  <si>
    <t>YT-24SH</t>
  </si>
  <si>
    <t>Бак мембранный НЕРЖ для водоснабжения 24л горизонтальный (гидроаккумулятор) (1шт)</t>
  </si>
  <si>
    <t>6 213.92 руб.</t>
  </si>
  <si>
    <t>ZGR-001093</t>
  </si>
  <si>
    <t>YT-50SH</t>
  </si>
  <si>
    <t>Бак мембранный НЕРЖ для водоснабжения 50л горизонтальный (гидроаккумулятор) (1шт)</t>
  </si>
  <si>
    <t>10 318.44 руб.</t>
  </si>
  <si>
    <t>VLC-900519</t>
  </si>
  <si>
    <t>VT.A.R.050008</t>
  </si>
  <si>
    <t>Бак расш. Белый для с-м водосн. 8л./4,0 - 10bar (3/4"), нерж фланец, заполнен азотом, (Flamco)</t>
  </si>
  <si>
    <t>3 615.00 руб.</t>
  </si>
  <si>
    <t>VLC-900520</t>
  </si>
  <si>
    <t>VT.A.R.050012</t>
  </si>
  <si>
    <t>Бак расш. Белый для с-м водосн. 12л./4,0 - 10bar (3/4"), нерж фланец, заполнен азотом, (Flamco)</t>
  </si>
  <si>
    <t>3 874.00 руб.</t>
  </si>
  <si>
    <t>&gt;25</t>
  </si>
  <si>
    <t>VLC-900521</t>
  </si>
  <si>
    <t>VT.A.R.050025</t>
  </si>
  <si>
    <t>Бак расш. ГВС белый для с-м водосн. 25л./4,0 - 10bar (3/4"), нерж фланец, заполнен азотом, (Flamco)</t>
  </si>
  <si>
    <t>5 428.00 руб.</t>
  </si>
  <si>
    <t>&gt;50</t>
  </si>
  <si>
    <t>VLC-900522</t>
  </si>
  <si>
    <t>VT.A.R.050050</t>
  </si>
  <si>
    <t>Бак расш. Белый для с-м водосн. 50л./4,0 - 10bar (3/4"), нерж фланец, заполнен азотом, (Flamco)</t>
  </si>
  <si>
    <t>12 493.00 руб.</t>
  </si>
  <si>
    <t>&gt;10</t>
  </si>
  <si>
    <t>VLC-900523</t>
  </si>
  <si>
    <t>VT.A.R.050080</t>
  </si>
  <si>
    <t>Бак расш. Белый для с-м водосн. 80л./4,0 - 10bar (3/4"), нерж фланец, заполнен азотом, (Flamco)</t>
  </si>
  <si>
    <t>15 998.00 руб.</t>
  </si>
  <si>
    <t>VVR-000124</t>
  </si>
  <si>
    <t>VRHB-5</t>
  </si>
  <si>
    <t>Мембранный расширительный бак для ГВС  систем отопления 5 L -10БАР (ВЕРТИКАЛЬНЫЙ)  VIEIR  (1 шт)</t>
  </si>
  <si>
    <t>1 529.01 руб.</t>
  </si>
  <si>
    <t>VVR-000125</t>
  </si>
  <si>
    <t>VRHB-8</t>
  </si>
  <si>
    <t>Мембранный расширительный бак для ГВС   систем отопления 8 L -10БАР (ВЕРТИКАЛЬНЫЙ)  VIEIR  (1 шт)</t>
  </si>
  <si>
    <t>1 700.74 руб.</t>
  </si>
  <si>
    <t>VVR-000126</t>
  </si>
  <si>
    <t>VRHB-12</t>
  </si>
  <si>
    <t>Мембранный расширительный бак для ГВС  систем отопления 12 L -10БАР (ВЕРТИКАЛЬНЫЙ)  VIEIR  (1 шт)</t>
  </si>
  <si>
    <t>2 668.34 руб.</t>
  </si>
  <si>
    <t>VVR-000127</t>
  </si>
  <si>
    <t>VRHB-19</t>
  </si>
  <si>
    <t>Мембранный расширительный бак для ГВС систем отопления 19 L -10БАР (ВЕРТИКАЛЬНЫЙ)  VIEIR  (1 шт)</t>
  </si>
  <si>
    <t>3 034.91 руб.</t>
  </si>
  <si>
    <t>VVR-000128</t>
  </si>
  <si>
    <t>VRHB-24</t>
  </si>
  <si>
    <t>Мембранный расширительный бак для ГВС   систем отопления 24 L -10БАР (ВЕРТИКАЛЬНЫЙ)  VIEIR  (1 шт)</t>
  </si>
  <si>
    <t>3 214.89 руб.</t>
  </si>
  <si>
    <t>VVR-000129</t>
  </si>
  <si>
    <t>VRHN-35</t>
  </si>
  <si>
    <t>Мембранный расширительный бак для ГВС систем отопления 35 L -10БАР (ВЕРТИКАЛЬНЫЙ)  VIEIR  (1 шт)</t>
  </si>
  <si>
    <t>5 229.35 руб.</t>
  </si>
  <si>
    <t>VVR-000130</t>
  </si>
  <si>
    <t>VRHN-50</t>
  </si>
  <si>
    <t>Мембранный расширительный бак для ГВС систем отопления 50 L -10БАР (ВЕРТИКАЛЬНЫЙ)  VIEIR  (1 шт)</t>
  </si>
  <si>
    <t>6 071.46 руб.</t>
  </si>
  <si>
    <t>VLC-900524</t>
  </si>
  <si>
    <t>VT.F.R.050008</t>
  </si>
  <si>
    <t>Бак расш. Красный для отопления 8л./1,5 - 6bar (3/4"), заполнен азотом, (Flamco)</t>
  </si>
  <si>
    <t>2 624.00 руб.</t>
  </si>
  <si>
    <t>VLC-900525</t>
  </si>
  <si>
    <t>VT.F.R.050012</t>
  </si>
  <si>
    <t>Бак расш. Красный для отопления 12л./1,5 - 6bar (3/4"), заполнен азотом, (Flamco)</t>
  </si>
  <si>
    <t>2 794.00 руб.</t>
  </si>
  <si>
    <t>VLC-900526</t>
  </si>
  <si>
    <t>VT.F.R.050018</t>
  </si>
  <si>
    <t>Бак расш. Красный для отопления 18л./1,5 - 6bar (3/4"), заполнен азотом, (Flamco)</t>
  </si>
  <si>
    <t>2 944.00 руб.</t>
  </si>
  <si>
    <t>VLC-900527</t>
  </si>
  <si>
    <t>VT.F.R.050025</t>
  </si>
  <si>
    <t>Бак расш. Красный для отопления 25л./1,5 - 6bar (3/4"), заполнен азотом, (Flamco)</t>
  </si>
  <si>
    <t>3 341.00 руб.</t>
  </si>
  <si>
    <t>VLC-900528</t>
  </si>
  <si>
    <t>VT.F.R.050035</t>
  </si>
  <si>
    <t>Бак расш. Красный для отопления 35л./1,5 - 6bar (3/4"), заполнен азотом, (Flamco)</t>
  </si>
  <si>
    <t>5 394.00 руб.</t>
  </si>
  <si>
    <t>VLC-900529</t>
  </si>
  <si>
    <t>VT.F.R.050050</t>
  </si>
  <si>
    <t>Бак расш. Красный для отопления 50л./1,5 - 6bar (3/4"), заполнен азотом, (Flamco)</t>
  </si>
  <si>
    <t>6 759.00 руб.</t>
  </si>
  <si>
    <t>VLC-900530</t>
  </si>
  <si>
    <t>VT.F.R.050080</t>
  </si>
  <si>
    <t>Бак расш. Красный для отопления 80л./1,5 - 6bar (3/4"), заполнен азотом, (Flamco)</t>
  </si>
  <si>
    <t>8 775.00 руб.</t>
  </si>
  <si>
    <t>VLC-1011014</t>
  </si>
  <si>
    <t>VT.RV.R.060008</t>
  </si>
  <si>
    <t>Бак расш. для отопления 8л. КРАСНЫЙ (1/8шт)</t>
  </si>
  <si>
    <t>2 280.00 руб.</t>
  </si>
  <si>
    <t>VLC-1011015</t>
  </si>
  <si>
    <t>VT.RV.R.060012</t>
  </si>
  <si>
    <t>Бак расш. для отопления 12л. КРАСНЫЙ (1/8шт)</t>
  </si>
  <si>
    <t>2 491.00 руб.</t>
  </si>
  <si>
    <t>VLC-1011016</t>
  </si>
  <si>
    <t>VT.RV.R.060018</t>
  </si>
  <si>
    <t>Бак расш. для отопления 18л. КРАСНЫЙ (1/4шт)</t>
  </si>
  <si>
    <t>2 677.00 руб.</t>
  </si>
  <si>
    <t>VLC-1011017</t>
  </si>
  <si>
    <t>VT.RV.R.060024</t>
  </si>
  <si>
    <t>Бак расш. для отопления 24л. КРАСНЫЙ (1/4шт)</t>
  </si>
  <si>
    <t>2 973.00 руб.</t>
  </si>
  <si>
    <t>VLC-1011018</t>
  </si>
  <si>
    <t>VT.RV.R.060035</t>
  </si>
  <si>
    <t>Бак расш. для отопления 35л. КРАСНЫЙ</t>
  </si>
  <si>
    <t>5 570.00 руб.</t>
  </si>
  <si>
    <t>VLC-1011019</t>
  </si>
  <si>
    <t>VT.RV.R.060050</t>
  </si>
  <si>
    <t>Бак расш. для отопления 50л. КРАСНЫЙ (с ножками)</t>
  </si>
  <si>
    <t>6 698.00 руб.</t>
  </si>
  <si>
    <t>VLC-1011020</t>
  </si>
  <si>
    <t>VT.RV.R.060080</t>
  </si>
  <si>
    <t>Бак расш. для отопления 80л. КРАСНЫЙ (с ножками)</t>
  </si>
  <si>
    <t>9 488.00 руб.</t>
  </si>
  <si>
    <t>VLC-1011021</t>
  </si>
  <si>
    <t>VT.RV.R.060100</t>
  </si>
  <si>
    <t>Бак расш. для отопления 100л. КРАСНЫЙ (с ножками)</t>
  </si>
  <si>
    <t>13 630.00 руб.</t>
  </si>
  <si>
    <t>VLC-1011022</t>
  </si>
  <si>
    <t>VT.RV.R.070150</t>
  </si>
  <si>
    <t>Бак расш. для отопления 150л. КРАСНЫЙ (с ножками)</t>
  </si>
  <si>
    <t>20 188.00 руб.</t>
  </si>
  <si>
    <t>VLC-900406</t>
  </si>
  <si>
    <t>VT.RV.R.081000</t>
  </si>
  <si>
    <t>Бак расш. для отопления 1000л. КРАСНЫЙ</t>
  </si>
  <si>
    <t>248 510.00 руб.</t>
  </si>
  <si>
    <t>VLC-900407</t>
  </si>
  <si>
    <t>VT.RV.R.080200</t>
  </si>
  <si>
    <t>Бак расш. для отопления 200л. КРАСНЫЙ</t>
  </si>
  <si>
    <t>35 638.00 руб.</t>
  </si>
  <si>
    <t>VLC-900408</t>
  </si>
  <si>
    <t>VT.RV.R.080300</t>
  </si>
  <si>
    <t>Бак расш. для отопления 300л. КРАСНЫЙ</t>
  </si>
  <si>
    <t>43 882.00 руб.</t>
  </si>
  <si>
    <t>VLC-900409</t>
  </si>
  <si>
    <t>VT.RV.R.080500</t>
  </si>
  <si>
    <t>Бак расш. для отопления 500л. КРАСНЫЙ</t>
  </si>
  <si>
    <t>76 021.00 руб.</t>
  </si>
  <si>
    <t>VLC-900410</t>
  </si>
  <si>
    <t>VT.RV.R.080750</t>
  </si>
  <si>
    <t>Бак расш. для отопления 750л. КРАСНЫЙ</t>
  </si>
  <si>
    <t>170 815.00 руб.</t>
  </si>
  <si>
    <t>BAK-120005</t>
  </si>
  <si>
    <t>VEH-36</t>
  </si>
  <si>
    <t>Бак мембранный для отопл. VR  36л вертикальный с ножками</t>
  </si>
  <si>
    <t>4 656.38 руб.</t>
  </si>
  <si>
    <t>BAK-120006</t>
  </si>
  <si>
    <t>VEH-50</t>
  </si>
  <si>
    <t>Бак мембранный для отопл. VR  50л вертикальный с ножками</t>
  </si>
  <si>
    <t>5 396.12 руб.</t>
  </si>
  <si>
    <t>BAK-120001</t>
  </si>
  <si>
    <t>VERH-8</t>
  </si>
  <si>
    <t>Бак мембранный для отопл. VR  8л вертикальный</t>
  </si>
  <si>
    <t>1 514.15 руб.</t>
  </si>
  <si>
    <t>BAK-120002</t>
  </si>
  <si>
    <t>VERH-19</t>
  </si>
  <si>
    <t>Бак мембранный для отопл. VR  19л вертикальный</t>
  </si>
  <si>
    <t>2 717.88 руб.</t>
  </si>
  <si>
    <t>BAK-120003</t>
  </si>
  <si>
    <t>VERH-24</t>
  </si>
  <si>
    <t>Бак мембранный для отопл. VR  24л вертикальный</t>
  </si>
  <si>
    <t>2 973.81 руб.</t>
  </si>
  <si>
    <t>BAK-120004</t>
  </si>
  <si>
    <t>VERH-12</t>
  </si>
  <si>
    <t>Бак мембранный для отопл. VR  12л вертикальный</t>
  </si>
  <si>
    <t>2 490.01 руб.</t>
  </si>
  <si>
    <t>ZGR-001179</t>
  </si>
  <si>
    <t>YT-6FT</t>
  </si>
  <si>
    <t>Бак мембранный для отопления 6л плоский (1шт)</t>
  </si>
  <si>
    <t>2 749.15 руб.</t>
  </si>
  <si>
    <t>ZGR-001180</t>
  </si>
  <si>
    <t>YT-8FT</t>
  </si>
  <si>
    <t>Бак мембранный для отопления 8л плоский (1шт)</t>
  </si>
  <si>
    <t>2 872.14 руб.</t>
  </si>
  <si>
    <t>ZGR-001181</t>
  </si>
  <si>
    <t>YT-10FT</t>
  </si>
  <si>
    <t>Бак мембранный для отопления 10л плоский (1шт)</t>
  </si>
  <si>
    <t>2 995.14 руб.</t>
  </si>
  <si>
    <t>ZGR-001222</t>
  </si>
  <si>
    <t>YT-12FT</t>
  </si>
  <si>
    <t>Бак мембранный для отопления 12л плоский (1шт)</t>
  </si>
  <si>
    <t>3 201.24 руб.</t>
  </si>
  <si>
    <t>ZGR-001255</t>
  </si>
  <si>
    <t>YT-1.5VT</t>
  </si>
  <si>
    <t>Бак мембранный для отопления 1,5л плоский (1шт)</t>
  </si>
  <si>
    <t>435.28 руб.</t>
  </si>
  <si>
    <t>ZGR-001256</t>
  </si>
  <si>
    <t>YT-2VT</t>
  </si>
  <si>
    <t>Бак мембранный для отопления 2л плоский (1шт)</t>
  </si>
  <si>
    <t>ZGR-001182</t>
  </si>
  <si>
    <t>YT-5VT</t>
  </si>
  <si>
    <t>Бак мембранный для отопления 5л вертикальный (1шт)</t>
  </si>
  <si>
    <t>1 359.61 руб.</t>
  </si>
  <si>
    <t>ZGR-001183</t>
  </si>
  <si>
    <t>YT-8VT</t>
  </si>
  <si>
    <t>Бак мембранный для отопления 8л вертикальный (1шт)</t>
  </si>
  <si>
    <t>1 406.15 руб.</t>
  </si>
  <si>
    <t>ZGR-001184</t>
  </si>
  <si>
    <t>YT-12VT</t>
  </si>
  <si>
    <t>Бак мембранный для отопления 12л вертикальный (1шт)</t>
  </si>
  <si>
    <t>1 974.60 руб.</t>
  </si>
  <si>
    <t>ZGR-001185</t>
  </si>
  <si>
    <t>YT-19VT</t>
  </si>
  <si>
    <t>Бак мембранный для отопления 19л вертикальный (1шт)</t>
  </si>
  <si>
    <t>2 150.78 руб.</t>
  </si>
  <si>
    <t>ZGR-001186</t>
  </si>
  <si>
    <t>YT-24VT</t>
  </si>
  <si>
    <t>Бак мембранный для отопления 24л вертикальный (1шт)</t>
  </si>
  <si>
    <t>2 194.00 руб.</t>
  </si>
  <si>
    <t>VLC-411083</t>
  </si>
  <si>
    <t>VT.537.N.06</t>
  </si>
  <si>
    <t>Сгон отсекатель для расшир бака с дренажом 1" вн-нар. (8 /32шт)</t>
  </si>
  <si>
    <t>1 809.00 руб.</t>
  </si>
  <si>
    <t>VLC-1011001</t>
  </si>
  <si>
    <t>VT.538.N.05</t>
  </si>
  <si>
    <t>Сгон-отсекатель для расшир бака 3/4" (10шт)</t>
  </si>
  <si>
    <t>837.00 руб.</t>
  </si>
  <si>
    <t>&gt;100</t>
  </si>
  <si>
    <t>VLC-1011002</t>
  </si>
  <si>
    <t>VT.538.N.06</t>
  </si>
  <si>
    <t>Сгон-отсекатель для расшир бака 1" (5 /60шт)</t>
  </si>
  <si>
    <t>1 419.00 руб.</t>
  </si>
  <si>
    <t>BAK-310002</t>
  </si>
  <si>
    <t>K-1</t>
  </si>
  <si>
    <t>кронштейн крепления расширительного бака 1" регулируемый белый (1/20шт)</t>
  </si>
  <si>
    <t>331.20 руб.</t>
  </si>
  <si>
    <t>BAK-310003</t>
  </si>
  <si>
    <t>K-3/4</t>
  </si>
  <si>
    <t>кронштейн крепления расширительного бака 3/4" регулируемый белый (1/20шт)</t>
  </si>
  <si>
    <t>300.00 руб.</t>
  </si>
  <si>
    <t>VER-000351</t>
  </si>
  <si>
    <t>VR328</t>
  </si>
  <si>
    <t>Настенное крепление для расширительного бака "VIEIR" (10/1 шт)</t>
  </si>
  <si>
    <t>2 745.95 руб.</t>
  </si>
  <si>
    <t>VER-000155</t>
  </si>
  <si>
    <t>VR8-35-365A</t>
  </si>
  <si>
    <t>Крепление-хомут 0-365мм для мембранных баков (200/10шт)</t>
  </si>
  <si>
    <t>341.80 руб.</t>
  </si>
  <si>
    <t>VER-000156</t>
  </si>
  <si>
    <t>VR8-35-365B</t>
  </si>
  <si>
    <t>Крепление-хомут 310-365мм для мембранных баков (100/10шт)</t>
  </si>
  <si>
    <t>350.05 руб.</t>
  </si>
  <si>
    <t>VLC-900478</t>
  </si>
  <si>
    <t>VT.K20.1.05</t>
  </si>
  <si>
    <t>Кронштейн для расширительного бака VALTEC (3/4")</t>
  </si>
  <si>
    <t>942.00 руб.</t>
  </si>
  <si>
    <t>ZGR-001196</t>
  </si>
  <si>
    <t>MBR-24</t>
  </si>
  <si>
    <t>Мембрана EPDM для гидроаккумулятора 24л ZEGOR (1/50шт)</t>
  </si>
  <si>
    <t>417.83 руб.</t>
  </si>
  <si>
    <t>ZGR-001199</t>
  </si>
  <si>
    <t>MBR-50</t>
  </si>
  <si>
    <t>Мембрана EPDM для гидроаккумулятора 50л ZEGOR (1/25ш)</t>
  </si>
  <si>
    <t>826.80 руб.</t>
  </si>
  <si>
    <t>ZGR-001201</t>
  </si>
  <si>
    <t>MBR-100</t>
  </si>
  <si>
    <t>Мембрана EPDM для гидроаккумулятора 100л ZEGOR (1/20ш)</t>
  </si>
  <si>
    <t>1 270.90 руб.</t>
  </si>
  <si>
    <t>ZGR-001198</t>
  </si>
  <si>
    <t>MBR-24W</t>
  </si>
  <si>
    <t>Мембрана EPDM белая для гидроаккумулятора 24л для ГВС, ХВС, отопления ZEGOR (1/50ш)</t>
  </si>
  <si>
    <t>436.48 руб.</t>
  </si>
  <si>
    <t>ZGR-001200</t>
  </si>
  <si>
    <t>MBR-50W</t>
  </si>
  <si>
    <t>Мембрана EPDM белая для гидроаккумулятора 50л для ГВС, ХВС, отопления ZEGOR  (1/25ш)</t>
  </si>
  <si>
    <t>994.68 руб.</t>
  </si>
  <si>
    <t>ZGR-001202</t>
  </si>
  <si>
    <t>MBR-100W</t>
  </si>
  <si>
    <t>Мембрана EPDM белая для гидроаккумулятора 100л для ГВС, ХВС, отопления ZEGOR  (1/20ш)</t>
  </si>
  <si>
    <t>1 347.22 руб.</t>
  </si>
  <si>
    <t>BAK-320005</t>
  </si>
  <si>
    <t>VERH-8A</t>
  </si>
  <si>
    <t>Мембрана 8-12л (1 шт)</t>
  </si>
  <si>
    <t>209.70 руб.</t>
  </si>
  <si>
    <t>BAK-320006</t>
  </si>
  <si>
    <t>VERH-24A</t>
  </si>
  <si>
    <t>Мембрана 24-35л(1 шт)</t>
  </si>
  <si>
    <t>346.75 руб.</t>
  </si>
  <si>
    <t>BAK-320007</t>
  </si>
  <si>
    <t>VERH-50A</t>
  </si>
  <si>
    <t>Мембрана 50л (1 шт)</t>
  </si>
  <si>
    <t>650.57 руб.</t>
  </si>
  <si>
    <t>BAK-320008</t>
  </si>
  <si>
    <t>VERH-100A</t>
  </si>
  <si>
    <t>Мембрана 100л (1 шт)</t>
  </si>
  <si>
    <t>1 071.63 руб.</t>
  </si>
  <si>
    <t>BAK-330003</t>
  </si>
  <si>
    <t>Фланец пластик для баков 1" (1 шт)</t>
  </si>
  <si>
    <t>315.15 руб.</t>
  </si>
  <si>
    <t>BAK-330001</t>
  </si>
  <si>
    <t>VERH-8B</t>
  </si>
  <si>
    <t>фланец для расширительного бака</t>
  </si>
  <si>
    <t>186.59 руб.</t>
  </si>
  <si>
    <t>BAK-330002</t>
  </si>
  <si>
    <t>VERH-24B</t>
  </si>
  <si>
    <t>Фланец для баков (1 шт)</t>
  </si>
  <si>
    <t>260.89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</si>
</sst>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6ed93f8_e810_11ee_a580_047c1617b143_e00cf347_f104_11ee_a58b_047c1617b1431.jpeg"/><Relationship Id="rId2" Type="http://schemas.openxmlformats.org/officeDocument/2006/relationships/image" Target="../media/b6ed93f6_e810_11ee_a580_047c1617b143_3d7c0747_0312_11ef_a5a4_047c1617b1432.jpeg"/><Relationship Id="rId3" Type="http://schemas.openxmlformats.org/officeDocument/2006/relationships/image" Target="../media/b6ed93fc_e810_11ee_a580_047c1617b143_9b2e56ee_f0b3_11ee_a58b_047c1617b1433.jpeg"/><Relationship Id="rId4" Type="http://schemas.openxmlformats.org/officeDocument/2006/relationships/image" Target="../media/6a6c2f3a_86a6_11e9_8101_003048fd731b_634a42f6_f953_11e9_810b_003048fd731b4.jpeg"/><Relationship Id="rId5" Type="http://schemas.openxmlformats.org/officeDocument/2006/relationships/image" Target="../media/6a6c2f29_86a6_11e9_8101_003048fd731b_634a42ef_f953_11e9_810b_003048fd731b5.jpeg"/><Relationship Id="rId6" Type="http://schemas.openxmlformats.org/officeDocument/2006/relationships/image" Target="../media/6a6c2f32_86a6_11e9_8101_003048fd731b_ae66e5e9_3fbb_11ef_a5f3_047c1617b1436.jpeg"/><Relationship Id="rId7" Type="http://schemas.openxmlformats.org/officeDocument/2006/relationships/image" Target="../media/6a6c2f6c_86a6_11e9_8101_003048fd731b_5352ef79_57f4_11ea_810f_003048fd731b7.jpeg"/><Relationship Id="rId8" Type="http://schemas.openxmlformats.org/officeDocument/2006/relationships/image" Target="../media/6a6c2f72_86a6_11e9_8101_003048fd731b_0291d925_0d22_11ea_810d_003048fd731b8.jpeg"/><Relationship Id="rId9" Type="http://schemas.openxmlformats.org/officeDocument/2006/relationships/image" Target="../media/a05f35ec_ce20_11eb_82ca_003048fd731b_a15553a7_602e_11ec_a20b_00259070b4879.jpeg"/><Relationship Id="rId10" Type="http://schemas.openxmlformats.org/officeDocument/2006/relationships/image" Target="../media/3f68c01a_f775_11ec_a2cc_00259070b487_ae66e5f0_3fbb_11ef_a5f3_047c1617b14310.jpeg"/><Relationship Id="rId11" Type="http://schemas.openxmlformats.org/officeDocument/2006/relationships/image" Target="../media/a05f35f0_ce20_11eb_82ca_003048fd731b_a15553a9_602e_11ec_a20b_00259070b48711.jpeg"/><Relationship Id="rId12" Type="http://schemas.openxmlformats.org/officeDocument/2006/relationships/image" Target="../media/d83ddbef_92b8_11ed_a3b9_047c1617b143_c0208083_c056_11ee_a549_047c1617b14312.jpeg"/><Relationship Id="rId13" Type="http://schemas.openxmlformats.org/officeDocument/2006/relationships/image" Target="../media/d83ddbf5_92b8_11ed_a3b9_047c1617b143_c0208086_c056_11ee_a549_047c1617b14313.jpeg"/><Relationship Id="rId14" Type="http://schemas.openxmlformats.org/officeDocument/2006/relationships/image" Target="../media/f72d370d_5f8f_11eb_822d_003048fd731b_3d7c0757_0312_11ef_a5a4_047c1617b14314.jpeg"/><Relationship Id="rId15" Type="http://schemas.openxmlformats.org/officeDocument/2006/relationships/image" Target="../media/f72d3717_5f8f_11eb_822d_003048fd731b_3d7c0759_0312_11ef_a5a4_047c1617b14315.jpeg"/><Relationship Id="rId16" Type="http://schemas.openxmlformats.org/officeDocument/2006/relationships/image" Target="../media/d83ddbf9_92b8_11ed_a3b9_047c1617b143_c020808c_c056_11ee_a549_047c1617b14316.jpeg"/><Relationship Id="rId17" Type="http://schemas.openxmlformats.org/officeDocument/2006/relationships/image" Target="../media/d83ddc01_92b8_11ed_a3b9_047c1617b143_c0208090_c056_11ee_a549_047c1617b14317.jpeg"/><Relationship Id="rId18" Type="http://schemas.openxmlformats.org/officeDocument/2006/relationships/image" Target="../media/6469dcb3_86a6_11e9_8101_003048fd731b_634a42f8_f953_11e9_810b_003048fd731b18.jpeg"/><Relationship Id="rId19" Type="http://schemas.openxmlformats.org/officeDocument/2006/relationships/image" Target="../media/6469dcc1_86a6_11e9_8101_003048fd731b_ae66e588_3fbb_11ef_a5f3_047c1617b14319.jpeg"/><Relationship Id="rId20" Type="http://schemas.openxmlformats.org/officeDocument/2006/relationships/image" Target="../media/6a6c2f20_86a6_11e9_8101_003048fd731b_0291d920_0d22_11ea_810d_003048fd731b20.jpeg"/><Relationship Id="rId21" Type="http://schemas.openxmlformats.org/officeDocument/2006/relationships/image" Target="../media/6a6c2f18_86a6_11e9_8101_003048fd731b_0291d91c_0d22_11ea_810d_003048fd731b21.jpeg"/><Relationship Id="rId22" Type="http://schemas.openxmlformats.org/officeDocument/2006/relationships/image" Target="../media/fc27c049_aa62_11ec_a25d_00259070b487_c020809b_c056_11ee_a549_047c1617b14322.jpeg"/><Relationship Id="rId23" Type="http://schemas.openxmlformats.org/officeDocument/2006/relationships/image" Target="../media/fc27c04f_aa62_11ec_a25d_00259070b487_c020809a_c056_11ee_a549_047c1617b14323.jpeg"/><Relationship Id="rId24" Type="http://schemas.openxmlformats.org/officeDocument/2006/relationships/image" Target="../media/3d0cfd54_86a5_11e9_8101_003048fd731b_57339634_f953_11e9_810b_003048fd731b24.jpeg"/><Relationship Id="rId25" Type="http://schemas.openxmlformats.org/officeDocument/2006/relationships/image" Target="../media/6a6c2f8a_86a6_11e9_8101_003048fd731b_634a42ec_f953_11e9_810b_003048fd731b25.jpeg"/><Relationship Id="rId26" Type="http://schemas.openxmlformats.org/officeDocument/2006/relationships/image" Target="../media/6a6c2f7c_86a6_11e9_8101_003048fd731b_5352ef7b_57f4_11ea_810f_003048fd731b26.png"/><Relationship Id="rId27" Type="http://schemas.openxmlformats.org/officeDocument/2006/relationships/image" Target="../media/85dc9600_9062_11ed_a3b6_047c1617b143_c020809e_c056_11ee_a549_047c1617b14327.jpeg"/><Relationship Id="rId28" Type="http://schemas.openxmlformats.org/officeDocument/2006/relationships/image" Target="../media/f3d2eb70_7759_11ec_a212_00259070b487_ae66e5f2_3fbb_11ef_a5f3_047c1617b14328.jpeg"/><Relationship Id="rId29" Type="http://schemas.openxmlformats.org/officeDocument/2006/relationships/image" Target="../media/f3d2eb72_7759_11ec_a212_00259070b487_ae66e5f3_3fbb_11ef_a5f3_047c1617b14329.jpeg"/><Relationship Id="rId30" Type="http://schemas.openxmlformats.org/officeDocument/2006/relationships/image" Target="../media/61991c15_230d_11ed_a307_00259070b487_c02080a0_c056_11ee_a549_047c1617b14330.jpeg"/><Relationship Id="rId31" Type="http://schemas.openxmlformats.org/officeDocument/2006/relationships/image" Target="../media/61991c1d_230d_11ed_a307_00259070b487_c02080a6_c056_11ee_a549_047c1617b14331.jpeg"/><Relationship Id="rId32" Type="http://schemas.openxmlformats.org/officeDocument/2006/relationships/image" Target="../media/89ec1061_49e6_11ed_a348_00259070b484_c02080a7_c056_11ee_a549_047c1617b14332.jpeg"/><Relationship Id="rId33" Type="http://schemas.openxmlformats.org/officeDocument/2006/relationships/image" Target="../media/6873af5d_d543_11e9_8109_003048fd731b_4f32b3bf_27ac_11ed_a30e_00259070b48733.jpeg"/><Relationship Id="rId34" Type="http://schemas.openxmlformats.org/officeDocument/2006/relationships/image" Target="../media/e825a79e_3767_11ea_810f_003048fd731b_5352ef7d_57f4_11ea_810f_003048fd731b34.png"/><Relationship Id="rId35" Type="http://schemas.openxmlformats.org/officeDocument/2006/relationships/image" Target="../media/68ab58f1_8937_11e9_8102_003048fd731b_ae66e5f4_3fbb_11ef_a5f3_047c1617b1433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1" name="Image_150" descr="Image_15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2" name="Image_151" descr="Image_15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3" name="Image_152" descr="Image_15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4" name="Image_153" descr="Image_15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" name="Image_154" descr="Image_15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6" name="Image_155" descr="Image_15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7" name="Image_156" descr="Image_15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71</xdr:row>
      <xdr:rowOff>95250</xdr:rowOff>
    </xdr:from>
    <xdr:ext cx="1143000" cy="1143000"/>
    <xdr:pic>
      <xdr:nvPicPr>
        <xdr:cNvPr id="8" name="Image_157" descr="Image_15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9" name="Image_158" descr="Image_15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78</xdr:row>
      <xdr:rowOff>95250</xdr:rowOff>
    </xdr:from>
    <xdr:ext cx="1143000" cy="1143000"/>
    <xdr:pic>
      <xdr:nvPicPr>
        <xdr:cNvPr id="10" name="Image_159" descr="Image_15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80</xdr:row>
      <xdr:rowOff>95250</xdr:rowOff>
    </xdr:from>
    <xdr:ext cx="1143000" cy="1143000"/>
    <xdr:pic>
      <xdr:nvPicPr>
        <xdr:cNvPr id="11" name="Image_160" descr="Image_16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82</xdr:row>
      <xdr:rowOff>95250</xdr:rowOff>
    </xdr:from>
    <xdr:ext cx="1143000" cy="1143000"/>
    <xdr:pic>
      <xdr:nvPicPr>
        <xdr:cNvPr id="12" name="Image_161" descr="Image_161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85</xdr:row>
      <xdr:rowOff>95250</xdr:rowOff>
    </xdr:from>
    <xdr:ext cx="1143000" cy="1143000"/>
    <xdr:pic>
      <xdr:nvPicPr>
        <xdr:cNvPr id="13" name="Image_162" descr="Image_162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87</xdr:row>
      <xdr:rowOff>95250</xdr:rowOff>
    </xdr:from>
    <xdr:ext cx="1143000" cy="1143000"/>
    <xdr:pic>
      <xdr:nvPicPr>
        <xdr:cNvPr id="14" name="Image_163" descr="Image_16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92</xdr:row>
      <xdr:rowOff>95250</xdr:rowOff>
    </xdr:from>
    <xdr:ext cx="1143000" cy="1143000"/>
    <xdr:pic>
      <xdr:nvPicPr>
        <xdr:cNvPr id="15" name="Image_164" descr="Image_16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94</xdr:row>
      <xdr:rowOff>95250</xdr:rowOff>
    </xdr:from>
    <xdr:ext cx="1143000" cy="1143000"/>
    <xdr:pic>
      <xdr:nvPicPr>
        <xdr:cNvPr id="16" name="Image_165" descr="Image_16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98</xdr:row>
      <xdr:rowOff>95250</xdr:rowOff>
    </xdr:from>
    <xdr:ext cx="1143000" cy="1143000"/>
    <xdr:pic>
      <xdr:nvPicPr>
        <xdr:cNvPr id="17" name="Image_166" descr="Image_16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101</xdr:row>
      <xdr:rowOff>95250</xdr:rowOff>
    </xdr:from>
    <xdr:ext cx="1143000" cy="1143000"/>
    <xdr:pic>
      <xdr:nvPicPr>
        <xdr:cNvPr id="18" name="Image_167" descr="Image_167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106</xdr:row>
      <xdr:rowOff>95250</xdr:rowOff>
    </xdr:from>
    <xdr:ext cx="1143000" cy="1143000"/>
    <xdr:pic>
      <xdr:nvPicPr>
        <xdr:cNvPr id="19" name="Image_168" descr="Image_168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115</xdr:row>
      <xdr:rowOff>95250</xdr:rowOff>
    </xdr:from>
    <xdr:ext cx="1143000" cy="1143000"/>
    <xdr:pic>
      <xdr:nvPicPr>
        <xdr:cNvPr id="20" name="Image_169" descr="Image_169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117</xdr:row>
      <xdr:rowOff>95250</xdr:rowOff>
    </xdr:from>
    <xdr:ext cx="1143000" cy="1143000"/>
    <xdr:pic>
      <xdr:nvPicPr>
        <xdr:cNvPr id="21" name="Image_170" descr="Image_17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121</xdr:row>
      <xdr:rowOff>95250</xdr:rowOff>
    </xdr:from>
    <xdr:ext cx="1143000" cy="1143000"/>
    <xdr:pic>
      <xdr:nvPicPr>
        <xdr:cNvPr id="22" name="Image_171" descr="Image_17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127</xdr:row>
      <xdr:rowOff>95250</xdr:rowOff>
    </xdr:from>
    <xdr:ext cx="1143000" cy="1143000"/>
    <xdr:pic>
      <xdr:nvPicPr>
        <xdr:cNvPr id="23" name="Image_172" descr="Image_172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132</xdr:row>
      <xdr:rowOff>95250</xdr:rowOff>
    </xdr:from>
    <xdr:ext cx="1143000" cy="1143000"/>
    <xdr:pic>
      <xdr:nvPicPr>
        <xdr:cNvPr id="24" name="Image_173" descr="Image_173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133</xdr:row>
      <xdr:rowOff>95250</xdr:rowOff>
    </xdr:from>
    <xdr:ext cx="1143000" cy="1143000"/>
    <xdr:pic>
      <xdr:nvPicPr>
        <xdr:cNvPr id="25" name="Image_174" descr="Image_174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135</xdr:row>
      <xdr:rowOff>95250</xdr:rowOff>
    </xdr:from>
    <xdr:ext cx="1143000" cy="1143000"/>
    <xdr:pic>
      <xdr:nvPicPr>
        <xdr:cNvPr id="26" name="Image_175" descr="Image_175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137</xdr:row>
      <xdr:rowOff>95250</xdr:rowOff>
    </xdr:from>
    <xdr:ext cx="1143000" cy="1143000"/>
    <xdr:pic>
      <xdr:nvPicPr>
        <xdr:cNvPr id="27" name="Image_176" descr="Image_176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138</xdr:row>
      <xdr:rowOff>95250</xdr:rowOff>
    </xdr:from>
    <xdr:ext cx="1143000" cy="1143000"/>
    <xdr:pic>
      <xdr:nvPicPr>
        <xdr:cNvPr id="28" name="Image_177" descr="Image_177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139</xdr:row>
      <xdr:rowOff>95250</xdr:rowOff>
    </xdr:from>
    <xdr:ext cx="1143000" cy="1143000"/>
    <xdr:pic>
      <xdr:nvPicPr>
        <xdr:cNvPr id="29" name="Image_178" descr="Image_178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140</xdr:row>
      <xdr:rowOff>95250</xdr:rowOff>
    </xdr:from>
    <xdr:ext cx="1143000" cy="1143000"/>
    <xdr:pic>
      <xdr:nvPicPr>
        <xdr:cNvPr id="30" name="Image_179" descr="Image_179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141</xdr:row>
      <xdr:rowOff>95250</xdr:rowOff>
    </xdr:from>
    <xdr:ext cx="1143000" cy="1143000"/>
    <xdr:pic>
      <xdr:nvPicPr>
        <xdr:cNvPr id="31" name="Image_180" descr="Image_180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144</xdr:row>
      <xdr:rowOff>95250</xdr:rowOff>
    </xdr:from>
    <xdr:ext cx="1143000" cy="1143000"/>
    <xdr:pic>
      <xdr:nvPicPr>
        <xdr:cNvPr id="32" name="Image_181" descr="Image_181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147</xdr:row>
      <xdr:rowOff>95250</xdr:rowOff>
    </xdr:from>
    <xdr:ext cx="1143000" cy="1143000"/>
    <xdr:pic>
      <xdr:nvPicPr>
        <xdr:cNvPr id="33" name="Image_182" descr="Image_182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151</xdr:row>
      <xdr:rowOff>95250</xdr:rowOff>
    </xdr:from>
    <xdr:ext cx="1143000" cy="1143000"/>
    <xdr:pic>
      <xdr:nvPicPr>
        <xdr:cNvPr id="34" name="Image_183" descr="Image_183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152</xdr:row>
      <xdr:rowOff>95250</xdr:rowOff>
    </xdr:from>
    <xdr:ext cx="1143000" cy="1143000"/>
    <xdr:pic>
      <xdr:nvPicPr>
        <xdr:cNvPr id="35" name="Image_184" descr="Image_184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SUM(J2:J154)</f>
        <v>0</v>
      </c>
      <c r="K1" s="4" t="s">
        <v>9</v>
      </c>
      <c r="L1" s="5"/>
    </row>
    <row r="2" spans="1:12">
      <c r="A2" s="1"/>
      <c r="B2" s="1">
        <v>883649</v>
      </c>
      <c r="C2" s="1" t="s">
        <v>10</v>
      </c>
      <c r="D2" s="1"/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K2*2472.75</f>
        <v>0</v>
      </c>
    </row>
    <row r="3" spans="1:12">
      <c r="A3" s="1"/>
      <c r="B3" s="1">
        <v>883650</v>
      </c>
      <c r="C3" s="1" t="s">
        <v>14</v>
      </c>
      <c r="D3" s="1"/>
      <c r="E3" s="3" t="s">
        <v>15</v>
      </c>
      <c r="F3" s="1" t="s">
        <v>16</v>
      </c>
      <c r="G3" s="1">
        <v>0</v>
      </c>
      <c r="H3" s="1">
        <v>0</v>
      </c>
      <c r="I3" s="1">
        <v>0</v>
      </c>
      <c r="J3" s="1" t="s">
        <v>13</v>
      </c>
      <c r="K3" s="2"/>
      <c r="L3" s="5">
        <f>K3*2728.25</f>
        <v>0</v>
      </c>
    </row>
    <row r="4" spans="1:12">
      <c r="A4" s="1"/>
      <c r="B4" s="1">
        <v>883651</v>
      </c>
      <c r="C4" s="1" t="s">
        <v>17</v>
      </c>
      <c r="D4" s="1"/>
      <c r="E4" s="3" t="s">
        <v>18</v>
      </c>
      <c r="F4" s="1" t="s">
        <v>19</v>
      </c>
      <c r="G4" s="1">
        <v>0</v>
      </c>
      <c r="H4" s="1">
        <v>0</v>
      </c>
      <c r="I4" s="1">
        <v>0</v>
      </c>
      <c r="J4" s="1" t="s">
        <v>13</v>
      </c>
      <c r="K4" s="2"/>
      <c r="L4" s="5">
        <f>K4*2864.75</f>
        <v>0</v>
      </c>
    </row>
    <row r="5" spans="1:12">
      <c r="A5" s="1"/>
      <c r="B5" s="1">
        <v>883652</v>
      </c>
      <c r="C5" s="1" t="s">
        <v>20</v>
      </c>
      <c r="D5" s="1"/>
      <c r="E5" s="3" t="s">
        <v>21</v>
      </c>
      <c r="F5" s="1" t="s">
        <v>22</v>
      </c>
      <c r="G5" s="1">
        <v>0</v>
      </c>
      <c r="H5" s="1">
        <v>0</v>
      </c>
      <c r="I5" s="1">
        <v>0</v>
      </c>
      <c r="J5" s="1" t="s">
        <v>13</v>
      </c>
      <c r="K5" s="2"/>
      <c r="L5" s="5">
        <f>K5*3148.25</f>
        <v>0</v>
      </c>
    </row>
    <row r="6" spans="1:12">
      <c r="A6" s="1"/>
      <c r="B6" s="1">
        <v>883653</v>
      </c>
      <c r="C6" s="1" t="s">
        <v>23</v>
      </c>
      <c r="D6" s="1"/>
      <c r="E6" s="3" t="s">
        <v>24</v>
      </c>
      <c r="F6" s="1" t="s">
        <v>25</v>
      </c>
      <c r="G6" s="1">
        <v>0</v>
      </c>
      <c r="H6" s="1">
        <v>0</v>
      </c>
      <c r="I6" s="1">
        <v>0</v>
      </c>
      <c r="J6" s="1" t="s">
        <v>13</v>
      </c>
      <c r="K6" s="2"/>
      <c r="L6" s="5">
        <f>K6*3564.75</f>
        <v>0</v>
      </c>
    </row>
    <row r="7" spans="1:12">
      <c r="A7" s="1"/>
      <c r="B7" s="1">
        <v>883654</v>
      </c>
      <c r="C7" s="1" t="s">
        <v>26</v>
      </c>
      <c r="D7" s="1"/>
      <c r="E7" s="3" t="s">
        <v>27</v>
      </c>
      <c r="F7" s="1" t="s">
        <v>28</v>
      </c>
      <c r="G7" s="1">
        <v>0</v>
      </c>
      <c r="H7" s="1">
        <v>0</v>
      </c>
      <c r="I7" s="1">
        <v>0</v>
      </c>
      <c r="J7" s="1" t="s">
        <v>13</v>
      </c>
      <c r="K7" s="2"/>
      <c r="L7" s="5">
        <f>K7*7913.50</f>
        <v>0</v>
      </c>
    </row>
    <row r="8" spans="1:12">
      <c r="A8" s="1"/>
      <c r="B8" s="1">
        <v>883655</v>
      </c>
      <c r="C8" s="1" t="s">
        <v>29</v>
      </c>
      <c r="D8" s="1"/>
      <c r="E8" s="3" t="s">
        <v>30</v>
      </c>
      <c r="F8" s="1" t="s">
        <v>31</v>
      </c>
      <c r="G8" s="1">
        <v>0</v>
      </c>
      <c r="H8" s="1">
        <v>0</v>
      </c>
      <c r="I8" s="1">
        <v>0</v>
      </c>
      <c r="J8" s="1" t="s">
        <v>13</v>
      </c>
      <c r="K8" s="2"/>
      <c r="L8" s="5">
        <f>K8*10622.50</f>
        <v>0</v>
      </c>
    </row>
    <row r="9" spans="1:12">
      <c r="A9" s="1"/>
      <c r="B9" s="1">
        <v>883656</v>
      </c>
      <c r="C9" s="1" t="s">
        <v>32</v>
      </c>
      <c r="D9" s="1"/>
      <c r="E9" s="3" t="s">
        <v>33</v>
      </c>
      <c r="F9" s="1" t="s">
        <v>34</v>
      </c>
      <c r="G9" s="1">
        <v>0</v>
      </c>
      <c r="H9" s="1">
        <v>0</v>
      </c>
      <c r="I9" s="1">
        <v>0</v>
      </c>
      <c r="J9" s="1" t="s">
        <v>13</v>
      </c>
      <c r="K9" s="2"/>
      <c r="L9" s="5">
        <f>K9*14089.25</f>
        <v>0</v>
      </c>
    </row>
    <row r="10" spans="1:12">
      <c r="A10" s="1"/>
      <c r="B10" s="1">
        <v>883657</v>
      </c>
      <c r="C10" s="1" t="s">
        <v>35</v>
      </c>
      <c r="D10" s="1"/>
      <c r="E10" s="3" t="s">
        <v>36</v>
      </c>
      <c r="F10" s="1" t="s">
        <v>37</v>
      </c>
      <c r="G10" s="1">
        <v>0</v>
      </c>
      <c r="H10" s="1">
        <v>0</v>
      </c>
      <c r="I10" s="1">
        <v>0</v>
      </c>
      <c r="J10" s="1" t="s">
        <v>13</v>
      </c>
      <c r="K10" s="2"/>
      <c r="L10" s="5">
        <f>K10*29282.75</f>
        <v>0</v>
      </c>
    </row>
    <row r="11" spans="1:12">
      <c r="A11" s="1"/>
      <c r="B11" s="1">
        <v>883658</v>
      </c>
      <c r="C11" s="1" t="s">
        <v>38</v>
      </c>
      <c r="D11" s="1"/>
      <c r="E11" s="3" t="s">
        <v>39</v>
      </c>
      <c r="F11" s="1" t="s">
        <v>40</v>
      </c>
      <c r="G11" s="1">
        <v>0</v>
      </c>
      <c r="H11" s="1">
        <v>0</v>
      </c>
      <c r="I11" s="1">
        <v>0</v>
      </c>
      <c r="J11" s="1" t="s">
        <v>13</v>
      </c>
      <c r="K11" s="2"/>
      <c r="L11" s="5">
        <f>K11*38389.75</f>
        <v>0</v>
      </c>
    </row>
    <row r="12" spans="1:12">
      <c r="A12" s="1"/>
      <c r="B12" s="1">
        <v>883659</v>
      </c>
      <c r="C12" s="1" t="s">
        <v>41</v>
      </c>
      <c r="D12" s="1"/>
      <c r="E12" s="3" t="s">
        <v>42</v>
      </c>
      <c r="F12" s="1" t="s">
        <v>43</v>
      </c>
      <c r="G12" s="1">
        <v>0</v>
      </c>
      <c r="H12" s="1">
        <v>0</v>
      </c>
      <c r="I12" s="1">
        <v>0</v>
      </c>
      <c r="J12" s="1" t="s">
        <v>13</v>
      </c>
      <c r="K12" s="2"/>
      <c r="L12" s="5">
        <f>K12*2343.25</f>
        <v>0</v>
      </c>
    </row>
    <row r="13" spans="1:12">
      <c r="A13" s="1"/>
      <c r="B13" s="1">
        <v>883660</v>
      </c>
      <c r="C13" s="1" t="s">
        <v>44</v>
      </c>
      <c r="D13" s="1"/>
      <c r="E13" s="3" t="s">
        <v>45</v>
      </c>
      <c r="F13" s="1" t="s">
        <v>46</v>
      </c>
      <c r="G13" s="1">
        <v>0</v>
      </c>
      <c r="H13" s="1">
        <v>0</v>
      </c>
      <c r="I13" s="1">
        <v>0</v>
      </c>
      <c r="J13" s="1" t="s">
        <v>13</v>
      </c>
      <c r="K13" s="2"/>
      <c r="L13" s="5">
        <f>K13*2586.50</f>
        <v>0</v>
      </c>
    </row>
    <row r="14" spans="1:12">
      <c r="A14" s="1"/>
      <c r="B14" s="1">
        <v>883661</v>
      </c>
      <c r="C14" s="1" t="s">
        <v>47</v>
      </c>
      <c r="D14" s="1"/>
      <c r="E14" s="3" t="s">
        <v>48</v>
      </c>
      <c r="F14" s="1" t="s">
        <v>49</v>
      </c>
      <c r="G14" s="1">
        <v>0</v>
      </c>
      <c r="H14" s="1">
        <v>0</v>
      </c>
      <c r="I14" s="1">
        <v>0</v>
      </c>
      <c r="J14" s="1" t="s">
        <v>13</v>
      </c>
      <c r="K14" s="2"/>
      <c r="L14" s="5">
        <f>K14*2924.25</f>
        <v>0</v>
      </c>
    </row>
    <row r="15" spans="1:12">
      <c r="A15" s="1"/>
      <c r="B15" s="1">
        <v>883662</v>
      </c>
      <c r="C15" s="1" t="s">
        <v>50</v>
      </c>
      <c r="D15" s="1"/>
      <c r="E15" s="3" t="s">
        <v>51</v>
      </c>
      <c r="F15" s="1" t="s">
        <v>52</v>
      </c>
      <c r="G15" s="1">
        <v>0</v>
      </c>
      <c r="H15" s="1">
        <v>0</v>
      </c>
      <c r="I15" s="1">
        <v>0</v>
      </c>
      <c r="J15" s="1" t="s">
        <v>13</v>
      </c>
      <c r="K15" s="2"/>
      <c r="L15" s="5">
        <f>K15*2983.75</f>
        <v>0</v>
      </c>
    </row>
    <row r="16" spans="1:12">
      <c r="A16" s="1"/>
      <c r="B16" s="1">
        <v>883663</v>
      </c>
      <c r="C16" s="1" t="s">
        <v>53</v>
      </c>
      <c r="D16" s="1"/>
      <c r="E16" s="3" t="s">
        <v>54</v>
      </c>
      <c r="F16" s="1" t="s">
        <v>55</v>
      </c>
      <c r="G16" s="1">
        <v>0</v>
      </c>
      <c r="H16" s="1">
        <v>0</v>
      </c>
      <c r="I16" s="1">
        <v>0</v>
      </c>
      <c r="J16" s="1" t="s">
        <v>13</v>
      </c>
      <c r="K16" s="2"/>
      <c r="L16" s="5">
        <f>K16*7843.50</f>
        <v>0</v>
      </c>
    </row>
    <row r="17" spans="1:12">
      <c r="A17" s="1"/>
      <c r="B17" s="1">
        <v>883664</v>
      </c>
      <c r="C17" s="1" t="s">
        <v>56</v>
      </c>
      <c r="D17" s="1"/>
      <c r="E17" s="3" t="s">
        <v>57</v>
      </c>
      <c r="F17" s="1" t="s">
        <v>31</v>
      </c>
      <c r="G17" s="1">
        <v>0</v>
      </c>
      <c r="H17" s="1">
        <v>0</v>
      </c>
      <c r="I17" s="1">
        <v>0</v>
      </c>
      <c r="J17" s="1" t="s">
        <v>13</v>
      </c>
      <c r="K17" s="2"/>
      <c r="L17" s="5">
        <f>K17*10622.50</f>
        <v>0</v>
      </c>
    </row>
    <row r="18" spans="1:12">
      <c r="A18" s="1"/>
      <c r="B18" s="1">
        <v>883665</v>
      </c>
      <c r="C18" s="1" t="s">
        <v>58</v>
      </c>
      <c r="D18" s="1"/>
      <c r="E18" s="3" t="s">
        <v>59</v>
      </c>
      <c r="F18" s="1" t="s">
        <v>34</v>
      </c>
      <c r="G18" s="1">
        <v>0</v>
      </c>
      <c r="H18" s="1">
        <v>0</v>
      </c>
      <c r="I18" s="1">
        <v>0</v>
      </c>
      <c r="J18" s="1" t="s">
        <v>13</v>
      </c>
      <c r="K18" s="2"/>
      <c r="L18" s="5">
        <f>K18*14089.25</f>
        <v>0</v>
      </c>
    </row>
    <row r="19" spans="1:12">
      <c r="A19" s="1"/>
      <c r="B19" s="1">
        <v>883666</v>
      </c>
      <c r="C19" s="1" t="s">
        <v>60</v>
      </c>
      <c r="D19" s="1"/>
      <c r="E19" s="3" t="s">
        <v>61</v>
      </c>
      <c r="F19" s="1" t="s">
        <v>62</v>
      </c>
      <c r="G19" s="1">
        <v>0</v>
      </c>
      <c r="H19" s="1">
        <v>0</v>
      </c>
      <c r="I19" s="1">
        <v>0</v>
      </c>
      <c r="J19" s="1" t="s">
        <v>13</v>
      </c>
      <c r="K19" s="2"/>
      <c r="L19" s="5">
        <f>K19*22123.50</f>
        <v>0</v>
      </c>
    </row>
    <row r="20" spans="1:12">
      <c r="A20" s="1"/>
      <c r="B20" s="1">
        <v>883667</v>
      </c>
      <c r="C20" s="1" t="s">
        <v>63</v>
      </c>
      <c r="D20" s="1"/>
      <c r="E20" s="3" t="s">
        <v>64</v>
      </c>
      <c r="F20" s="1" t="s">
        <v>37</v>
      </c>
      <c r="G20" s="1">
        <v>0</v>
      </c>
      <c r="H20" s="1">
        <v>0</v>
      </c>
      <c r="I20" s="1">
        <v>0</v>
      </c>
      <c r="J20" s="1" t="s">
        <v>13</v>
      </c>
      <c r="K20" s="2"/>
      <c r="L20" s="5">
        <f>K20*29282.75</f>
        <v>0</v>
      </c>
    </row>
    <row r="21" spans="1:12">
      <c r="A21" s="1"/>
      <c r="B21" s="1">
        <v>883668</v>
      </c>
      <c r="C21" s="1" t="s">
        <v>65</v>
      </c>
      <c r="D21" s="1"/>
      <c r="E21" s="3" t="s">
        <v>66</v>
      </c>
      <c r="F21" s="1" t="s">
        <v>67</v>
      </c>
      <c r="G21" s="1">
        <v>0</v>
      </c>
      <c r="H21" s="1">
        <v>0</v>
      </c>
      <c r="I21" s="1">
        <v>0</v>
      </c>
      <c r="J21" s="1" t="s">
        <v>13</v>
      </c>
      <c r="K21" s="2"/>
      <c r="L21" s="5">
        <f>K21*39096.75</f>
        <v>0</v>
      </c>
    </row>
    <row r="22" spans="1:12">
      <c r="A22" s="1"/>
      <c r="B22" s="1">
        <v>883669</v>
      </c>
      <c r="C22" s="1" t="s">
        <v>68</v>
      </c>
      <c r="D22" s="1"/>
      <c r="E22" s="3" t="s">
        <v>69</v>
      </c>
      <c r="F22" s="1" t="s">
        <v>70</v>
      </c>
      <c r="G22" s="1">
        <v>0</v>
      </c>
      <c r="H22" s="1">
        <v>0</v>
      </c>
      <c r="I22" s="1">
        <v>0</v>
      </c>
      <c r="J22" s="1" t="s">
        <v>13</v>
      </c>
      <c r="K22" s="2"/>
      <c r="L22" s="5">
        <f>K22*84887.25</f>
        <v>0</v>
      </c>
    </row>
    <row r="23" spans="1:12">
      <c r="A23" s="1"/>
      <c r="B23" s="1">
        <v>883670</v>
      </c>
      <c r="C23" s="1" t="s">
        <v>71</v>
      </c>
      <c r="D23" s="1"/>
      <c r="E23" s="3" t="s">
        <v>72</v>
      </c>
      <c r="F23" s="1" t="s">
        <v>73</v>
      </c>
      <c r="G23" s="1">
        <v>0</v>
      </c>
      <c r="H23" s="1">
        <v>0</v>
      </c>
      <c r="I23" s="1">
        <v>0</v>
      </c>
      <c r="J23" s="1" t="s">
        <v>13</v>
      </c>
      <c r="K23" s="2"/>
      <c r="L23" s="5">
        <f>K23*118898.50</f>
        <v>0</v>
      </c>
    </row>
    <row r="24" spans="1:12">
      <c r="A24" s="1"/>
      <c r="B24" s="1">
        <v>883671</v>
      </c>
      <c r="C24" s="1" t="s">
        <v>74</v>
      </c>
      <c r="D24" s="1"/>
      <c r="E24" s="3" t="s">
        <v>75</v>
      </c>
      <c r="F24" s="1" t="s">
        <v>76</v>
      </c>
      <c r="G24" s="1">
        <v>0</v>
      </c>
      <c r="H24" s="1">
        <v>0</v>
      </c>
      <c r="I24" s="1">
        <v>0</v>
      </c>
      <c r="J24" s="1" t="s">
        <v>13</v>
      </c>
      <c r="K24" s="2"/>
      <c r="L24" s="5">
        <f>K24*207170.25</f>
        <v>0</v>
      </c>
    </row>
    <row r="25" spans="1:12">
      <c r="A25" s="1"/>
      <c r="B25" s="1">
        <v>883672</v>
      </c>
      <c r="C25" s="1" t="s">
        <v>77</v>
      </c>
      <c r="D25" s="1"/>
      <c r="E25" s="3" t="s">
        <v>78</v>
      </c>
      <c r="F25" s="1" t="s">
        <v>79</v>
      </c>
      <c r="G25" s="1">
        <v>0</v>
      </c>
      <c r="H25" s="1">
        <v>0</v>
      </c>
      <c r="I25" s="1">
        <v>0</v>
      </c>
      <c r="J25" s="1" t="s">
        <v>13</v>
      </c>
      <c r="K25" s="2"/>
      <c r="L25" s="5">
        <f>K25*412207.25</f>
        <v>0</v>
      </c>
    </row>
    <row r="26" spans="1:12">
      <c r="A26" s="1"/>
      <c r="B26" s="1">
        <v>883673</v>
      </c>
      <c r="C26" s="1" t="s">
        <v>80</v>
      </c>
      <c r="D26" s="1"/>
      <c r="E26" s="3" t="s">
        <v>81</v>
      </c>
      <c r="F26" s="1" t="s">
        <v>82</v>
      </c>
      <c r="G26" s="1">
        <v>0</v>
      </c>
      <c r="H26" s="1">
        <v>0</v>
      </c>
      <c r="I26" s="1">
        <v>0</v>
      </c>
      <c r="J26" s="1" t="s">
        <v>13</v>
      </c>
      <c r="K26" s="2"/>
      <c r="L26" s="5">
        <f>K26*2406.25</f>
        <v>0</v>
      </c>
    </row>
    <row r="27" spans="1:12">
      <c r="A27" s="1"/>
      <c r="B27" s="1">
        <v>883674</v>
      </c>
      <c r="C27" s="1" t="s">
        <v>83</v>
      </c>
      <c r="D27" s="1"/>
      <c r="E27" s="3" t="s">
        <v>84</v>
      </c>
      <c r="F27" s="1" t="s">
        <v>85</v>
      </c>
      <c r="G27" s="1">
        <v>0</v>
      </c>
      <c r="H27" s="1">
        <v>0</v>
      </c>
      <c r="I27" s="1">
        <v>0</v>
      </c>
      <c r="J27" s="1" t="s">
        <v>13</v>
      </c>
      <c r="K27" s="2"/>
      <c r="L27" s="5">
        <f>K27*2474.50</f>
        <v>0</v>
      </c>
    </row>
    <row r="28" spans="1:12">
      <c r="A28" s="1"/>
      <c r="B28" s="1">
        <v>883675</v>
      </c>
      <c r="C28" s="1" t="s">
        <v>86</v>
      </c>
      <c r="D28" s="1"/>
      <c r="E28" s="3" t="s">
        <v>87</v>
      </c>
      <c r="F28" s="1" t="s">
        <v>16</v>
      </c>
      <c r="G28" s="1">
        <v>0</v>
      </c>
      <c r="H28" s="1">
        <v>0</v>
      </c>
      <c r="I28" s="1">
        <v>0</v>
      </c>
      <c r="J28" s="1" t="s">
        <v>13</v>
      </c>
      <c r="K28" s="2"/>
      <c r="L28" s="5">
        <f>K28*2728.25</f>
        <v>0</v>
      </c>
    </row>
    <row r="29" spans="1:12">
      <c r="A29" s="1"/>
      <c r="B29" s="1">
        <v>883676</v>
      </c>
      <c r="C29" s="1" t="s">
        <v>88</v>
      </c>
      <c r="D29" s="1"/>
      <c r="E29" s="3" t="s">
        <v>89</v>
      </c>
      <c r="F29" s="1" t="s">
        <v>90</v>
      </c>
      <c r="G29" s="1">
        <v>0</v>
      </c>
      <c r="H29" s="1">
        <v>0</v>
      </c>
      <c r="I29" s="1">
        <v>0</v>
      </c>
      <c r="J29" s="1" t="s">
        <v>13</v>
      </c>
      <c r="K29" s="2"/>
      <c r="L29" s="5">
        <f>K29*3081.75</f>
        <v>0</v>
      </c>
    </row>
    <row r="30" spans="1:12">
      <c r="A30" s="1"/>
      <c r="B30" s="1">
        <v>883677</v>
      </c>
      <c r="C30" s="1" t="s">
        <v>91</v>
      </c>
      <c r="D30" s="1"/>
      <c r="E30" s="3" t="s">
        <v>92</v>
      </c>
      <c r="F30" s="1" t="s">
        <v>22</v>
      </c>
      <c r="G30" s="1">
        <v>0</v>
      </c>
      <c r="H30" s="1">
        <v>0</v>
      </c>
      <c r="I30" s="1">
        <v>0</v>
      </c>
      <c r="J30" s="1" t="s">
        <v>13</v>
      </c>
      <c r="K30" s="2"/>
      <c r="L30" s="5">
        <f>K30*3148.25</f>
        <v>0</v>
      </c>
    </row>
    <row r="31" spans="1:12">
      <c r="A31" s="1"/>
      <c r="B31" s="1">
        <v>883678</v>
      </c>
      <c r="C31" s="1" t="s">
        <v>93</v>
      </c>
      <c r="D31" s="1"/>
      <c r="E31" s="3" t="s">
        <v>94</v>
      </c>
      <c r="F31" s="1" t="s">
        <v>95</v>
      </c>
      <c r="G31" s="1">
        <v>0</v>
      </c>
      <c r="H31" s="1">
        <v>0</v>
      </c>
      <c r="I31" s="1">
        <v>0</v>
      </c>
      <c r="J31" s="1" t="s">
        <v>13</v>
      </c>
      <c r="K31" s="2"/>
      <c r="L31" s="5">
        <f>K31*5535.25</f>
        <v>0</v>
      </c>
    </row>
    <row r="32" spans="1:12">
      <c r="A32" s="1"/>
      <c r="B32" s="1">
        <v>883679</v>
      </c>
      <c r="C32" s="1" t="s">
        <v>96</v>
      </c>
      <c r="D32" s="1"/>
      <c r="E32" s="3" t="s">
        <v>97</v>
      </c>
      <c r="F32" s="1" t="s">
        <v>98</v>
      </c>
      <c r="G32" s="1">
        <v>0</v>
      </c>
      <c r="H32" s="1">
        <v>0</v>
      </c>
      <c r="I32" s="1">
        <v>0</v>
      </c>
      <c r="J32" s="1" t="s">
        <v>13</v>
      </c>
      <c r="K32" s="2"/>
      <c r="L32" s="5">
        <f>K32*6641.25</f>
        <v>0</v>
      </c>
    </row>
    <row r="33" spans="1:12">
      <c r="A33" s="1"/>
      <c r="B33" s="1">
        <v>883680</v>
      </c>
      <c r="C33" s="1" t="s">
        <v>99</v>
      </c>
      <c r="D33" s="1"/>
      <c r="E33" s="3" t="s">
        <v>100</v>
      </c>
      <c r="F33" s="1" t="s">
        <v>101</v>
      </c>
      <c r="G33" s="1">
        <v>0</v>
      </c>
      <c r="H33" s="1">
        <v>0</v>
      </c>
      <c r="I33" s="1">
        <v>0</v>
      </c>
      <c r="J33" s="1" t="s">
        <v>13</v>
      </c>
      <c r="K33" s="2"/>
      <c r="L33" s="5">
        <f>K33*6198.50</f>
        <v>0</v>
      </c>
    </row>
    <row r="34" spans="1:12">
      <c r="A34" s="1"/>
      <c r="B34" s="1">
        <v>883681</v>
      </c>
      <c r="C34" s="1" t="s">
        <v>102</v>
      </c>
      <c r="D34" s="1"/>
      <c r="E34" s="3" t="s">
        <v>103</v>
      </c>
      <c r="F34" s="1" t="s">
        <v>104</v>
      </c>
      <c r="G34" s="1">
        <v>0</v>
      </c>
      <c r="H34" s="1">
        <v>0</v>
      </c>
      <c r="I34" s="1">
        <v>0</v>
      </c>
      <c r="J34" s="1" t="s">
        <v>13</v>
      </c>
      <c r="K34" s="2"/>
      <c r="L34" s="5">
        <f>K34*9982.00</f>
        <v>0</v>
      </c>
    </row>
    <row r="35" spans="1:12">
      <c r="A35" s="1"/>
      <c r="B35" s="1">
        <v>883682</v>
      </c>
      <c r="C35" s="1" t="s">
        <v>105</v>
      </c>
      <c r="D35" s="1"/>
      <c r="E35" s="3" t="s">
        <v>106</v>
      </c>
      <c r="F35" s="1" t="s">
        <v>107</v>
      </c>
      <c r="G35" s="1">
        <v>0</v>
      </c>
      <c r="H35" s="1">
        <v>0</v>
      </c>
      <c r="I35" s="1">
        <v>0</v>
      </c>
      <c r="J35" s="1" t="s">
        <v>13</v>
      </c>
      <c r="K35" s="2"/>
      <c r="L35" s="5">
        <f>K35*9548.00</f>
        <v>0</v>
      </c>
    </row>
    <row r="36" spans="1:12">
      <c r="A36" s="1"/>
      <c r="B36" s="1">
        <v>883683</v>
      </c>
      <c r="C36" s="1" t="s">
        <v>108</v>
      </c>
      <c r="D36" s="1"/>
      <c r="E36" s="3" t="s">
        <v>109</v>
      </c>
      <c r="F36" s="1" t="s">
        <v>110</v>
      </c>
      <c r="G36" s="1">
        <v>0</v>
      </c>
      <c r="H36" s="1">
        <v>0</v>
      </c>
      <c r="I36" s="1">
        <v>0</v>
      </c>
      <c r="J36" s="1" t="s">
        <v>13</v>
      </c>
      <c r="K36" s="2"/>
      <c r="L36" s="5">
        <f>K36*10939.25</f>
        <v>0</v>
      </c>
    </row>
    <row r="37" spans="1:12">
      <c r="A37" s="1"/>
      <c r="B37" s="1">
        <v>883684</v>
      </c>
      <c r="C37" s="1" t="s">
        <v>111</v>
      </c>
      <c r="D37" s="1"/>
      <c r="E37" s="3" t="s">
        <v>112</v>
      </c>
      <c r="F37" s="1" t="s">
        <v>113</v>
      </c>
      <c r="G37" s="1">
        <v>0</v>
      </c>
      <c r="H37" s="1">
        <v>0</v>
      </c>
      <c r="I37" s="1">
        <v>0</v>
      </c>
      <c r="J37" s="1" t="s">
        <v>13</v>
      </c>
      <c r="K37" s="2"/>
      <c r="L37" s="5">
        <f>K37*11679.50</f>
        <v>0</v>
      </c>
    </row>
    <row r="38" spans="1:12">
      <c r="A38" s="1"/>
      <c r="B38" s="1">
        <v>883685</v>
      </c>
      <c r="C38" s="1" t="s">
        <v>114</v>
      </c>
      <c r="D38" s="1"/>
      <c r="E38" s="3" t="s">
        <v>115</v>
      </c>
      <c r="F38" s="1" t="s">
        <v>116</v>
      </c>
      <c r="G38" s="1">
        <v>0</v>
      </c>
      <c r="H38" s="1">
        <v>0</v>
      </c>
      <c r="I38" s="1">
        <v>0</v>
      </c>
      <c r="J38" s="1" t="s">
        <v>13</v>
      </c>
      <c r="K38" s="2"/>
      <c r="L38" s="5">
        <f>K38*19803.00</f>
        <v>0</v>
      </c>
    </row>
    <row r="39" spans="1:12">
      <c r="A39" s="1"/>
      <c r="B39" s="1">
        <v>883686</v>
      </c>
      <c r="C39" s="1" t="s">
        <v>117</v>
      </c>
      <c r="D39" s="1"/>
      <c r="E39" s="3" t="s">
        <v>118</v>
      </c>
      <c r="F39" s="1" t="s">
        <v>119</v>
      </c>
      <c r="G39" s="1">
        <v>0</v>
      </c>
      <c r="H39" s="1">
        <v>0</v>
      </c>
      <c r="I39" s="1">
        <v>0</v>
      </c>
      <c r="J39" s="1" t="s">
        <v>13</v>
      </c>
      <c r="K39" s="2"/>
      <c r="L39" s="5">
        <f>K39*26565.00</f>
        <v>0</v>
      </c>
    </row>
    <row r="40" spans="1:12">
      <c r="A40" s="1"/>
      <c r="B40" s="1">
        <v>883687</v>
      </c>
      <c r="C40" s="1" t="s">
        <v>120</v>
      </c>
      <c r="D40" s="1"/>
      <c r="E40" s="3" t="s">
        <v>121</v>
      </c>
      <c r="F40" s="1" t="s">
        <v>122</v>
      </c>
      <c r="G40" s="1">
        <v>0</v>
      </c>
      <c r="H40" s="1">
        <v>0</v>
      </c>
      <c r="I40" s="1">
        <v>0</v>
      </c>
      <c r="J40" s="1" t="s">
        <v>13</v>
      </c>
      <c r="K40" s="2"/>
      <c r="L40" s="5">
        <f>K40*36426.25</f>
        <v>0</v>
      </c>
    </row>
    <row r="41" spans="1:12">
      <c r="A41" s="1"/>
      <c r="B41" s="1">
        <v>883688</v>
      </c>
      <c r="C41" s="1" t="s">
        <v>123</v>
      </c>
      <c r="D41" s="1"/>
      <c r="E41" s="3" t="s">
        <v>124</v>
      </c>
      <c r="F41" s="1" t="s">
        <v>125</v>
      </c>
      <c r="G41" s="1">
        <v>0</v>
      </c>
      <c r="H41" s="1">
        <v>0</v>
      </c>
      <c r="I41" s="1">
        <v>0</v>
      </c>
      <c r="J41" s="1" t="s">
        <v>13</v>
      </c>
      <c r="K41" s="2"/>
      <c r="L41" s="5">
        <f>K41*84476.00</f>
        <v>0</v>
      </c>
    </row>
    <row r="42" spans="1:12">
      <c r="A42" s="1"/>
      <c r="B42" s="1">
        <v>883689</v>
      </c>
      <c r="C42" s="1" t="s">
        <v>126</v>
      </c>
      <c r="D42" s="1"/>
      <c r="E42" s="3" t="s">
        <v>127</v>
      </c>
      <c r="F42" s="1" t="s">
        <v>128</v>
      </c>
      <c r="G42" s="1">
        <v>0</v>
      </c>
      <c r="H42" s="1">
        <v>0</v>
      </c>
      <c r="I42" s="1">
        <v>0</v>
      </c>
      <c r="J42" s="1" t="s">
        <v>13</v>
      </c>
      <c r="K42" s="2"/>
      <c r="L42" s="5">
        <f>K42*90261.50</f>
        <v>0</v>
      </c>
    </row>
    <row r="43" spans="1:12">
      <c r="A43" s="1"/>
      <c r="B43" s="1">
        <v>883690</v>
      </c>
      <c r="C43" s="1" t="s">
        <v>129</v>
      </c>
      <c r="D43" s="1"/>
      <c r="E43" s="3" t="s">
        <v>130</v>
      </c>
      <c r="F43" s="1" t="s">
        <v>131</v>
      </c>
      <c r="G43" s="1">
        <v>0</v>
      </c>
      <c r="H43" s="1">
        <v>0</v>
      </c>
      <c r="I43" s="1">
        <v>0</v>
      </c>
      <c r="J43" s="1" t="s">
        <v>13</v>
      </c>
      <c r="K43" s="2"/>
      <c r="L43" s="5">
        <f>K43*117083.75</f>
        <v>0</v>
      </c>
    </row>
    <row r="44" spans="1:12">
      <c r="A44" s="1"/>
      <c r="B44" s="1">
        <v>883793</v>
      </c>
      <c r="C44" s="1" t="s">
        <v>132</v>
      </c>
      <c r="D44" s="1"/>
      <c r="E44" s="3" t="s">
        <v>133</v>
      </c>
      <c r="F44" s="1" t="s">
        <v>134</v>
      </c>
      <c r="G44" s="1">
        <v>0</v>
      </c>
      <c r="H44" s="1">
        <v>0</v>
      </c>
      <c r="I44" s="1">
        <v>0</v>
      </c>
      <c r="J44" s="1" t="s">
        <v>13</v>
      </c>
      <c r="K44" s="2"/>
      <c r="L44" s="5">
        <f>K44*1240.33</f>
        <v>0</v>
      </c>
    </row>
    <row r="45" spans="1:12">
      <c r="A45" s="1"/>
      <c r="B45" s="1">
        <v>882867</v>
      </c>
      <c r="C45" s="1" t="s">
        <v>135</v>
      </c>
      <c r="D45" s="1" t="s">
        <v>136</v>
      </c>
      <c r="E45" s="3" t="s">
        <v>137</v>
      </c>
      <c r="F45" s="1" t="s">
        <v>138</v>
      </c>
      <c r="G45" s="1">
        <v>0</v>
      </c>
      <c r="H45" s="1">
        <v>0</v>
      </c>
      <c r="I45" s="1">
        <v>0</v>
      </c>
      <c r="J45" s="1" t="s">
        <v>13</v>
      </c>
      <c r="K45" s="2"/>
      <c r="L45" s="5">
        <f>K45*1459.66</f>
        <v>0</v>
      </c>
    </row>
    <row r="46" spans="1:12">
      <c r="A46" s="1"/>
      <c r="B46" s="1">
        <v>882868</v>
      </c>
      <c r="C46" s="1" t="s">
        <v>139</v>
      </c>
      <c r="D46" s="1" t="s">
        <v>140</v>
      </c>
      <c r="E46" s="3" t="s">
        <v>141</v>
      </c>
      <c r="F46" s="1" t="s">
        <v>142</v>
      </c>
      <c r="G46" s="1">
        <v>0</v>
      </c>
      <c r="H46" s="1">
        <v>0</v>
      </c>
      <c r="I46" s="1">
        <v>0</v>
      </c>
      <c r="J46" s="1" t="s">
        <v>13</v>
      </c>
      <c r="K46" s="2"/>
      <c r="L46" s="5">
        <f>K46*2625.41</f>
        <v>0</v>
      </c>
    </row>
    <row r="47" spans="1:12">
      <c r="A47" s="1"/>
      <c r="B47" s="1">
        <v>883948</v>
      </c>
      <c r="C47" s="1" t="s">
        <v>143</v>
      </c>
      <c r="D47" s="1" t="s">
        <v>144</v>
      </c>
      <c r="E47" s="3" t="s">
        <v>145</v>
      </c>
      <c r="F47" s="1" t="s">
        <v>146</v>
      </c>
      <c r="G47" s="1">
        <v>0</v>
      </c>
      <c r="H47" s="1">
        <v>0</v>
      </c>
      <c r="I47" s="1">
        <v>0</v>
      </c>
      <c r="J47" s="1" t="s">
        <v>13</v>
      </c>
      <c r="K47" s="2"/>
      <c r="L47" s="5">
        <f>K47*511.87</f>
        <v>0</v>
      </c>
    </row>
    <row r="48" spans="1:12" customHeight="1" ht="35">
      <c r="A48" s="1"/>
      <c r="B48" s="1">
        <v>882576</v>
      </c>
      <c r="C48" s="1" t="s">
        <v>147</v>
      </c>
      <c r="D48" s="1"/>
      <c r="E48" s="3" t="s">
        <v>148</v>
      </c>
      <c r="F48" s="1" t="s">
        <v>149</v>
      </c>
      <c r="G48" s="1">
        <v>0</v>
      </c>
      <c r="H48" s="1">
        <v>0</v>
      </c>
      <c r="I48" s="1">
        <v>0</v>
      </c>
      <c r="J48" s="1" t="s">
        <v>13</v>
      </c>
      <c r="K48" s="2"/>
      <c r="L48" s="5">
        <f>K48*8973.00</f>
        <v>0</v>
      </c>
    </row>
    <row r="49" spans="1:12" customHeight="1" ht="35">
      <c r="A49" s="1"/>
      <c r="B49" s="1">
        <v>882580</v>
      </c>
      <c r="C49" s="1" t="s">
        <v>150</v>
      </c>
      <c r="D49" s="1"/>
      <c r="E49" s="3" t="s">
        <v>151</v>
      </c>
      <c r="F49" s="1" t="s">
        <v>152</v>
      </c>
      <c r="G49" s="1">
        <v>0</v>
      </c>
      <c r="H49" s="1">
        <v>0</v>
      </c>
      <c r="I49" s="1">
        <v>0</v>
      </c>
      <c r="J49" s="1" t="s">
        <v>13</v>
      </c>
      <c r="K49" s="2"/>
      <c r="L49" s="5">
        <f>K49*5083.20</f>
        <v>0</v>
      </c>
    </row>
    <row r="50" spans="1:12" customHeight="1" ht="35">
      <c r="A50" s="1"/>
      <c r="B50" s="1">
        <v>882583</v>
      </c>
      <c r="C50" s="1" t="s">
        <v>153</v>
      </c>
      <c r="D50" s="1"/>
      <c r="E50" s="3" t="s">
        <v>154</v>
      </c>
      <c r="F50" s="1" t="s">
        <v>155</v>
      </c>
      <c r="G50" s="1">
        <v>0</v>
      </c>
      <c r="H50" s="1">
        <v>0</v>
      </c>
      <c r="I50" s="1">
        <v>0</v>
      </c>
      <c r="J50" s="1" t="s">
        <v>13</v>
      </c>
      <c r="K50" s="2"/>
      <c r="L50" s="5">
        <f>K50*8361.00</f>
        <v>0</v>
      </c>
    </row>
    <row r="51" spans="1:12" customHeight="1" ht="27">
      <c r="A51" s="1"/>
      <c r="B51" s="1">
        <v>882575</v>
      </c>
      <c r="C51" s="1" t="s">
        <v>156</v>
      </c>
      <c r="D51" s="1"/>
      <c r="E51" s="3" t="s">
        <v>157</v>
      </c>
      <c r="F51" s="1" t="s">
        <v>158</v>
      </c>
      <c r="G51" s="1">
        <v>0</v>
      </c>
      <c r="H51" s="1">
        <v>0</v>
      </c>
      <c r="I51" s="1">
        <v>0</v>
      </c>
      <c r="J51" s="1" t="s">
        <v>13</v>
      </c>
      <c r="K51" s="2"/>
      <c r="L51" s="5">
        <f>K51*8683.20</f>
        <v>0</v>
      </c>
    </row>
    <row r="52" spans="1:12" customHeight="1" ht="27">
      <c r="A52" s="1"/>
      <c r="B52" s="1">
        <v>882577</v>
      </c>
      <c r="C52" s="1" t="s">
        <v>159</v>
      </c>
      <c r="D52" s="1"/>
      <c r="E52" s="3" t="s">
        <v>160</v>
      </c>
      <c r="F52" s="1" t="s">
        <v>161</v>
      </c>
      <c r="G52" s="1">
        <v>0</v>
      </c>
      <c r="H52" s="1">
        <v>0</v>
      </c>
      <c r="I52" s="1">
        <v>0</v>
      </c>
      <c r="J52" s="1" t="s">
        <v>13</v>
      </c>
      <c r="K52" s="2"/>
      <c r="L52" s="5">
        <f>K52*2422.80</f>
        <v>0</v>
      </c>
    </row>
    <row r="53" spans="1:12" customHeight="1" ht="27">
      <c r="A53" s="1"/>
      <c r="B53" s="1">
        <v>882579</v>
      </c>
      <c r="C53" s="1" t="s">
        <v>162</v>
      </c>
      <c r="D53" s="1"/>
      <c r="E53" s="3" t="s">
        <v>163</v>
      </c>
      <c r="F53" s="1" t="s">
        <v>164</v>
      </c>
      <c r="G53" s="1">
        <v>0</v>
      </c>
      <c r="H53" s="1">
        <v>0</v>
      </c>
      <c r="I53" s="1">
        <v>0</v>
      </c>
      <c r="J53" s="1" t="s">
        <v>13</v>
      </c>
      <c r="K53" s="2"/>
      <c r="L53" s="5">
        <f>K53*4793.40</f>
        <v>0</v>
      </c>
    </row>
    <row r="54" spans="1:12" customHeight="1" ht="27">
      <c r="A54" s="1"/>
      <c r="B54" s="1">
        <v>882582</v>
      </c>
      <c r="C54" s="1" t="s">
        <v>165</v>
      </c>
      <c r="D54" s="1"/>
      <c r="E54" s="3" t="s">
        <v>166</v>
      </c>
      <c r="F54" s="1" t="s">
        <v>167</v>
      </c>
      <c r="G54" s="1">
        <v>0</v>
      </c>
      <c r="H54" s="1">
        <v>0</v>
      </c>
      <c r="I54" s="1">
        <v>0</v>
      </c>
      <c r="J54" s="1" t="s">
        <v>13</v>
      </c>
      <c r="K54" s="2"/>
      <c r="L54" s="5">
        <f>K54*8071.20</f>
        <v>0</v>
      </c>
    </row>
    <row r="55" spans="1:12" customHeight="1" ht="53">
      <c r="A55" s="1"/>
      <c r="B55" s="1">
        <v>882578</v>
      </c>
      <c r="C55" s="1" t="s">
        <v>168</v>
      </c>
      <c r="D55" s="1"/>
      <c r="E55" s="3" t="s">
        <v>169</v>
      </c>
      <c r="F55" s="1" t="s">
        <v>170</v>
      </c>
      <c r="G55" s="1">
        <v>0</v>
      </c>
      <c r="H55" s="1">
        <v>0</v>
      </c>
      <c r="I55" s="1">
        <v>0</v>
      </c>
      <c r="J55" s="1" t="s">
        <v>13</v>
      </c>
      <c r="K55" s="2"/>
      <c r="L55" s="5">
        <f>K55*4752.00</f>
        <v>0</v>
      </c>
    </row>
    <row r="56" spans="1:12" customHeight="1" ht="53">
      <c r="A56" s="1"/>
      <c r="B56" s="1">
        <v>882581</v>
      </c>
      <c r="C56" s="1" t="s">
        <v>171</v>
      </c>
      <c r="D56" s="1"/>
      <c r="E56" s="3" t="s">
        <v>172</v>
      </c>
      <c r="F56" s="1" t="s">
        <v>173</v>
      </c>
      <c r="G56" s="1">
        <v>0</v>
      </c>
      <c r="H56" s="1">
        <v>0</v>
      </c>
      <c r="I56" s="1">
        <v>0</v>
      </c>
      <c r="J56" s="1" t="s">
        <v>13</v>
      </c>
      <c r="K56" s="2"/>
      <c r="L56" s="5">
        <f>K56*8029.80</f>
        <v>0</v>
      </c>
    </row>
    <row r="57" spans="1:12" customHeight="1" ht="53">
      <c r="A57" s="1"/>
      <c r="B57" s="1">
        <v>822046</v>
      </c>
      <c r="C57" s="1" t="s">
        <v>174</v>
      </c>
      <c r="D57" s="1" t="s">
        <v>175</v>
      </c>
      <c r="E57" s="3" t="s">
        <v>176</v>
      </c>
      <c r="F57" s="1" t="s">
        <v>177</v>
      </c>
      <c r="G57" s="1">
        <v>0</v>
      </c>
      <c r="H57" s="1">
        <v>0</v>
      </c>
      <c r="I57" s="1">
        <v>0</v>
      </c>
      <c r="J57" s="1" t="s">
        <v>13</v>
      </c>
      <c r="K57" s="2"/>
      <c r="L57" s="5">
        <f>K57*3605.00</f>
        <v>0</v>
      </c>
    </row>
    <row r="58" spans="1:12" customHeight="1" ht="53">
      <c r="A58" s="1"/>
      <c r="B58" s="1">
        <v>822047</v>
      </c>
      <c r="C58" s="1" t="s">
        <v>178</v>
      </c>
      <c r="D58" s="1" t="s">
        <v>179</v>
      </c>
      <c r="E58" s="3" t="s">
        <v>180</v>
      </c>
      <c r="F58" s="1" t="s">
        <v>181</v>
      </c>
      <c r="G58" s="1">
        <v>0</v>
      </c>
      <c r="H58" s="1">
        <v>0</v>
      </c>
      <c r="I58" s="1">
        <v>0</v>
      </c>
      <c r="J58" s="1" t="s">
        <v>13</v>
      </c>
      <c r="K58" s="2"/>
      <c r="L58" s="5">
        <f>K58*10344.00</f>
        <v>0</v>
      </c>
    </row>
    <row r="59" spans="1:12" customHeight="1" ht="35">
      <c r="A59" s="1"/>
      <c r="B59" s="1">
        <v>822039</v>
      </c>
      <c r="C59" s="1" t="s">
        <v>182</v>
      </c>
      <c r="D59" s="1" t="s">
        <v>183</v>
      </c>
      <c r="E59" s="3" t="s">
        <v>184</v>
      </c>
      <c r="F59" s="1" t="s">
        <v>185</v>
      </c>
      <c r="G59" s="1">
        <v>0</v>
      </c>
      <c r="H59" s="1">
        <v>0</v>
      </c>
      <c r="I59" s="1">
        <v>0</v>
      </c>
      <c r="J59" s="1" t="s">
        <v>13</v>
      </c>
      <c r="K59" s="2"/>
      <c r="L59" s="5">
        <f>K59*2314.00</f>
        <v>0</v>
      </c>
    </row>
    <row r="60" spans="1:12" customHeight="1" ht="35">
      <c r="A60" s="1"/>
      <c r="B60" s="1">
        <v>822040</v>
      </c>
      <c r="C60" s="1" t="s">
        <v>186</v>
      </c>
      <c r="D60" s="1" t="s">
        <v>187</v>
      </c>
      <c r="E60" s="3" t="s">
        <v>188</v>
      </c>
      <c r="F60" s="1" t="s">
        <v>189</v>
      </c>
      <c r="G60" s="1">
        <v>0</v>
      </c>
      <c r="H60" s="1">
        <v>0</v>
      </c>
      <c r="I60" s="1">
        <v>0</v>
      </c>
      <c r="J60" s="1" t="s">
        <v>13</v>
      </c>
      <c r="K60" s="2"/>
      <c r="L60" s="5">
        <f>K60*2546.00</f>
        <v>0</v>
      </c>
    </row>
    <row r="61" spans="1:12" customHeight="1" ht="35">
      <c r="A61" s="1"/>
      <c r="B61" s="1">
        <v>822041</v>
      </c>
      <c r="C61" s="1" t="s">
        <v>190</v>
      </c>
      <c r="D61" s="1" t="s">
        <v>191</v>
      </c>
      <c r="E61" s="3" t="s">
        <v>192</v>
      </c>
      <c r="F61" s="1" t="s">
        <v>193</v>
      </c>
      <c r="G61" s="1">
        <v>0</v>
      </c>
      <c r="H61" s="1">
        <v>0</v>
      </c>
      <c r="I61" s="1">
        <v>0</v>
      </c>
      <c r="J61" s="1" t="s">
        <v>13</v>
      </c>
      <c r="K61" s="2"/>
      <c r="L61" s="5">
        <f>K61*3194.00</f>
        <v>0</v>
      </c>
    </row>
    <row r="62" spans="1:12">
      <c r="A62" s="1"/>
      <c r="B62" s="1">
        <v>822042</v>
      </c>
      <c r="C62" s="1" t="s">
        <v>194</v>
      </c>
      <c r="D62" s="1" t="s">
        <v>195</v>
      </c>
      <c r="E62" s="3" t="s">
        <v>196</v>
      </c>
      <c r="F62" s="1" t="s">
        <v>197</v>
      </c>
      <c r="G62" s="1">
        <v>0</v>
      </c>
      <c r="H62" s="1">
        <v>0</v>
      </c>
      <c r="I62" s="1">
        <v>0</v>
      </c>
      <c r="J62" s="1" t="s">
        <v>13</v>
      </c>
      <c r="K62" s="2"/>
      <c r="L62" s="5">
        <f>K62*9284.00</f>
        <v>0</v>
      </c>
    </row>
    <row r="63" spans="1:12">
      <c r="A63" s="1"/>
      <c r="B63" s="1">
        <v>822043</v>
      </c>
      <c r="C63" s="1" t="s">
        <v>198</v>
      </c>
      <c r="D63" s="1" t="s">
        <v>199</v>
      </c>
      <c r="E63" s="3" t="s">
        <v>200</v>
      </c>
      <c r="F63" s="1" t="s">
        <v>201</v>
      </c>
      <c r="G63" s="1">
        <v>0</v>
      </c>
      <c r="H63" s="1">
        <v>0</v>
      </c>
      <c r="I63" s="1">
        <v>0</v>
      </c>
      <c r="J63" s="1" t="s">
        <v>13</v>
      </c>
      <c r="K63" s="2"/>
      <c r="L63" s="5">
        <f>K63*12160.00</f>
        <v>0</v>
      </c>
    </row>
    <row r="64" spans="1:12">
      <c r="A64" s="1"/>
      <c r="B64" s="1">
        <v>822044</v>
      </c>
      <c r="C64" s="1" t="s">
        <v>202</v>
      </c>
      <c r="D64" s="1" t="s">
        <v>203</v>
      </c>
      <c r="E64" s="3" t="s">
        <v>204</v>
      </c>
      <c r="F64" s="1" t="s">
        <v>205</v>
      </c>
      <c r="G64" s="1">
        <v>0</v>
      </c>
      <c r="H64" s="1">
        <v>8</v>
      </c>
      <c r="I64" s="1">
        <v>0</v>
      </c>
      <c r="J64" s="1" t="s">
        <v>13</v>
      </c>
      <c r="K64" s="2"/>
      <c r="L64" s="5">
        <f>K64*16774.00</f>
        <v>0</v>
      </c>
    </row>
    <row r="65" spans="1:12">
      <c r="A65" s="1"/>
      <c r="B65" s="1">
        <v>822045</v>
      </c>
      <c r="C65" s="1" t="s">
        <v>206</v>
      </c>
      <c r="D65" s="1" t="s">
        <v>207</v>
      </c>
      <c r="E65" s="3" t="s">
        <v>208</v>
      </c>
      <c r="F65" s="1" t="s">
        <v>209</v>
      </c>
      <c r="G65" s="1">
        <v>0</v>
      </c>
      <c r="H65" s="1">
        <v>0</v>
      </c>
      <c r="I65" s="1">
        <v>0</v>
      </c>
      <c r="J65" s="1" t="s">
        <v>13</v>
      </c>
      <c r="K65" s="2"/>
      <c r="L65" s="5">
        <f>K65*20798.00</f>
        <v>0</v>
      </c>
    </row>
    <row r="66" spans="1:12">
      <c r="A66" s="1"/>
      <c r="B66" s="1">
        <v>836320</v>
      </c>
      <c r="C66" s="1" t="s">
        <v>210</v>
      </c>
      <c r="D66" s="1" t="s">
        <v>211</v>
      </c>
      <c r="E66" s="3" t="s">
        <v>212</v>
      </c>
      <c r="F66" s="1" t="s">
        <v>213</v>
      </c>
      <c r="G66" s="1">
        <v>0</v>
      </c>
      <c r="H66" s="1">
        <v>0</v>
      </c>
      <c r="I66" s="1">
        <v>0</v>
      </c>
      <c r="J66" s="1" t="s">
        <v>13</v>
      </c>
      <c r="K66" s="2"/>
      <c r="L66" s="5">
        <f>K66*38113.00</f>
        <v>0</v>
      </c>
    </row>
    <row r="67" spans="1:12">
      <c r="A67" s="1"/>
      <c r="B67" s="1">
        <v>836321</v>
      </c>
      <c r="C67" s="1" t="s">
        <v>214</v>
      </c>
      <c r="D67" s="1" t="s">
        <v>215</v>
      </c>
      <c r="E67" s="3" t="s">
        <v>216</v>
      </c>
      <c r="F67" s="1" t="s">
        <v>217</v>
      </c>
      <c r="G67" s="1">
        <v>0</v>
      </c>
      <c r="H67" s="1">
        <v>1</v>
      </c>
      <c r="I67" s="1">
        <v>0</v>
      </c>
      <c r="J67" s="1" t="s">
        <v>13</v>
      </c>
      <c r="K67" s="2"/>
      <c r="L67" s="5">
        <f>K67*46535.00</f>
        <v>0</v>
      </c>
    </row>
    <row r="68" spans="1:12">
      <c r="A68" s="1"/>
      <c r="B68" s="1">
        <v>836322</v>
      </c>
      <c r="C68" s="1" t="s">
        <v>218</v>
      </c>
      <c r="D68" s="1" t="s">
        <v>219</v>
      </c>
      <c r="E68" s="3" t="s">
        <v>220</v>
      </c>
      <c r="F68" s="1" t="s">
        <v>221</v>
      </c>
      <c r="G68" s="1">
        <v>0</v>
      </c>
      <c r="H68" s="1">
        <v>0</v>
      </c>
      <c r="I68" s="1">
        <v>0</v>
      </c>
      <c r="J68" s="1" t="s">
        <v>13</v>
      </c>
      <c r="K68" s="2"/>
      <c r="L68" s="5">
        <f>K68*72353.00</f>
        <v>0</v>
      </c>
    </row>
    <row r="69" spans="1:12" customHeight="1" ht="35">
      <c r="A69" s="1"/>
      <c r="B69" s="1">
        <v>822070</v>
      </c>
      <c r="C69" s="1" t="s">
        <v>222</v>
      </c>
      <c r="D69" s="1" t="s">
        <v>223</v>
      </c>
      <c r="E69" s="3" t="s">
        <v>224</v>
      </c>
      <c r="F69" s="1" t="s">
        <v>225</v>
      </c>
      <c r="G69" s="1">
        <v>0</v>
      </c>
      <c r="H69" s="1">
        <v>0</v>
      </c>
      <c r="I69" s="1">
        <v>0</v>
      </c>
      <c r="J69" s="1" t="s">
        <v>13</v>
      </c>
      <c r="K69" s="2"/>
      <c r="L69" s="5">
        <f>K69*5275.58</f>
        <v>0</v>
      </c>
    </row>
    <row r="70" spans="1:12" customHeight="1" ht="35">
      <c r="A70" s="1"/>
      <c r="B70" s="1">
        <v>822071</v>
      </c>
      <c r="C70" s="1" t="s">
        <v>226</v>
      </c>
      <c r="D70" s="1" t="s">
        <v>227</v>
      </c>
      <c r="E70" s="3" t="s">
        <v>228</v>
      </c>
      <c r="F70" s="1" t="s">
        <v>229</v>
      </c>
      <c r="G70" s="1">
        <v>0</v>
      </c>
      <c r="H70" s="1">
        <v>0</v>
      </c>
      <c r="I70" s="1">
        <v>0</v>
      </c>
      <c r="J70" s="1" t="s">
        <v>13</v>
      </c>
      <c r="K70" s="2"/>
      <c r="L70" s="5">
        <f>K70*9986.46</f>
        <v>0</v>
      </c>
    </row>
    <row r="71" spans="1:12" customHeight="1" ht="35">
      <c r="A71" s="1"/>
      <c r="B71" s="1">
        <v>822072</v>
      </c>
      <c r="C71" s="1" t="s">
        <v>230</v>
      </c>
      <c r="D71" s="1" t="s">
        <v>231</v>
      </c>
      <c r="E71" s="3" t="s">
        <v>232</v>
      </c>
      <c r="F71" s="1" t="s">
        <v>233</v>
      </c>
      <c r="G71" s="1">
        <v>0</v>
      </c>
      <c r="H71" s="1">
        <v>0</v>
      </c>
      <c r="I71" s="1">
        <v>0</v>
      </c>
      <c r="J71" s="1" t="s">
        <v>13</v>
      </c>
      <c r="K71" s="2"/>
      <c r="L71" s="5">
        <f>K71*10562.73</f>
        <v>0</v>
      </c>
    </row>
    <row r="72" spans="1:12" customHeight="1" ht="35">
      <c r="A72" s="1"/>
      <c r="B72" s="1">
        <v>822073</v>
      </c>
      <c r="C72" s="1" t="s">
        <v>234</v>
      </c>
      <c r="D72" s="1" t="s">
        <v>235</v>
      </c>
      <c r="E72" s="3" t="s">
        <v>236</v>
      </c>
      <c r="F72" s="1" t="s">
        <v>237</v>
      </c>
      <c r="G72" s="1">
        <v>0</v>
      </c>
      <c r="H72" s="1">
        <v>0</v>
      </c>
      <c r="I72" s="1">
        <v>0</v>
      </c>
      <c r="J72" s="1" t="s">
        <v>13</v>
      </c>
      <c r="K72" s="2"/>
      <c r="L72" s="5">
        <f>K72*3322.21</f>
        <v>0</v>
      </c>
    </row>
    <row r="73" spans="1:12" customHeight="1" ht="35">
      <c r="A73" s="1"/>
      <c r="B73" s="1">
        <v>822074</v>
      </c>
      <c r="C73" s="1" t="s">
        <v>238</v>
      </c>
      <c r="D73" s="1" t="s">
        <v>239</v>
      </c>
      <c r="E73" s="3" t="s">
        <v>240</v>
      </c>
      <c r="F73" s="1" t="s">
        <v>241</v>
      </c>
      <c r="G73" s="1">
        <v>0</v>
      </c>
      <c r="H73" s="1">
        <v>0</v>
      </c>
      <c r="I73" s="1">
        <v>0</v>
      </c>
      <c r="J73" s="1" t="s">
        <v>13</v>
      </c>
      <c r="K73" s="2"/>
      <c r="L73" s="5">
        <f>K73*5435.75</f>
        <v>0</v>
      </c>
    </row>
    <row r="74" spans="1:12" customHeight="1" ht="35">
      <c r="A74" s="1"/>
      <c r="B74" s="1">
        <v>822075</v>
      </c>
      <c r="C74" s="1" t="s">
        <v>242</v>
      </c>
      <c r="D74" s="1" t="s">
        <v>243</v>
      </c>
      <c r="E74" s="3" t="s">
        <v>244</v>
      </c>
      <c r="F74" s="1" t="s">
        <v>245</v>
      </c>
      <c r="G74" s="1">
        <v>0</v>
      </c>
      <c r="H74" s="1">
        <v>0</v>
      </c>
      <c r="I74" s="1">
        <v>0</v>
      </c>
      <c r="J74" s="1" t="s">
        <v>13</v>
      </c>
      <c r="K74" s="2"/>
      <c r="L74" s="5">
        <f>K74*10032.69</f>
        <v>0</v>
      </c>
    </row>
    <row r="75" spans="1:12" customHeight="1" ht="27">
      <c r="A75" s="1"/>
      <c r="B75" s="1">
        <v>833408</v>
      </c>
      <c r="C75" s="1" t="s">
        <v>246</v>
      </c>
      <c r="D75" s="1" t="s">
        <v>247</v>
      </c>
      <c r="E75" s="3" t="s">
        <v>248</v>
      </c>
      <c r="F75" s="1" t="s">
        <v>249</v>
      </c>
      <c r="G75" s="1">
        <v>0</v>
      </c>
      <c r="H75" s="1">
        <v>0</v>
      </c>
      <c r="I75" s="1">
        <v>0</v>
      </c>
      <c r="J75" s="1" t="s">
        <v>13</v>
      </c>
      <c r="K75" s="2"/>
      <c r="L75" s="5">
        <f>K75*2386.09</f>
        <v>0</v>
      </c>
    </row>
    <row r="76" spans="1:12" customHeight="1" ht="27">
      <c r="A76" s="1"/>
      <c r="B76" s="1">
        <v>833409</v>
      </c>
      <c r="C76" s="1" t="s">
        <v>250</v>
      </c>
      <c r="D76" s="1" t="s">
        <v>251</v>
      </c>
      <c r="E76" s="3" t="s">
        <v>252</v>
      </c>
      <c r="F76" s="1" t="s">
        <v>253</v>
      </c>
      <c r="G76" s="1">
        <v>0</v>
      </c>
      <c r="H76" s="1">
        <v>0</v>
      </c>
      <c r="I76" s="1">
        <v>0</v>
      </c>
      <c r="J76" s="1" t="s">
        <v>13</v>
      </c>
      <c r="K76" s="2"/>
      <c r="L76" s="5">
        <f>K76*4142.48</f>
        <v>0</v>
      </c>
    </row>
    <row r="77" spans="1:12" customHeight="1" ht="27">
      <c r="A77" s="1"/>
      <c r="B77" s="1">
        <v>858843</v>
      </c>
      <c r="C77" s="1" t="s">
        <v>254</v>
      </c>
      <c r="D77" s="1" t="s">
        <v>255</v>
      </c>
      <c r="E77" s="3" t="s">
        <v>256</v>
      </c>
      <c r="F77" s="1" t="s">
        <v>257</v>
      </c>
      <c r="G77" s="1">
        <v>0</v>
      </c>
      <c r="H77" s="1">
        <v>0</v>
      </c>
      <c r="I77" s="1">
        <v>0</v>
      </c>
      <c r="J77" s="1" t="s">
        <v>13</v>
      </c>
      <c r="K77" s="2"/>
      <c r="L77" s="5">
        <f>K77*8692.89</f>
        <v>0</v>
      </c>
    </row>
    <row r="78" spans="1:12" customHeight="1" ht="27">
      <c r="A78" s="1"/>
      <c r="B78" s="1">
        <v>868608</v>
      </c>
      <c r="C78" s="1" t="s">
        <v>258</v>
      </c>
      <c r="D78" s="1" t="s">
        <v>259</v>
      </c>
      <c r="E78" s="3" t="s">
        <v>260</v>
      </c>
      <c r="F78" s="1" t="s">
        <v>261</v>
      </c>
      <c r="G78" s="1">
        <v>0</v>
      </c>
      <c r="H78" s="1">
        <v>0</v>
      </c>
      <c r="I78" s="1">
        <v>0</v>
      </c>
      <c r="J78" s="1" t="s">
        <v>13</v>
      </c>
      <c r="K78" s="2"/>
      <c r="L78" s="5">
        <f>K78*9061.88</f>
        <v>0</v>
      </c>
    </row>
    <row r="79" spans="1:12" customHeight="1" ht="53">
      <c r="A79" s="1"/>
      <c r="B79" s="1">
        <v>868609</v>
      </c>
      <c r="C79" s="1" t="s">
        <v>262</v>
      </c>
      <c r="D79" s="1" t="s">
        <v>263</v>
      </c>
      <c r="E79" s="3" t="s">
        <v>264</v>
      </c>
      <c r="F79" s="1" t="s">
        <v>261</v>
      </c>
      <c r="G79" s="1">
        <v>0</v>
      </c>
      <c r="H79" s="1">
        <v>0</v>
      </c>
      <c r="I79" s="1">
        <v>0</v>
      </c>
      <c r="J79" s="1" t="s">
        <v>13</v>
      </c>
      <c r="K79" s="2"/>
      <c r="L79" s="5">
        <f>K79*9061.88</f>
        <v>0</v>
      </c>
    </row>
    <row r="80" spans="1:12" customHeight="1" ht="53">
      <c r="A80" s="1"/>
      <c r="B80" s="1">
        <v>869374</v>
      </c>
      <c r="C80" s="1" t="s">
        <v>265</v>
      </c>
      <c r="D80" s="1" t="s">
        <v>266</v>
      </c>
      <c r="E80" s="3" t="s">
        <v>267</v>
      </c>
      <c r="F80" s="1" t="s">
        <v>268</v>
      </c>
      <c r="G80" s="1">
        <v>0</v>
      </c>
      <c r="H80" s="1">
        <v>0</v>
      </c>
      <c r="I80" s="1">
        <v>0</v>
      </c>
      <c r="J80" s="1" t="s">
        <v>13</v>
      </c>
      <c r="K80" s="2"/>
      <c r="L80" s="5">
        <f>K80*9434.19</f>
        <v>0</v>
      </c>
    </row>
    <row r="81" spans="1:12" customHeight="1" ht="53">
      <c r="A81" s="1"/>
      <c r="B81" s="1">
        <v>833410</v>
      </c>
      <c r="C81" s="1" t="s">
        <v>269</v>
      </c>
      <c r="D81" s="1" t="s">
        <v>270</v>
      </c>
      <c r="E81" s="3" t="s">
        <v>271</v>
      </c>
      <c r="F81" s="1" t="s">
        <v>272</v>
      </c>
      <c r="G81" s="1">
        <v>0</v>
      </c>
      <c r="H81" s="1">
        <v>0</v>
      </c>
      <c r="I81" s="1">
        <v>0</v>
      </c>
      <c r="J81" s="1" t="s">
        <v>13</v>
      </c>
      <c r="K81" s="2"/>
      <c r="L81" s="5">
        <f>K81*6213.92</f>
        <v>0</v>
      </c>
    </row>
    <row r="82" spans="1:12" customHeight="1" ht="53">
      <c r="A82" s="1"/>
      <c r="B82" s="1">
        <v>833411</v>
      </c>
      <c r="C82" s="1" t="s">
        <v>273</v>
      </c>
      <c r="D82" s="1" t="s">
        <v>274</v>
      </c>
      <c r="E82" s="3" t="s">
        <v>275</v>
      </c>
      <c r="F82" s="1" t="s">
        <v>276</v>
      </c>
      <c r="G82" s="1">
        <v>0</v>
      </c>
      <c r="H82" s="1">
        <v>0</v>
      </c>
      <c r="I82" s="1">
        <v>0</v>
      </c>
      <c r="J82" s="1" t="s">
        <v>13</v>
      </c>
      <c r="K82" s="2"/>
      <c r="L82" s="5">
        <f>K82*10318.44</f>
        <v>0</v>
      </c>
    </row>
    <row r="83" spans="1:12" customHeight="1" ht="35">
      <c r="A83" s="1"/>
      <c r="B83" s="1">
        <v>873888</v>
      </c>
      <c r="C83" s="1" t="s">
        <v>277</v>
      </c>
      <c r="D83" s="1" t="s">
        <v>278</v>
      </c>
      <c r="E83" s="3" t="s">
        <v>279</v>
      </c>
      <c r="F83" s="1" t="s">
        <v>280</v>
      </c>
      <c r="G83" s="1">
        <v>0</v>
      </c>
      <c r="H83" s="1">
        <v>9</v>
      </c>
      <c r="I83" s="1">
        <v>0</v>
      </c>
      <c r="J83" s="1" t="s">
        <v>13</v>
      </c>
      <c r="K83" s="2"/>
      <c r="L83" s="5">
        <f>K83*3615.00</f>
        <v>0</v>
      </c>
    </row>
    <row r="84" spans="1:12" customHeight="1" ht="35">
      <c r="A84" s="1"/>
      <c r="B84" s="1">
        <v>873889</v>
      </c>
      <c r="C84" s="1" t="s">
        <v>281</v>
      </c>
      <c r="D84" s="1" t="s">
        <v>282</v>
      </c>
      <c r="E84" s="3" t="s">
        <v>283</v>
      </c>
      <c r="F84" s="1" t="s">
        <v>284</v>
      </c>
      <c r="G84" s="1">
        <v>0</v>
      </c>
      <c r="H84" s="1" t="s">
        <v>285</v>
      </c>
      <c r="I84" s="1">
        <v>0</v>
      </c>
      <c r="J84" s="1" t="s">
        <v>13</v>
      </c>
      <c r="K84" s="2"/>
      <c r="L84" s="5">
        <f>K84*3874.00</f>
        <v>0</v>
      </c>
    </row>
    <row r="85" spans="1:12" customHeight="1" ht="35">
      <c r="A85" s="1"/>
      <c r="B85" s="1">
        <v>873890</v>
      </c>
      <c r="C85" s="1" t="s">
        <v>286</v>
      </c>
      <c r="D85" s="1" t="s">
        <v>287</v>
      </c>
      <c r="E85" s="3" t="s">
        <v>288</v>
      </c>
      <c r="F85" s="1" t="s">
        <v>289</v>
      </c>
      <c r="G85" s="1">
        <v>0</v>
      </c>
      <c r="H85" s="1" t="s">
        <v>290</v>
      </c>
      <c r="I85" s="1">
        <v>0</v>
      </c>
      <c r="J85" s="1" t="s">
        <v>13</v>
      </c>
      <c r="K85" s="2"/>
      <c r="L85" s="5">
        <f>K85*5428.00</f>
        <v>0</v>
      </c>
    </row>
    <row r="86" spans="1:12" customHeight="1" ht="53">
      <c r="A86" s="1"/>
      <c r="B86" s="1">
        <v>873891</v>
      </c>
      <c r="C86" s="1" t="s">
        <v>291</v>
      </c>
      <c r="D86" s="1" t="s">
        <v>292</v>
      </c>
      <c r="E86" s="3" t="s">
        <v>293</v>
      </c>
      <c r="F86" s="1" t="s">
        <v>294</v>
      </c>
      <c r="G86" s="1">
        <v>0</v>
      </c>
      <c r="H86" s="1" t="s">
        <v>295</v>
      </c>
      <c r="I86" s="1">
        <v>0</v>
      </c>
      <c r="J86" s="1" t="s">
        <v>13</v>
      </c>
      <c r="K86" s="2"/>
      <c r="L86" s="5">
        <f>K86*12493.00</f>
        <v>0</v>
      </c>
    </row>
    <row r="87" spans="1:12" customHeight="1" ht="53">
      <c r="A87" s="1"/>
      <c r="B87" s="1">
        <v>873892</v>
      </c>
      <c r="C87" s="1" t="s">
        <v>296</v>
      </c>
      <c r="D87" s="1" t="s">
        <v>297</v>
      </c>
      <c r="E87" s="3" t="s">
        <v>298</v>
      </c>
      <c r="F87" s="1" t="s">
        <v>299</v>
      </c>
      <c r="G87" s="1">
        <v>0</v>
      </c>
      <c r="H87" s="1">
        <v>4</v>
      </c>
      <c r="I87" s="1">
        <v>0</v>
      </c>
      <c r="J87" s="1" t="s">
        <v>13</v>
      </c>
      <c r="K87" s="2"/>
      <c r="L87" s="5">
        <f>K87*15998.00</f>
        <v>0</v>
      </c>
    </row>
    <row r="88" spans="1:12" customHeight="1" ht="21">
      <c r="A88" s="1"/>
      <c r="B88" s="1">
        <v>882182</v>
      </c>
      <c r="C88" s="1" t="s">
        <v>300</v>
      </c>
      <c r="D88" s="1" t="s">
        <v>301</v>
      </c>
      <c r="E88" s="3" t="s">
        <v>302</v>
      </c>
      <c r="F88" s="1" t="s">
        <v>303</v>
      </c>
      <c r="G88" s="1">
        <v>0</v>
      </c>
      <c r="H88" s="1">
        <v>0</v>
      </c>
      <c r="I88" s="1">
        <v>0</v>
      </c>
      <c r="J88" s="1" t="s">
        <v>13</v>
      </c>
      <c r="K88" s="2"/>
      <c r="L88" s="5">
        <f>K88*1529.01</f>
        <v>0</v>
      </c>
    </row>
    <row r="89" spans="1:12" customHeight="1" ht="21">
      <c r="A89" s="1"/>
      <c r="B89" s="1">
        <v>882183</v>
      </c>
      <c r="C89" s="1" t="s">
        <v>304</v>
      </c>
      <c r="D89" s="1" t="s">
        <v>305</v>
      </c>
      <c r="E89" s="3" t="s">
        <v>306</v>
      </c>
      <c r="F89" s="1" t="s">
        <v>307</v>
      </c>
      <c r="G89" s="1">
        <v>0</v>
      </c>
      <c r="H89" s="1">
        <v>0</v>
      </c>
      <c r="I89" s="1">
        <v>0</v>
      </c>
      <c r="J89" s="1" t="s">
        <v>13</v>
      </c>
      <c r="K89" s="2"/>
      <c r="L89" s="5">
        <f>K89*1700.74</f>
        <v>0</v>
      </c>
    </row>
    <row r="90" spans="1:12" customHeight="1" ht="21">
      <c r="A90" s="1"/>
      <c r="B90" s="1">
        <v>882184</v>
      </c>
      <c r="C90" s="1" t="s">
        <v>308</v>
      </c>
      <c r="D90" s="1" t="s">
        <v>309</v>
      </c>
      <c r="E90" s="3" t="s">
        <v>310</v>
      </c>
      <c r="F90" s="1" t="s">
        <v>311</v>
      </c>
      <c r="G90" s="1">
        <v>0</v>
      </c>
      <c r="H90" s="1">
        <v>0</v>
      </c>
      <c r="I90" s="1">
        <v>0</v>
      </c>
      <c r="J90" s="1" t="s">
        <v>13</v>
      </c>
      <c r="K90" s="2"/>
      <c r="L90" s="5">
        <f>K90*2668.34</f>
        <v>0</v>
      </c>
    </row>
    <row r="91" spans="1:12" customHeight="1" ht="21">
      <c r="A91" s="1"/>
      <c r="B91" s="1">
        <v>882185</v>
      </c>
      <c r="C91" s="1" t="s">
        <v>312</v>
      </c>
      <c r="D91" s="1" t="s">
        <v>313</v>
      </c>
      <c r="E91" s="3" t="s">
        <v>314</v>
      </c>
      <c r="F91" s="1" t="s">
        <v>315</v>
      </c>
      <c r="G91" s="1">
        <v>0</v>
      </c>
      <c r="H91" s="1">
        <v>0</v>
      </c>
      <c r="I91" s="1">
        <v>0</v>
      </c>
      <c r="J91" s="1" t="s">
        <v>13</v>
      </c>
      <c r="K91" s="2"/>
      <c r="L91" s="5">
        <f>K91*3034.91</f>
        <v>0</v>
      </c>
    </row>
    <row r="92" spans="1:12" customHeight="1" ht="21">
      <c r="A92" s="1"/>
      <c r="B92" s="1">
        <v>882186</v>
      </c>
      <c r="C92" s="1" t="s">
        <v>316</v>
      </c>
      <c r="D92" s="1" t="s">
        <v>317</v>
      </c>
      <c r="E92" s="3" t="s">
        <v>318</v>
      </c>
      <c r="F92" s="1" t="s">
        <v>319</v>
      </c>
      <c r="G92" s="1">
        <v>0</v>
      </c>
      <c r="H92" s="1">
        <v>0</v>
      </c>
      <c r="I92" s="1">
        <v>0</v>
      </c>
      <c r="J92" s="1" t="s">
        <v>13</v>
      </c>
      <c r="K92" s="2"/>
      <c r="L92" s="5">
        <f>K92*3214.89</f>
        <v>0</v>
      </c>
    </row>
    <row r="93" spans="1:12" customHeight="1" ht="53">
      <c r="A93" s="1"/>
      <c r="B93" s="1">
        <v>882187</v>
      </c>
      <c r="C93" s="1" t="s">
        <v>320</v>
      </c>
      <c r="D93" s="1" t="s">
        <v>321</v>
      </c>
      <c r="E93" s="3" t="s">
        <v>322</v>
      </c>
      <c r="F93" s="1" t="s">
        <v>323</v>
      </c>
      <c r="G93" s="1">
        <v>0</v>
      </c>
      <c r="H93" s="1">
        <v>0</v>
      </c>
      <c r="I93" s="1">
        <v>0</v>
      </c>
      <c r="J93" s="1" t="s">
        <v>13</v>
      </c>
      <c r="K93" s="2"/>
      <c r="L93" s="5">
        <f>K93*5229.35</f>
        <v>0</v>
      </c>
    </row>
    <row r="94" spans="1:12" customHeight="1" ht="53">
      <c r="A94" s="1"/>
      <c r="B94" s="1">
        <v>882188</v>
      </c>
      <c r="C94" s="1" t="s">
        <v>324</v>
      </c>
      <c r="D94" s="1" t="s">
        <v>325</v>
      </c>
      <c r="E94" s="3" t="s">
        <v>326</v>
      </c>
      <c r="F94" s="1" t="s">
        <v>327</v>
      </c>
      <c r="G94" s="1">
        <v>0</v>
      </c>
      <c r="H94" s="1">
        <v>0</v>
      </c>
      <c r="I94" s="1">
        <v>0</v>
      </c>
      <c r="J94" s="1" t="s">
        <v>13</v>
      </c>
      <c r="K94" s="2"/>
      <c r="L94" s="5">
        <f>K94*6071.46</f>
        <v>0</v>
      </c>
    </row>
    <row r="95" spans="1:12" customHeight="1" ht="27">
      <c r="A95" s="1"/>
      <c r="B95" s="1">
        <v>873893</v>
      </c>
      <c r="C95" s="1" t="s">
        <v>328</v>
      </c>
      <c r="D95" s="1" t="s">
        <v>329</v>
      </c>
      <c r="E95" s="3" t="s">
        <v>330</v>
      </c>
      <c r="F95" s="1" t="s">
        <v>331</v>
      </c>
      <c r="G95" s="1">
        <v>0</v>
      </c>
      <c r="H95" s="1" t="s">
        <v>285</v>
      </c>
      <c r="I95" s="1">
        <v>0</v>
      </c>
      <c r="J95" s="1" t="s">
        <v>13</v>
      </c>
      <c r="K95" s="2"/>
      <c r="L95" s="5">
        <f>K95*2624.00</f>
        <v>0</v>
      </c>
    </row>
    <row r="96" spans="1:12" customHeight="1" ht="27">
      <c r="A96" s="1"/>
      <c r="B96" s="1">
        <v>873894</v>
      </c>
      <c r="C96" s="1" t="s">
        <v>332</v>
      </c>
      <c r="D96" s="1" t="s">
        <v>333</v>
      </c>
      <c r="E96" s="3" t="s">
        <v>334</v>
      </c>
      <c r="F96" s="1" t="s">
        <v>335</v>
      </c>
      <c r="G96" s="1">
        <v>0</v>
      </c>
      <c r="H96" s="1">
        <v>0</v>
      </c>
      <c r="I96" s="1">
        <v>0</v>
      </c>
      <c r="J96" s="1" t="s">
        <v>13</v>
      </c>
      <c r="K96" s="2"/>
      <c r="L96" s="5">
        <f>K96*2794.00</f>
        <v>0</v>
      </c>
    </row>
    <row r="97" spans="1:12" customHeight="1" ht="27">
      <c r="A97" s="1"/>
      <c r="B97" s="1">
        <v>873895</v>
      </c>
      <c r="C97" s="1" t="s">
        <v>336</v>
      </c>
      <c r="D97" s="1" t="s">
        <v>337</v>
      </c>
      <c r="E97" s="3" t="s">
        <v>338</v>
      </c>
      <c r="F97" s="1" t="s">
        <v>339</v>
      </c>
      <c r="G97" s="1">
        <v>0</v>
      </c>
      <c r="H97" s="1">
        <v>0</v>
      </c>
      <c r="I97" s="1">
        <v>0</v>
      </c>
      <c r="J97" s="1" t="s">
        <v>13</v>
      </c>
      <c r="K97" s="2"/>
      <c r="L97" s="5">
        <f>K97*2944.00</f>
        <v>0</v>
      </c>
    </row>
    <row r="98" spans="1:12" customHeight="1" ht="27">
      <c r="A98" s="1"/>
      <c r="B98" s="1">
        <v>873896</v>
      </c>
      <c r="C98" s="1" t="s">
        <v>340</v>
      </c>
      <c r="D98" s="1" t="s">
        <v>341</v>
      </c>
      <c r="E98" s="3" t="s">
        <v>342</v>
      </c>
      <c r="F98" s="1" t="s">
        <v>343</v>
      </c>
      <c r="G98" s="1">
        <v>0</v>
      </c>
      <c r="H98" s="1">
        <v>0</v>
      </c>
      <c r="I98" s="1">
        <v>0</v>
      </c>
      <c r="J98" s="1" t="s">
        <v>13</v>
      </c>
      <c r="K98" s="2"/>
      <c r="L98" s="5">
        <f>K98*3341.00</f>
        <v>0</v>
      </c>
    </row>
    <row r="99" spans="1:12" customHeight="1" ht="35">
      <c r="A99" s="1"/>
      <c r="B99" s="1">
        <v>873897</v>
      </c>
      <c r="C99" s="1" t="s">
        <v>344</v>
      </c>
      <c r="D99" s="1" t="s">
        <v>345</v>
      </c>
      <c r="E99" s="3" t="s">
        <v>346</v>
      </c>
      <c r="F99" s="1" t="s">
        <v>347</v>
      </c>
      <c r="G99" s="1">
        <v>0</v>
      </c>
      <c r="H99" s="1">
        <v>0</v>
      </c>
      <c r="I99" s="1">
        <v>0</v>
      </c>
      <c r="J99" s="1" t="s">
        <v>13</v>
      </c>
      <c r="K99" s="2"/>
      <c r="L99" s="5">
        <f>K99*5394.00</f>
        <v>0</v>
      </c>
    </row>
    <row r="100" spans="1:12" customHeight="1" ht="35">
      <c r="A100" s="1"/>
      <c r="B100" s="1">
        <v>873898</v>
      </c>
      <c r="C100" s="1" t="s">
        <v>348</v>
      </c>
      <c r="D100" s="1" t="s">
        <v>349</v>
      </c>
      <c r="E100" s="3" t="s">
        <v>350</v>
      </c>
      <c r="F100" s="1" t="s">
        <v>351</v>
      </c>
      <c r="G100" s="1">
        <v>0</v>
      </c>
      <c r="H100" s="1">
        <v>0</v>
      </c>
      <c r="I100" s="1">
        <v>0</v>
      </c>
      <c r="J100" s="1" t="s">
        <v>13</v>
      </c>
      <c r="K100" s="2"/>
      <c r="L100" s="5">
        <f>K100*6759.00</f>
        <v>0</v>
      </c>
    </row>
    <row r="101" spans="1:12" customHeight="1" ht="35">
      <c r="A101" s="1"/>
      <c r="B101" s="1">
        <v>873899</v>
      </c>
      <c r="C101" s="1" t="s">
        <v>352</v>
      </c>
      <c r="D101" s="1" t="s">
        <v>353</v>
      </c>
      <c r="E101" s="3" t="s">
        <v>354</v>
      </c>
      <c r="F101" s="1" t="s">
        <v>355</v>
      </c>
      <c r="G101" s="1">
        <v>0</v>
      </c>
      <c r="H101" s="1" t="s">
        <v>295</v>
      </c>
      <c r="I101" s="1">
        <v>0</v>
      </c>
      <c r="J101" s="1" t="s">
        <v>13</v>
      </c>
      <c r="K101" s="2"/>
      <c r="L101" s="5">
        <f>K101*8775.00</f>
        <v>0</v>
      </c>
    </row>
    <row r="102" spans="1:12" customHeight="1" ht="21">
      <c r="A102" s="1"/>
      <c r="B102" s="1">
        <v>822011</v>
      </c>
      <c r="C102" s="1" t="s">
        <v>356</v>
      </c>
      <c r="D102" s="1" t="s">
        <v>357</v>
      </c>
      <c r="E102" s="3" t="s">
        <v>358</v>
      </c>
      <c r="F102" s="1" t="s">
        <v>359</v>
      </c>
      <c r="G102" s="1">
        <v>0</v>
      </c>
      <c r="H102" s="1">
        <v>0</v>
      </c>
      <c r="I102" s="1">
        <v>0</v>
      </c>
      <c r="J102" s="1" t="s">
        <v>13</v>
      </c>
      <c r="K102" s="2"/>
      <c r="L102" s="5">
        <f>K102*2280.00</f>
        <v>0</v>
      </c>
    </row>
    <row r="103" spans="1:12" customHeight="1" ht="21">
      <c r="A103" s="1"/>
      <c r="B103" s="1">
        <v>822012</v>
      </c>
      <c r="C103" s="1" t="s">
        <v>360</v>
      </c>
      <c r="D103" s="1" t="s">
        <v>361</v>
      </c>
      <c r="E103" s="3" t="s">
        <v>362</v>
      </c>
      <c r="F103" s="1" t="s">
        <v>363</v>
      </c>
      <c r="G103" s="1">
        <v>0</v>
      </c>
      <c r="H103" s="1">
        <v>0</v>
      </c>
      <c r="I103" s="1">
        <v>0</v>
      </c>
      <c r="J103" s="1" t="s">
        <v>13</v>
      </c>
      <c r="K103" s="2"/>
      <c r="L103" s="5">
        <f>K103*2491.00</f>
        <v>0</v>
      </c>
    </row>
    <row r="104" spans="1:12" customHeight="1" ht="21">
      <c r="A104" s="1"/>
      <c r="B104" s="1">
        <v>822013</v>
      </c>
      <c r="C104" s="1" t="s">
        <v>364</v>
      </c>
      <c r="D104" s="1" t="s">
        <v>365</v>
      </c>
      <c r="E104" s="3" t="s">
        <v>366</v>
      </c>
      <c r="F104" s="1" t="s">
        <v>367</v>
      </c>
      <c r="G104" s="1">
        <v>0</v>
      </c>
      <c r="H104" s="1">
        <v>0</v>
      </c>
      <c r="I104" s="1">
        <v>0</v>
      </c>
      <c r="J104" s="1" t="s">
        <v>13</v>
      </c>
      <c r="K104" s="2"/>
      <c r="L104" s="5">
        <f>K104*2677.00</f>
        <v>0</v>
      </c>
    </row>
    <row r="105" spans="1:12" customHeight="1" ht="21">
      <c r="A105" s="1"/>
      <c r="B105" s="1">
        <v>822014</v>
      </c>
      <c r="C105" s="1" t="s">
        <v>368</v>
      </c>
      <c r="D105" s="1" t="s">
        <v>369</v>
      </c>
      <c r="E105" s="3" t="s">
        <v>370</v>
      </c>
      <c r="F105" s="1" t="s">
        <v>371</v>
      </c>
      <c r="G105" s="1">
        <v>0</v>
      </c>
      <c r="H105" s="1">
        <v>0</v>
      </c>
      <c r="I105" s="1">
        <v>0</v>
      </c>
      <c r="J105" s="1" t="s">
        <v>13</v>
      </c>
      <c r="K105" s="2"/>
      <c r="L105" s="5">
        <f>K105*2973.00</f>
        <v>0</v>
      </c>
    </row>
    <row r="106" spans="1:12" customHeight="1" ht="21">
      <c r="A106" s="1"/>
      <c r="B106" s="1">
        <v>822015</v>
      </c>
      <c r="C106" s="1" t="s">
        <v>372</v>
      </c>
      <c r="D106" s="1" t="s">
        <v>373</v>
      </c>
      <c r="E106" s="3" t="s">
        <v>374</v>
      </c>
      <c r="F106" s="1" t="s">
        <v>375</v>
      </c>
      <c r="G106" s="1">
        <v>0</v>
      </c>
      <c r="H106" s="1">
        <v>0</v>
      </c>
      <c r="I106" s="1">
        <v>0</v>
      </c>
      <c r="J106" s="1" t="s">
        <v>13</v>
      </c>
      <c r="K106" s="2"/>
      <c r="L106" s="5">
        <f>K106*5570.00</f>
        <v>0</v>
      </c>
    </row>
    <row r="107" spans="1:12">
      <c r="A107" s="1"/>
      <c r="B107" s="1">
        <v>822016</v>
      </c>
      <c r="C107" s="1" t="s">
        <v>376</v>
      </c>
      <c r="D107" s="1" t="s">
        <v>377</v>
      </c>
      <c r="E107" s="3" t="s">
        <v>378</v>
      </c>
      <c r="F107" s="1" t="s">
        <v>379</v>
      </c>
      <c r="G107" s="1">
        <v>0</v>
      </c>
      <c r="H107" s="1">
        <v>0</v>
      </c>
      <c r="I107" s="1">
        <v>0</v>
      </c>
      <c r="J107" s="1" t="s">
        <v>13</v>
      </c>
      <c r="K107" s="2"/>
      <c r="L107" s="5">
        <f>K107*6698.00</f>
        <v>0</v>
      </c>
    </row>
    <row r="108" spans="1:12">
      <c r="A108" s="1"/>
      <c r="B108" s="1">
        <v>822017</v>
      </c>
      <c r="C108" s="1" t="s">
        <v>380</v>
      </c>
      <c r="D108" s="1" t="s">
        <v>381</v>
      </c>
      <c r="E108" s="3" t="s">
        <v>382</v>
      </c>
      <c r="F108" s="1" t="s">
        <v>383</v>
      </c>
      <c r="G108" s="1">
        <v>0</v>
      </c>
      <c r="H108" s="1">
        <v>0</v>
      </c>
      <c r="I108" s="1">
        <v>0</v>
      </c>
      <c r="J108" s="1" t="s">
        <v>13</v>
      </c>
      <c r="K108" s="2"/>
      <c r="L108" s="5">
        <f>K108*9488.00</f>
        <v>0</v>
      </c>
    </row>
    <row r="109" spans="1:12">
      <c r="A109" s="1"/>
      <c r="B109" s="1">
        <v>822018</v>
      </c>
      <c r="C109" s="1" t="s">
        <v>384</v>
      </c>
      <c r="D109" s="1" t="s">
        <v>385</v>
      </c>
      <c r="E109" s="3" t="s">
        <v>386</v>
      </c>
      <c r="F109" s="1" t="s">
        <v>387</v>
      </c>
      <c r="G109" s="1">
        <v>0</v>
      </c>
      <c r="H109" s="1" t="s">
        <v>295</v>
      </c>
      <c r="I109" s="1">
        <v>0</v>
      </c>
      <c r="J109" s="1" t="s">
        <v>13</v>
      </c>
      <c r="K109" s="2"/>
      <c r="L109" s="5">
        <f>K109*13630.00</f>
        <v>0</v>
      </c>
    </row>
    <row r="110" spans="1:12">
      <c r="A110" s="1"/>
      <c r="B110" s="1">
        <v>822019</v>
      </c>
      <c r="C110" s="1" t="s">
        <v>388</v>
      </c>
      <c r="D110" s="1" t="s">
        <v>389</v>
      </c>
      <c r="E110" s="3" t="s">
        <v>390</v>
      </c>
      <c r="F110" s="1" t="s">
        <v>391</v>
      </c>
      <c r="G110" s="1">
        <v>0</v>
      </c>
      <c r="H110" s="1">
        <v>5</v>
      </c>
      <c r="I110" s="1">
        <v>0</v>
      </c>
      <c r="J110" s="1" t="s">
        <v>13</v>
      </c>
      <c r="K110" s="2"/>
      <c r="L110" s="5">
        <f>K110*20188.00</f>
        <v>0</v>
      </c>
    </row>
    <row r="111" spans="1:12">
      <c r="A111" s="1"/>
      <c r="B111" s="1">
        <v>836323</v>
      </c>
      <c r="C111" s="1" t="s">
        <v>392</v>
      </c>
      <c r="D111" s="1" t="s">
        <v>393</v>
      </c>
      <c r="E111" s="3" t="s">
        <v>394</v>
      </c>
      <c r="F111" s="1" t="s">
        <v>395</v>
      </c>
      <c r="G111" s="1">
        <v>0</v>
      </c>
      <c r="H111" s="1">
        <v>1</v>
      </c>
      <c r="I111" s="1">
        <v>0</v>
      </c>
      <c r="J111" s="1" t="s">
        <v>13</v>
      </c>
      <c r="K111" s="2"/>
      <c r="L111" s="5">
        <f>K111*248510.00</f>
        <v>0</v>
      </c>
    </row>
    <row r="112" spans="1:12">
      <c r="A112" s="1"/>
      <c r="B112" s="1">
        <v>836324</v>
      </c>
      <c r="C112" s="1" t="s">
        <v>396</v>
      </c>
      <c r="D112" s="1" t="s">
        <v>397</v>
      </c>
      <c r="E112" s="3" t="s">
        <v>398</v>
      </c>
      <c r="F112" s="1" t="s">
        <v>399</v>
      </c>
      <c r="G112" s="1">
        <v>0</v>
      </c>
      <c r="H112" s="1">
        <v>0</v>
      </c>
      <c r="I112" s="1">
        <v>0</v>
      </c>
      <c r="J112" s="1" t="s">
        <v>13</v>
      </c>
      <c r="K112" s="2"/>
      <c r="L112" s="5">
        <f>K112*35638.00</f>
        <v>0</v>
      </c>
    </row>
    <row r="113" spans="1:12">
      <c r="A113" s="1"/>
      <c r="B113" s="1">
        <v>836325</v>
      </c>
      <c r="C113" s="1" t="s">
        <v>400</v>
      </c>
      <c r="D113" s="1" t="s">
        <v>401</v>
      </c>
      <c r="E113" s="3" t="s">
        <v>402</v>
      </c>
      <c r="F113" s="1" t="s">
        <v>403</v>
      </c>
      <c r="G113" s="1">
        <v>0</v>
      </c>
      <c r="H113" s="1">
        <v>0</v>
      </c>
      <c r="I113" s="1">
        <v>0</v>
      </c>
      <c r="J113" s="1" t="s">
        <v>13</v>
      </c>
      <c r="K113" s="2"/>
      <c r="L113" s="5">
        <f>K113*43882.00</f>
        <v>0</v>
      </c>
    </row>
    <row r="114" spans="1:12">
      <c r="A114" s="1"/>
      <c r="B114" s="1">
        <v>836326</v>
      </c>
      <c r="C114" s="1" t="s">
        <v>404</v>
      </c>
      <c r="D114" s="1" t="s">
        <v>405</v>
      </c>
      <c r="E114" s="3" t="s">
        <v>406</v>
      </c>
      <c r="F114" s="1" t="s">
        <v>407</v>
      </c>
      <c r="G114" s="1">
        <v>0</v>
      </c>
      <c r="H114" s="1">
        <v>1</v>
      </c>
      <c r="I114" s="1">
        <v>0</v>
      </c>
      <c r="J114" s="1" t="s">
        <v>13</v>
      </c>
      <c r="K114" s="2"/>
      <c r="L114" s="5">
        <f>K114*76021.00</f>
        <v>0</v>
      </c>
    </row>
    <row r="115" spans="1:12">
      <c r="A115" s="1"/>
      <c r="B115" s="1">
        <v>836327</v>
      </c>
      <c r="C115" s="1" t="s">
        <v>408</v>
      </c>
      <c r="D115" s="1" t="s">
        <v>409</v>
      </c>
      <c r="E115" s="3" t="s">
        <v>410</v>
      </c>
      <c r="F115" s="1" t="s">
        <v>411</v>
      </c>
      <c r="G115" s="1">
        <v>0</v>
      </c>
      <c r="H115" s="1">
        <v>0</v>
      </c>
      <c r="I115" s="1">
        <v>0</v>
      </c>
      <c r="J115" s="1" t="s">
        <v>13</v>
      </c>
      <c r="K115" s="2"/>
      <c r="L115" s="5">
        <f>K115*170815.00</f>
        <v>0</v>
      </c>
    </row>
    <row r="116" spans="1:12" customHeight="1" ht="53">
      <c r="A116" s="1"/>
      <c r="B116" s="1">
        <v>822036</v>
      </c>
      <c r="C116" s="1" t="s">
        <v>412</v>
      </c>
      <c r="D116" s="1" t="s">
        <v>413</v>
      </c>
      <c r="E116" s="3" t="s">
        <v>414</v>
      </c>
      <c r="F116" s="1" t="s">
        <v>415</v>
      </c>
      <c r="G116" s="1">
        <v>0</v>
      </c>
      <c r="H116" s="1">
        <v>0</v>
      </c>
      <c r="I116" s="1">
        <v>0</v>
      </c>
      <c r="J116" s="1" t="s">
        <v>13</v>
      </c>
      <c r="K116" s="2"/>
      <c r="L116" s="5">
        <f>K116*4656.38</f>
        <v>0</v>
      </c>
    </row>
    <row r="117" spans="1:12" customHeight="1" ht="53">
      <c r="A117" s="1"/>
      <c r="B117" s="1">
        <v>822037</v>
      </c>
      <c r="C117" s="1" t="s">
        <v>416</v>
      </c>
      <c r="D117" s="1" t="s">
        <v>417</v>
      </c>
      <c r="E117" s="3" t="s">
        <v>418</v>
      </c>
      <c r="F117" s="1" t="s">
        <v>419</v>
      </c>
      <c r="G117" s="1">
        <v>-1</v>
      </c>
      <c r="H117" s="1">
        <v>0</v>
      </c>
      <c r="I117" s="1">
        <v>0</v>
      </c>
      <c r="J117" s="1" t="s">
        <v>13</v>
      </c>
      <c r="K117" s="2"/>
      <c r="L117" s="5">
        <f>K117*5396.12</f>
        <v>0</v>
      </c>
    </row>
    <row r="118" spans="1:12" customHeight="1" ht="27">
      <c r="A118" s="1"/>
      <c r="B118" s="1">
        <v>822032</v>
      </c>
      <c r="C118" s="1" t="s">
        <v>420</v>
      </c>
      <c r="D118" s="1" t="s">
        <v>421</v>
      </c>
      <c r="E118" s="3" t="s">
        <v>422</v>
      </c>
      <c r="F118" s="1" t="s">
        <v>423</v>
      </c>
      <c r="G118" s="1">
        <v>0</v>
      </c>
      <c r="H118" s="1">
        <v>0</v>
      </c>
      <c r="I118" s="1">
        <v>0</v>
      </c>
      <c r="J118" s="1" t="s">
        <v>13</v>
      </c>
      <c r="K118" s="2"/>
      <c r="L118" s="5">
        <f>K118*1514.15</f>
        <v>0</v>
      </c>
    </row>
    <row r="119" spans="1:12" customHeight="1" ht="27">
      <c r="A119" s="1"/>
      <c r="B119" s="1">
        <v>822034</v>
      </c>
      <c r="C119" s="1" t="s">
        <v>424</v>
      </c>
      <c r="D119" s="1" t="s">
        <v>425</v>
      </c>
      <c r="E119" s="3" t="s">
        <v>426</v>
      </c>
      <c r="F119" s="1" t="s">
        <v>427</v>
      </c>
      <c r="G119" s="1">
        <v>0</v>
      </c>
      <c r="H119" s="1">
        <v>0</v>
      </c>
      <c r="I119" s="1">
        <v>0</v>
      </c>
      <c r="J119" s="1" t="s">
        <v>13</v>
      </c>
      <c r="K119" s="2"/>
      <c r="L119" s="5">
        <f>K119*2717.88</f>
        <v>0</v>
      </c>
    </row>
    <row r="120" spans="1:12" customHeight="1" ht="27">
      <c r="A120" s="1"/>
      <c r="B120" s="1">
        <v>822035</v>
      </c>
      <c r="C120" s="1" t="s">
        <v>428</v>
      </c>
      <c r="D120" s="1" t="s">
        <v>429</v>
      </c>
      <c r="E120" s="3" t="s">
        <v>430</v>
      </c>
      <c r="F120" s="1" t="s">
        <v>431</v>
      </c>
      <c r="G120" s="1">
        <v>-1</v>
      </c>
      <c r="H120" s="1">
        <v>0</v>
      </c>
      <c r="I120" s="1">
        <v>0</v>
      </c>
      <c r="J120" s="1" t="s">
        <v>13</v>
      </c>
      <c r="K120" s="2"/>
      <c r="L120" s="5">
        <f>K120*2973.81</f>
        <v>0</v>
      </c>
    </row>
    <row r="121" spans="1:12" customHeight="1" ht="27">
      <c r="A121" s="1"/>
      <c r="B121" s="1">
        <v>822033</v>
      </c>
      <c r="C121" s="1" t="s">
        <v>432</v>
      </c>
      <c r="D121" s="1" t="s">
        <v>433</v>
      </c>
      <c r="E121" s="3" t="s">
        <v>434</v>
      </c>
      <c r="F121" s="1" t="s">
        <v>435</v>
      </c>
      <c r="G121" s="1">
        <v>-1</v>
      </c>
      <c r="H121" s="1">
        <v>0</v>
      </c>
      <c r="I121" s="1">
        <v>0</v>
      </c>
      <c r="J121" s="1" t="s">
        <v>13</v>
      </c>
      <c r="K121" s="2"/>
      <c r="L121" s="5">
        <f>K121*2490.01</f>
        <v>0</v>
      </c>
    </row>
    <row r="122" spans="1:12" customHeight="1" ht="18">
      <c r="A122" s="1"/>
      <c r="B122" s="1">
        <v>858844</v>
      </c>
      <c r="C122" s="1" t="s">
        <v>436</v>
      </c>
      <c r="D122" s="1" t="s">
        <v>437</v>
      </c>
      <c r="E122" s="3" t="s">
        <v>438</v>
      </c>
      <c r="F122" s="1" t="s">
        <v>439</v>
      </c>
      <c r="G122" s="1">
        <v>0</v>
      </c>
      <c r="H122" s="1">
        <v>0</v>
      </c>
      <c r="I122" s="1">
        <v>0</v>
      </c>
      <c r="J122" s="1" t="s">
        <v>13</v>
      </c>
      <c r="K122" s="2"/>
      <c r="L122" s="5">
        <f>K122*2749.15</f>
        <v>0</v>
      </c>
    </row>
    <row r="123" spans="1:12" customHeight="1" ht="18">
      <c r="A123" s="1"/>
      <c r="B123" s="1">
        <v>858845</v>
      </c>
      <c r="C123" s="1" t="s">
        <v>440</v>
      </c>
      <c r="D123" s="1" t="s">
        <v>441</v>
      </c>
      <c r="E123" s="3" t="s">
        <v>442</v>
      </c>
      <c r="F123" s="1" t="s">
        <v>443</v>
      </c>
      <c r="G123" s="1">
        <v>0</v>
      </c>
      <c r="H123" s="1">
        <v>0</v>
      </c>
      <c r="I123" s="1">
        <v>0</v>
      </c>
      <c r="J123" s="1" t="s">
        <v>13</v>
      </c>
      <c r="K123" s="2"/>
      <c r="L123" s="5">
        <f>K123*2872.14</f>
        <v>0</v>
      </c>
    </row>
    <row r="124" spans="1:12" customHeight="1" ht="18">
      <c r="A124" s="1"/>
      <c r="B124" s="1">
        <v>858846</v>
      </c>
      <c r="C124" s="1" t="s">
        <v>444</v>
      </c>
      <c r="D124" s="1" t="s">
        <v>445</v>
      </c>
      <c r="E124" s="3" t="s">
        <v>446</v>
      </c>
      <c r="F124" s="1" t="s">
        <v>447</v>
      </c>
      <c r="G124" s="1">
        <v>0</v>
      </c>
      <c r="H124" s="1">
        <v>0</v>
      </c>
      <c r="I124" s="1">
        <v>0</v>
      </c>
      <c r="J124" s="1" t="s">
        <v>13</v>
      </c>
      <c r="K124" s="2"/>
      <c r="L124" s="5">
        <f>K124*2995.14</f>
        <v>0</v>
      </c>
    </row>
    <row r="125" spans="1:12" customHeight="1" ht="18">
      <c r="A125" s="1"/>
      <c r="B125" s="1">
        <v>874014</v>
      </c>
      <c r="C125" s="1" t="s">
        <v>448</v>
      </c>
      <c r="D125" s="1" t="s">
        <v>449</v>
      </c>
      <c r="E125" s="3" t="s">
        <v>450</v>
      </c>
      <c r="F125" s="1" t="s">
        <v>451</v>
      </c>
      <c r="G125" s="1">
        <v>0</v>
      </c>
      <c r="H125" s="1">
        <v>0</v>
      </c>
      <c r="I125" s="1">
        <v>0</v>
      </c>
      <c r="J125" s="1" t="s">
        <v>13</v>
      </c>
      <c r="K125" s="2"/>
      <c r="L125" s="5">
        <f>K125*3201.24</f>
        <v>0</v>
      </c>
    </row>
    <row r="126" spans="1:12" customHeight="1" ht="18">
      <c r="A126" s="1"/>
      <c r="B126" s="1">
        <v>882311</v>
      </c>
      <c r="C126" s="1" t="s">
        <v>452</v>
      </c>
      <c r="D126" s="1" t="s">
        <v>453</v>
      </c>
      <c r="E126" s="3" t="s">
        <v>454</v>
      </c>
      <c r="F126" s="1" t="s">
        <v>455</v>
      </c>
      <c r="G126" s="1">
        <v>0</v>
      </c>
      <c r="H126" s="1">
        <v>0</v>
      </c>
      <c r="I126" s="1">
        <v>0</v>
      </c>
      <c r="J126" s="1" t="s">
        <v>13</v>
      </c>
      <c r="K126" s="2"/>
      <c r="L126" s="5">
        <f>K126*435.28</f>
        <v>0</v>
      </c>
    </row>
    <row r="127" spans="1:12" customHeight="1" ht="18">
      <c r="A127" s="1"/>
      <c r="B127" s="1">
        <v>882312</v>
      </c>
      <c r="C127" s="1" t="s">
        <v>456</v>
      </c>
      <c r="D127" s="1" t="s">
        <v>457</v>
      </c>
      <c r="E127" s="3" t="s">
        <v>458</v>
      </c>
      <c r="F127" s="1" t="s">
        <v>455</v>
      </c>
      <c r="G127" s="1">
        <v>0</v>
      </c>
      <c r="H127" s="1">
        <v>0</v>
      </c>
      <c r="I127" s="1">
        <v>0</v>
      </c>
      <c r="J127" s="1" t="s">
        <v>13</v>
      </c>
      <c r="K127" s="2"/>
      <c r="L127" s="5">
        <f>K127*435.28</f>
        <v>0</v>
      </c>
    </row>
    <row r="128" spans="1:12" customHeight="1" ht="21">
      <c r="A128" s="1"/>
      <c r="B128" s="1">
        <v>858847</v>
      </c>
      <c r="C128" s="1" t="s">
        <v>459</v>
      </c>
      <c r="D128" s="1" t="s">
        <v>460</v>
      </c>
      <c r="E128" s="3" t="s">
        <v>461</v>
      </c>
      <c r="F128" s="1" t="s">
        <v>462</v>
      </c>
      <c r="G128" s="1">
        <v>0</v>
      </c>
      <c r="H128" s="1">
        <v>0</v>
      </c>
      <c r="I128" s="1">
        <v>0</v>
      </c>
      <c r="J128" s="1" t="s">
        <v>13</v>
      </c>
      <c r="K128" s="2"/>
      <c r="L128" s="5">
        <f>K128*1359.61</f>
        <v>0</v>
      </c>
    </row>
    <row r="129" spans="1:12" customHeight="1" ht="21">
      <c r="A129" s="1"/>
      <c r="B129" s="1">
        <v>858848</v>
      </c>
      <c r="C129" s="1" t="s">
        <v>463</v>
      </c>
      <c r="D129" s="1" t="s">
        <v>464</v>
      </c>
      <c r="E129" s="3" t="s">
        <v>465</v>
      </c>
      <c r="F129" s="1" t="s">
        <v>466</v>
      </c>
      <c r="G129" s="1">
        <v>0</v>
      </c>
      <c r="H129" s="1">
        <v>0</v>
      </c>
      <c r="I129" s="1">
        <v>0</v>
      </c>
      <c r="J129" s="1" t="s">
        <v>13</v>
      </c>
      <c r="K129" s="2"/>
      <c r="L129" s="5">
        <f>K129*1406.15</f>
        <v>0</v>
      </c>
    </row>
    <row r="130" spans="1:12" customHeight="1" ht="21">
      <c r="A130" s="1"/>
      <c r="B130" s="1">
        <v>858849</v>
      </c>
      <c r="C130" s="1" t="s">
        <v>467</v>
      </c>
      <c r="D130" s="1" t="s">
        <v>468</v>
      </c>
      <c r="E130" s="3" t="s">
        <v>469</v>
      </c>
      <c r="F130" s="1" t="s">
        <v>470</v>
      </c>
      <c r="G130" s="1">
        <v>0</v>
      </c>
      <c r="H130" s="1">
        <v>0</v>
      </c>
      <c r="I130" s="1">
        <v>0</v>
      </c>
      <c r="J130" s="1" t="s">
        <v>13</v>
      </c>
      <c r="K130" s="2"/>
      <c r="L130" s="5">
        <f>K130*1974.60</f>
        <v>0</v>
      </c>
    </row>
    <row r="131" spans="1:12" customHeight="1" ht="21">
      <c r="A131" s="1"/>
      <c r="B131" s="1">
        <v>858850</v>
      </c>
      <c r="C131" s="1" t="s">
        <v>471</v>
      </c>
      <c r="D131" s="1" t="s">
        <v>472</v>
      </c>
      <c r="E131" s="3" t="s">
        <v>473</v>
      </c>
      <c r="F131" s="1" t="s">
        <v>474</v>
      </c>
      <c r="G131" s="1">
        <v>0</v>
      </c>
      <c r="H131" s="1">
        <v>0</v>
      </c>
      <c r="I131" s="1">
        <v>0</v>
      </c>
      <c r="J131" s="1" t="s">
        <v>13</v>
      </c>
      <c r="K131" s="2"/>
      <c r="L131" s="5">
        <f>K131*2150.78</f>
        <v>0</v>
      </c>
    </row>
    <row r="132" spans="1:12" customHeight="1" ht="21">
      <c r="A132" s="1"/>
      <c r="B132" s="1">
        <v>858851</v>
      </c>
      <c r="C132" s="1" t="s">
        <v>475</v>
      </c>
      <c r="D132" s="1" t="s">
        <v>476</v>
      </c>
      <c r="E132" s="3" t="s">
        <v>477</v>
      </c>
      <c r="F132" s="1" t="s">
        <v>478</v>
      </c>
      <c r="G132" s="1">
        <v>0</v>
      </c>
      <c r="H132" s="1">
        <v>0</v>
      </c>
      <c r="I132" s="1">
        <v>0</v>
      </c>
      <c r="J132" s="1" t="s">
        <v>13</v>
      </c>
      <c r="K132" s="2"/>
      <c r="L132" s="5">
        <f>K132*2194.00</f>
        <v>0</v>
      </c>
    </row>
    <row r="133" spans="1:12" customHeight="1" ht="105">
      <c r="A133" s="1"/>
      <c r="B133" s="1">
        <v>810905</v>
      </c>
      <c r="C133" s="1" t="s">
        <v>479</v>
      </c>
      <c r="D133" s="1" t="s">
        <v>480</v>
      </c>
      <c r="E133" s="3" t="s">
        <v>481</v>
      </c>
      <c r="F133" s="1" t="s">
        <v>482</v>
      </c>
      <c r="G133" s="1">
        <v>0</v>
      </c>
      <c r="H133" s="1" t="s">
        <v>295</v>
      </c>
      <c r="I133" s="1">
        <v>0</v>
      </c>
      <c r="J133" s="1" t="s">
        <v>13</v>
      </c>
      <c r="K133" s="2"/>
      <c r="L133" s="5">
        <f>K133*1809.00</f>
        <v>0</v>
      </c>
    </row>
    <row r="134" spans="1:12" customHeight="1" ht="53">
      <c r="A134" s="1"/>
      <c r="B134" s="1">
        <v>822083</v>
      </c>
      <c r="C134" s="1" t="s">
        <v>483</v>
      </c>
      <c r="D134" s="1" t="s">
        <v>484</v>
      </c>
      <c r="E134" s="3" t="s">
        <v>485</v>
      </c>
      <c r="F134" s="1" t="s">
        <v>486</v>
      </c>
      <c r="G134" s="1">
        <v>0</v>
      </c>
      <c r="H134" s="1" t="s">
        <v>487</v>
      </c>
      <c r="I134" s="1">
        <v>0</v>
      </c>
      <c r="J134" s="1" t="s">
        <v>13</v>
      </c>
      <c r="K134" s="2"/>
      <c r="L134" s="5">
        <f>K134*837.00</f>
        <v>0</v>
      </c>
    </row>
    <row r="135" spans="1:12" customHeight="1" ht="53">
      <c r="A135" s="1"/>
      <c r="B135" s="1">
        <v>822084</v>
      </c>
      <c r="C135" s="1" t="s">
        <v>488</v>
      </c>
      <c r="D135" s="1" t="s">
        <v>489</v>
      </c>
      <c r="E135" s="3" t="s">
        <v>490</v>
      </c>
      <c r="F135" s="1" t="s">
        <v>491</v>
      </c>
      <c r="G135" s="1">
        <v>0</v>
      </c>
      <c r="H135" s="1" t="s">
        <v>295</v>
      </c>
      <c r="I135" s="1">
        <v>0</v>
      </c>
      <c r="J135" s="1" t="s">
        <v>13</v>
      </c>
      <c r="K135" s="2"/>
      <c r="L135" s="5">
        <f>K135*1419.00</f>
        <v>0</v>
      </c>
    </row>
    <row r="136" spans="1:12" customHeight="1" ht="53">
      <c r="A136" s="1"/>
      <c r="B136" s="1">
        <v>822077</v>
      </c>
      <c r="C136" s="1" t="s">
        <v>492</v>
      </c>
      <c r="D136" s="1" t="s">
        <v>493</v>
      </c>
      <c r="E136" s="3" t="s">
        <v>494</v>
      </c>
      <c r="F136" s="1" t="s">
        <v>495</v>
      </c>
      <c r="G136" s="1">
        <v>0</v>
      </c>
      <c r="H136" s="1">
        <v>0</v>
      </c>
      <c r="I136" s="1">
        <v>0</v>
      </c>
      <c r="J136" s="1" t="s">
        <v>13</v>
      </c>
      <c r="K136" s="2"/>
      <c r="L136" s="5">
        <f>K136*331.20</f>
        <v>0</v>
      </c>
    </row>
    <row r="137" spans="1:12" customHeight="1" ht="53">
      <c r="A137" s="1"/>
      <c r="B137" s="1">
        <v>822078</v>
      </c>
      <c r="C137" s="1" t="s">
        <v>496</v>
      </c>
      <c r="D137" s="1" t="s">
        <v>497</v>
      </c>
      <c r="E137" s="3" t="s">
        <v>498</v>
      </c>
      <c r="F137" s="1" t="s">
        <v>499</v>
      </c>
      <c r="G137" s="1">
        <v>0</v>
      </c>
      <c r="H137" s="1">
        <v>0</v>
      </c>
      <c r="I137" s="1">
        <v>0</v>
      </c>
      <c r="J137" s="1" t="s">
        <v>13</v>
      </c>
      <c r="K137" s="2"/>
      <c r="L137" s="5">
        <f>K137*300.00</f>
        <v>0</v>
      </c>
    </row>
    <row r="138" spans="1:12" customHeight="1" ht="105">
      <c r="A138" s="1"/>
      <c r="B138" s="1">
        <v>873882</v>
      </c>
      <c r="C138" s="1" t="s">
        <v>500</v>
      </c>
      <c r="D138" s="1" t="s">
        <v>501</v>
      </c>
      <c r="E138" s="3" t="s">
        <v>502</v>
      </c>
      <c r="F138" s="1" t="s">
        <v>503</v>
      </c>
      <c r="G138" s="1">
        <v>0</v>
      </c>
      <c r="H138" s="1">
        <v>0</v>
      </c>
      <c r="I138" s="1">
        <v>0</v>
      </c>
      <c r="J138" s="1" t="s">
        <v>13</v>
      </c>
      <c r="K138" s="2"/>
      <c r="L138" s="5">
        <f>K138*2745.95</f>
        <v>0</v>
      </c>
    </row>
    <row r="139" spans="1:12" customHeight="1" ht="105">
      <c r="A139" s="1"/>
      <c r="B139" s="1">
        <v>839782</v>
      </c>
      <c r="C139" s="1" t="s">
        <v>504</v>
      </c>
      <c r="D139" s="1" t="s">
        <v>505</v>
      </c>
      <c r="E139" s="3" t="s">
        <v>506</v>
      </c>
      <c r="F139" s="1" t="s">
        <v>507</v>
      </c>
      <c r="G139" s="1">
        <v>0</v>
      </c>
      <c r="H139" s="1">
        <v>0</v>
      </c>
      <c r="I139" s="1">
        <v>0</v>
      </c>
      <c r="J139" s="1" t="s">
        <v>13</v>
      </c>
      <c r="K139" s="2"/>
      <c r="L139" s="5">
        <f>K139*341.80</f>
        <v>0</v>
      </c>
    </row>
    <row r="140" spans="1:12" customHeight="1" ht="105">
      <c r="A140" s="1"/>
      <c r="B140" s="1">
        <v>839783</v>
      </c>
      <c r="C140" s="1" t="s">
        <v>508</v>
      </c>
      <c r="D140" s="1" t="s">
        <v>509</v>
      </c>
      <c r="E140" s="3" t="s">
        <v>510</v>
      </c>
      <c r="F140" s="1" t="s">
        <v>511</v>
      </c>
      <c r="G140" s="1">
        <v>0</v>
      </c>
      <c r="H140" s="1">
        <v>0</v>
      </c>
      <c r="I140" s="1">
        <v>0</v>
      </c>
      <c r="J140" s="1" t="s">
        <v>13</v>
      </c>
      <c r="K140" s="2"/>
      <c r="L140" s="5">
        <f>K140*350.05</f>
        <v>0</v>
      </c>
    </row>
    <row r="141" spans="1:12" customHeight="1" ht="105">
      <c r="A141" s="1"/>
      <c r="B141" s="1">
        <v>869368</v>
      </c>
      <c r="C141" s="1" t="s">
        <v>512</v>
      </c>
      <c r="D141" s="1" t="s">
        <v>513</v>
      </c>
      <c r="E141" s="3" t="s">
        <v>514</v>
      </c>
      <c r="F141" s="1" t="s">
        <v>515</v>
      </c>
      <c r="G141" s="1">
        <v>0</v>
      </c>
      <c r="H141" s="1" t="s">
        <v>487</v>
      </c>
      <c r="I141" s="1">
        <v>0</v>
      </c>
      <c r="J141" s="1" t="s">
        <v>13</v>
      </c>
      <c r="K141" s="2"/>
      <c r="L141" s="5">
        <f>K141*942.00</f>
        <v>0</v>
      </c>
    </row>
    <row r="142" spans="1:12" customHeight="1" ht="35">
      <c r="A142" s="1"/>
      <c r="B142" s="1">
        <v>869372</v>
      </c>
      <c r="C142" s="1" t="s">
        <v>516</v>
      </c>
      <c r="D142" s="1" t="s">
        <v>517</v>
      </c>
      <c r="E142" s="3" t="s">
        <v>518</v>
      </c>
      <c r="F142" s="1" t="s">
        <v>519</v>
      </c>
      <c r="G142" s="1">
        <v>0</v>
      </c>
      <c r="H142" s="1">
        <v>0</v>
      </c>
      <c r="I142" s="1">
        <v>0</v>
      </c>
      <c r="J142" s="1" t="s">
        <v>13</v>
      </c>
      <c r="K142" s="2"/>
      <c r="L142" s="5">
        <f>K142*417.83</f>
        <v>0</v>
      </c>
    </row>
    <row r="143" spans="1:12" customHeight="1" ht="35">
      <c r="A143" s="1"/>
      <c r="B143" s="1">
        <v>870279</v>
      </c>
      <c r="C143" s="1" t="s">
        <v>520</v>
      </c>
      <c r="D143" s="1" t="s">
        <v>521</v>
      </c>
      <c r="E143" s="3" t="s">
        <v>522</v>
      </c>
      <c r="F143" s="1" t="s">
        <v>523</v>
      </c>
      <c r="G143" s="1">
        <v>0</v>
      </c>
      <c r="H143" s="1">
        <v>0</v>
      </c>
      <c r="I143" s="1">
        <v>0</v>
      </c>
      <c r="J143" s="1" t="s">
        <v>13</v>
      </c>
      <c r="K143" s="2"/>
      <c r="L143" s="5">
        <f>K143*826.80</f>
        <v>0</v>
      </c>
    </row>
    <row r="144" spans="1:12" customHeight="1" ht="35">
      <c r="A144" s="1"/>
      <c r="B144" s="1">
        <v>870281</v>
      </c>
      <c r="C144" s="1" t="s">
        <v>524</v>
      </c>
      <c r="D144" s="1" t="s">
        <v>525</v>
      </c>
      <c r="E144" s="3" t="s">
        <v>526</v>
      </c>
      <c r="F144" s="1" t="s">
        <v>527</v>
      </c>
      <c r="G144" s="1">
        <v>-2</v>
      </c>
      <c r="H144" s="1">
        <v>0</v>
      </c>
      <c r="I144" s="1">
        <v>0</v>
      </c>
      <c r="J144" s="1" t="s">
        <v>13</v>
      </c>
      <c r="K144" s="2"/>
      <c r="L144" s="5">
        <f>K144*1270.90</f>
        <v>0</v>
      </c>
    </row>
    <row r="145" spans="1:12" customHeight="1" ht="35">
      <c r="A145" s="1"/>
      <c r="B145" s="1">
        <v>870278</v>
      </c>
      <c r="C145" s="1" t="s">
        <v>528</v>
      </c>
      <c r="D145" s="1" t="s">
        <v>529</v>
      </c>
      <c r="E145" s="3" t="s">
        <v>530</v>
      </c>
      <c r="F145" s="1" t="s">
        <v>531</v>
      </c>
      <c r="G145" s="1">
        <v>0</v>
      </c>
      <c r="H145" s="1">
        <v>0</v>
      </c>
      <c r="I145" s="1">
        <v>0</v>
      </c>
      <c r="J145" s="1" t="s">
        <v>13</v>
      </c>
      <c r="K145" s="2"/>
      <c r="L145" s="5">
        <f>K145*436.48</f>
        <v>0</v>
      </c>
    </row>
    <row r="146" spans="1:12" customHeight="1" ht="35">
      <c r="A146" s="1"/>
      <c r="B146" s="1">
        <v>870280</v>
      </c>
      <c r="C146" s="1" t="s">
        <v>532</v>
      </c>
      <c r="D146" s="1" t="s">
        <v>533</v>
      </c>
      <c r="E146" s="3" t="s">
        <v>534</v>
      </c>
      <c r="F146" s="1" t="s">
        <v>535</v>
      </c>
      <c r="G146" s="1">
        <v>0</v>
      </c>
      <c r="H146" s="1">
        <v>0</v>
      </c>
      <c r="I146" s="1">
        <v>0</v>
      </c>
      <c r="J146" s="1" t="s">
        <v>13</v>
      </c>
      <c r="K146" s="2"/>
      <c r="L146" s="5">
        <f>K146*994.68</f>
        <v>0</v>
      </c>
    </row>
    <row r="147" spans="1:12" customHeight="1" ht="35">
      <c r="A147" s="1"/>
      <c r="B147" s="1">
        <v>870282</v>
      </c>
      <c r="C147" s="1" t="s">
        <v>536</v>
      </c>
      <c r="D147" s="1" t="s">
        <v>537</v>
      </c>
      <c r="E147" s="3" t="s">
        <v>538</v>
      </c>
      <c r="F147" s="1" t="s">
        <v>539</v>
      </c>
      <c r="G147" s="1">
        <v>0</v>
      </c>
      <c r="H147" s="1">
        <v>0</v>
      </c>
      <c r="I147" s="1">
        <v>0</v>
      </c>
      <c r="J147" s="1" t="s">
        <v>13</v>
      </c>
      <c r="K147" s="2"/>
      <c r="L147" s="5">
        <f>K147*1347.22</f>
        <v>0</v>
      </c>
    </row>
    <row r="148" spans="1:12" customHeight="1" ht="27">
      <c r="A148" s="1"/>
      <c r="B148" s="1">
        <v>823311</v>
      </c>
      <c r="C148" s="1" t="s">
        <v>540</v>
      </c>
      <c r="D148" s="1" t="s">
        <v>541</v>
      </c>
      <c r="E148" s="3" t="s">
        <v>542</v>
      </c>
      <c r="F148" s="1" t="s">
        <v>543</v>
      </c>
      <c r="G148" s="1">
        <v>0</v>
      </c>
      <c r="H148" s="1">
        <v>0</v>
      </c>
      <c r="I148" s="1">
        <v>0</v>
      </c>
      <c r="J148" s="1" t="s">
        <v>13</v>
      </c>
      <c r="K148" s="2"/>
      <c r="L148" s="5">
        <f>K148*209.70</f>
        <v>0</v>
      </c>
    </row>
    <row r="149" spans="1:12" customHeight="1" ht="27">
      <c r="A149" s="1"/>
      <c r="B149" s="1">
        <v>823312</v>
      </c>
      <c r="C149" s="1" t="s">
        <v>544</v>
      </c>
      <c r="D149" s="1" t="s">
        <v>545</v>
      </c>
      <c r="E149" s="3" t="s">
        <v>546</v>
      </c>
      <c r="F149" s="1" t="s">
        <v>547</v>
      </c>
      <c r="G149" s="1">
        <v>0</v>
      </c>
      <c r="H149" s="1">
        <v>0</v>
      </c>
      <c r="I149" s="1">
        <v>0</v>
      </c>
      <c r="J149" s="1" t="s">
        <v>13</v>
      </c>
      <c r="K149" s="2"/>
      <c r="L149" s="5">
        <f>K149*346.75</f>
        <v>0</v>
      </c>
    </row>
    <row r="150" spans="1:12" customHeight="1" ht="27">
      <c r="A150" s="1"/>
      <c r="B150" s="1">
        <v>823313</v>
      </c>
      <c r="C150" s="1" t="s">
        <v>548</v>
      </c>
      <c r="D150" s="1" t="s">
        <v>549</v>
      </c>
      <c r="E150" s="3" t="s">
        <v>550</v>
      </c>
      <c r="F150" s="1" t="s">
        <v>551</v>
      </c>
      <c r="G150" s="1">
        <v>0</v>
      </c>
      <c r="H150" s="1">
        <v>0</v>
      </c>
      <c r="I150" s="1">
        <v>0</v>
      </c>
      <c r="J150" s="1" t="s">
        <v>13</v>
      </c>
      <c r="K150" s="2"/>
      <c r="L150" s="5">
        <f>K150*650.57</f>
        <v>0</v>
      </c>
    </row>
    <row r="151" spans="1:12" customHeight="1" ht="27">
      <c r="A151" s="1"/>
      <c r="B151" s="1">
        <v>823314</v>
      </c>
      <c r="C151" s="1" t="s">
        <v>552</v>
      </c>
      <c r="D151" s="1" t="s">
        <v>553</v>
      </c>
      <c r="E151" s="3" t="s">
        <v>554</v>
      </c>
      <c r="F151" s="1" t="s">
        <v>555</v>
      </c>
      <c r="G151" s="1">
        <v>0</v>
      </c>
      <c r="H151" s="1">
        <v>0</v>
      </c>
      <c r="I151" s="1">
        <v>0</v>
      </c>
      <c r="J151" s="1" t="s">
        <v>13</v>
      </c>
      <c r="K151" s="2"/>
      <c r="L151" s="5">
        <f>K151*1071.63</f>
        <v>0</v>
      </c>
    </row>
    <row r="152" spans="1:12" customHeight="1" ht="105">
      <c r="A152" s="1"/>
      <c r="B152" s="1">
        <v>824962</v>
      </c>
      <c r="C152" s="1" t="s">
        <v>556</v>
      </c>
      <c r="D152" s="1">
        <v>2032</v>
      </c>
      <c r="E152" s="3" t="s">
        <v>557</v>
      </c>
      <c r="F152" s="1" t="s">
        <v>558</v>
      </c>
      <c r="G152" s="1">
        <v>0</v>
      </c>
      <c r="H152" s="1">
        <v>0</v>
      </c>
      <c r="I152" s="1">
        <v>0</v>
      </c>
      <c r="J152" s="1" t="s">
        <v>13</v>
      </c>
      <c r="K152" s="2"/>
      <c r="L152" s="5">
        <f>K152*315.15</f>
        <v>0</v>
      </c>
    </row>
    <row r="153" spans="1:12" customHeight="1" ht="53">
      <c r="A153" s="1"/>
      <c r="B153" s="1">
        <v>822885</v>
      </c>
      <c r="C153" s="1" t="s">
        <v>559</v>
      </c>
      <c r="D153" s="1" t="s">
        <v>560</v>
      </c>
      <c r="E153" s="3" t="s">
        <v>561</v>
      </c>
      <c r="F153" s="1" t="s">
        <v>562</v>
      </c>
      <c r="G153" s="1">
        <v>0</v>
      </c>
      <c r="H153" s="1">
        <v>0</v>
      </c>
      <c r="I153" s="1">
        <v>0</v>
      </c>
      <c r="J153" s="1" t="s">
        <v>13</v>
      </c>
      <c r="K153" s="2"/>
      <c r="L153" s="5">
        <f>K153*186.59</f>
        <v>0</v>
      </c>
    </row>
    <row r="154" spans="1:12" customHeight="1" ht="53">
      <c r="A154" s="1"/>
      <c r="B154" s="1">
        <v>823310</v>
      </c>
      <c r="C154" s="1" t="s">
        <v>563</v>
      </c>
      <c r="D154" s="1" t="s">
        <v>564</v>
      </c>
      <c r="E154" s="3" t="s">
        <v>565</v>
      </c>
      <c r="F154" s="1" t="s">
        <v>566</v>
      </c>
      <c r="G154" s="1">
        <v>0</v>
      </c>
      <c r="H154" s="1">
        <v>0</v>
      </c>
      <c r="I154" s="1">
        <v>0</v>
      </c>
      <c r="J154" s="1" t="s">
        <v>13</v>
      </c>
      <c r="K154" s="2"/>
      <c r="L154" s="5">
        <f>K154*260.89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8:A50"/>
    <mergeCell ref="A51:A54"/>
    <mergeCell ref="A55:A56"/>
    <mergeCell ref="A57:A58"/>
    <mergeCell ref="A59:A61"/>
    <mergeCell ref="A62:A68"/>
    <mergeCell ref="A69:A71"/>
    <mergeCell ref="A72:A74"/>
    <mergeCell ref="A75:A78"/>
    <mergeCell ref="A79:A80"/>
    <mergeCell ref="A81:A82"/>
    <mergeCell ref="A83:A85"/>
    <mergeCell ref="A86:A87"/>
    <mergeCell ref="A88:A92"/>
    <mergeCell ref="A93:A94"/>
    <mergeCell ref="A95:A98"/>
    <mergeCell ref="A99:A101"/>
    <mergeCell ref="A102:A106"/>
    <mergeCell ref="A107:A115"/>
    <mergeCell ref="A116:A117"/>
    <mergeCell ref="A118:A121"/>
    <mergeCell ref="A122:A127"/>
    <mergeCell ref="A128:A132"/>
    <mergeCell ref="A134:A135"/>
    <mergeCell ref="A136:A137"/>
    <mergeCell ref="A142:A144"/>
    <mergeCell ref="A145:A147"/>
    <mergeCell ref="A148:A151"/>
    <mergeCell ref="A153:A1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2024-11-21T10:19:02+03:00</dcterms:created>
  <dcterms:modified xsi:type="dcterms:W3CDTF">2024-11-21T10:19:02+03:00</dcterms:modified>
  <dc:title>Untitled Spreadsheet</dc:title>
  <dc:description/>
  <dc:subject/>
  <cp:keywords/>
  <cp:category/>
</cp:coreProperties>
</file>