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<sst xmlns="http://schemas.openxmlformats.org/spreadsheetml/2006/main" uniqueCount="556">
  <si>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</si>
  <si>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</si>
  <si>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</si>
  <si>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</si>
  <si>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</si>
  <si>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</si>
  <si>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</si>
  <si>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</si>
  <si>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</si>
  <si>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</si>
  <si>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ELT-101006</t>
  </si>
  <si>
    <t>Термоманометр 6bar, 80mm (1/60)</t>
  </si>
  <si>
    <t>510.00 руб.</t>
  </si>
  <si>
    <t>&gt;25</t>
  </si>
  <si>
    <t>шт</t>
  </si>
  <si>
    <t>ELT-101007</t>
  </si>
  <si>
    <t>Термоманометр 10bar, 80mm (1/60)</t>
  </si>
  <si>
    <t>KIP-130001</t>
  </si>
  <si>
    <t>водосчетчик НОРМА СВКМ-15У Р унив (БЕЗ ШТУЦЕРОВ) (1/20шт)</t>
  </si>
  <si>
    <t>664.00 руб.</t>
  </si>
  <si>
    <t>KIP-130002</t>
  </si>
  <si>
    <t>водосчетчик НОРМА СВКМ-15У Р унив (с штуцерами) (1/20шт)</t>
  </si>
  <si>
    <t>776.00 руб.</t>
  </si>
  <si>
    <t>KIP-130019</t>
  </si>
  <si>
    <t>комплект штуцеров (2шт) с накидкой гайкой для подключения водосчетчика</t>
  </si>
  <si>
    <t>200.00 руб.</t>
  </si>
  <si>
    <t>ком</t>
  </si>
  <si>
    <t>KIP-150001</t>
  </si>
  <si>
    <t>СВ110-008</t>
  </si>
  <si>
    <t>ВОДОСЧЕТЧИК универсальный ЭКО НОМ-15-110мм БЕЗ штуцеров (1/20шт)</t>
  </si>
  <si>
    <t>640.00 руб.</t>
  </si>
  <si>
    <t>KIP-150002</t>
  </si>
  <si>
    <t>СВ110-004</t>
  </si>
  <si>
    <t>ВОДОСЧЕТЧИК универсальный ЭКО НОМ-15-110мм + ШТУЦЕРА комплект (1/20шт)</t>
  </si>
  <si>
    <t>760.00 руб.</t>
  </si>
  <si>
    <t>&gt;100</t>
  </si>
  <si>
    <t>KIP-150010</t>
  </si>
  <si>
    <t>СВ20-003</t>
  </si>
  <si>
    <t>Счетчик воды универсальный ЭКО НОМ-20-130мм + ШТУЦЕРА комплект</t>
  </si>
  <si>
    <t>1 450.00 руб.</t>
  </si>
  <si>
    <t>KIP-150011</t>
  </si>
  <si>
    <t>СВ20-004</t>
  </si>
  <si>
    <t>Счетчик воды универсальный импульсный  ЭКО НОМ СВ 20-130мм ДГ+КМЧ-20</t>
  </si>
  <si>
    <t>0.00 руб.</t>
  </si>
  <si>
    <t>KIP-151201</t>
  </si>
  <si>
    <t>Счетчик воды универсальный АРШИН 15-110мм БЕЗ штуцеров (1/20шт)</t>
  </si>
  <si>
    <t>648.00 руб.</t>
  </si>
  <si>
    <t>KIP-151202</t>
  </si>
  <si>
    <t>Счетчик воды универсальный АРШИН 15-110мм + ШТУЦЕРА с обратным клапаном (1/20шт)</t>
  </si>
  <si>
    <t>824.00 руб.</t>
  </si>
  <si>
    <t>KIP-210001</t>
  </si>
  <si>
    <t>кран для манометра Ду 15 (11Б18/38бк) М20*1,5</t>
  </si>
  <si>
    <t>527.92 руб.</t>
  </si>
  <si>
    <t>KIP-210002</t>
  </si>
  <si>
    <t>кран для манометра Ду 15 (11Б27п(м)1) G1/2хG1/2</t>
  </si>
  <si>
    <t>&gt;50</t>
  </si>
  <si>
    <t>KIP-210003</t>
  </si>
  <si>
    <t>кран для манометра Ду 15 (11Б27п(м)1) G1/2хМ20*1,5</t>
  </si>
  <si>
    <t>KIP-210004</t>
  </si>
  <si>
    <t>кран для манометра Ду 15 (11Б38бк) с площадкой</t>
  </si>
  <si>
    <t>497.39 руб.</t>
  </si>
  <si>
    <t>KIP-210005</t>
  </si>
  <si>
    <t>кран для манометра Ду 15 с ручкой (11Б18/38бк)</t>
  </si>
  <si>
    <t>456.33 руб.</t>
  </si>
  <si>
    <t>KIP-210009</t>
  </si>
  <si>
    <t>трубка демпферная ПРЯМАЯ для манометра М20*1,5/G1/2</t>
  </si>
  <si>
    <t>806.50 руб.</t>
  </si>
  <si>
    <t>KIP-210010</t>
  </si>
  <si>
    <t>трубка демпферная УГЛОВАЯ для манометра М20*1,5/G1/2</t>
  </si>
  <si>
    <t>769.54 руб.</t>
  </si>
  <si>
    <t>KIP-240001</t>
  </si>
  <si>
    <t>YLA6</t>
  </si>
  <si>
    <t>Манометр радиальный 1/4 нижнее подключ  6 бар VR (1/100шт)</t>
  </si>
  <si>
    <t>193.19 руб.</t>
  </si>
  <si>
    <t>KIP-240002</t>
  </si>
  <si>
    <t>YLA10</t>
  </si>
  <si>
    <t>Манометр радиальный 1/4 нижнее подключ 10 бар VR (1/100шт)</t>
  </si>
  <si>
    <t>KIP-240003</t>
  </si>
  <si>
    <t>YLA16</t>
  </si>
  <si>
    <t>Манометр радиальный 1/4  нижнее подключ 16 бар VR (1/100шт)</t>
  </si>
  <si>
    <t>KIP-240004</t>
  </si>
  <si>
    <t>YLB6</t>
  </si>
  <si>
    <t>Манометр аксиальный 1/4 подключ сзади  6 бар VR (1/100шт)</t>
  </si>
  <si>
    <t>199.80 руб.</t>
  </si>
  <si>
    <t>KIP-240005</t>
  </si>
  <si>
    <t>YLB10</t>
  </si>
  <si>
    <t>Манометр аксиальный 1/4 подключ сзади 10 бар VR (1/100шт)</t>
  </si>
  <si>
    <t>KIP-240006</t>
  </si>
  <si>
    <t>YLB16</t>
  </si>
  <si>
    <t>Манометр аксиальный 1/4 подключ сзади 16 бар VR (1/100шт)</t>
  </si>
  <si>
    <t>KIP-240007</t>
  </si>
  <si>
    <t>YL20</t>
  </si>
  <si>
    <t>Манометр с верхним 1/4 подключением VIEIR 1/4 (1/100шт)</t>
  </si>
  <si>
    <t>265.84 руб.</t>
  </si>
  <si>
    <t>KIP-250001</t>
  </si>
  <si>
    <t>МД02-100-G-1МПа-ЭИ</t>
  </si>
  <si>
    <t>Манометр Экомера МД02-100мм 0-10 бар нижнее подключение  G1/2</t>
  </si>
  <si>
    <t>702.00 руб.</t>
  </si>
  <si>
    <t>KIP-250002</t>
  </si>
  <si>
    <t>МД02-100-G-1,6МПа-ЭИ</t>
  </si>
  <si>
    <t>Манометр Экомера МД02-100мм 0-16 бар нижнее подключение G1/2</t>
  </si>
  <si>
    <t>KIP-250014</t>
  </si>
  <si>
    <t>БТ-1-63-120C-L40</t>
  </si>
  <si>
    <t>Термометр биметалл Экомера БТ-1-63мм 0-120*С, L=40, заднее (осевое) подключение</t>
  </si>
  <si>
    <t>588.60 руб.</t>
  </si>
  <si>
    <t>&gt;10</t>
  </si>
  <si>
    <t>KIP-250015</t>
  </si>
  <si>
    <t>БТ-1-63-160C-L40</t>
  </si>
  <si>
    <t>Термометр биметалл Экомера БТ-1-63мм 0-160*С, L=40, заднее (осевое) подключение</t>
  </si>
  <si>
    <t>KIP-250016</t>
  </si>
  <si>
    <t>БТ-1-63-120C-L60</t>
  </si>
  <si>
    <t>Термометр биметалл Экомера БТ-1-63мм 0-120*С, L=60, заднее (осевое) подключение</t>
  </si>
  <si>
    <t>624.60 руб.</t>
  </si>
  <si>
    <t>KIP-250017</t>
  </si>
  <si>
    <t>БТ-1-80-120C-L60</t>
  </si>
  <si>
    <t>Термометр биметалл Экомера БТ-1-80мм 0-120*С, L=60, заднее (осевое) подключение</t>
  </si>
  <si>
    <t>811.80 руб.</t>
  </si>
  <si>
    <t>KIP-250018</t>
  </si>
  <si>
    <t>БТ-1-80-120C-L80</t>
  </si>
  <si>
    <t>Термометр биметалл Экомера БТ-1-80мм 0-120*С, L=80, заднее (осевое) подключение</t>
  </si>
  <si>
    <t>901.80 руб.</t>
  </si>
  <si>
    <t>KIP-270029</t>
  </si>
  <si>
    <t>Манометр ДМ-02, Ду 63, ниж подключ 0-6 бар, трубная резьба  G1/4 (аналог Росма TM-310P.0206)</t>
  </si>
  <si>
    <t>448.56 руб.</t>
  </si>
  <si>
    <t>KIP-270050</t>
  </si>
  <si>
    <t xml:space="preserve">Манометр ДМ-02, Ду 100, ниж подключение, 0-10 бар, трубная резьба G1/2 (аналог Росма TM-510P.0410) </t>
  </si>
  <si>
    <t>1 011.50 руб.</t>
  </si>
  <si>
    <t>KIP-270052</t>
  </si>
  <si>
    <t>Манометр ДМ-02, Ду 100 ниж подключение, 0-16 бар, трубная резьба G1/2 (аналог Росма TM-510P.0416)</t>
  </si>
  <si>
    <t>KIP-270055</t>
  </si>
  <si>
    <t xml:space="preserve">Манометр ДМ-02, Ду 100 ниж подключение, 0-25 бар, трубная резьба G1/2 </t>
  </si>
  <si>
    <t>889.08 руб.</t>
  </si>
  <si>
    <t>KIP-270057</t>
  </si>
  <si>
    <t>Манометр ДМ-02, Ду 100 ниж подключение, 0-6 бар, трубная резьба G1/2 (аналог Росма TM-510P.0406)</t>
  </si>
  <si>
    <t>KIP-320001</t>
  </si>
  <si>
    <t>YL17</t>
  </si>
  <si>
    <t>Термометр накладной с пружиной 0-120"С VR (1/100шт)</t>
  </si>
  <si>
    <t>262.54 руб.</t>
  </si>
  <si>
    <t>KIP-320002</t>
  </si>
  <si>
    <t>YL18</t>
  </si>
  <si>
    <t>Термометр с гильзой 0-120"С , d 63, зад подключение 1/2 (1/100шт)</t>
  </si>
  <si>
    <t>325.29 руб.</t>
  </si>
  <si>
    <t>KIP-350003</t>
  </si>
  <si>
    <t>Термометр ТБ-63, Ду-63, диап. 0..120 С, шток 40мм, кл.2,5, зад подключ G1/2 (аналог Росма БТ-31)</t>
  </si>
  <si>
    <t>553.16 руб.</t>
  </si>
  <si>
    <t>KIP-350005</t>
  </si>
  <si>
    <t>Термометр ТБ-63, Ду-63, диапазон 0..120 С, шток 60мм, кл.2,5 зад подключ G1/2</t>
  </si>
  <si>
    <t>615.52 руб.</t>
  </si>
  <si>
    <t>KIP-350009</t>
  </si>
  <si>
    <t>Термометр ТБ-63, Ду-63, диап. 0..160 С, шток 40мм, кл.2,5, зад подключ G1/2 (аналог Росма БТ-31)</t>
  </si>
  <si>
    <t>KIP-350020</t>
  </si>
  <si>
    <t>Термометр ТБ-80, Ду-80, диапазон 0..120 С, шток 60мм, кл.1,5 , зад подключ G1/2</t>
  </si>
  <si>
    <t>794.54 руб.</t>
  </si>
  <si>
    <t>KIP-350021</t>
  </si>
  <si>
    <t>Термометр ТБ-80, Ду-80, диапазон 0..120 С, шток 80мм, кл.1,5 зад подключ G1/2</t>
  </si>
  <si>
    <t>854.89 руб.</t>
  </si>
  <si>
    <t>KIP-350037</t>
  </si>
  <si>
    <t>Термометр ТБ-100, Ду-100, диап 0..120 С, шток 60мм, кл.1,5 зад подключ G1/2 (аналог Росма БТ-51)</t>
  </si>
  <si>
    <t>868.97 руб.</t>
  </si>
  <si>
    <t>KIP-350039</t>
  </si>
  <si>
    <t>Термометр ТБ-100, Ду-100, диап 0..160 С, шток 100мм, кл.1,5 зад подключ G1/2 (аналог Росма БТ-51)</t>
  </si>
  <si>
    <t>1 011.78 руб.</t>
  </si>
  <si>
    <t>KIP-430001</t>
  </si>
  <si>
    <t>YE6</t>
  </si>
  <si>
    <t>Термоманометр (вертикал.)  6 БАР  ViEiR (50/1шт)</t>
  </si>
  <si>
    <t>622.50 руб.</t>
  </si>
  <si>
    <t>KIP-430002</t>
  </si>
  <si>
    <t>YE10</t>
  </si>
  <si>
    <t>Термоманометр (вертикал.) 10 БАР  ViEiR (50/1шт)</t>
  </si>
  <si>
    <t>KIP-430003</t>
  </si>
  <si>
    <t>YF6</t>
  </si>
  <si>
    <t>Термоманометр (горизонт.)  6 БАР  ViEiR (50/1шт)</t>
  </si>
  <si>
    <t>650.57 руб.</t>
  </si>
  <si>
    <t>KIP-430004</t>
  </si>
  <si>
    <t>YF10</t>
  </si>
  <si>
    <t>Термоманометр (горизонт.)  10 БАР  ViEiR (50/1шт)</t>
  </si>
  <si>
    <t>VLC-1112001</t>
  </si>
  <si>
    <t>VHM-T-15/0,6/O/</t>
  </si>
  <si>
    <t>Теплосчетчик квартирный,с тахометрическим расходомером(для установки на обратный трубопровод)(Qn=0,6</t>
  </si>
  <si>
    <t>5 558.00 руб.</t>
  </si>
  <si>
    <t>VLC-1112002</t>
  </si>
  <si>
    <t>VHM-T-15/0,6/P/</t>
  </si>
  <si>
    <t>Теплосчетчик квартирн.,с тахометрическим расходомером(для установки на подающий трубопровод)(Qn=0,6)</t>
  </si>
  <si>
    <t>VLC-1112003</t>
  </si>
  <si>
    <t>VHM-T-15/1,5/O/</t>
  </si>
  <si>
    <t>Теплосчетчик квартирный, с тахометрическим расходомером (для установки на обратный трубопровод)</t>
  </si>
  <si>
    <t>5 529.00 руб.</t>
  </si>
  <si>
    <t>VLC-1112004</t>
  </si>
  <si>
    <t>VHM-T-15/1,5/P/</t>
  </si>
  <si>
    <t>Теплосчетчик квартирный, с тахометрическим расходомером (для установки на подающий трубопровод)</t>
  </si>
  <si>
    <t>VLC-1112005</t>
  </si>
  <si>
    <t>VHM-T-20/2,5/O/</t>
  </si>
  <si>
    <t>Теплосчетчик квартирн.,с тахометрическим расходомером(для установки на обратный трубопровод)(Qn=2,5)</t>
  </si>
  <si>
    <t>5 661.00 руб.</t>
  </si>
  <si>
    <t>VLC-1112006</t>
  </si>
  <si>
    <t>VHM-T-20/2,5/P/</t>
  </si>
  <si>
    <t>Теплосчетчик квартирн,с тахометрическим расходомером(для установки на подающий трубопровод)(Qn=2,5)</t>
  </si>
  <si>
    <t>VLC-1121001</t>
  </si>
  <si>
    <t>VLF-15U</t>
  </si>
  <si>
    <t>ВОДОСЧЕТЧИК  унив., квартирный, до +90^С, 1,5м3, 1/2", 110 мм  (NEW)   (1 /12шт)</t>
  </si>
  <si>
    <t>1 397.00 руб.</t>
  </si>
  <si>
    <t>&gt;1000</t>
  </si>
  <si>
    <t>VLC-1121002</t>
  </si>
  <si>
    <t>VLF-15U-L.110</t>
  </si>
  <si>
    <t>ВОДОСЧЕТЧИК унив., квартирный, БЕЗ СГОНОВ до +90^С, 1,5м3, 1/2", 110 мм  (NEW)    (1 /12шт)</t>
  </si>
  <si>
    <t>1 119.00 руб.</t>
  </si>
  <si>
    <t>VLC-1121003</t>
  </si>
  <si>
    <t>VLF-20U</t>
  </si>
  <si>
    <t>Водосчетчик унив., квартирный, до +90^С, 2,5м3, 3/4", 105 мм (NEW)  (1 /10шт)</t>
  </si>
  <si>
    <t>2 590.00 руб.</t>
  </si>
  <si>
    <t>VLC-1121004</t>
  </si>
  <si>
    <t>VLF-15U-L</t>
  </si>
  <si>
    <t>Водосчетчик унив., квартирный, БЕЗ СГОНОВ, до +90^С, 1,5м3, 1/2", 80 мм (NEW)  (1 /12шт)</t>
  </si>
  <si>
    <t>1 076.00 руб.</t>
  </si>
  <si>
    <t>VLC-1121005</t>
  </si>
  <si>
    <t>VLF-15U-I</t>
  </si>
  <si>
    <t>Водосчетчик унив, квартирный, с импульсным выходом, до +90^С, 1,5м3, 1/2", 80 мм (NEW)  (1 /12шт)</t>
  </si>
  <si>
    <t>1 468.00 руб.</t>
  </si>
  <si>
    <t>VLC-1121006</t>
  </si>
  <si>
    <t>VLF-R-IL.80</t>
  </si>
  <si>
    <t>Водосчетчик унив, квартирный, с импульсным выходом, БЕЗ СГОНОВ, до +90^С, 1,5м3, 1/2", 80 мм</t>
  </si>
  <si>
    <t>1 241.00 руб.</t>
  </si>
  <si>
    <t>VLC-1121007</t>
  </si>
  <si>
    <t>VT.KIT.5.0</t>
  </si>
  <si>
    <t>Набор №5. Кольца уплотнительные паранитовые, для сгонов к счетчикам (упаковка 4 шт).</t>
  </si>
  <si>
    <t>44.00 руб.</t>
  </si>
  <si>
    <t>VLC-1131001</t>
  </si>
  <si>
    <t>TM-510P.0406</t>
  </si>
  <si>
    <t>Манометр TM-510P Ду 100 с нижним подключением (150°) 1/2", 0-6 бар</t>
  </si>
  <si>
    <t>1 047.00 руб.</t>
  </si>
  <si>
    <t>VLC-1131002</t>
  </si>
  <si>
    <t>TM-510P.0410</t>
  </si>
  <si>
    <t>Манометр TM-510P Ду 100 с нижним подключением (150°) 1/2", 0-10 бар</t>
  </si>
  <si>
    <t>VLC-1131003</t>
  </si>
  <si>
    <t>TM-510P.0416</t>
  </si>
  <si>
    <t>Манометр TM-510P Ду 100 с нижним подключением (150°) 1/2", 0-16 бар</t>
  </si>
  <si>
    <t>VLC-1131004</t>
  </si>
  <si>
    <t>TM-310P.0204</t>
  </si>
  <si>
    <t>Манометр TM-310P Dy 63 с нижним подключением 1/4", 0-4 бар</t>
  </si>
  <si>
    <t>549.00 руб.</t>
  </si>
  <si>
    <t>VLC-1131005</t>
  </si>
  <si>
    <t>TM-310P.0206</t>
  </si>
  <si>
    <t>Манометр TM-310P Dy 63 с нижним подключением 1/4", 0-6 бар</t>
  </si>
  <si>
    <t>VLC-1131006</t>
  </si>
  <si>
    <t>TM-310P.0210</t>
  </si>
  <si>
    <t>Манометр TM-310P Dy 63 с нижним подключением 1/4", 0-10 бар</t>
  </si>
  <si>
    <t>VLC-1131007</t>
  </si>
  <si>
    <t>TM-310P.0216</t>
  </si>
  <si>
    <t>Манометр TM-310P Dy 63 с нижним подключением 1/4", 0-16 бар</t>
  </si>
  <si>
    <t>VLC-1131008</t>
  </si>
  <si>
    <t>TM-310T.0204</t>
  </si>
  <si>
    <t>Манометр TM310T Dy 63 с задним подключением 1/4", 0-4 бар</t>
  </si>
  <si>
    <t>VLC-1131009</t>
  </si>
  <si>
    <t>TM-310T.0206</t>
  </si>
  <si>
    <t>Манометр TM310T Dy 63 с задним подключением 1/4", 0-6 бар</t>
  </si>
  <si>
    <t>VLC-1131010</t>
  </si>
  <si>
    <t>TM-310T.0210</t>
  </si>
  <si>
    <t>Манометр TM310T Dy 63 с задним подключением 1/4", 0-10 бар</t>
  </si>
  <si>
    <t>VLC-1131011</t>
  </si>
  <si>
    <t>TM-310T.0216</t>
  </si>
  <si>
    <t>Манометр TM310T Dy 63 с задним подключением 1/4", 0-16 бар</t>
  </si>
  <si>
    <t>VLC-1131012</t>
  </si>
  <si>
    <t>VT.TM40.D.01</t>
  </si>
  <si>
    <t>Манометр VT.TM40 Dy 40 с нижним подключением 1/8",  0-10 бар (для подпиточного клапана)</t>
  </si>
  <si>
    <t>372.00 руб.</t>
  </si>
  <si>
    <t>VLC-1131013</t>
  </si>
  <si>
    <t>VT.TM50.D.02</t>
  </si>
  <si>
    <t>Манометр VT.TM50 Dy 50 с нижним подключением 1/4", 0-10 бар (для  самоочищающегося фильтра)</t>
  </si>
  <si>
    <t>570.00 руб.</t>
  </si>
  <si>
    <t>VLC-1131014</t>
  </si>
  <si>
    <t>VT.TM40.VC.02</t>
  </si>
  <si>
    <t>Манометр Ду 40 с верхним подключением , 1/4", 0-6 бар (для редуктора давления)</t>
  </si>
  <si>
    <t>483.00 руб.</t>
  </si>
  <si>
    <t>VLC-1133001</t>
  </si>
  <si>
    <t>ТМТБ-31Р.0406120</t>
  </si>
  <si>
    <t>Термоманометр ТМТБ-31Р Dy 80 с нижним подключением 1/2", 6 бар 0-120*</t>
  </si>
  <si>
    <t>1 939.00 руб.</t>
  </si>
  <si>
    <t>VLC-1133002</t>
  </si>
  <si>
    <t>ТМТБ-31Т.0406120</t>
  </si>
  <si>
    <t>Термоманометр ТМТБ-31Т Dy 80  с задним подключением 1/2", 6 бар 0-120*</t>
  </si>
  <si>
    <t>1 566.00 руб.</t>
  </si>
  <si>
    <t>VLC-1133003</t>
  </si>
  <si>
    <t>ТМТБ-31P.0410120</t>
  </si>
  <si>
    <t>Термоманометр ТМТБ-31P Dy 80  с нижним подключением 1/2", 10 бар 0-120*</t>
  </si>
  <si>
    <t>VLC-1133004</t>
  </si>
  <si>
    <t>ТМТБ-31P.0406150</t>
  </si>
  <si>
    <t>Термоманометр ТМТБ-31P Dy 80  с нижним подключением 1/2", 6 бар 0-150*</t>
  </si>
  <si>
    <t>VLC-1133005</t>
  </si>
  <si>
    <t>ТМТБ-31P.0410150</t>
  </si>
  <si>
    <t>Термоманометр ТМТБ-31P Dy 80  с нижним подключением 1/2", 10 бар 0-150*</t>
  </si>
  <si>
    <t>VLC-1133006</t>
  </si>
  <si>
    <t>ТМТБ-31T.0410120</t>
  </si>
  <si>
    <t>Термоманометр ТМТБ-31T Dy 80 с задним подключением 1/2", 10 бар 0-120*</t>
  </si>
  <si>
    <t>VLC-1133007</t>
  </si>
  <si>
    <t>ТМТБ-31T.0406150</t>
  </si>
  <si>
    <t>Термоманометр ТМТБ-31T Dy 80 с задним подключением 1/2", 6 бар 0-150*</t>
  </si>
  <si>
    <t>VLC-1133008</t>
  </si>
  <si>
    <t>ТМТБ-31T.0410150</t>
  </si>
  <si>
    <t>Термоманометр ТМТБ-31T Dy 80 с задним подключением 1/2", 10 бар 0-150*</t>
  </si>
  <si>
    <t>VLC-1133009</t>
  </si>
  <si>
    <t>ТМТБ-41P.0406120</t>
  </si>
  <si>
    <t>Термоманометр ТМТБ-41P Dy 100 с нижним подключением 1/2", 6 бар 0-120*</t>
  </si>
  <si>
    <t>2 085.00 руб.</t>
  </si>
  <si>
    <t>VLC-1133010</t>
  </si>
  <si>
    <t>ТМТБ-41Р.0410150</t>
  </si>
  <si>
    <t>Термоманометр ТМТБ-41Р Dy 100 с нижним подключением 1/2", 10 бар 0-150*</t>
  </si>
  <si>
    <t>VLC-1144015</t>
  </si>
  <si>
    <t>VT.088.0.R</t>
  </si>
  <si>
    <t>Манометр для редуктора VT.088.N (1 /100шт)</t>
  </si>
  <si>
    <t>VLC-900084</t>
  </si>
  <si>
    <t>VHM-T-15/0,6-МИ-О</t>
  </si>
  <si>
    <t>Теплосчетчик кварт. с тахометрическим расходомером, M-BUS и имп. вых. (на обратный тр.) 0,6 м3/час</t>
  </si>
  <si>
    <t>6 353.00 руб.</t>
  </si>
  <si>
    <t>VLC-900085</t>
  </si>
  <si>
    <t>VHM-T-15/0,6-МИ-П</t>
  </si>
  <si>
    <t>Теплосчетчик кварт. с тахометрическим расходомером, M-BUS и имп. вых. (на подающий тр.) 0,6 м3/час</t>
  </si>
  <si>
    <t>VLC-900086</t>
  </si>
  <si>
    <t>VHM-T-15/0,6-С-О</t>
  </si>
  <si>
    <t>Теплосчетчик квартирный, с тахометрическим расходомером, RS-485  (на обратный тр.) 0,6 м3/час</t>
  </si>
  <si>
    <t>6 337.00 руб.</t>
  </si>
  <si>
    <t>VLC-900087</t>
  </si>
  <si>
    <t>VHM-T-15/0,6-С-П</t>
  </si>
  <si>
    <t>Теплосчетчик квартирный, с тахометрическим расходомером, RS-485  (на подающий тр.) 0,6 м3/час</t>
  </si>
  <si>
    <t>VLC-900088</t>
  </si>
  <si>
    <t>VHM-T-15/0,6-СИ-О</t>
  </si>
  <si>
    <t>Теплосчетчик кварт., с тахометрическим расходомером, c RS-485 и блоком имп. вх. и вых. (на обр. труб</t>
  </si>
  <si>
    <t>6 339.00 руб.</t>
  </si>
  <si>
    <t>VLC-900089</t>
  </si>
  <si>
    <t>VHM-T-15/0,6-СИ-П</t>
  </si>
  <si>
    <t>Теплосчетчик кварт., с тахометрическим расходомером, c RS-485 и блоком имп. вх. и вых. (на подающ. т</t>
  </si>
  <si>
    <t>VLC-900090</t>
  </si>
  <si>
    <t>VHM-T-15/1,5-МИ-О</t>
  </si>
  <si>
    <t>Теплосчетчик кварт. с тахометрическим расходомером, M-BUS и имп. вых. (на обратный тр.) 1,5 м3/час</t>
  </si>
  <si>
    <t>6 324.00 руб.</t>
  </si>
  <si>
    <t>VLC-900091</t>
  </si>
  <si>
    <t>VHM-T-15/1,5-МИ-П</t>
  </si>
  <si>
    <t>Теплосчетчик кварт. с тахометрическим расходомером, M-BUS и имп. вых. (на подающий тр.) 1,5 м3/час</t>
  </si>
  <si>
    <t>VLC-900092</t>
  </si>
  <si>
    <t>VHM-T-15/1,5-С-О</t>
  </si>
  <si>
    <t>Теплосчетчик квартирный, с тахометрическим расходомером, RS-485  (на обратный тр.) 1,5 м3/час</t>
  </si>
  <si>
    <t>6 308.00 руб.</t>
  </si>
  <si>
    <t>VLC-900093</t>
  </si>
  <si>
    <t>VHM-T-15/1,5-С-П</t>
  </si>
  <si>
    <t>Теплосчетчик квартирный, с тахометрическим расходомером, R-485  (на подающий тр.) 1,5 м3/час</t>
  </si>
  <si>
    <t>VLC-900094</t>
  </si>
  <si>
    <t>VHM-T-15/1,5-СИ-П</t>
  </si>
  <si>
    <t>VLC-900095</t>
  </si>
  <si>
    <t>VHM-T-20/2,5-МИ-О</t>
  </si>
  <si>
    <t>Теплосчетчик кварт. с тахометрическим расходомером, M-BUS и имп. вых. (на обратный тр.) 2,5 м3/час</t>
  </si>
  <si>
    <t>6 458.00 руб.</t>
  </si>
  <si>
    <t>VLC-900096</t>
  </si>
  <si>
    <t>VHM-T-20/2,5-МИ-П</t>
  </si>
  <si>
    <t>Теплосчетчик кварт. с тахометрическим расходомером, M-BUS и имп. вых. (на подающий тр.) 2,5 м3/час</t>
  </si>
  <si>
    <t>VLC-900097</t>
  </si>
  <si>
    <t>VHM-T-20/2,5-С-О</t>
  </si>
  <si>
    <t>Теплосчетчик квартирный, с тахометрическим расходомером, RS-485  (на обратный тр.) 2,5 м3/час</t>
  </si>
  <si>
    <t>6 442.00 руб.</t>
  </si>
  <si>
    <t>VLC-900098</t>
  </si>
  <si>
    <t>VHM-T-20/2,5-С-П</t>
  </si>
  <si>
    <t>Теплосчетчик квартирный, с тахометрическим расходомером, RS-485  (на подающий тр.) 2,5 м3/час</t>
  </si>
  <si>
    <t>VLC-900099</t>
  </si>
  <si>
    <t>VHM-T-20/2,5-CИ-П</t>
  </si>
  <si>
    <t>Теплосчетчик кварт., с тахометрическим расходомером,c RS-485 и блоком имп.вх. и вых.(на подающ.т)2,5</t>
  </si>
  <si>
    <t>VLC-900101</t>
  </si>
  <si>
    <t>VT.141.0.04</t>
  </si>
  <si>
    <t>Обратный клапан для водосчетчика (под сгон) ½”</t>
  </si>
  <si>
    <t>&gt;500</t>
  </si>
  <si>
    <t>VLC-900102</t>
  </si>
  <si>
    <t>VLF-15U-IL.110</t>
  </si>
  <si>
    <t>Водосчетчик унив, квартирный, с импульсным выходом, БЕЗ СГОНОВ, до +90^С, 1,5м3, 1/2", 110 мм (NEW)</t>
  </si>
  <si>
    <t>1 318.00 руб.</t>
  </si>
  <si>
    <t>VLC-900106</t>
  </si>
  <si>
    <t>БТ-51-120</t>
  </si>
  <si>
    <t>Термометр БT-51 Dy 100 с задн. подкл., 1/2" 0-120*  (L=64мм, кл. точн. 1,5)</t>
  </si>
  <si>
    <t>1 125.00 руб.</t>
  </si>
  <si>
    <t>VLC-900107</t>
  </si>
  <si>
    <t>БТ-31</t>
  </si>
  <si>
    <t>Термометр БТ-31 Dy 63 с задн. подкл., 1/2" 0-120*  (L=46мм, кл. точн. 2,5)</t>
  </si>
  <si>
    <t>684.00 руб.</t>
  </si>
  <si>
    <t>VLC-900108</t>
  </si>
  <si>
    <t>БT-31</t>
  </si>
  <si>
    <t>Термометр БТ-31 Dy 63 с задн. подкл., 1/2" 0-160*  (L=46мм, кл. точн. 2,5)</t>
  </si>
  <si>
    <t>VLC-900109</t>
  </si>
  <si>
    <t>БТ-30</t>
  </si>
  <si>
    <t>Термометр БТ-30 Dy 63 накладной, 1/2" 0-120* (кл. точн. 2,5)</t>
  </si>
  <si>
    <t>467.00 руб.</t>
  </si>
  <si>
    <t>VLC-900110</t>
  </si>
  <si>
    <t>БТ-30-150</t>
  </si>
  <si>
    <t>Термометр БT-30 Dy 63 накладной, 0-150* (кл. точн. 2,5)</t>
  </si>
  <si>
    <t>VLC-900122</t>
  </si>
  <si>
    <t>OR.1807.02</t>
  </si>
  <si>
    <t>Кран для маном. трехход.  1/4"</t>
  </si>
  <si>
    <t>1 494.00 руб.</t>
  </si>
  <si>
    <t>VLC-900123</t>
  </si>
  <si>
    <t>OR.1807.04</t>
  </si>
  <si>
    <t>Кран для маном. трехход.  1/2"</t>
  </si>
  <si>
    <t>1 797.00 руб.</t>
  </si>
  <si>
    <t>VLC-900124</t>
  </si>
  <si>
    <t>OR.1808.04</t>
  </si>
  <si>
    <t>Кран для маном. трехход. с фланцем 1/2"</t>
  </si>
  <si>
    <t>2 315.00 руб.</t>
  </si>
  <si>
    <t>VLC-900125</t>
  </si>
  <si>
    <t>OR.1808.02</t>
  </si>
  <si>
    <t>Кран для маном. трехход. с фланцем 1/4"</t>
  </si>
  <si>
    <t>2 030.00 руб.</t>
  </si>
  <si>
    <t>VLC-900126</t>
  </si>
  <si>
    <t>OR.1809.04</t>
  </si>
  <si>
    <t>Демпферная трубка 1/2"</t>
  </si>
  <si>
    <t>1 481.00 руб.</t>
  </si>
  <si>
    <t>ZGR-000109</t>
  </si>
  <si>
    <t>YB-V6</t>
  </si>
  <si>
    <t>Манометр радиальный (низ) до 6 бар, сталь, диаметр 40 мм, резьба 1/4" (1/200шт)</t>
  </si>
  <si>
    <t>203.90 руб.</t>
  </si>
  <si>
    <t>ZGR-000110</t>
  </si>
  <si>
    <t>YB-V12</t>
  </si>
  <si>
    <t>Манометр радиальный (низ) до 12 бар, сталь, диаметр 50 мм, резьба 1/4" (1/200шт)</t>
  </si>
  <si>
    <t>225.21 руб.</t>
  </si>
  <si>
    <t>ZGR-000111</t>
  </si>
  <si>
    <t>YB-H12</t>
  </si>
  <si>
    <t>Манометр аксиальный (зад) до 12 бар, сталь, диаметр 50 мм, резьба 1/4" (1/200шт)</t>
  </si>
  <si>
    <t>236.80 руб.</t>
  </si>
  <si>
    <t>ZGR-000125</t>
  </si>
  <si>
    <t>YB-H6</t>
  </si>
  <si>
    <t>Манометр аксиальный (зад) до 6 бар, сталь, диаметр 40 мм, резьба 1/4" (1/200шт)</t>
  </si>
  <si>
    <t>219.04 руб.</t>
  </si>
  <si>
    <t>KIP-210006</t>
  </si>
  <si>
    <t>Переходник для манометра на метрическую резьбу М12 * М20</t>
  </si>
  <si>
    <t>124.73 руб.</t>
  </si>
  <si>
    <t>KIP-210007</t>
  </si>
  <si>
    <t>Переходник для манометра на трубную резьбу M20*G1/2</t>
  </si>
  <si>
    <t>133.94 руб.</t>
  </si>
  <si>
    <t>KIP-210008</t>
  </si>
  <si>
    <t>Переходник для манометра на трубную резьбу М12 * G1/2</t>
  </si>
  <si>
    <t>VLC-900128</t>
  </si>
  <si>
    <t>VT.1807.RG.04</t>
  </si>
  <si>
    <t>Кран для манометра трехходовой 1/2"</t>
  </si>
  <si>
    <t>1 507.00 руб.</t>
  </si>
  <si>
    <t>VLC-900129</t>
  </si>
  <si>
    <t>VT.1808.RG.04</t>
  </si>
  <si>
    <t>Кран для манометра трехходовой с фланцем 1/2"</t>
  </si>
  <si>
    <t>2 066.00 руб.</t>
  </si>
  <si>
    <t>VLC-900130</t>
  </si>
  <si>
    <t>VT.1809.RN.04</t>
  </si>
  <si>
    <t>1 254.00 руб.</t>
  </si>
  <si>
    <t>KIP-250003</t>
  </si>
  <si>
    <t>МД02-100-G-0,6МПа-ЭИ</t>
  </si>
  <si>
    <t>Манометр Экомера МД02-100мм 0-6 бар нижнее подключение G1/2</t>
  </si>
  <si>
    <t>KIP-250004</t>
  </si>
  <si>
    <t>МД02-100-G-2,5МПа-ЭИ</t>
  </si>
  <si>
    <t xml:space="preserve">Манометр Экомера МД02-100мм 0-25 бар нижнее подключение G1/2 </t>
  </si>
  <si>
    <t>KIP-250005</t>
  </si>
  <si>
    <t>Манометр Экомера МД02-100мм 0-6 бар нижнее подключение 20х1,5</t>
  </si>
  <si>
    <t>KIP-250006</t>
  </si>
  <si>
    <t>Манометр Экомера МД02-100мм 0-10 бар нижнее подключение 20х1,5</t>
  </si>
  <si>
    <t>KIP-250007</t>
  </si>
  <si>
    <t>Манометр Экомера МД02-100мм 0-16 бар нижнее подключение 20х1,5</t>
  </si>
  <si>
    <t>KIP-250009</t>
  </si>
  <si>
    <t>Манометр Экомера МД02-63мм 0-10 бар нижнее подключение G1/4</t>
  </si>
  <si>
    <t>401.40 руб.</t>
  </si>
  <si>
    <t>KIP-250012</t>
  </si>
  <si>
    <t>Манометр Экомера МД02-63мм 0-10 бар заднее подключение G1/4</t>
  </si>
  <si>
    <t>KIP-250013</t>
  </si>
  <si>
    <t>Манометр Экомера МД02-63мм 0-16 бар заднее подключение G1/4</t>
  </si>
  <si>
    <t>KIP-250008</t>
  </si>
  <si>
    <t>Манометр Экомера МД02-63мм 0-6 бар нижнее подключение G1/4</t>
  </si>
  <si>
    <t>KIP-250010</t>
  </si>
  <si>
    <t>Манометр Экомера МД02-63мм 0-16 бар нижнее подключение G1/4</t>
  </si>
  <si>
    <t>KIP-250011</t>
  </si>
  <si>
    <t>Манометр Экомера МД02-63мм 0-6 бар заднее подключение G1/4</t>
  </si>
  <si>
    <t>KIP-151104</t>
  </si>
  <si>
    <t>Водосчетчик МЕТЕР ВК - 25 Г со штуцерами, монтаж длина (260/310мм) (1/6шт)</t>
  </si>
  <si>
    <t>8 149.80 руб.</t>
  </si>
  <si>
    <t>KIP-151106</t>
  </si>
  <si>
    <t>Водосчетчик МЕТЕР ВК - 32 Г со штуцерами, монтаж длина (260/310мм) (1/5шт)</t>
  </si>
  <si>
    <t>9 708.36 руб.</t>
  </si>
  <si>
    <t>KIP-151108</t>
  </si>
  <si>
    <t>Водосчетчик МЕТЕР ВК - 40 Г со штуцерами, монтаж длина (300/355мм) (1/2шт)</t>
  </si>
  <si>
    <t>13 162.08 руб.</t>
  </si>
  <si>
    <t>KIP-151110</t>
  </si>
  <si>
    <t>Водосчетчик МЕТЕР ВК - 50 Г со штуцерами, монтаж длина (300/372мм) (1/2шт)</t>
  </si>
  <si>
    <t>19 416.72 руб.</t>
  </si>
  <si>
    <t>KIP-151105</t>
  </si>
  <si>
    <t>Водосчетчик МЕТЕР ВК - 25 Х со штуцерами, монтаж длина (260/310мм) (1/6шт)</t>
  </si>
  <si>
    <t>7 503.12 руб.</t>
  </si>
  <si>
    <t>KIP-151107</t>
  </si>
  <si>
    <t>Водосчетчик МЕТЕР ВК - 32 Х со штуцерами, монтаж длина (260/315мм) (1/5шт)</t>
  </si>
  <si>
    <t>9 126.96 руб.</t>
  </si>
  <si>
    <t>KIP-151109</t>
  </si>
  <si>
    <t>Водосчетчик МЕТЕР ВК - 40 Х со штуцерами, монтаж длина (300/355мм) (1/2шт)</t>
  </si>
  <si>
    <t>12 503.16 руб.</t>
  </si>
  <si>
    <t>KIP-151111</t>
  </si>
  <si>
    <t>Водосчетчик МЕТЕР ВК - 50 Х со штуцерами, монтаж длина (300/372мм) (1/2шт)</t>
  </si>
  <si>
    <t>19 029.12 руб.</t>
  </si>
  <si>
    <t>KIP-151100</t>
  </si>
  <si>
    <t>СВУ-15 (Невод)</t>
  </si>
  <si>
    <t>ВОДОСЧЕТЧИК универ. МЕТЕР/БЕТАР СВУ-15  110мм БЕЗ ШТУЦЕРОВ, без магнит защиты, пр-во Россия (1/20шт)</t>
  </si>
  <si>
    <t>765.00 руб.</t>
  </si>
  <si>
    <t>KIP-151101</t>
  </si>
  <si>
    <t>СВУ-15 с КМЧ (Невод)</t>
  </si>
  <si>
    <t>ВОДОСЧЕТЧИК универ. МЕТЕР/БЕТАР СВУ-15  110мм +ШТУЦЕРА, без магнит защиты, пр-во Россия (1/20шт)</t>
  </si>
  <si>
    <t>935.00 руб.</t>
  </si>
  <si>
    <t>VLC-900480</t>
  </si>
  <si>
    <t>TCY.15.06.0.0.00.G</t>
  </si>
  <si>
    <t>Теплосчётчик ультразвуковой, без интерфейса, 0,6 м3/час (на подающий тр.)</t>
  </si>
  <si>
    <t>4 934.00 руб.</t>
  </si>
  <si>
    <t>VLC-900481</t>
  </si>
  <si>
    <t>TCY-15.06.0.0.00.H</t>
  </si>
  <si>
    <t>Теплосчётчик ультразвуковой, без интерфейса, 0,6 м3/час (на обратный тр.)</t>
  </si>
  <si>
    <t>VLC-900482</t>
  </si>
  <si>
    <t>TCY.15.06.M.0.00.G</t>
  </si>
  <si>
    <t>Теплосчётчик ультразвуковой, M-Bus, 0,6 м3/час (на подающий тр.)</t>
  </si>
  <si>
    <t>5 220.00 руб.</t>
  </si>
  <si>
    <t>VLC-900483</t>
  </si>
  <si>
    <t>TCY-15.06.M.0.00.H</t>
  </si>
  <si>
    <t>Теплосчётчик ультразвуковой, M-Bus, 0,6 м3/час (на обратный тр.)</t>
  </si>
  <si>
    <t>VLC-900484</t>
  </si>
  <si>
    <t>TCY.15.06.R.0.00.G</t>
  </si>
  <si>
    <t>Теплосчётчик ультразвуковой, RS-485, 0,6 м3/час (на подающий тр.)</t>
  </si>
  <si>
    <t>VLC-900485</t>
  </si>
  <si>
    <t>TCY-15.06.R.0.00.H</t>
  </si>
  <si>
    <t>Теплосчётчик ультразвуковой, RS-485, 0,6 м3/час (на обратный тр.)</t>
  </si>
  <si>
    <t>VLC-900486</t>
  </si>
  <si>
    <t>TCY.15.15.0.0.00.G</t>
  </si>
  <si>
    <t>Теплосчётчик ультразвуковой, без интерфейса, 1,5 м3/час (на подающий тр.)</t>
  </si>
  <si>
    <t>VLC-900487</t>
  </si>
  <si>
    <t>TCY-15.15.0.0.00.H</t>
  </si>
  <si>
    <t>Теплосчётчик ультразвуковой, без интерфейса, 1,5 м3/час (на обратный тр.)</t>
  </si>
  <si>
    <t>VLC-900488</t>
  </si>
  <si>
    <t>TCY.15.15.M.0.00.G</t>
  </si>
  <si>
    <t>Теплосчётчик ультразвуковой, M-Bus, 1,5 м3/час (на подающий тр.)</t>
  </si>
  <si>
    <t>VLC-900489</t>
  </si>
  <si>
    <t>TCY-15.15.M.0.00.H</t>
  </si>
  <si>
    <t>Теплосчётчик ультразвуковой, M-Bus, 1,5 м3/час (на обратный тр.)</t>
  </si>
  <si>
    <t>VLC-900490</t>
  </si>
  <si>
    <t>TCY.15.15.R.0.00.G</t>
  </si>
  <si>
    <t>Теплосчётчик ультразвуковой, RS-485, 1,5 м3/час (на подающий тр.)</t>
  </si>
  <si>
    <t>VLC-900491</t>
  </si>
  <si>
    <t>TCY-15.15.R.0.00.H</t>
  </si>
  <si>
    <t>Теплосчётчик ультразвуковой, RS-485, 1,5 м3/час (на обратный тр.)</t>
  </si>
  <si>
    <t>VLC-1133011</t>
  </si>
  <si>
    <t>ТМТБ-41T.0406120</t>
  </si>
  <si>
    <t>Термоманометр ТМТБ-41T Dy 100 с задним подключением 1/2", 6 бар 0-120*</t>
  </si>
  <si>
    <t>1 672.00 руб.</t>
  </si>
  <si>
    <t>VLC-1133012</t>
  </si>
  <si>
    <t>ТМТБ-41Т.0410150</t>
  </si>
  <si>
    <t>Термоманометр ТМТБ-41Т Dy 100 с задним подключением 1/2", 10 бар 0-150*</t>
  </si>
  <si>
    <t>VLC-1133013</t>
  </si>
  <si>
    <t>ТМТБ-41Т.0406150</t>
  </si>
  <si>
    <t>Термоманометр ТМТБ-41Т Dy 100 с задним подключением 1/2", 6 бар 0-150*</t>
  </si>
  <si>
    <t>VLC-1133014</t>
  </si>
  <si>
    <t>ТМТБ-41Т.0410120</t>
  </si>
  <si>
    <t>Термоманометр ТМТБ-41Т Dy 100 с задним подключением 1/2", 10 бар 0-120*</t>
  </si>
  <si>
    <t>KIP-320003</t>
  </si>
  <si>
    <t>YL19</t>
  </si>
  <si>
    <t>Термометр 0-120 биметаллический d 40мм, зад подключение 1/4, с погружной гильзой  ViEiR  (1/100шт)</t>
  </si>
  <si>
    <t>270.80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</si>
</sst>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81_86a6_11e9_8101_003048fd731b_365b9b86_0312_11ef_a5a4_047c1617b1431.jpeg"/><Relationship Id="rId2" Type="http://schemas.openxmlformats.org/officeDocument/2006/relationships/image" Target="../media/662b1550_3466_11eb_81f3_003048fd731b_365b9b89_0312_11ef_a5a4_047c1617b1432.jpeg"/><Relationship Id="rId3" Type="http://schemas.openxmlformats.org/officeDocument/2006/relationships/image" Target="../media/662b1552_3466_11eb_81f3_003048fd731b_365b9b8d_0312_11ef_a5a4_047c1617b1433.jpeg"/><Relationship Id="rId4" Type="http://schemas.openxmlformats.org/officeDocument/2006/relationships/image" Target="../media/662b1554_3466_11eb_81f3_003048fd731b_365b9b91_0312_11ef_a5a4_047c1617b1434.jpeg"/><Relationship Id="rId5" Type="http://schemas.openxmlformats.org/officeDocument/2006/relationships/image" Target="../media/b5898a37_f05e_11ec_a2c1_00259070b487_ba6733ab_f115_11ee_a58b_047c1617b1435.jpeg"/><Relationship Id="rId6" Type="http://schemas.openxmlformats.org/officeDocument/2006/relationships/image" Target="../media/80f81272_6cb4_11ee_a4dc_047c1617b143_365b9b96_0312_11ef_a5a4_047c1617b1436.jpeg"/><Relationship Id="rId7" Type="http://schemas.openxmlformats.org/officeDocument/2006/relationships/image" Target="../media/80f81270_6cb4_11ee_a4dc_047c1617b143_365b9b9a_0312_11ef_a5a4_047c1617b1437.jpeg"/><Relationship Id="rId8" Type="http://schemas.openxmlformats.org/officeDocument/2006/relationships/image" Target="../media/02a72ba6_034c_11ed_a2de_00259070b487_ba6733b2_f115_11ee_a58b_047c1617b1438.jpeg"/><Relationship Id="rId9" Type="http://schemas.openxmlformats.org/officeDocument/2006/relationships/image" Target="../media/02a72b9e_034c_11ed_a2de_00259070b487_ba6733b3_f115_11ee_a58b_047c1617b1439.jpeg"/><Relationship Id="rId10" Type="http://schemas.openxmlformats.org/officeDocument/2006/relationships/image" Target="../media/02a72b9c_034c_11ed_a2de_00259070b487_a73d6b9f_3fbb_11ef_a5f3_047c1617b14310.jpeg"/><Relationship Id="rId11" Type="http://schemas.openxmlformats.org/officeDocument/2006/relationships/image" Target="../media/02a72b9a_034c_11ed_a2de_00259070b487_a73d6b9d_3fbb_11ef_a5f3_047c1617b14311.jpeg"/><Relationship Id="rId12" Type="http://schemas.openxmlformats.org/officeDocument/2006/relationships/image" Target="../media/ed155073_242c_11ed_a30a_00259070b487_365b9bb3_0312_11ef_a5a4_047c1617b14312.jpeg"/><Relationship Id="rId13" Type="http://schemas.openxmlformats.org/officeDocument/2006/relationships/image" Target="../media/2118620b_86a6_11e9_8101_003048fd731b_634a4327_f953_11e9_810b_003048fd731b13.jpeg"/><Relationship Id="rId14" Type="http://schemas.openxmlformats.org/officeDocument/2006/relationships/image" Target="../media/1fcb313e_5f91_11eb_822d_003048fd731b_365b9bcb_0312_11ef_a5a4_047c1617b143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" name="Image_431" descr="Image_4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2" name="Image_437" descr="Image_4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3" name="Image_438" descr="Image_4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4" name="Image_439" descr="Image_4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5" name="Image_453" descr="Image_45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6" name="Image_454" descr="Image_4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7" name="Image_455" descr="Image_45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8" name="Image_461" descr="Image_46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9" name="Image_462" descr="Image_46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10" name="Image_463" descr="Image_4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11" name="Image_464" descr="Image_4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148</xdr:row>
      <xdr:rowOff>95250</xdr:rowOff>
    </xdr:from>
    <xdr:ext cx="1143000" cy="1143000"/>
    <xdr:pic>
      <xdr:nvPicPr>
        <xdr:cNvPr id="12" name="Image_469" descr="Image_46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160</xdr:row>
      <xdr:rowOff>95250</xdr:rowOff>
    </xdr:from>
    <xdr:ext cx="1143000" cy="1143000"/>
    <xdr:pic>
      <xdr:nvPicPr>
        <xdr:cNvPr id="13" name="Image_477" descr="Image_47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164</xdr:row>
      <xdr:rowOff>95250</xdr:rowOff>
    </xdr:from>
    <xdr:ext cx="1143000" cy="1143000"/>
    <xdr:pic>
      <xdr:nvPicPr>
        <xdr:cNvPr id="14" name="Image_480" descr="Image_48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SUM(J2:J165)</f>
        <v>0</v>
      </c>
      <c r="K1" s="4" t="s">
        <v>9</v>
      </c>
      <c r="L1" s="5"/>
    </row>
    <row r="2" spans="1:12">
      <c r="A2" s="1"/>
      <c r="B2" s="1">
        <v>883292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K2*510.00</f>
        <v>0</v>
      </c>
    </row>
    <row r="3" spans="1:12">
      <c r="A3" s="1"/>
      <c r="B3" s="1">
        <v>883293</v>
      </c>
      <c r="C3" s="1" t="s">
        <v>15</v>
      </c>
      <c r="D3" s="1"/>
      <c r="E3" s="3" t="s">
        <v>16</v>
      </c>
      <c r="F3" s="1" t="s">
        <v>12</v>
      </c>
      <c r="G3" s="1" t="s">
        <v>13</v>
      </c>
      <c r="H3" s="1">
        <v>0</v>
      </c>
      <c r="I3" s="1">
        <v>0</v>
      </c>
      <c r="J3" s="1" t="s">
        <v>14</v>
      </c>
      <c r="K3" s="2"/>
      <c r="L3" s="5">
        <f>K3*510.00</f>
        <v>0</v>
      </c>
    </row>
    <row r="4" spans="1:12">
      <c r="A4" s="1"/>
      <c r="B4" s="1">
        <v>883303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K4*664.00</f>
        <v>0</v>
      </c>
    </row>
    <row r="5" spans="1:12">
      <c r="A5" s="1"/>
      <c r="B5" s="1">
        <v>883304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K5*776.00</f>
        <v>0</v>
      </c>
    </row>
    <row r="6" spans="1:12">
      <c r="A6" s="1"/>
      <c r="B6" s="1">
        <v>821218</v>
      </c>
      <c r="C6" s="1" t="s">
        <v>23</v>
      </c>
      <c r="D6" s="1"/>
      <c r="E6" s="3" t="s">
        <v>24</v>
      </c>
      <c r="F6" s="1" t="s">
        <v>25</v>
      </c>
      <c r="G6" s="1">
        <v>-2090</v>
      </c>
      <c r="H6" s="1">
        <v>0</v>
      </c>
      <c r="I6" s="1">
        <v>0</v>
      </c>
      <c r="J6" s="1" t="s">
        <v>26</v>
      </c>
      <c r="K6" s="2"/>
      <c r="L6" s="5">
        <f>K6*200.00</f>
        <v>0</v>
      </c>
    </row>
    <row r="7" spans="1:12">
      <c r="A7" s="1"/>
      <c r="B7" s="1">
        <v>825349</v>
      </c>
      <c r="C7" s="1" t="s">
        <v>27</v>
      </c>
      <c r="D7" s="1" t="s">
        <v>28</v>
      </c>
      <c r="E7" s="3" t="s">
        <v>29</v>
      </c>
      <c r="F7" s="1" t="s">
        <v>30</v>
      </c>
      <c r="G7" s="1">
        <v>-1345</v>
      </c>
      <c r="H7" s="1">
        <v>0</v>
      </c>
      <c r="I7" s="1">
        <v>0</v>
      </c>
      <c r="J7" s="1" t="s">
        <v>14</v>
      </c>
      <c r="K7" s="2"/>
      <c r="L7" s="5">
        <f>K7*640.00</f>
        <v>0</v>
      </c>
    </row>
    <row r="8" spans="1:12">
      <c r="A8" s="1"/>
      <c r="B8" s="1">
        <v>825350</v>
      </c>
      <c r="C8" s="1" t="s">
        <v>31</v>
      </c>
      <c r="D8" s="1" t="s">
        <v>32</v>
      </c>
      <c r="E8" s="3" t="s">
        <v>33</v>
      </c>
      <c r="F8" s="1" t="s">
        <v>34</v>
      </c>
      <c r="G8" s="1" t="s">
        <v>35</v>
      </c>
      <c r="H8" s="1">
        <v>0</v>
      </c>
      <c r="I8" s="1">
        <v>0</v>
      </c>
      <c r="J8" s="1" t="s">
        <v>14</v>
      </c>
      <c r="K8" s="2"/>
      <c r="L8" s="5">
        <f>K8*760.00</f>
        <v>0</v>
      </c>
    </row>
    <row r="9" spans="1:12">
      <c r="A9" s="1"/>
      <c r="B9" s="1">
        <v>825357</v>
      </c>
      <c r="C9" s="1" t="s">
        <v>36</v>
      </c>
      <c r="D9" s="1" t="s">
        <v>37</v>
      </c>
      <c r="E9" s="3" t="s">
        <v>38</v>
      </c>
      <c r="F9" s="1" t="s">
        <v>39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K9*1450.00</f>
        <v>0</v>
      </c>
    </row>
    <row r="10" spans="1:12">
      <c r="A10" s="1"/>
      <c r="B10" s="1">
        <v>825358</v>
      </c>
      <c r="C10" s="1" t="s">
        <v>40</v>
      </c>
      <c r="D10" s="1" t="s">
        <v>41</v>
      </c>
      <c r="E10" s="3" t="s">
        <v>42</v>
      </c>
      <c r="F10" s="1" t="s">
        <v>43</v>
      </c>
      <c r="G10" s="1">
        <v>1</v>
      </c>
      <c r="H10" s="1">
        <v>0</v>
      </c>
      <c r="I10" s="1">
        <v>0</v>
      </c>
      <c r="J10" s="1" t="s">
        <v>14</v>
      </c>
      <c r="K10" s="2"/>
      <c r="L10" s="5">
        <f>K10*0.00</f>
        <v>0</v>
      </c>
    </row>
    <row r="11" spans="1:12">
      <c r="A11" s="1"/>
      <c r="B11" s="1">
        <v>883305</v>
      </c>
      <c r="C11" s="1" t="s">
        <v>44</v>
      </c>
      <c r="D11" s="1"/>
      <c r="E11" s="3" t="s">
        <v>45</v>
      </c>
      <c r="F11" s="1" t="s">
        <v>46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K11*648.00</f>
        <v>0</v>
      </c>
    </row>
    <row r="12" spans="1:12">
      <c r="A12" s="1"/>
      <c r="B12" s="1">
        <v>883306</v>
      </c>
      <c r="C12" s="1" t="s">
        <v>47</v>
      </c>
      <c r="D12" s="1"/>
      <c r="E12" s="3" t="s">
        <v>48</v>
      </c>
      <c r="F12" s="1" t="s">
        <v>49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K12*824.00</f>
        <v>0</v>
      </c>
    </row>
    <row r="13" spans="1:12">
      <c r="A13" s="1"/>
      <c r="B13" s="1">
        <v>821227</v>
      </c>
      <c r="C13" s="1" t="s">
        <v>50</v>
      </c>
      <c r="D13" s="1"/>
      <c r="E13" s="3" t="s">
        <v>51</v>
      </c>
      <c r="F13" s="1" t="s">
        <v>52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K13*527.92</f>
        <v>0</v>
      </c>
    </row>
    <row r="14" spans="1:12">
      <c r="A14" s="1"/>
      <c r="B14" s="1">
        <v>821228</v>
      </c>
      <c r="C14" s="1" t="s">
        <v>53</v>
      </c>
      <c r="D14" s="1"/>
      <c r="E14" s="3" t="s">
        <v>54</v>
      </c>
      <c r="F14" s="1" t="s">
        <v>43</v>
      </c>
      <c r="G14" s="1" t="s">
        <v>55</v>
      </c>
      <c r="H14" s="1">
        <v>0</v>
      </c>
      <c r="I14" s="1">
        <v>0</v>
      </c>
      <c r="J14" s="1" t="s">
        <v>14</v>
      </c>
      <c r="K14" s="2"/>
      <c r="L14" s="5">
        <f>K14*0.00</f>
        <v>0</v>
      </c>
    </row>
    <row r="15" spans="1:12">
      <c r="A15" s="1"/>
      <c r="B15" s="1">
        <v>821229</v>
      </c>
      <c r="C15" s="1" t="s">
        <v>56</v>
      </c>
      <c r="D15" s="1"/>
      <c r="E15" s="3" t="s">
        <v>57</v>
      </c>
      <c r="F15" s="1" t="s">
        <v>43</v>
      </c>
      <c r="G15" s="1" t="s">
        <v>13</v>
      </c>
      <c r="H15" s="1">
        <v>0</v>
      </c>
      <c r="I15" s="1">
        <v>0</v>
      </c>
      <c r="J15" s="1" t="s">
        <v>14</v>
      </c>
      <c r="K15" s="2"/>
      <c r="L15" s="5">
        <f>K15*0.00</f>
        <v>0</v>
      </c>
    </row>
    <row r="16" spans="1:12">
      <c r="A16" s="1"/>
      <c r="B16" s="1">
        <v>821230</v>
      </c>
      <c r="C16" s="1" t="s">
        <v>58</v>
      </c>
      <c r="D16" s="1"/>
      <c r="E16" s="3" t="s">
        <v>59</v>
      </c>
      <c r="F16" s="1" t="s">
        <v>60</v>
      </c>
      <c r="G16" s="1">
        <v>5</v>
      </c>
      <c r="H16" s="1">
        <v>0</v>
      </c>
      <c r="I16" s="1">
        <v>0</v>
      </c>
      <c r="J16" s="1" t="s">
        <v>14</v>
      </c>
      <c r="K16" s="2"/>
      <c r="L16" s="5">
        <f>K16*497.39</f>
        <v>0</v>
      </c>
    </row>
    <row r="17" spans="1:12">
      <c r="A17" s="1"/>
      <c r="B17" s="1">
        <v>821231</v>
      </c>
      <c r="C17" s="1" t="s">
        <v>61</v>
      </c>
      <c r="D17" s="1"/>
      <c r="E17" s="3" t="s">
        <v>62</v>
      </c>
      <c r="F17" s="1" t="s">
        <v>63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K17*456.33</f>
        <v>0</v>
      </c>
    </row>
    <row r="18" spans="1:12">
      <c r="A18" s="1"/>
      <c r="B18" s="1">
        <v>821235</v>
      </c>
      <c r="C18" s="1" t="s">
        <v>64</v>
      </c>
      <c r="D18" s="1"/>
      <c r="E18" s="3" t="s">
        <v>65</v>
      </c>
      <c r="F18" s="1" t="s">
        <v>66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K18*806.50</f>
        <v>0</v>
      </c>
    </row>
    <row r="19" spans="1:12">
      <c r="A19" s="1"/>
      <c r="B19" s="1">
        <v>821236</v>
      </c>
      <c r="C19" s="1" t="s">
        <v>67</v>
      </c>
      <c r="D19" s="1"/>
      <c r="E19" s="3" t="s">
        <v>68</v>
      </c>
      <c r="F19" s="1" t="s">
        <v>69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K19*769.54</f>
        <v>0</v>
      </c>
    </row>
    <row r="20" spans="1:12">
      <c r="A20" s="1"/>
      <c r="B20" s="1">
        <v>821295</v>
      </c>
      <c r="C20" s="1" t="s">
        <v>70</v>
      </c>
      <c r="D20" s="1" t="s">
        <v>71</v>
      </c>
      <c r="E20" s="3" t="s">
        <v>72</v>
      </c>
      <c r="F20" s="1" t="s">
        <v>73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K20*193.19</f>
        <v>0</v>
      </c>
    </row>
    <row r="21" spans="1:12">
      <c r="A21" s="1"/>
      <c r="B21" s="1">
        <v>821296</v>
      </c>
      <c r="C21" s="1" t="s">
        <v>74</v>
      </c>
      <c r="D21" s="1" t="s">
        <v>75</v>
      </c>
      <c r="E21" s="3" t="s">
        <v>76</v>
      </c>
      <c r="F21" s="1" t="s">
        <v>73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K21*193.19</f>
        <v>0</v>
      </c>
    </row>
    <row r="22" spans="1:12">
      <c r="A22" s="1"/>
      <c r="B22" s="1">
        <v>821297</v>
      </c>
      <c r="C22" s="1" t="s">
        <v>77</v>
      </c>
      <c r="D22" s="1" t="s">
        <v>78</v>
      </c>
      <c r="E22" s="3" t="s">
        <v>79</v>
      </c>
      <c r="F22" s="1" t="s">
        <v>73</v>
      </c>
      <c r="G22" s="1">
        <v>9</v>
      </c>
      <c r="H22" s="1">
        <v>0</v>
      </c>
      <c r="I22" s="1">
        <v>0</v>
      </c>
      <c r="J22" s="1" t="s">
        <v>14</v>
      </c>
      <c r="K22" s="2"/>
      <c r="L22" s="5">
        <f>K22*193.19</f>
        <v>0</v>
      </c>
    </row>
    <row r="23" spans="1:12">
      <c r="A23" s="1"/>
      <c r="B23" s="1">
        <v>821298</v>
      </c>
      <c r="C23" s="1" t="s">
        <v>80</v>
      </c>
      <c r="D23" s="1" t="s">
        <v>81</v>
      </c>
      <c r="E23" s="3" t="s">
        <v>82</v>
      </c>
      <c r="F23" s="1" t="s">
        <v>83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K23*199.80</f>
        <v>0</v>
      </c>
    </row>
    <row r="24" spans="1:12">
      <c r="A24" s="1"/>
      <c r="B24" s="1">
        <v>821299</v>
      </c>
      <c r="C24" s="1" t="s">
        <v>84</v>
      </c>
      <c r="D24" s="1" t="s">
        <v>85</v>
      </c>
      <c r="E24" s="3" t="s">
        <v>86</v>
      </c>
      <c r="F24" s="1" t="s">
        <v>83</v>
      </c>
      <c r="G24" s="1" t="s">
        <v>55</v>
      </c>
      <c r="H24" s="1">
        <v>0</v>
      </c>
      <c r="I24" s="1">
        <v>0</v>
      </c>
      <c r="J24" s="1" t="s">
        <v>14</v>
      </c>
      <c r="K24" s="2"/>
      <c r="L24" s="5">
        <f>K24*199.80</f>
        <v>0</v>
      </c>
    </row>
    <row r="25" spans="1:12">
      <c r="A25" s="1"/>
      <c r="B25" s="1">
        <v>821300</v>
      </c>
      <c r="C25" s="1" t="s">
        <v>87</v>
      </c>
      <c r="D25" s="1" t="s">
        <v>88</v>
      </c>
      <c r="E25" s="3" t="s">
        <v>89</v>
      </c>
      <c r="F25" s="1" t="s">
        <v>83</v>
      </c>
      <c r="G25" s="1" t="s">
        <v>55</v>
      </c>
      <c r="H25" s="1">
        <v>0</v>
      </c>
      <c r="I25" s="1">
        <v>0</v>
      </c>
      <c r="J25" s="1" t="s">
        <v>14</v>
      </c>
      <c r="K25" s="2"/>
      <c r="L25" s="5">
        <f>K25*199.80</f>
        <v>0</v>
      </c>
    </row>
    <row r="26" spans="1:12">
      <c r="A26" s="1"/>
      <c r="B26" s="1">
        <v>829321</v>
      </c>
      <c r="C26" s="1" t="s">
        <v>90</v>
      </c>
      <c r="D26" s="1" t="s">
        <v>91</v>
      </c>
      <c r="E26" s="3" t="s">
        <v>92</v>
      </c>
      <c r="F26" s="1" t="s">
        <v>93</v>
      </c>
      <c r="G26" s="1" t="s">
        <v>13</v>
      </c>
      <c r="H26" s="1">
        <v>0</v>
      </c>
      <c r="I26" s="1">
        <v>0</v>
      </c>
      <c r="J26" s="1" t="s">
        <v>14</v>
      </c>
      <c r="K26" s="2"/>
      <c r="L26" s="5">
        <f>K26*265.84</f>
        <v>0</v>
      </c>
    </row>
    <row r="27" spans="1:12">
      <c r="A27" s="1"/>
      <c r="B27" s="1">
        <v>827997</v>
      </c>
      <c r="C27" s="1" t="s">
        <v>94</v>
      </c>
      <c r="D27" s="1" t="s">
        <v>95</v>
      </c>
      <c r="E27" s="3" t="s">
        <v>96</v>
      </c>
      <c r="F27" s="1" t="s">
        <v>97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K27*702.00</f>
        <v>0</v>
      </c>
    </row>
    <row r="28" spans="1:12">
      <c r="A28" s="1"/>
      <c r="B28" s="1">
        <v>827998</v>
      </c>
      <c r="C28" s="1" t="s">
        <v>98</v>
      </c>
      <c r="D28" s="1" t="s">
        <v>99</v>
      </c>
      <c r="E28" s="3" t="s">
        <v>100</v>
      </c>
      <c r="F28" s="1" t="s">
        <v>97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K28*702.00</f>
        <v>0</v>
      </c>
    </row>
    <row r="29" spans="1:12">
      <c r="A29" s="1"/>
      <c r="B29" s="1">
        <v>883338</v>
      </c>
      <c r="C29" s="1" t="s">
        <v>101</v>
      </c>
      <c r="D29" s="1" t="s">
        <v>102</v>
      </c>
      <c r="E29" s="3" t="s">
        <v>103</v>
      </c>
      <c r="F29" s="1" t="s">
        <v>104</v>
      </c>
      <c r="G29" s="1" t="s">
        <v>105</v>
      </c>
      <c r="H29" s="1">
        <v>0</v>
      </c>
      <c r="I29" s="1">
        <v>0</v>
      </c>
      <c r="J29" s="1" t="s">
        <v>14</v>
      </c>
      <c r="K29" s="2"/>
      <c r="L29" s="5">
        <f>K29*588.60</f>
        <v>0</v>
      </c>
    </row>
    <row r="30" spans="1:12">
      <c r="A30" s="1"/>
      <c r="B30" s="1">
        <v>883339</v>
      </c>
      <c r="C30" s="1" t="s">
        <v>106</v>
      </c>
      <c r="D30" s="1" t="s">
        <v>107</v>
      </c>
      <c r="E30" s="3" t="s">
        <v>108</v>
      </c>
      <c r="F30" s="1" t="s">
        <v>104</v>
      </c>
      <c r="G30" s="1">
        <v>10</v>
      </c>
      <c r="H30" s="1">
        <v>0</v>
      </c>
      <c r="I30" s="1">
        <v>0</v>
      </c>
      <c r="J30" s="1" t="s">
        <v>14</v>
      </c>
      <c r="K30" s="2"/>
      <c r="L30" s="5">
        <f>K30*588.60</f>
        <v>0</v>
      </c>
    </row>
    <row r="31" spans="1:12">
      <c r="A31" s="1"/>
      <c r="B31" s="1">
        <v>883340</v>
      </c>
      <c r="C31" s="1" t="s">
        <v>109</v>
      </c>
      <c r="D31" s="1" t="s">
        <v>110</v>
      </c>
      <c r="E31" s="3" t="s">
        <v>111</v>
      </c>
      <c r="F31" s="1" t="s">
        <v>112</v>
      </c>
      <c r="G31" s="1">
        <v>10</v>
      </c>
      <c r="H31" s="1">
        <v>0</v>
      </c>
      <c r="I31" s="1">
        <v>0</v>
      </c>
      <c r="J31" s="1" t="s">
        <v>14</v>
      </c>
      <c r="K31" s="2"/>
      <c r="L31" s="5">
        <f>K31*624.60</f>
        <v>0</v>
      </c>
    </row>
    <row r="32" spans="1:12">
      <c r="A32" s="1"/>
      <c r="B32" s="1">
        <v>883341</v>
      </c>
      <c r="C32" s="1" t="s">
        <v>113</v>
      </c>
      <c r="D32" s="1" t="s">
        <v>114</v>
      </c>
      <c r="E32" s="3" t="s">
        <v>115</v>
      </c>
      <c r="F32" s="1" t="s">
        <v>116</v>
      </c>
      <c r="G32" s="1" t="s">
        <v>105</v>
      </c>
      <c r="H32" s="1">
        <v>0</v>
      </c>
      <c r="I32" s="1">
        <v>0</v>
      </c>
      <c r="J32" s="1" t="s">
        <v>14</v>
      </c>
      <c r="K32" s="2"/>
      <c r="L32" s="5">
        <f>K32*811.80</f>
        <v>0</v>
      </c>
    </row>
    <row r="33" spans="1:12">
      <c r="A33" s="1"/>
      <c r="B33" s="1">
        <v>883342</v>
      </c>
      <c r="C33" s="1" t="s">
        <v>117</v>
      </c>
      <c r="D33" s="1" t="s">
        <v>118</v>
      </c>
      <c r="E33" s="3" t="s">
        <v>119</v>
      </c>
      <c r="F33" s="1" t="s">
        <v>120</v>
      </c>
      <c r="G33" s="1" t="s">
        <v>105</v>
      </c>
      <c r="H33" s="1">
        <v>0</v>
      </c>
      <c r="I33" s="1">
        <v>0</v>
      </c>
      <c r="J33" s="1" t="s">
        <v>14</v>
      </c>
      <c r="K33" s="2"/>
      <c r="L33" s="5">
        <f>K33*901.80</f>
        <v>0</v>
      </c>
    </row>
    <row r="34" spans="1:12">
      <c r="A34" s="1"/>
      <c r="B34" s="1">
        <v>830680</v>
      </c>
      <c r="C34" s="1" t="s">
        <v>121</v>
      </c>
      <c r="D34" s="1"/>
      <c r="E34" s="3" t="s">
        <v>122</v>
      </c>
      <c r="F34" s="1" t="s">
        <v>123</v>
      </c>
      <c r="G34" s="1">
        <v>2</v>
      </c>
      <c r="H34" s="1">
        <v>0</v>
      </c>
      <c r="I34" s="1">
        <v>0</v>
      </c>
      <c r="J34" s="1" t="s">
        <v>14</v>
      </c>
      <c r="K34" s="2"/>
      <c r="L34" s="5">
        <f>K34*448.56</f>
        <v>0</v>
      </c>
    </row>
    <row r="35" spans="1:12">
      <c r="A35" s="1"/>
      <c r="B35" s="1">
        <v>830701</v>
      </c>
      <c r="C35" s="1" t="s">
        <v>124</v>
      </c>
      <c r="D35" s="1"/>
      <c r="E35" s="3" t="s">
        <v>125</v>
      </c>
      <c r="F35" s="1" t="s">
        <v>126</v>
      </c>
      <c r="G35" s="1" t="s">
        <v>13</v>
      </c>
      <c r="H35" s="1">
        <v>0</v>
      </c>
      <c r="I35" s="1">
        <v>0</v>
      </c>
      <c r="J35" s="1" t="s">
        <v>14</v>
      </c>
      <c r="K35" s="2"/>
      <c r="L35" s="5">
        <f>K35*1011.50</f>
        <v>0</v>
      </c>
    </row>
    <row r="36" spans="1:12">
      <c r="A36" s="1"/>
      <c r="B36" s="1">
        <v>830703</v>
      </c>
      <c r="C36" s="1" t="s">
        <v>127</v>
      </c>
      <c r="D36" s="1"/>
      <c r="E36" s="3" t="s">
        <v>128</v>
      </c>
      <c r="F36" s="1" t="s">
        <v>126</v>
      </c>
      <c r="G36" s="1" t="s">
        <v>13</v>
      </c>
      <c r="H36" s="1">
        <v>0</v>
      </c>
      <c r="I36" s="1">
        <v>0</v>
      </c>
      <c r="J36" s="1" t="s">
        <v>14</v>
      </c>
      <c r="K36" s="2"/>
      <c r="L36" s="5">
        <f>K36*1011.50</f>
        <v>0</v>
      </c>
    </row>
    <row r="37" spans="1:12">
      <c r="A37" s="1"/>
      <c r="B37" s="1">
        <v>830706</v>
      </c>
      <c r="C37" s="1" t="s">
        <v>129</v>
      </c>
      <c r="D37" s="1"/>
      <c r="E37" s="3" t="s">
        <v>130</v>
      </c>
      <c r="F37" s="1" t="s">
        <v>131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K37*889.08</f>
        <v>0</v>
      </c>
    </row>
    <row r="38" spans="1:12">
      <c r="A38" s="1"/>
      <c r="B38" s="1">
        <v>830708</v>
      </c>
      <c r="C38" s="1" t="s">
        <v>132</v>
      </c>
      <c r="D38" s="1"/>
      <c r="E38" s="3" t="s">
        <v>133</v>
      </c>
      <c r="F38" s="1" t="s">
        <v>126</v>
      </c>
      <c r="G38" s="1" t="s">
        <v>13</v>
      </c>
      <c r="H38" s="1">
        <v>0</v>
      </c>
      <c r="I38" s="1">
        <v>0</v>
      </c>
      <c r="J38" s="1" t="s">
        <v>14</v>
      </c>
      <c r="K38" s="2"/>
      <c r="L38" s="5">
        <f>K38*1011.50</f>
        <v>0</v>
      </c>
    </row>
    <row r="39" spans="1:12">
      <c r="A39" s="1"/>
      <c r="B39" s="1">
        <v>821311</v>
      </c>
      <c r="C39" s="1" t="s">
        <v>134</v>
      </c>
      <c r="D39" s="1" t="s">
        <v>135</v>
      </c>
      <c r="E39" s="3" t="s">
        <v>136</v>
      </c>
      <c r="F39" s="1" t="s">
        <v>137</v>
      </c>
      <c r="G39" s="1" t="s">
        <v>35</v>
      </c>
      <c r="H39" s="1">
        <v>0</v>
      </c>
      <c r="I39" s="1">
        <v>0</v>
      </c>
      <c r="J39" s="1" t="s">
        <v>14</v>
      </c>
      <c r="K39" s="2"/>
      <c r="L39" s="5">
        <f>K39*262.54</f>
        <v>0</v>
      </c>
    </row>
    <row r="40" spans="1:12">
      <c r="A40" s="1"/>
      <c r="B40" s="1">
        <v>821312</v>
      </c>
      <c r="C40" s="1" t="s">
        <v>138</v>
      </c>
      <c r="D40" s="1" t="s">
        <v>139</v>
      </c>
      <c r="E40" s="3" t="s">
        <v>140</v>
      </c>
      <c r="F40" s="1" t="s">
        <v>141</v>
      </c>
      <c r="G40" s="1" t="s">
        <v>105</v>
      </c>
      <c r="H40" s="1">
        <v>0</v>
      </c>
      <c r="I40" s="1">
        <v>0</v>
      </c>
      <c r="J40" s="1" t="s">
        <v>14</v>
      </c>
      <c r="K40" s="2"/>
      <c r="L40" s="5">
        <f>K40*325.29</f>
        <v>0</v>
      </c>
    </row>
    <row r="41" spans="1:12">
      <c r="A41" s="1"/>
      <c r="B41" s="1">
        <v>830860</v>
      </c>
      <c r="C41" s="1" t="s">
        <v>142</v>
      </c>
      <c r="D41" s="1"/>
      <c r="E41" s="3" t="s">
        <v>143</v>
      </c>
      <c r="F41" s="1" t="s">
        <v>144</v>
      </c>
      <c r="G41" s="1">
        <v>6</v>
      </c>
      <c r="H41" s="1">
        <v>0</v>
      </c>
      <c r="I41" s="1">
        <v>0</v>
      </c>
      <c r="J41" s="1" t="s">
        <v>14</v>
      </c>
      <c r="K41" s="2"/>
      <c r="L41" s="5">
        <f>K41*553.16</f>
        <v>0</v>
      </c>
    </row>
    <row r="42" spans="1:12">
      <c r="A42" s="1"/>
      <c r="B42" s="1">
        <v>830862</v>
      </c>
      <c r="C42" s="1" t="s">
        <v>145</v>
      </c>
      <c r="D42" s="1"/>
      <c r="E42" s="3" t="s">
        <v>146</v>
      </c>
      <c r="F42" s="1" t="s">
        <v>147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K42*615.52</f>
        <v>0</v>
      </c>
    </row>
    <row r="43" spans="1:12">
      <c r="A43" s="1"/>
      <c r="B43" s="1">
        <v>830866</v>
      </c>
      <c r="C43" s="1" t="s">
        <v>148</v>
      </c>
      <c r="D43" s="1"/>
      <c r="E43" s="3" t="s">
        <v>149</v>
      </c>
      <c r="F43" s="1" t="s">
        <v>144</v>
      </c>
      <c r="G43" s="1">
        <v>4</v>
      </c>
      <c r="H43" s="1">
        <v>0</v>
      </c>
      <c r="I43" s="1">
        <v>0</v>
      </c>
      <c r="J43" s="1" t="s">
        <v>14</v>
      </c>
      <c r="K43" s="2"/>
      <c r="L43" s="5">
        <f>K43*553.16</f>
        <v>0</v>
      </c>
    </row>
    <row r="44" spans="1:12">
      <c r="A44" s="1"/>
      <c r="B44" s="1">
        <v>830877</v>
      </c>
      <c r="C44" s="1" t="s">
        <v>150</v>
      </c>
      <c r="D44" s="1"/>
      <c r="E44" s="3" t="s">
        <v>151</v>
      </c>
      <c r="F44" s="1" t="s">
        <v>152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K44*794.54</f>
        <v>0</v>
      </c>
    </row>
    <row r="45" spans="1:12">
      <c r="A45" s="1"/>
      <c r="B45" s="1">
        <v>830878</v>
      </c>
      <c r="C45" s="1" t="s">
        <v>153</v>
      </c>
      <c r="D45" s="1"/>
      <c r="E45" s="3" t="s">
        <v>154</v>
      </c>
      <c r="F45" s="1" t="s">
        <v>155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K45*854.89</f>
        <v>0</v>
      </c>
    </row>
    <row r="46" spans="1:12">
      <c r="A46" s="1"/>
      <c r="B46" s="1">
        <v>830894</v>
      </c>
      <c r="C46" s="1" t="s">
        <v>156</v>
      </c>
      <c r="D46" s="1"/>
      <c r="E46" s="3" t="s">
        <v>157</v>
      </c>
      <c r="F46" s="1" t="s">
        <v>158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K46*868.97</f>
        <v>0</v>
      </c>
    </row>
    <row r="47" spans="1:12">
      <c r="A47" s="1"/>
      <c r="B47" s="1">
        <v>830896</v>
      </c>
      <c r="C47" s="1" t="s">
        <v>159</v>
      </c>
      <c r="D47" s="1"/>
      <c r="E47" s="3" t="s">
        <v>160</v>
      </c>
      <c r="F47" s="1" t="s">
        <v>161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K47*1011.78</f>
        <v>0</v>
      </c>
    </row>
    <row r="48" spans="1:12">
      <c r="A48" s="1"/>
      <c r="B48" s="1">
        <v>840126</v>
      </c>
      <c r="C48" s="1" t="s">
        <v>162</v>
      </c>
      <c r="D48" s="1" t="s">
        <v>163</v>
      </c>
      <c r="E48" s="3" t="s">
        <v>164</v>
      </c>
      <c r="F48" s="1" t="s">
        <v>165</v>
      </c>
      <c r="G48" s="1">
        <v>6</v>
      </c>
      <c r="H48" s="1">
        <v>0</v>
      </c>
      <c r="I48" s="1">
        <v>0</v>
      </c>
      <c r="J48" s="1" t="s">
        <v>14</v>
      </c>
      <c r="K48" s="2"/>
      <c r="L48" s="5">
        <f>K48*622.50</f>
        <v>0</v>
      </c>
    </row>
    <row r="49" spans="1:12">
      <c r="A49" s="1"/>
      <c r="B49" s="1">
        <v>840127</v>
      </c>
      <c r="C49" s="1" t="s">
        <v>166</v>
      </c>
      <c r="D49" s="1" t="s">
        <v>167</v>
      </c>
      <c r="E49" s="3" t="s">
        <v>168</v>
      </c>
      <c r="F49" s="1" t="s">
        <v>165</v>
      </c>
      <c r="G49" s="1" t="s">
        <v>105</v>
      </c>
      <c r="H49" s="1">
        <v>0</v>
      </c>
      <c r="I49" s="1">
        <v>0</v>
      </c>
      <c r="J49" s="1" t="s">
        <v>14</v>
      </c>
      <c r="K49" s="2"/>
      <c r="L49" s="5">
        <f>K49*622.50</f>
        <v>0</v>
      </c>
    </row>
    <row r="50" spans="1:12">
      <c r="A50" s="1"/>
      <c r="B50" s="1">
        <v>840128</v>
      </c>
      <c r="C50" s="1" t="s">
        <v>169</v>
      </c>
      <c r="D50" s="1" t="s">
        <v>170</v>
      </c>
      <c r="E50" s="3" t="s">
        <v>171</v>
      </c>
      <c r="F50" s="1" t="s">
        <v>172</v>
      </c>
      <c r="G50" s="1">
        <v>7</v>
      </c>
      <c r="H50" s="1">
        <v>0</v>
      </c>
      <c r="I50" s="1">
        <v>0</v>
      </c>
      <c r="J50" s="1" t="s">
        <v>14</v>
      </c>
      <c r="K50" s="2"/>
      <c r="L50" s="5">
        <f>K50*650.57</f>
        <v>0</v>
      </c>
    </row>
    <row r="51" spans="1:12">
      <c r="A51" s="1"/>
      <c r="B51" s="1">
        <v>840129</v>
      </c>
      <c r="C51" s="1" t="s">
        <v>173</v>
      </c>
      <c r="D51" s="1" t="s">
        <v>174</v>
      </c>
      <c r="E51" s="3" t="s">
        <v>175</v>
      </c>
      <c r="F51" s="1" t="s">
        <v>172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K51*650.57</f>
        <v>0</v>
      </c>
    </row>
    <row r="52" spans="1:12">
      <c r="A52" s="1"/>
      <c r="B52" s="1">
        <v>821220</v>
      </c>
      <c r="C52" s="1" t="s">
        <v>176</v>
      </c>
      <c r="D52" s="1" t="s">
        <v>177</v>
      </c>
      <c r="E52" s="3" t="s">
        <v>178</v>
      </c>
      <c r="F52" s="1" t="s">
        <v>179</v>
      </c>
      <c r="G52" s="1" t="s">
        <v>13</v>
      </c>
      <c r="H52" s="1" t="s">
        <v>13</v>
      </c>
      <c r="I52" s="1">
        <v>0</v>
      </c>
      <c r="J52" s="1" t="s">
        <v>14</v>
      </c>
      <c r="K52" s="2"/>
      <c r="L52" s="5">
        <f>K52*5558.00</f>
        <v>0</v>
      </c>
    </row>
    <row r="53" spans="1:12">
      <c r="A53" s="1"/>
      <c r="B53" s="1">
        <v>821221</v>
      </c>
      <c r="C53" s="1" t="s">
        <v>180</v>
      </c>
      <c r="D53" s="1" t="s">
        <v>181</v>
      </c>
      <c r="E53" s="3" t="s">
        <v>182</v>
      </c>
      <c r="F53" s="1" t="s">
        <v>179</v>
      </c>
      <c r="G53" s="1">
        <v>0</v>
      </c>
      <c r="H53" s="1" t="s">
        <v>105</v>
      </c>
      <c r="I53" s="1">
        <v>0</v>
      </c>
      <c r="J53" s="1" t="s">
        <v>14</v>
      </c>
      <c r="K53" s="2"/>
      <c r="L53" s="5">
        <f>K53*5558.00</f>
        <v>0</v>
      </c>
    </row>
    <row r="54" spans="1:12">
      <c r="A54" s="1"/>
      <c r="B54" s="1">
        <v>821222</v>
      </c>
      <c r="C54" s="1" t="s">
        <v>183</v>
      </c>
      <c r="D54" s="1" t="s">
        <v>184</v>
      </c>
      <c r="E54" s="3" t="s">
        <v>185</v>
      </c>
      <c r="F54" s="1" t="s">
        <v>186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K54*5529.00</f>
        <v>0</v>
      </c>
    </row>
    <row r="55" spans="1:12">
      <c r="A55" s="1"/>
      <c r="B55" s="1">
        <v>821223</v>
      </c>
      <c r="C55" s="1" t="s">
        <v>187</v>
      </c>
      <c r="D55" s="1" t="s">
        <v>188</v>
      </c>
      <c r="E55" s="3" t="s">
        <v>189</v>
      </c>
      <c r="F55" s="1" t="s">
        <v>186</v>
      </c>
      <c r="G55" s="1">
        <v>0</v>
      </c>
      <c r="H55" s="1">
        <v>4</v>
      </c>
      <c r="I55" s="1">
        <v>0</v>
      </c>
      <c r="J55" s="1" t="s">
        <v>14</v>
      </c>
      <c r="K55" s="2"/>
      <c r="L55" s="5">
        <f>K55*5529.00</f>
        <v>0</v>
      </c>
    </row>
    <row r="56" spans="1:12">
      <c r="A56" s="1"/>
      <c r="B56" s="1">
        <v>821224</v>
      </c>
      <c r="C56" s="1" t="s">
        <v>190</v>
      </c>
      <c r="D56" s="1" t="s">
        <v>191</v>
      </c>
      <c r="E56" s="3" t="s">
        <v>192</v>
      </c>
      <c r="F56" s="1" t="s">
        <v>193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K56*5661.00</f>
        <v>0</v>
      </c>
    </row>
    <row r="57" spans="1:12">
      <c r="A57" s="1"/>
      <c r="B57" s="1">
        <v>821225</v>
      </c>
      <c r="C57" s="1" t="s">
        <v>194</v>
      </c>
      <c r="D57" s="1" t="s">
        <v>195</v>
      </c>
      <c r="E57" s="3" t="s">
        <v>196</v>
      </c>
      <c r="F57" s="1" t="s">
        <v>193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K57*5661.00</f>
        <v>0</v>
      </c>
    </row>
    <row r="58" spans="1:12">
      <c r="A58" s="1"/>
      <c r="B58" s="1">
        <v>821191</v>
      </c>
      <c r="C58" s="1" t="s">
        <v>197</v>
      </c>
      <c r="D58" s="1" t="s">
        <v>198</v>
      </c>
      <c r="E58" s="3" t="s">
        <v>199</v>
      </c>
      <c r="F58" s="1" t="s">
        <v>200</v>
      </c>
      <c r="G58" s="1" t="s">
        <v>55</v>
      </c>
      <c r="H58" s="1" t="s">
        <v>201</v>
      </c>
      <c r="I58" s="1">
        <v>0</v>
      </c>
      <c r="J58" s="1" t="s">
        <v>14</v>
      </c>
      <c r="K58" s="2"/>
      <c r="L58" s="5">
        <f>K58*1397.00</f>
        <v>0</v>
      </c>
    </row>
    <row r="59" spans="1:12">
      <c r="A59" s="1"/>
      <c r="B59" s="1">
        <v>821192</v>
      </c>
      <c r="C59" s="1" t="s">
        <v>202</v>
      </c>
      <c r="D59" s="1" t="s">
        <v>203</v>
      </c>
      <c r="E59" s="3" t="s">
        <v>204</v>
      </c>
      <c r="F59" s="1" t="s">
        <v>205</v>
      </c>
      <c r="G59" s="1">
        <v>0</v>
      </c>
      <c r="H59" s="1" t="s">
        <v>105</v>
      </c>
      <c r="I59" s="1">
        <v>0</v>
      </c>
      <c r="J59" s="1" t="s">
        <v>14</v>
      </c>
      <c r="K59" s="2"/>
      <c r="L59" s="5">
        <f>K59*1119.00</f>
        <v>0</v>
      </c>
    </row>
    <row r="60" spans="1:12">
      <c r="A60" s="1"/>
      <c r="B60" s="1">
        <v>821193</v>
      </c>
      <c r="C60" s="1" t="s">
        <v>206</v>
      </c>
      <c r="D60" s="1" t="s">
        <v>207</v>
      </c>
      <c r="E60" s="3" t="s">
        <v>208</v>
      </c>
      <c r="F60" s="1" t="s">
        <v>209</v>
      </c>
      <c r="G60" s="1">
        <v>10</v>
      </c>
      <c r="H60" s="1" t="s">
        <v>35</v>
      </c>
      <c r="I60" s="1">
        <v>0</v>
      </c>
      <c r="J60" s="1" t="s">
        <v>14</v>
      </c>
      <c r="K60" s="2"/>
      <c r="L60" s="5">
        <f>K60*2590.00</f>
        <v>0</v>
      </c>
    </row>
    <row r="61" spans="1:12">
      <c r="A61" s="1"/>
      <c r="B61" s="1">
        <v>821194</v>
      </c>
      <c r="C61" s="1" t="s">
        <v>210</v>
      </c>
      <c r="D61" s="1" t="s">
        <v>211</v>
      </c>
      <c r="E61" s="3" t="s">
        <v>212</v>
      </c>
      <c r="F61" s="1" t="s">
        <v>213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K61*1076.00</f>
        <v>0</v>
      </c>
    </row>
    <row r="62" spans="1:12">
      <c r="A62" s="1"/>
      <c r="B62" s="1">
        <v>821195</v>
      </c>
      <c r="C62" s="1" t="s">
        <v>214</v>
      </c>
      <c r="D62" s="1" t="s">
        <v>215</v>
      </c>
      <c r="E62" s="3" t="s">
        <v>216</v>
      </c>
      <c r="F62" s="1" t="s">
        <v>217</v>
      </c>
      <c r="G62" s="1">
        <v>0</v>
      </c>
      <c r="H62" s="1" t="s">
        <v>55</v>
      </c>
      <c r="I62" s="1">
        <v>0</v>
      </c>
      <c r="J62" s="1" t="s">
        <v>14</v>
      </c>
      <c r="K62" s="2"/>
      <c r="L62" s="5">
        <f>K62*1468.00</f>
        <v>0</v>
      </c>
    </row>
    <row r="63" spans="1:12">
      <c r="A63" s="1"/>
      <c r="B63" s="1">
        <v>821196</v>
      </c>
      <c r="C63" s="1" t="s">
        <v>218</v>
      </c>
      <c r="D63" s="1" t="s">
        <v>219</v>
      </c>
      <c r="E63" s="3" t="s">
        <v>220</v>
      </c>
      <c r="F63" s="1" t="s">
        <v>221</v>
      </c>
      <c r="G63" s="1">
        <v>0</v>
      </c>
      <c r="H63" s="1" t="s">
        <v>35</v>
      </c>
      <c r="I63" s="1">
        <v>0</v>
      </c>
      <c r="J63" s="1" t="s">
        <v>14</v>
      </c>
      <c r="K63" s="2"/>
      <c r="L63" s="5">
        <f>K63*1241.00</f>
        <v>0</v>
      </c>
    </row>
    <row r="64" spans="1:12">
      <c r="A64" s="1"/>
      <c r="B64" s="1">
        <v>821197</v>
      </c>
      <c r="C64" s="1" t="s">
        <v>222</v>
      </c>
      <c r="D64" s="1" t="s">
        <v>223</v>
      </c>
      <c r="E64" s="3" t="s">
        <v>224</v>
      </c>
      <c r="F64" s="1" t="s">
        <v>225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K64*44.00</f>
        <v>0</v>
      </c>
    </row>
    <row r="65" spans="1:12">
      <c r="A65" s="1"/>
      <c r="B65" s="1">
        <v>821255</v>
      </c>
      <c r="C65" s="1" t="s">
        <v>226</v>
      </c>
      <c r="D65" s="1" t="s">
        <v>227</v>
      </c>
      <c r="E65" s="3" t="s">
        <v>228</v>
      </c>
      <c r="F65" s="1" t="s">
        <v>229</v>
      </c>
      <c r="G65" s="1">
        <v>1</v>
      </c>
      <c r="H65" s="1" t="s">
        <v>35</v>
      </c>
      <c r="I65" s="1">
        <v>0</v>
      </c>
      <c r="J65" s="1" t="s">
        <v>14</v>
      </c>
      <c r="K65" s="2"/>
      <c r="L65" s="5">
        <f>K65*1047.00</f>
        <v>0</v>
      </c>
    </row>
    <row r="66" spans="1:12">
      <c r="A66" s="1"/>
      <c r="B66" s="1">
        <v>821256</v>
      </c>
      <c r="C66" s="1" t="s">
        <v>230</v>
      </c>
      <c r="D66" s="1" t="s">
        <v>231</v>
      </c>
      <c r="E66" s="3" t="s">
        <v>232</v>
      </c>
      <c r="F66" s="1" t="s">
        <v>229</v>
      </c>
      <c r="G66" s="1">
        <v>0</v>
      </c>
      <c r="H66" s="1" t="s">
        <v>35</v>
      </c>
      <c r="I66" s="1">
        <v>0</v>
      </c>
      <c r="J66" s="1" t="s">
        <v>14</v>
      </c>
      <c r="K66" s="2"/>
      <c r="L66" s="5">
        <f>K66*1047.00</f>
        <v>0</v>
      </c>
    </row>
    <row r="67" spans="1:12">
      <c r="A67" s="1"/>
      <c r="B67" s="1">
        <v>821257</v>
      </c>
      <c r="C67" s="1" t="s">
        <v>233</v>
      </c>
      <c r="D67" s="1" t="s">
        <v>234</v>
      </c>
      <c r="E67" s="3" t="s">
        <v>235</v>
      </c>
      <c r="F67" s="1" t="s">
        <v>229</v>
      </c>
      <c r="G67" s="1">
        <v>0</v>
      </c>
      <c r="H67" s="1" t="s">
        <v>35</v>
      </c>
      <c r="I67" s="1">
        <v>0</v>
      </c>
      <c r="J67" s="1" t="s">
        <v>14</v>
      </c>
      <c r="K67" s="2"/>
      <c r="L67" s="5">
        <f>K67*1047.00</f>
        <v>0</v>
      </c>
    </row>
    <row r="68" spans="1:12">
      <c r="A68" s="1"/>
      <c r="B68" s="1">
        <v>821258</v>
      </c>
      <c r="C68" s="1" t="s">
        <v>236</v>
      </c>
      <c r="D68" s="1" t="s">
        <v>237</v>
      </c>
      <c r="E68" s="3" t="s">
        <v>238</v>
      </c>
      <c r="F68" s="1" t="s">
        <v>239</v>
      </c>
      <c r="G68" s="1">
        <v>0</v>
      </c>
      <c r="H68" s="1" t="s">
        <v>13</v>
      </c>
      <c r="I68" s="1">
        <v>0</v>
      </c>
      <c r="J68" s="1" t="s">
        <v>14</v>
      </c>
      <c r="K68" s="2"/>
      <c r="L68" s="5">
        <f>K68*549.00</f>
        <v>0</v>
      </c>
    </row>
    <row r="69" spans="1:12">
      <c r="A69" s="1"/>
      <c r="B69" s="1">
        <v>821259</v>
      </c>
      <c r="C69" s="1" t="s">
        <v>240</v>
      </c>
      <c r="D69" s="1" t="s">
        <v>241</v>
      </c>
      <c r="E69" s="3" t="s">
        <v>242</v>
      </c>
      <c r="F69" s="1" t="s">
        <v>239</v>
      </c>
      <c r="G69" s="1">
        <v>0</v>
      </c>
      <c r="H69" s="1" t="s">
        <v>55</v>
      </c>
      <c r="I69" s="1">
        <v>0</v>
      </c>
      <c r="J69" s="1" t="s">
        <v>14</v>
      </c>
      <c r="K69" s="2"/>
      <c r="L69" s="5">
        <f>K69*549.00</f>
        <v>0</v>
      </c>
    </row>
    <row r="70" spans="1:12">
      <c r="A70" s="1"/>
      <c r="B70" s="1">
        <v>821260</v>
      </c>
      <c r="C70" s="1" t="s">
        <v>243</v>
      </c>
      <c r="D70" s="1" t="s">
        <v>244</v>
      </c>
      <c r="E70" s="3" t="s">
        <v>245</v>
      </c>
      <c r="F70" s="1" t="s">
        <v>239</v>
      </c>
      <c r="G70" s="1">
        <v>0</v>
      </c>
      <c r="H70" s="1" t="s">
        <v>35</v>
      </c>
      <c r="I70" s="1">
        <v>0</v>
      </c>
      <c r="J70" s="1" t="s">
        <v>14</v>
      </c>
      <c r="K70" s="2"/>
      <c r="L70" s="5">
        <f>K70*549.00</f>
        <v>0</v>
      </c>
    </row>
    <row r="71" spans="1:12">
      <c r="A71" s="1"/>
      <c r="B71" s="1">
        <v>821261</v>
      </c>
      <c r="C71" s="1" t="s">
        <v>246</v>
      </c>
      <c r="D71" s="1" t="s">
        <v>247</v>
      </c>
      <c r="E71" s="3" t="s">
        <v>248</v>
      </c>
      <c r="F71" s="1" t="s">
        <v>239</v>
      </c>
      <c r="G71" s="1">
        <v>0</v>
      </c>
      <c r="H71" s="1" t="s">
        <v>35</v>
      </c>
      <c r="I71" s="1">
        <v>0</v>
      </c>
      <c r="J71" s="1" t="s">
        <v>14</v>
      </c>
      <c r="K71" s="2"/>
      <c r="L71" s="5">
        <f>K71*549.00</f>
        <v>0</v>
      </c>
    </row>
    <row r="72" spans="1:12">
      <c r="A72" s="1"/>
      <c r="B72" s="1">
        <v>821262</v>
      </c>
      <c r="C72" s="1" t="s">
        <v>249</v>
      </c>
      <c r="D72" s="1" t="s">
        <v>250</v>
      </c>
      <c r="E72" s="3" t="s">
        <v>251</v>
      </c>
      <c r="F72" s="1" t="s">
        <v>239</v>
      </c>
      <c r="G72" s="1">
        <v>0</v>
      </c>
      <c r="H72" s="1" t="s">
        <v>13</v>
      </c>
      <c r="I72" s="1">
        <v>0</v>
      </c>
      <c r="J72" s="1" t="s">
        <v>14</v>
      </c>
      <c r="K72" s="2"/>
      <c r="L72" s="5">
        <f>K72*549.00</f>
        <v>0</v>
      </c>
    </row>
    <row r="73" spans="1:12">
      <c r="A73" s="1"/>
      <c r="B73" s="1">
        <v>821263</v>
      </c>
      <c r="C73" s="1" t="s">
        <v>252</v>
      </c>
      <c r="D73" s="1" t="s">
        <v>253</v>
      </c>
      <c r="E73" s="3" t="s">
        <v>254</v>
      </c>
      <c r="F73" s="1" t="s">
        <v>239</v>
      </c>
      <c r="G73" s="1">
        <v>0</v>
      </c>
      <c r="H73" s="1" t="s">
        <v>35</v>
      </c>
      <c r="I73" s="1">
        <v>0</v>
      </c>
      <c r="J73" s="1" t="s">
        <v>14</v>
      </c>
      <c r="K73" s="2"/>
      <c r="L73" s="5">
        <f>K73*549.00</f>
        <v>0</v>
      </c>
    </row>
    <row r="74" spans="1:12">
      <c r="A74" s="1"/>
      <c r="B74" s="1">
        <v>821264</v>
      </c>
      <c r="C74" s="1" t="s">
        <v>255</v>
      </c>
      <c r="D74" s="1" t="s">
        <v>256</v>
      </c>
      <c r="E74" s="3" t="s">
        <v>257</v>
      </c>
      <c r="F74" s="1" t="s">
        <v>239</v>
      </c>
      <c r="G74" s="1">
        <v>0</v>
      </c>
      <c r="H74" s="1" t="s">
        <v>35</v>
      </c>
      <c r="I74" s="1">
        <v>0</v>
      </c>
      <c r="J74" s="1" t="s">
        <v>14</v>
      </c>
      <c r="K74" s="2"/>
      <c r="L74" s="5">
        <f>K74*549.00</f>
        <v>0</v>
      </c>
    </row>
    <row r="75" spans="1:12">
      <c r="A75" s="1"/>
      <c r="B75" s="1">
        <v>821265</v>
      </c>
      <c r="C75" s="1" t="s">
        <v>258</v>
      </c>
      <c r="D75" s="1" t="s">
        <v>259</v>
      </c>
      <c r="E75" s="3" t="s">
        <v>260</v>
      </c>
      <c r="F75" s="1" t="s">
        <v>239</v>
      </c>
      <c r="G75" s="1">
        <v>0</v>
      </c>
      <c r="H75" s="1" t="s">
        <v>35</v>
      </c>
      <c r="I75" s="1">
        <v>0</v>
      </c>
      <c r="J75" s="1" t="s">
        <v>14</v>
      </c>
      <c r="K75" s="2"/>
      <c r="L75" s="5">
        <f>K75*549.00</f>
        <v>0</v>
      </c>
    </row>
    <row r="76" spans="1:12">
      <c r="A76" s="1"/>
      <c r="B76" s="1">
        <v>821237</v>
      </c>
      <c r="C76" s="1" t="s">
        <v>261</v>
      </c>
      <c r="D76" s="1" t="s">
        <v>262</v>
      </c>
      <c r="E76" s="3" t="s">
        <v>263</v>
      </c>
      <c r="F76" s="1" t="s">
        <v>264</v>
      </c>
      <c r="G76" s="1">
        <v>8</v>
      </c>
      <c r="H76" s="1" t="s">
        <v>55</v>
      </c>
      <c r="I76" s="1">
        <v>0</v>
      </c>
      <c r="J76" s="1" t="s">
        <v>14</v>
      </c>
      <c r="K76" s="2"/>
      <c r="L76" s="5">
        <f>K76*372.00</f>
        <v>0</v>
      </c>
    </row>
    <row r="77" spans="1:12">
      <c r="A77" s="1"/>
      <c r="B77" s="1">
        <v>821238</v>
      </c>
      <c r="C77" s="1" t="s">
        <v>265</v>
      </c>
      <c r="D77" s="1" t="s">
        <v>266</v>
      </c>
      <c r="E77" s="3" t="s">
        <v>267</v>
      </c>
      <c r="F77" s="1" t="s">
        <v>268</v>
      </c>
      <c r="G77" s="1">
        <v>10</v>
      </c>
      <c r="H77" s="1">
        <v>0</v>
      </c>
      <c r="I77" s="1">
        <v>0</v>
      </c>
      <c r="J77" s="1" t="s">
        <v>14</v>
      </c>
      <c r="K77" s="2"/>
      <c r="L77" s="5">
        <f>K77*570.00</f>
        <v>0</v>
      </c>
    </row>
    <row r="78" spans="1:12">
      <c r="A78" s="1"/>
      <c r="B78" s="1">
        <v>821239</v>
      </c>
      <c r="C78" s="1" t="s">
        <v>269</v>
      </c>
      <c r="D78" s="1" t="s">
        <v>270</v>
      </c>
      <c r="E78" s="3" t="s">
        <v>271</v>
      </c>
      <c r="F78" s="1" t="s">
        <v>272</v>
      </c>
      <c r="G78" s="1" t="s">
        <v>105</v>
      </c>
      <c r="H78" s="1" t="s">
        <v>13</v>
      </c>
      <c r="I78" s="1">
        <v>0</v>
      </c>
      <c r="J78" s="1" t="s">
        <v>14</v>
      </c>
      <c r="K78" s="2"/>
      <c r="L78" s="5">
        <f>K78*483.00</f>
        <v>0</v>
      </c>
    </row>
    <row r="79" spans="1:12">
      <c r="A79" s="1"/>
      <c r="B79" s="1">
        <v>879915</v>
      </c>
      <c r="C79" s="1" t="s">
        <v>273</v>
      </c>
      <c r="D79" s="1" t="s">
        <v>274</v>
      </c>
      <c r="E79" s="3" t="s">
        <v>275</v>
      </c>
      <c r="F79" s="1" t="s">
        <v>276</v>
      </c>
      <c r="G79" s="1">
        <v>0</v>
      </c>
      <c r="H79" s="1" t="s">
        <v>55</v>
      </c>
      <c r="I79" s="1">
        <v>0</v>
      </c>
      <c r="J79" s="1" t="s">
        <v>14</v>
      </c>
      <c r="K79" s="2"/>
      <c r="L79" s="5">
        <f>K79*1939.00</f>
        <v>0</v>
      </c>
    </row>
    <row r="80" spans="1:12">
      <c r="A80" s="1"/>
      <c r="B80" s="1">
        <v>879916</v>
      </c>
      <c r="C80" s="1" t="s">
        <v>277</v>
      </c>
      <c r="D80" s="1" t="s">
        <v>278</v>
      </c>
      <c r="E80" s="3" t="s">
        <v>279</v>
      </c>
      <c r="F80" s="1" t="s">
        <v>280</v>
      </c>
      <c r="G80" s="1">
        <v>3</v>
      </c>
      <c r="H80" s="1" t="s">
        <v>13</v>
      </c>
      <c r="I80" s="1">
        <v>0</v>
      </c>
      <c r="J80" s="1" t="s">
        <v>14</v>
      </c>
      <c r="K80" s="2"/>
      <c r="L80" s="5">
        <f>K80*1566.00</f>
        <v>0</v>
      </c>
    </row>
    <row r="81" spans="1:12">
      <c r="A81" s="1"/>
      <c r="B81" s="1">
        <v>879917</v>
      </c>
      <c r="C81" s="1" t="s">
        <v>281</v>
      </c>
      <c r="D81" s="1" t="s">
        <v>282</v>
      </c>
      <c r="E81" s="3" t="s">
        <v>283</v>
      </c>
      <c r="F81" s="1" t="s">
        <v>276</v>
      </c>
      <c r="G81" s="1">
        <v>3</v>
      </c>
      <c r="H81" s="1" t="s">
        <v>55</v>
      </c>
      <c r="I81" s="1">
        <v>0</v>
      </c>
      <c r="J81" s="1" t="s">
        <v>14</v>
      </c>
      <c r="K81" s="2"/>
      <c r="L81" s="5">
        <f>K81*1939.00</f>
        <v>0</v>
      </c>
    </row>
    <row r="82" spans="1:12">
      <c r="A82" s="1"/>
      <c r="B82" s="1">
        <v>879918</v>
      </c>
      <c r="C82" s="1" t="s">
        <v>284</v>
      </c>
      <c r="D82" s="1" t="s">
        <v>285</v>
      </c>
      <c r="E82" s="3" t="s">
        <v>286</v>
      </c>
      <c r="F82" s="1" t="s">
        <v>276</v>
      </c>
      <c r="G82" s="1">
        <v>0</v>
      </c>
      <c r="H82" s="1" t="s">
        <v>13</v>
      </c>
      <c r="I82" s="1">
        <v>0</v>
      </c>
      <c r="J82" s="1" t="s">
        <v>14</v>
      </c>
      <c r="K82" s="2"/>
      <c r="L82" s="5">
        <f>K82*1939.00</f>
        <v>0</v>
      </c>
    </row>
    <row r="83" spans="1:12">
      <c r="A83" s="1"/>
      <c r="B83" s="1">
        <v>879919</v>
      </c>
      <c r="C83" s="1" t="s">
        <v>287</v>
      </c>
      <c r="D83" s="1" t="s">
        <v>288</v>
      </c>
      <c r="E83" s="3" t="s">
        <v>289</v>
      </c>
      <c r="F83" s="1" t="s">
        <v>276</v>
      </c>
      <c r="G83" s="1">
        <v>0</v>
      </c>
      <c r="H83" s="1" t="s">
        <v>105</v>
      </c>
      <c r="I83" s="1">
        <v>0</v>
      </c>
      <c r="J83" s="1" t="s">
        <v>14</v>
      </c>
      <c r="K83" s="2"/>
      <c r="L83" s="5">
        <f>K83*1939.00</f>
        <v>0</v>
      </c>
    </row>
    <row r="84" spans="1:12">
      <c r="A84" s="1"/>
      <c r="B84" s="1">
        <v>879920</v>
      </c>
      <c r="C84" s="1" t="s">
        <v>290</v>
      </c>
      <c r="D84" s="1" t="s">
        <v>291</v>
      </c>
      <c r="E84" s="3" t="s">
        <v>292</v>
      </c>
      <c r="F84" s="1" t="s">
        <v>280</v>
      </c>
      <c r="G84" s="1">
        <v>3</v>
      </c>
      <c r="H84" s="1">
        <v>0</v>
      </c>
      <c r="I84" s="1">
        <v>0</v>
      </c>
      <c r="J84" s="1" t="s">
        <v>14</v>
      </c>
      <c r="K84" s="2"/>
      <c r="L84" s="5">
        <f>K84*1566.00</f>
        <v>0</v>
      </c>
    </row>
    <row r="85" spans="1:12">
      <c r="A85" s="1"/>
      <c r="B85" s="1">
        <v>879921</v>
      </c>
      <c r="C85" s="1" t="s">
        <v>293</v>
      </c>
      <c r="D85" s="1" t="s">
        <v>294</v>
      </c>
      <c r="E85" s="3" t="s">
        <v>295</v>
      </c>
      <c r="F85" s="1" t="s">
        <v>280</v>
      </c>
      <c r="G85" s="1">
        <v>2</v>
      </c>
      <c r="H85" s="1" t="s">
        <v>13</v>
      </c>
      <c r="I85" s="1">
        <v>0</v>
      </c>
      <c r="J85" s="1" t="s">
        <v>14</v>
      </c>
      <c r="K85" s="2"/>
      <c r="L85" s="5">
        <f>K85*1566.00</f>
        <v>0</v>
      </c>
    </row>
    <row r="86" spans="1:12">
      <c r="A86" s="1"/>
      <c r="B86" s="1">
        <v>879922</v>
      </c>
      <c r="C86" s="1" t="s">
        <v>296</v>
      </c>
      <c r="D86" s="1" t="s">
        <v>297</v>
      </c>
      <c r="E86" s="3" t="s">
        <v>298</v>
      </c>
      <c r="F86" s="1" t="s">
        <v>280</v>
      </c>
      <c r="G86" s="1">
        <v>7</v>
      </c>
      <c r="H86" s="1">
        <v>6</v>
      </c>
      <c r="I86" s="1">
        <v>0</v>
      </c>
      <c r="J86" s="1" t="s">
        <v>14</v>
      </c>
      <c r="K86" s="2"/>
      <c r="L86" s="5">
        <f>K86*1566.00</f>
        <v>0</v>
      </c>
    </row>
    <row r="87" spans="1:12">
      <c r="A87" s="1"/>
      <c r="B87" s="1">
        <v>879923</v>
      </c>
      <c r="C87" s="1" t="s">
        <v>299</v>
      </c>
      <c r="D87" s="1" t="s">
        <v>300</v>
      </c>
      <c r="E87" s="3" t="s">
        <v>301</v>
      </c>
      <c r="F87" s="1" t="s">
        <v>302</v>
      </c>
      <c r="G87" s="1">
        <v>1</v>
      </c>
      <c r="H87" s="1">
        <v>8</v>
      </c>
      <c r="I87" s="1">
        <v>0</v>
      </c>
      <c r="J87" s="1" t="s">
        <v>14</v>
      </c>
      <c r="K87" s="2"/>
      <c r="L87" s="5">
        <f>K87*2085.00</f>
        <v>0</v>
      </c>
    </row>
    <row r="88" spans="1:12">
      <c r="A88" s="1"/>
      <c r="B88" s="1">
        <v>879924</v>
      </c>
      <c r="C88" s="1" t="s">
        <v>303</v>
      </c>
      <c r="D88" s="1" t="s">
        <v>304</v>
      </c>
      <c r="E88" s="3" t="s">
        <v>305</v>
      </c>
      <c r="F88" s="1" t="s">
        <v>302</v>
      </c>
      <c r="G88" s="1">
        <v>0</v>
      </c>
      <c r="H88" s="1" t="s">
        <v>105</v>
      </c>
      <c r="I88" s="1">
        <v>0</v>
      </c>
      <c r="J88" s="1" t="s">
        <v>14</v>
      </c>
      <c r="K88" s="2"/>
      <c r="L88" s="5">
        <f>K88*2085.00</f>
        <v>0</v>
      </c>
    </row>
    <row r="89" spans="1:12">
      <c r="A89" s="1"/>
      <c r="B89" s="1">
        <v>821413</v>
      </c>
      <c r="C89" s="1" t="s">
        <v>306</v>
      </c>
      <c r="D89" s="1" t="s">
        <v>307</v>
      </c>
      <c r="E89" s="3" t="s">
        <v>308</v>
      </c>
      <c r="F89" s="1" t="s">
        <v>43</v>
      </c>
      <c r="G89" s="1">
        <v>10</v>
      </c>
      <c r="H89" s="1">
        <v>0</v>
      </c>
      <c r="I89" s="1">
        <v>0</v>
      </c>
      <c r="J89" s="1" t="s">
        <v>14</v>
      </c>
      <c r="K89" s="2"/>
      <c r="L89" s="5">
        <f>K89*0.00</f>
        <v>0</v>
      </c>
    </row>
    <row r="90" spans="1:12">
      <c r="A90" s="1"/>
      <c r="B90" s="1">
        <v>836173</v>
      </c>
      <c r="C90" s="1" t="s">
        <v>309</v>
      </c>
      <c r="D90" s="1" t="s">
        <v>310</v>
      </c>
      <c r="E90" s="3" t="s">
        <v>311</v>
      </c>
      <c r="F90" s="1" t="s">
        <v>312</v>
      </c>
      <c r="G90" s="1">
        <v>0</v>
      </c>
      <c r="H90" s="1">
        <v>0</v>
      </c>
      <c r="I90" s="1">
        <v>0</v>
      </c>
      <c r="J90" s="1" t="s">
        <v>14</v>
      </c>
      <c r="K90" s="2"/>
      <c r="L90" s="5">
        <f>K90*6353.00</f>
        <v>0</v>
      </c>
    </row>
    <row r="91" spans="1:12">
      <c r="A91" s="1"/>
      <c r="B91" s="1">
        <v>836174</v>
      </c>
      <c r="C91" s="1" t="s">
        <v>313</v>
      </c>
      <c r="D91" s="1" t="s">
        <v>314</v>
      </c>
      <c r="E91" s="3" t="s">
        <v>315</v>
      </c>
      <c r="F91" s="1" t="s">
        <v>312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K91*6353.00</f>
        <v>0</v>
      </c>
    </row>
    <row r="92" spans="1:12">
      <c r="A92" s="1"/>
      <c r="B92" s="1">
        <v>836175</v>
      </c>
      <c r="C92" s="1" t="s">
        <v>316</v>
      </c>
      <c r="D92" s="1" t="s">
        <v>317</v>
      </c>
      <c r="E92" s="3" t="s">
        <v>318</v>
      </c>
      <c r="F92" s="1" t="s">
        <v>319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K92*6337.00</f>
        <v>0</v>
      </c>
    </row>
    <row r="93" spans="1:12">
      <c r="A93" s="1"/>
      <c r="B93" s="1">
        <v>836176</v>
      </c>
      <c r="C93" s="1" t="s">
        <v>320</v>
      </c>
      <c r="D93" s="1" t="s">
        <v>321</v>
      </c>
      <c r="E93" s="3" t="s">
        <v>322</v>
      </c>
      <c r="F93" s="1" t="s">
        <v>319</v>
      </c>
      <c r="G93" s="1">
        <v>0</v>
      </c>
      <c r="H93" s="1">
        <v>0</v>
      </c>
      <c r="I93" s="1">
        <v>0</v>
      </c>
      <c r="J93" s="1" t="s">
        <v>14</v>
      </c>
      <c r="K93" s="2"/>
      <c r="L93" s="5">
        <f>K93*6337.00</f>
        <v>0</v>
      </c>
    </row>
    <row r="94" spans="1:12">
      <c r="A94" s="1"/>
      <c r="B94" s="1">
        <v>836177</v>
      </c>
      <c r="C94" s="1" t="s">
        <v>323</v>
      </c>
      <c r="D94" s="1" t="s">
        <v>324</v>
      </c>
      <c r="E94" s="3" t="s">
        <v>325</v>
      </c>
      <c r="F94" s="1" t="s">
        <v>326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K94*6339.00</f>
        <v>0</v>
      </c>
    </row>
    <row r="95" spans="1:12">
      <c r="A95" s="1"/>
      <c r="B95" s="1">
        <v>836178</v>
      </c>
      <c r="C95" s="1" t="s">
        <v>327</v>
      </c>
      <c r="D95" s="1" t="s">
        <v>328</v>
      </c>
      <c r="E95" s="3" t="s">
        <v>329</v>
      </c>
      <c r="F95" s="1" t="s">
        <v>326</v>
      </c>
      <c r="G95" s="1">
        <v>0</v>
      </c>
      <c r="H95" s="1">
        <v>0</v>
      </c>
      <c r="I95" s="1">
        <v>0</v>
      </c>
      <c r="J95" s="1" t="s">
        <v>14</v>
      </c>
      <c r="K95" s="2"/>
      <c r="L95" s="5">
        <f>K95*6339.00</f>
        <v>0</v>
      </c>
    </row>
    <row r="96" spans="1:12">
      <c r="A96" s="1"/>
      <c r="B96" s="1">
        <v>836179</v>
      </c>
      <c r="C96" s="1" t="s">
        <v>330</v>
      </c>
      <c r="D96" s="1" t="s">
        <v>331</v>
      </c>
      <c r="E96" s="3" t="s">
        <v>332</v>
      </c>
      <c r="F96" s="1" t="s">
        <v>333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K96*6324.00</f>
        <v>0</v>
      </c>
    </row>
    <row r="97" spans="1:12">
      <c r="A97" s="1"/>
      <c r="B97" s="1">
        <v>836180</v>
      </c>
      <c r="C97" s="1" t="s">
        <v>334</v>
      </c>
      <c r="D97" s="1" t="s">
        <v>335</v>
      </c>
      <c r="E97" s="3" t="s">
        <v>336</v>
      </c>
      <c r="F97" s="1" t="s">
        <v>333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K97*6324.00</f>
        <v>0</v>
      </c>
    </row>
    <row r="98" spans="1:12">
      <c r="A98" s="1"/>
      <c r="B98" s="1">
        <v>836181</v>
      </c>
      <c r="C98" s="1" t="s">
        <v>337</v>
      </c>
      <c r="D98" s="1" t="s">
        <v>338</v>
      </c>
      <c r="E98" s="3" t="s">
        <v>339</v>
      </c>
      <c r="F98" s="1" t="s">
        <v>340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K98*6308.00</f>
        <v>0</v>
      </c>
    </row>
    <row r="99" spans="1:12">
      <c r="A99" s="1"/>
      <c r="B99" s="1">
        <v>836182</v>
      </c>
      <c r="C99" s="1" t="s">
        <v>341</v>
      </c>
      <c r="D99" s="1" t="s">
        <v>342</v>
      </c>
      <c r="E99" s="3" t="s">
        <v>343</v>
      </c>
      <c r="F99" s="1" t="s">
        <v>340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K99*6308.00</f>
        <v>0</v>
      </c>
    </row>
    <row r="100" spans="1:12">
      <c r="A100" s="1"/>
      <c r="B100" s="1">
        <v>836183</v>
      </c>
      <c r="C100" s="1" t="s">
        <v>344</v>
      </c>
      <c r="D100" s="1" t="s">
        <v>345</v>
      </c>
      <c r="E100" s="3" t="s">
        <v>329</v>
      </c>
      <c r="F100" s="1" t="s">
        <v>340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K100*6308.00</f>
        <v>0</v>
      </c>
    </row>
    <row r="101" spans="1:12">
      <c r="A101" s="1"/>
      <c r="B101" s="1">
        <v>836184</v>
      </c>
      <c r="C101" s="1" t="s">
        <v>346</v>
      </c>
      <c r="D101" s="1" t="s">
        <v>347</v>
      </c>
      <c r="E101" s="3" t="s">
        <v>348</v>
      </c>
      <c r="F101" s="1" t="s">
        <v>349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K101*6458.00</f>
        <v>0</v>
      </c>
    </row>
    <row r="102" spans="1:12">
      <c r="A102" s="1"/>
      <c r="B102" s="1">
        <v>836185</v>
      </c>
      <c r="C102" s="1" t="s">
        <v>350</v>
      </c>
      <c r="D102" s="1" t="s">
        <v>351</v>
      </c>
      <c r="E102" s="3" t="s">
        <v>352</v>
      </c>
      <c r="F102" s="1" t="s">
        <v>349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K102*6458.00</f>
        <v>0</v>
      </c>
    </row>
    <row r="103" spans="1:12">
      <c r="A103" s="1"/>
      <c r="B103" s="1">
        <v>836186</v>
      </c>
      <c r="C103" s="1" t="s">
        <v>353</v>
      </c>
      <c r="D103" s="1" t="s">
        <v>354</v>
      </c>
      <c r="E103" s="3" t="s">
        <v>355</v>
      </c>
      <c r="F103" s="1" t="s">
        <v>356</v>
      </c>
      <c r="G103" s="1">
        <v>0</v>
      </c>
      <c r="H103" s="1">
        <v>0</v>
      </c>
      <c r="I103" s="1">
        <v>0</v>
      </c>
      <c r="J103" s="1" t="s">
        <v>14</v>
      </c>
      <c r="K103" s="2"/>
      <c r="L103" s="5">
        <f>K103*6442.00</f>
        <v>0</v>
      </c>
    </row>
    <row r="104" spans="1:12">
      <c r="A104" s="1"/>
      <c r="B104" s="1">
        <v>836187</v>
      </c>
      <c r="C104" s="1" t="s">
        <v>357</v>
      </c>
      <c r="D104" s="1" t="s">
        <v>358</v>
      </c>
      <c r="E104" s="3" t="s">
        <v>359</v>
      </c>
      <c r="F104" s="1" t="s">
        <v>356</v>
      </c>
      <c r="G104" s="1">
        <v>0</v>
      </c>
      <c r="H104" s="1">
        <v>0</v>
      </c>
      <c r="I104" s="1">
        <v>0</v>
      </c>
      <c r="J104" s="1" t="s">
        <v>14</v>
      </c>
      <c r="K104" s="2"/>
      <c r="L104" s="5">
        <f>K104*6442.00</f>
        <v>0</v>
      </c>
    </row>
    <row r="105" spans="1:12">
      <c r="A105" s="1"/>
      <c r="B105" s="1">
        <v>836188</v>
      </c>
      <c r="C105" s="1" t="s">
        <v>360</v>
      </c>
      <c r="D105" s="1" t="s">
        <v>361</v>
      </c>
      <c r="E105" s="3" t="s">
        <v>362</v>
      </c>
      <c r="F105" s="1" t="s">
        <v>356</v>
      </c>
      <c r="G105" s="1">
        <v>0</v>
      </c>
      <c r="H105" s="1">
        <v>0</v>
      </c>
      <c r="I105" s="1">
        <v>0</v>
      </c>
      <c r="J105" s="1" t="s">
        <v>14</v>
      </c>
      <c r="K105" s="2"/>
      <c r="L105" s="5">
        <f>K105*6442.00</f>
        <v>0</v>
      </c>
    </row>
    <row r="106" spans="1:12">
      <c r="A106" s="1"/>
      <c r="B106" s="1">
        <v>836190</v>
      </c>
      <c r="C106" s="1" t="s">
        <v>363</v>
      </c>
      <c r="D106" s="1" t="s">
        <v>364</v>
      </c>
      <c r="E106" s="3" t="s">
        <v>365</v>
      </c>
      <c r="F106" s="1" t="s">
        <v>225</v>
      </c>
      <c r="G106" s="1">
        <v>0</v>
      </c>
      <c r="H106" s="1" t="s">
        <v>366</v>
      </c>
      <c r="I106" s="1">
        <v>0</v>
      </c>
      <c r="J106" s="1" t="s">
        <v>14</v>
      </c>
      <c r="K106" s="2"/>
      <c r="L106" s="5">
        <f>K106*44.00</f>
        <v>0</v>
      </c>
    </row>
    <row r="107" spans="1:12">
      <c r="A107" s="1"/>
      <c r="B107" s="1">
        <v>836191</v>
      </c>
      <c r="C107" s="1" t="s">
        <v>367</v>
      </c>
      <c r="D107" s="1" t="s">
        <v>368</v>
      </c>
      <c r="E107" s="3" t="s">
        <v>369</v>
      </c>
      <c r="F107" s="1" t="s">
        <v>370</v>
      </c>
      <c r="G107" s="1">
        <v>0</v>
      </c>
      <c r="H107" s="1">
        <v>0</v>
      </c>
      <c r="I107" s="1">
        <v>0</v>
      </c>
      <c r="J107" s="1" t="s">
        <v>14</v>
      </c>
      <c r="K107" s="2"/>
      <c r="L107" s="5">
        <f>K107*1318.00</f>
        <v>0</v>
      </c>
    </row>
    <row r="108" spans="1:12">
      <c r="A108" s="1"/>
      <c r="B108" s="1">
        <v>836192</v>
      </c>
      <c r="C108" s="1" t="s">
        <v>371</v>
      </c>
      <c r="D108" s="1" t="s">
        <v>372</v>
      </c>
      <c r="E108" s="3" t="s">
        <v>373</v>
      </c>
      <c r="F108" s="1" t="s">
        <v>374</v>
      </c>
      <c r="G108" s="1">
        <v>-1</v>
      </c>
      <c r="H108" s="1" t="s">
        <v>55</v>
      </c>
      <c r="I108" s="1">
        <v>0</v>
      </c>
      <c r="J108" s="1" t="s">
        <v>14</v>
      </c>
      <c r="K108" s="2"/>
      <c r="L108" s="5">
        <f>K108*1125.00</f>
        <v>0</v>
      </c>
    </row>
    <row r="109" spans="1:12">
      <c r="A109" s="1"/>
      <c r="B109" s="1">
        <v>836193</v>
      </c>
      <c r="C109" s="1" t="s">
        <v>375</v>
      </c>
      <c r="D109" s="1" t="s">
        <v>376</v>
      </c>
      <c r="E109" s="3" t="s">
        <v>377</v>
      </c>
      <c r="F109" s="1" t="s">
        <v>378</v>
      </c>
      <c r="G109" s="1">
        <v>0</v>
      </c>
      <c r="H109" s="1" t="s">
        <v>35</v>
      </c>
      <c r="I109" s="1">
        <v>0</v>
      </c>
      <c r="J109" s="1" t="s">
        <v>14</v>
      </c>
      <c r="K109" s="2"/>
      <c r="L109" s="5">
        <f>K109*684.00</f>
        <v>0</v>
      </c>
    </row>
    <row r="110" spans="1:12">
      <c r="A110" s="1"/>
      <c r="B110" s="1">
        <v>836194</v>
      </c>
      <c r="C110" s="1" t="s">
        <v>379</v>
      </c>
      <c r="D110" s="1" t="s">
        <v>380</v>
      </c>
      <c r="E110" s="3" t="s">
        <v>381</v>
      </c>
      <c r="F110" s="1" t="s">
        <v>378</v>
      </c>
      <c r="G110" s="1">
        <v>0</v>
      </c>
      <c r="H110" s="1" t="s">
        <v>35</v>
      </c>
      <c r="I110" s="1">
        <v>0</v>
      </c>
      <c r="J110" s="1" t="s">
        <v>14</v>
      </c>
      <c r="K110" s="2"/>
      <c r="L110" s="5">
        <f>K110*684.00</f>
        <v>0</v>
      </c>
    </row>
    <row r="111" spans="1:12">
      <c r="A111" s="1"/>
      <c r="B111" s="1">
        <v>836195</v>
      </c>
      <c r="C111" s="1" t="s">
        <v>382</v>
      </c>
      <c r="D111" s="1" t="s">
        <v>383</v>
      </c>
      <c r="E111" s="3" t="s">
        <v>384</v>
      </c>
      <c r="F111" s="1" t="s">
        <v>385</v>
      </c>
      <c r="G111" s="1">
        <v>3</v>
      </c>
      <c r="H111" s="1" t="s">
        <v>35</v>
      </c>
      <c r="I111" s="1">
        <v>0</v>
      </c>
      <c r="J111" s="1" t="s">
        <v>14</v>
      </c>
      <c r="K111" s="2"/>
      <c r="L111" s="5">
        <f>K111*467.00</f>
        <v>0</v>
      </c>
    </row>
    <row r="112" spans="1:12">
      <c r="A112" s="1"/>
      <c r="B112" s="1">
        <v>836196</v>
      </c>
      <c r="C112" s="1" t="s">
        <v>386</v>
      </c>
      <c r="D112" s="1" t="s">
        <v>387</v>
      </c>
      <c r="E112" s="3" t="s">
        <v>388</v>
      </c>
      <c r="F112" s="1" t="s">
        <v>385</v>
      </c>
      <c r="G112" s="1">
        <v>0</v>
      </c>
      <c r="H112" s="1" t="s">
        <v>35</v>
      </c>
      <c r="I112" s="1">
        <v>0</v>
      </c>
      <c r="J112" s="1" t="s">
        <v>14</v>
      </c>
      <c r="K112" s="2"/>
      <c r="L112" s="5">
        <f>K112*467.00</f>
        <v>0</v>
      </c>
    </row>
    <row r="113" spans="1:12">
      <c r="A113" s="1"/>
      <c r="B113" s="1">
        <v>836197</v>
      </c>
      <c r="C113" s="1" t="s">
        <v>389</v>
      </c>
      <c r="D113" s="1" t="s">
        <v>390</v>
      </c>
      <c r="E113" s="3" t="s">
        <v>391</v>
      </c>
      <c r="F113" s="1" t="s">
        <v>392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K113*1494.00</f>
        <v>0</v>
      </c>
    </row>
    <row r="114" spans="1:12">
      <c r="A114" s="1"/>
      <c r="B114" s="1">
        <v>836198</v>
      </c>
      <c r="C114" s="1" t="s">
        <v>393</v>
      </c>
      <c r="D114" s="1" t="s">
        <v>394</v>
      </c>
      <c r="E114" s="3" t="s">
        <v>395</v>
      </c>
      <c r="F114" s="1" t="s">
        <v>396</v>
      </c>
      <c r="G114" s="1">
        <v>0</v>
      </c>
      <c r="H114" s="1">
        <v>0</v>
      </c>
      <c r="I114" s="1">
        <v>0</v>
      </c>
      <c r="J114" s="1" t="s">
        <v>14</v>
      </c>
      <c r="K114" s="2"/>
      <c r="L114" s="5">
        <f>K114*1797.00</f>
        <v>0</v>
      </c>
    </row>
    <row r="115" spans="1:12">
      <c r="A115" s="1"/>
      <c r="B115" s="1">
        <v>836199</v>
      </c>
      <c r="C115" s="1" t="s">
        <v>397</v>
      </c>
      <c r="D115" s="1" t="s">
        <v>398</v>
      </c>
      <c r="E115" s="3" t="s">
        <v>399</v>
      </c>
      <c r="F115" s="1" t="s">
        <v>400</v>
      </c>
      <c r="G115" s="1">
        <v>0</v>
      </c>
      <c r="H115" s="1" t="s">
        <v>105</v>
      </c>
      <c r="I115" s="1">
        <v>0</v>
      </c>
      <c r="J115" s="1" t="s">
        <v>14</v>
      </c>
      <c r="K115" s="2"/>
      <c r="L115" s="5">
        <f>K115*2315.00</f>
        <v>0</v>
      </c>
    </row>
    <row r="116" spans="1:12">
      <c r="A116" s="1"/>
      <c r="B116" s="1">
        <v>836200</v>
      </c>
      <c r="C116" s="1" t="s">
        <v>401</v>
      </c>
      <c r="D116" s="1" t="s">
        <v>402</v>
      </c>
      <c r="E116" s="3" t="s">
        <v>403</v>
      </c>
      <c r="F116" s="1" t="s">
        <v>404</v>
      </c>
      <c r="G116" s="1">
        <v>0</v>
      </c>
      <c r="H116" s="1">
        <v>0</v>
      </c>
      <c r="I116" s="1">
        <v>0</v>
      </c>
      <c r="J116" s="1" t="s">
        <v>14</v>
      </c>
      <c r="K116" s="2"/>
      <c r="L116" s="5">
        <f>K116*2030.00</f>
        <v>0</v>
      </c>
    </row>
    <row r="117" spans="1:12">
      <c r="A117" s="1"/>
      <c r="B117" s="1">
        <v>836201</v>
      </c>
      <c r="C117" s="1" t="s">
        <v>405</v>
      </c>
      <c r="D117" s="1" t="s">
        <v>406</v>
      </c>
      <c r="E117" s="3" t="s">
        <v>407</v>
      </c>
      <c r="F117" s="1" t="s">
        <v>408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K117*1481.00</f>
        <v>0</v>
      </c>
    </row>
    <row r="118" spans="1:12">
      <c r="A118" s="1"/>
      <c r="B118" s="1">
        <v>837048</v>
      </c>
      <c r="C118" s="1" t="s">
        <v>409</v>
      </c>
      <c r="D118" s="1" t="s">
        <v>410</v>
      </c>
      <c r="E118" s="3" t="s">
        <v>411</v>
      </c>
      <c r="F118" s="1" t="s">
        <v>412</v>
      </c>
      <c r="G118" s="1" t="s">
        <v>13</v>
      </c>
      <c r="H118" s="1">
        <v>0</v>
      </c>
      <c r="I118" s="1">
        <v>0</v>
      </c>
      <c r="J118" s="1" t="s">
        <v>14</v>
      </c>
      <c r="K118" s="2"/>
      <c r="L118" s="5">
        <f>K118*203.90</f>
        <v>0</v>
      </c>
    </row>
    <row r="119" spans="1:12">
      <c r="A119" s="1"/>
      <c r="B119" s="1">
        <v>837049</v>
      </c>
      <c r="C119" s="1" t="s">
        <v>413</v>
      </c>
      <c r="D119" s="1" t="s">
        <v>414</v>
      </c>
      <c r="E119" s="3" t="s">
        <v>415</v>
      </c>
      <c r="F119" s="1" t="s">
        <v>416</v>
      </c>
      <c r="G119" s="1" t="s">
        <v>13</v>
      </c>
      <c r="H119" s="1">
        <v>0</v>
      </c>
      <c r="I119" s="1">
        <v>0</v>
      </c>
      <c r="J119" s="1" t="s">
        <v>14</v>
      </c>
      <c r="K119" s="2"/>
      <c r="L119" s="5">
        <f>K119*225.21</f>
        <v>0</v>
      </c>
    </row>
    <row r="120" spans="1:12">
      <c r="A120" s="1"/>
      <c r="B120" s="1">
        <v>837050</v>
      </c>
      <c r="C120" s="1" t="s">
        <v>417</v>
      </c>
      <c r="D120" s="1" t="s">
        <v>418</v>
      </c>
      <c r="E120" s="3" t="s">
        <v>419</v>
      </c>
      <c r="F120" s="1" t="s">
        <v>420</v>
      </c>
      <c r="G120" s="1" t="s">
        <v>13</v>
      </c>
      <c r="H120" s="1">
        <v>0</v>
      </c>
      <c r="I120" s="1">
        <v>0</v>
      </c>
      <c r="J120" s="1" t="s">
        <v>14</v>
      </c>
      <c r="K120" s="2"/>
      <c r="L120" s="5">
        <f>K120*236.80</f>
        <v>0</v>
      </c>
    </row>
    <row r="121" spans="1:12">
      <c r="A121" s="1"/>
      <c r="B121" s="1">
        <v>837291</v>
      </c>
      <c r="C121" s="1" t="s">
        <v>421</v>
      </c>
      <c r="D121" s="1" t="s">
        <v>422</v>
      </c>
      <c r="E121" s="3" t="s">
        <v>423</v>
      </c>
      <c r="F121" s="1" t="s">
        <v>424</v>
      </c>
      <c r="G121" s="1" t="s">
        <v>105</v>
      </c>
      <c r="H121" s="1">
        <v>0</v>
      </c>
      <c r="I121" s="1">
        <v>0</v>
      </c>
      <c r="J121" s="1" t="s">
        <v>14</v>
      </c>
      <c r="K121" s="2"/>
      <c r="L121" s="5">
        <f>K121*219.04</f>
        <v>0</v>
      </c>
    </row>
    <row r="122" spans="1:12" customHeight="1" ht="35">
      <c r="A122" s="1"/>
      <c r="B122" s="1">
        <v>821232</v>
      </c>
      <c r="C122" s="1" t="s">
        <v>425</v>
      </c>
      <c r="D122" s="1"/>
      <c r="E122" s="3" t="s">
        <v>426</v>
      </c>
      <c r="F122" s="1" t="s">
        <v>427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K122*124.73</f>
        <v>0</v>
      </c>
    </row>
    <row r="123" spans="1:12" customHeight="1" ht="35">
      <c r="A123" s="1"/>
      <c r="B123" s="1">
        <v>821233</v>
      </c>
      <c r="C123" s="1" t="s">
        <v>428</v>
      </c>
      <c r="D123" s="1"/>
      <c r="E123" s="3" t="s">
        <v>429</v>
      </c>
      <c r="F123" s="1" t="s">
        <v>430</v>
      </c>
      <c r="G123" s="1">
        <v>3</v>
      </c>
      <c r="H123" s="1">
        <v>0</v>
      </c>
      <c r="I123" s="1">
        <v>0</v>
      </c>
      <c r="J123" s="1" t="s">
        <v>14</v>
      </c>
      <c r="K123" s="2"/>
      <c r="L123" s="5">
        <f>K123*133.94</f>
        <v>0</v>
      </c>
    </row>
    <row r="124" spans="1:12" customHeight="1" ht="35">
      <c r="A124" s="1"/>
      <c r="B124" s="1">
        <v>821234</v>
      </c>
      <c r="C124" s="1" t="s">
        <v>431</v>
      </c>
      <c r="D124" s="1"/>
      <c r="E124" s="3" t="s">
        <v>432</v>
      </c>
      <c r="F124" s="1" t="s">
        <v>427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K124*124.73</f>
        <v>0</v>
      </c>
    </row>
    <row r="125" spans="1:12" customHeight="1" ht="105">
      <c r="A125" s="1"/>
      <c r="B125" s="1">
        <v>836202</v>
      </c>
      <c r="C125" s="1" t="s">
        <v>433</v>
      </c>
      <c r="D125" s="1" t="s">
        <v>434</v>
      </c>
      <c r="E125" s="3" t="s">
        <v>435</v>
      </c>
      <c r="F125" s="1" t="s">
        <v>436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K125*1507.00</f>
        <v>0</v>
      </c>
    </row>
    <row r="126" spans="1:12" customHeight="1" ht="105">
      <c r="A126" s="1"/>
      <c r="B126" s="1">
        <v>836203</v>
      </c>
      <c r="C126" s="1" t="s">
        <v>437</v>
      </c>
      <c r="D126" s="1" t="s">
        <v>438</v>
      </c>
      <c r="E126" s="3" t="s">
        <v>439</v>
      </c>
      <c r="F126" s="1" t="s">
        <v>440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K126*2066.00</f>
        <v>0</v>
      </c>
    </row>
    <row r="127" spans="1:12" customHeight="1" ht="105">
      <c r="A127" s="1"/>
      <c r="B127" s="1">
        <v>836204</v>
      </c>
      <c r="C127" s="1" t="s">
        <v>441</v>
      </c>
      <c r="D127" s="1" t="s">
        <v>442</v>
      </c>
      <c r="E127" s="3" t="s">
        <v>407</v>
      </c>
      <c r="F127" s="1" t="s">
        <v>443</v>
      </c>
      <c r="G127" s="1">
        <v>0</v>
      </c>
      <c r="H127" s="1" t="s">
        <v>55</v>
      </c>
      <c r="I127" s="1">
        <v>0</v>
      </c>
      <c r="J127" s="1" t="s">
        <v>14</v>
      </c>
      <c r="K127" s="2"/>
      <c r="L127" s="5">
        <f>K127*1254.00</f>
        <v>0</v>
      </c>
    </row>
    <row r="128" spans="1:12" customHeight="1" ht="21">
      <c r="A128" s="1"/>
      <c r="B128" s="1">
        <v>868603</v>
      </c>
      <c r="C128" s="1" t="s">
        <v>444</v>
      </c>
      <c r="D128" s="1" t="s">
        <v>445</v>
      </c>
      <c r="E128" s="3" t="s">
        <v>446</v>
      </c>
      <c r="F128" s="1" t="s">
        <v>97</v>
      </c>
      <c r="G128" s="1">
        <v>9</v>
      </c>
      <c r="H128" s="1">
        <v>0</v>
      </c>
      <c r="I128" s="1">
        <v>0</v>
      </c>
      <c r="J128" s="1" t="s">
        <v>14</v>
      </c>
      <c r="K128" s="2"/>
      <c r="L128" s="5">
        <f>K128*702.00</f>
        <v>0</v>
      </c>
    </row>
    <row r="129" spans="1:12" customHeight="1" ht="21">
      <c r="A129" s="1"/>
      <c r="B129" s="1">
        <v>880002</v>
      </c>
      <c r="C129" s="1" t="s">
        <v>447</v>
      </c>
      <c r="D129" s="1" t="s">
        <v>448</v>
      </c>
      <c r="E129" s="3" t="s">
        <v>449</v>
      </c>
      <c r="F129" s="1" t="s">
        <v>97</v>
      </c>
      <c r="G129" s="1" t="s">
        <v>105</v>
      </c>
      <c r="H129" s="1">
        <v>0</v>
      </c>
      <c r="I129" s="1">
        <v>0</v>
      </c>
      <c r="J129" s="1" t="s">
        <v>14</v>
      </c>
      <c r="K129" s="2"/>
      <c r="L129" s="5">
        <f>K129*702.00</f>
        <v>0</v>
      </c>
    </row>
    <row r="130" spans="1:12" customHeight="1" ht="21">
      <c r="A130" s="1"/>
      <c r="B130" s="1">
        <v>880003</v>
      </c>
      <c r="C130" s="1" t="s">
        <v>450</v>
      </c>
      <c r="D130" s="1"/>
      <c r="E130" s="3" t="s">
        <v>451</v>
      </c>
      <c r="F130" s="1" t="s">
        <v>97</v>
      </c>
      <c r="G130" s="1">
        <v>10</v>
      </c>
      <c r="H130" s="1">
        <v>0</v>
      </c>
      <c r="I130" s="1">
        <v>0</v>
      </c>
      <c r="J130" s="1" t="s">
        <v>14</v>
      </c>
      <c r="K130" s="2"/>
      <c r="L130" s="5">
        <f>K130*702.00</f>
        <v>0</v>
      </c>
    </row>
    <row r="131" spans="1:12" customHeight="1" ht="21">
      <c r="A131" s="1"/>
      <c r="B131" s="1">
        <v>880004</v>
      </c>
      <c r="C131" s="1" t="s">
        <v>452</v>
      </c>
      <c r="D131" s="1"/>
      <c r="E131" s="3" t="s">
        <v>453</v>
      </c>
      <c r="F131" s="1" t="s">
        <v>97</v>
      </c>
      <c r="G131" s="1" t="s">
        <v>105</v>
      </c>
      <c r="H131" s="1">
        <v>0</v>
      </c>
      <c r="I131" s="1">
        <v>0</v>
      </c>
      <c r="J131" s="1" t="s">
        <v>14</v>
      </c>
      <c r="K131" s="2"/>
      <c r="L131" s="5">
        <f>K131*702.00</f>
        <v>0</v>
      </c>
    </row>
    <row r="132" spans="1:12" customHeight="1" ht="21">
      <c r="A132" s="1"/>
      <c r="B132" s="1">
        <v>880005</v>
      </c>
      <c r="C132" s="1" t="s">
        <v>454</v>
      </c>
      <c r="D132" s="1"/>
      <c r="E132" s="3" t="s">
        <v>455</v>
      </c>
      <c r="F132" s="1" t="s">
        <v>97</v>
      </c>
      <c r="G132" s="1" t="s">
        <v>105</v>
      </c>
      <c r="H132" s="1">
        <v>0</v>
      </c>
      <c r="I132" s="1">
        <v>0</v>
      </c>
      <c r="J132" s="1" t="s">
        <v>14</v>
      </c>
      <c r="K132" s="2"/>
      <c r="L132" s="5">
        <f>K132*702.00</f>
        <v>0</v>
      </c>
    </row>
    <row r="133" spans="1:12" customHeight="1" ht="35">
      <c r="A133" s="1"/>
      <c r="B133" s="1">
        <v>880007</v>
      </c>
      <c r="C133" s="1" t="s">
        <v>456</v>
      </c>
      <c r="D133" s="1"/>
      <c r="E133" s="3" t="s">
        <v>457</v>
      </c>
      <c r="F133" s="1" t="s">
        <v>458</v>
      </c>
      <c r="G133" s="1" t="s">
        <v>105</v>
      </c>
      <c r="H133" s="1">
        <v>0</v>
      </c>
      <c r="I133" s="1">
        <v>0</v>
      </c>
      <c r="J133" s="1" t="s">
        <v>14</v>
      </c>
      <c r="K133" s="2"/>
      <c r="L133" s="5">
        <f>K133*401.40</f>
        <v>0</v>
      </c>
    </row>
    <row r="134" spans="1:12" customHeight="1" ht="35">
      <c r="A134" s="1"/>
      <c r="B134" s="1">
        <v>880010</v>
      </c>
      <c r="C134" s="1" t="s">
        <v>459</v>
      </c>
      <c r="D134" s="1"/>
      <c r="E134" s="3" t="s">
        <v>460</v>
      </c>
      <c r="F134" s="1" t="s">
        <v>458</v>
      </c>
      <c r="G134" s="1" t="s">
        <v>105</v>
      </c>
      <c r="H134" s="1">
        <v>0</v>
      </c>
      <c r="I134" s="1">
        <v>0</v>
      </c>
      <c r="J134" s="1" t="s">
        <v>14</v>
      </c>
      <c r="K134" s="2"/>
      <c r="L134" s="5">
        <f>K134*401.40</f>
        <v>0</v>
      </c>
    </row>
    <row r="135" spans="1:12" customHeight="1" ht="35">
      <c r="A135" s="1"/>
      <c r="B135" s="1">
        <v>880011</v>
      </c>
      <c r="C135" s="1" t="s">
        <v>461</v>
      </c>
      <c r="D135" s="1"/>
      <c r="E135" s="3" t="s">
        <v>462</v>
      </c>
      <c r="F135" s="1" t="s">
        <v>458</v>
      </c>
      <c r="G135" s="1" t="s">
        <v>105</v>
      </c>
      <c r="H135" s="1">
        <v>0</v>
      </c>
      <c r="I135" s="1">
        <v>0</v>
      </c>
      <c r="J135" s="1" t="s">
        <v>14</v>
      </c>
      <c r="K135" s="2"/>
      <c r="L135" s="5">
        <f>K135*401.40</f>
        <v>0</v>
      </c>
    </row>
    <row r="136" spans="1:12" customHeight="1" ht="35">
      <c r="A136" s="1"/>
      <c r="B136" s="1">
        <v>880006</v>
      </c>
      <c r="C136" s="1" t="s">
        <v>463</v>
      </c>
      <c r="D136" s="1"/>
      <c r="E136" s="3" t="s">
        <v>464</v>
      </c>
      <c r="F136" s="1" t="s">
        <v>458</v>
      </c>
      <c r="G136" s="1">
        <v>6</v>
      </c>
      <c r="H136" s="1">
        <v>0</v>
      </c>
      <c r="I136" s="1">
        <v>0</v>
      </c>
      <c r="J136" s="1" t="s">
        <v>14</v>
      </c>
      <c r="K136" s="2"/>
      <c r="L136" s="5">
        <f>K136*401.40</f>
        <v>0</v>
      </c>
    </row>
    <row r="137" spans="1:12" customHeight="1" ht="35">
      <c r="A137" s="1"/>
      <c r="B137" s="1">
        <v>880008</v>
      </c>
      <c r="C137" s="1" t="s">
        <v>465</v>
      </c>
      <c r="D137" s="1"/>
      <c r="E137" s="3" t="s">
        <v>466</v>
      </c>
      <c r="F137" s="1" t="s">
        <v>458</v>
      </c>
      <c r="G137" s="1">
        <v>5</v>
      </c>
      <c r="H137" s="1">
        <v>0</v>
      </c>
      <c r="I137" s="1">
        <v>0</v>
      </c>
      <c r="J137" s="1" t="s">
        <v>14</v>
      </c>
      <c r="K137" s="2"/>
      <c r="L137" s="5">
        <f>K137*401.40</f>
        <v>0</v>
      </c>
    </row>
    <row r="138" spans="1:12" customHeight="1" ht="35">
      <c r="A138" s="1"/>
      <c r="B138" s="1">
        <v>880009</v>
      </c>
      <c r="C138" s="1" t="s">
        <v>467</v>
      </c>
      <c r="D138" s="1"/>
      <c r="E138" s="3" t="s">
        <v>468</v>
      </c>
      <c r="F138" s="1" t="s">
        <v>458</v>
      </c>
      <c r="G138" s="1" t="s">
        <v>105</v>
      </c>
      <c r="H138" s="1">
        <v>0</v>
      </c>
      <c r="I138" s="1">
        <v>0</v>
      </c>
      <c r="J138" s="1" t="s">
        <v>14</v>
      </c>
      <c r="K138" s="2"/>
      <c r="L138" s="5">
        <f>K138*401.40</f>
        <v>0</v>
      </c>
    </row>
    <row r="139" spans="1:12" customHeight="1" ht="27">
      <c r="A139" s="1"/>
      <c r="B139" s="1">
        <v>868626</v>
      </c>
      <c r="C139" s="1" t="s">
        <v>469</v>
      </c>
      <c r="D139" s="1"/>
      <c r="E139" s="3" t="s">
        <v>470</v>
      </c>
      <c r="F139" s="1" t="s">
        <v>471</v>
      </c>
      <c r="G139" s="1">
        <v>3</v>
      </c>
      <c r="H139" s="1">
        <v>0</v>
      </c>
      <c r="I139" s="1">
        <v>0</v>
      </c>
      <c r="J139" s="1" t="s">
        <v>14</v>
      </c>
      <c r="K139" s="2"/>
      <c r="L139" s="5">
        <f>K139*8149.80</f>
        <v>0</v>
      </c>
    </row>
    <row r="140" spans="1:12" customHeight="1" ht="27">
      <c r="A140" s="1"/>
      <c r="B140" s="1">
        <v>868627</v>
      </c>
      <c r="C140" s="1" t="s">
        <v>472</v>
      </c>
      <c r="D140" s="1"/>
      <c r="E140" s="3" t="s">
        <v>473</v>
      </c>
      <c r="F140" s="1" t="s">
        <v>474</v>
      </c>
      <c r="G140" s="1">
        <v>2</v>
      </c>
      <c r="H140" s="1">
        <v>0</v>
      </c>
      <c r="I140" s="1">
        <v>0</v>
      </c>
      <c r="J140" s="1" t="s">
        <v>14</v>
      </c>
      <c r="K140" s="2"/>
      <c r="L140" s="5">
        <f>K140*9708.36</f>
        <v>0</v>
      </c>
    </row>
    <row r="141" spans="1:12" customHeight="1" ht="27">
      <c r="A141" s="1"/>
      <c r="B141" s="1">
        <v>868628</v>
      </c>
      <c r="C141" s="1" t="s">
        <v>475</v>
      </c>
      <c r="D141" s="1"/>
      <c r="E141" s="3" t="s">
        <v>476</v>
      </c>
      <c r="F141" s="1" t="s">
        <v>477</v>
      </c>
      <c r="G141" s="1">
        <v>1</v>
      </c>
      <c r="H141" s="1">
        <v>0</v>
      </c>
      <c r="I141" s="1">
        <v>0</v>
      </c>
      <c r="J141" s="1" t="s">
        <v>14</v>
      </c>
      <c r="K141" s="2"/>
      <c r="L141" s="5">
        <f>K141*13162.08</f>
        <v>0</v>
      </c>
    </row>
    <row r="142" spans="1:12" customHeight="1" ht="27">
      <c r="A142" s="1"/>
      <c r="B142" s="1">
        <v>868629</v>
      </c>
      <c r="C142" s="1" t="s">
        <v>478</v>
      </c>
      <c r="D142" s="1"/>
      <c r="E142" s="3" t="s">
        <v>479</v>
      </c>
      <c r="F142" s="1" t="s">
        <v>480</v>
      </c>
      <c r="G142" s="1">
        <v>1</v>
      </c>
      <c r="H142" s="1">
        <v>0</v>
      </c>
      <c r="I142" s="1">
        <v>0</v>
      </c>
      <c r="J142" s="1" t="s">
        <v>14</v>
      </c>
      <c r="K142" s="2"/>
      <c r="L142" s="5">
        <f>K142*19416.72</f>
        <v>0</v>
      </c>
    </row>
    <row r="143" spans="1:12" customHeight="1" ht="27">
      <c r="A143" s="1"/>
      <c r="B143" s="1">
        <v>868622</v>
      </c>
      <c r="C143" s="1" t="s">
        <v>481</v>
      </c>
      <c r="D143" s="1"/>
      <c r="E143" s="3" t="s">
        <v>482</v>
      </c>
      <c r="F143" s="1" t="s">
        <v>483</v>
      </c>
      <c r="G143" s="1">
        <v>1</v>
      </c>
      <c r="H143" s="1">
        <v>0</v>
      </c>
      <c r="I143" s="1">
        <v>0</v>
      </c>
      <c r="J143" s="1" t="s">
        <v>14</v>
      </c>
      <c r="K143" s="2"/>
      <c r="L143" s="5">
        <f>K143*7503.12</f>
        <v>0</v>
      </c>
    </row>
    <row r="144" spans="1:12" customHeight="1" ht="27">
      <c r="A144" s="1"/>
      <c r="B144" s="1">
        <v>868623</v>
      </c>
      <c r="C144" s="1" t="s">
        <v>484</v>
      </c>
      <c r="D144" s="1"/>
      <c r="E144" s="3" t="s">
        <v>485</v>
      </c>
      <c r="F144" s="1" t="s">
        <v>486</v>
      </c>
      <c r="G144" s="1">
        <v>1</v>
      </c>
      <c r="H144" s="1">
        <v>0</v>
      </c>
      <c r="I144" s="1">
        <v>0</v>
      </c>
      <c r="J144" s="1" t="s">
        <v>14</v>
      </c>
      <c r="K144" s="2"/>
      <c r="L144" s="5">
        <f>K144*9126.96</f>
        <v>0</v>
      </c>
    </row>
    <row r="145" spans="1:12" customHeight="1" ht="27">
      <c r="A145" s="1"/>
      <c r="B145" s="1">
        <v>868624</v>
      </c>
      <c r="C145" s="1" t="s">
        <v>487</v>
      </c>
      <c r="D145" s="1"/>
      <c r="E145" s="3" t="s">
        <v>488</v>
      </c>
      <c r="F145" s="1" t="s">
        <v>489</v>
      </c>
      <c r="G145" s="1">
        <v>1</v>
      </c>
      <c r="H145" s="1">
        <v>0</v>
      </c>
      <c r="I145" s="1">
        <v>0</v>
      </c>
      <c r="J145" s="1" t="s">
        <v>14</v>
      </c>
      <c r="K145" s="2"/>
      <c r="L145" s="5">
        <f>K145*12503.16</f>
        <v>0</v>
      </c>
    </row>
    <row r="146" spans="1:12" customHeight="1" ht="27">
      <c r="A146" s="1"/>
      <c r="B146" s="1">
        <v>868625</v>
      </c>
      <c r="C146" s="1" t="s">
        <v>490</v>
      </c>
      <c r="D146" s="1"/>
      <c r="E146" s="3" t="s">
        <v>491</v>
      </c>
      <c r="F146" s="1" t="s">
        <v>492</v>
      </c>
      <c r="G146" s="1">
        <v>1</v>
      </c>
      <c r="H146" s="1">
        <v>0</v>
      </c>
      <c r="I146" s="1">
        <v>0</v>
      </c>
      <c r="J146" s="1" t="s">
        <v>14</v>
      </c>
      <c r="K146" s="2"/>
      <c r="L146" s="5">
        <f>K146*19029.12</f>
        <v>0</v>
      </c>
    </row>
    <row r="147" spans="1:12" customHeight="1" ht="105">
      <c r="A147" s="1"/>
      <c r="B147" s="1">
        <v>868621</v>
      </c>
      <c r="C147" s="1" t="s">
        <v>493</v>
      </c>
      <c r="D147" s="1" t="s">
        <v>494</v>
      </c>
      <c r="E147" s="3" t="s">
        <v>495</v>
      </c>
      <c r="F147" s="1" t="s">
        <v>496</v>
      </c>
      <c r="G147" s="1" t="s">
        <v>35</v>
      </c>
      <c r="H147" s="1">
        <v>0</v>
      </c>
      <c r="I147" s="1">
        <v>0</v>
      </c>
      <c r="J147" s="1" t="s">
        <v>14</v>
      </c>
      <c r="K147" s="2"/>
      <c r="L147" s="5">
        <f>K147*765.00</f>
        <v>0</v>
      </c>
    </row>
    <row r="148" spans="1:12" customHeight="1" ht="105">
      <c r="A148" s="1"/>
      <c r="B148" s="1">
        <v>868620</v>
      </c>
      <c r="C148" s="1" t="s">
        <v>497</v>
      </c>
      <c r="D148" s="1" t="s">
        <v>498</v>
      </c>
      <c r="E148" s="3" t="s">
        <v>499</v>
      </c>
      <c r="F148" s="1" t="s">
        <v>500</v>
      </c>
      <c r="G148" s="1">
        <v>-186</v>
      </c>
      <c r="H148" s="1">
        <v>0</v>
      </c>
      <c r="I148" s="1">
        <v>0</v>
      </c>
      <c r="J148" s="1" t="s">
        <v>14</v>
      </c>
      <c r="K148" s="2"/>
      <c r="L148" s="5">
        <f>K148*935.00</f>
        <v>0</v>
      </c>
    </row>
    <row r="149" spans="1:12">
      <c r="A149" s="1"/>
      <c r="B149" s="1">
        <v>869375</v>
      </c>
      <c r="C149" s="1" t="s">
        <v>501</v>
      </c>
      <c r="D149" s="1" t="s">
        <v>502</v>
      </c>
      <c r="E149" s="3" t="s">
        <v>503</v>
      </c>
      <c r="F149" s="1" t="s">
        <v>504</v>
      </c>
      <c r="G149" s="1">
        <v>0</v>
      </c>
      <c r="H149" s="1">
        <v>0</v>
      </c>
      <c r="I149" s="1">
        <v>0</v>
      </c>
      <c r="J149" s="1" t="s">
        <v>14</v>
      </c>
      <c r="K149" s="2"/>
      <c r="L149" s="5">
        <f>K149*4934.00</f>
        <v>0</v>
      </c>
    </row>
    <row r="150" spans="1:12">
      <c r="A150" s="1"/>
      <c r="B150" s="1">
        <v>869376</v>
      </c>
      <c r="C150" s="1" t="s">
        <v>505</v>
      </c>
      <c r="D150" s="1" t="s">
        <v>506</v>
      </c>
      <c r="E150" s="3" t="s">
        <v>507</v>
      </c>
      <c r="F150" s="1" t="s">
        <v>504</v>
      </c>
      <c r="G150" s="1">
        <v>0</v>
      </c>
      <c r="H150" s="1">
        <v>0</v>
      </c>
      <c r="I150" s="1">
        <v>0</v>
      </c>
      <c r="J150" s="1" t="s">
        <v>14</v>
      </c>
      <c r="K150" s="2"/>
      <c r="L150" s="5">
        <f>K150*4934.00</f>
        <v>0</v>
      </c>
    </row>
    <row r="151" spans="1:12">
      <c r="A151" s="1"/>
      <c r="B151" s="1">
        <v>869377</v>
      </c>
      <c r="C151" s="1" t="s">
        <v>508</v>
      </c>
      <c r="D151" s="1" t="s">
        <v>509</v>
      </c>
      <c r="E151" s="3" t="s">
        <v>510</v>
      </c>
      <c r="F151" s="1" t="s">
        <v>511</v>
      </c>
      <c r="G151" s="1">
        <v>0</v>
      </c>
      <c r="H151" s="1">
        <v>0</v>
      </c>
      <c r="I151" s="1">
        <v>0</v>
      </c>
      <c r="J151" s="1" t="s">
        <v>14</v>
      </c>
      <c r="K151" s="2"/>
      <c r="L151" s="5">
        <f>K151*5220.00</f>
        <v>0</v>
      </c>
    </row>
    <row r="152" spans="1:12">
      <c r="A152" s="1"/>
      <c r="B152" s="1">
        <v>869378</v>
      </c>
      <c r="C152" s="1" t="s">
        <v>512</v>
      </c>
      <c r="D152" s="1" t="s">
        <v>513</v>
      </c>
      <c r="E152" s="3" t="s">
        <v>514</v>
      </c>
      <c r="F152" s="1" t="s">
        <v>511</v>
      </c>
      <c r="G152" s="1">
        <v>0</v>
      </c>
      <c r="H152" s="1">
        <v>0</v>
      </c>
      <c r="I152" s="1">
        <v>0</v>
      </c>
      <c r="J152" s="1" t="s">
        <v>14</v>
      </c>
      <c r="K152" s="2"/>
      <c r="L152" s="5">
        <f>K152*5220.00</f>
        <v>0</v>
      </c>
    </row>
    <row r="153" spans="1:12">
      <c r="A153" s="1"/>
      <c r="B153" s="1">
        <v>869379</v>
      </c>
      <c r="C153" s="1" t="s">
        <v>515</v>
      </c>
      <c r="D153" s="1" t="s">
        <v>516</v>
      </c>
      <c r="E153" s="3" t="s">
        <v>517</v>
      </c>
      <c r="F153" s="1" t="s">
        <v>511</v>
      </c>
      <c r="G153" s="1">
        <v>0</v>
      </c>
      <c r="H153" s="1">
        <v>1</v>
      </c>
      <c r="I153" s="1">
        <v>0</v>
      </c>
      <c r="J153" s="1" t="s">
        <v>14</v>
      </c>
      <c r="K153" s="2"/>
      <c r="L153" s="5">
        <f>K153*5220.00</f>
        <v>0</v>
      </c>
    </row>
    <row r="154" spans="1:12">
      <c r="A154" s="1"/>
      <c r="B154" s="1">
        <v>869380</v>
      </c>
      <c r="C154" s="1" t="s">
        <v>518</v>
      </c>
      <c r="D154" s="1" t="s">
        <v>519</v>
      </c>
      <c r="E154" s="3" t="s">
        <v>520</v>
      </c>
      <c r="F154" s="1" t="s">
        <v>511</v>
      </c>
      <c r="G154" s="1">
        <v>0</v>
      </c>
      <c r="H154" s="1">
        <v>0</v>
      </c>
      <c r="I154" s="1">
        <v>0</v>
      </c>
      <c r="J154" s="1" t="s">
        <v>14</v>
      </c>
      <c r="K154" s="2"/>
      <c r="L154" s="5">
        <f>K154*5220.00</f>
        <v>0</v>
      </c>
    </row>
    <row r="155" spans="1:12">
      <c r="A155" s="1"/>
      <c r="B155" s="1">
        <v>869381</v>
      </c>
      <c r="C155" s="1" t="s">
        <v>521</v>
      </c>
      <c r="D155" s="1" t="s">
        <v>522</v>
      </c>
      <c r="E155" s="3" t="s">
        <v>523</v>
      </c>
      <c r="F155" s="1" t="s">
        <v>504</v>
      </c>
      <c r="G155" s="1">
        <v>0</v>
      </c>
      <c r="H155" s="1">
        <v>1</v>
      </c>
      <c r="I155" s="1">
        <v>0</v>
      </c>
      <c r="J155" s="1" t="s">
        <v>14</v>
      </c>
      <c r="K155" s="2"/>
      <c r="L155" s="5">
        <f>K155*4934.00</f>
        <v>0</v>
      </c>
    </row>
    <row r="156" spans="1:12">
      <c r="A156" s="1"/>
      <c r="B156" s="1">
        <v>869382</v>
      </c>
      <c r="C156" s="1" t="s">
        <v>524</v>
      </c>
      <c r="D156" s="1" t="s">
        <v>525</v>
      </c>
      <c r="E156" s="3" t="s">
        <v>526</v>
      </c>
      <c r="F156" s="1" t="s">
        <v>504</v>
      </c>
      <c r="G156" s="1">
        <v>0</v>
      </c>
      <c r="H156" s="1">
        <v>0</v>
      </c>
      <c r="I156" s="1">
        <v>0</v>
      </c>
      <c r="J156" s="1" t="s">
        <v>14</v>
      </c>
      <c r="K156" s="2"/>
      <c r="L156" s="5">
        <f>K156*4934.00</f>
        <v>0</v>
      </c>
    </row>
    <row r="157" spans="1:12">
      <c r="A157" s="1"/>
      <c r="B157" s="1">
        <v>869383</v>
      </c>
      <c r="C157" s="1" t="s">
        <v>527</v>
      </c>
      <c r="D157" s="1" t="s">
        <v>528</v>
      </c>
      <c r="E157" s="3" t="s">
        <v>529</v>
      </c>
      <c r="F157" s="1" t="s">
        <v>511</v>
      </c>
      <c r="G157" s="1">
        <v>0</v>
      </c>
      <c r="H157" s="1">
        <v>0</v>
      </c>
      <c r="I157" s="1">
        <v>0</v>
      </c>
      <c r="J157" s="1" t="s">
        <v>14</v>
      </c>
      <c r="K157" s="2"/>
      <c r="L157" s="5">
        <f>K157*5220.00</f>
        <v>0</v>
      </c>
    </row>
    <row r="158" spans="1:12">
      <c r="A158" s="1"/>
      <c r="B158" s="1">
        <v>869384</v>
      </c>
      <c r="C158" s="1" t="s">
        <v>530</v>
      </c>
      <c r="D158" s="1" t="s">
        <v>531</v>
      </c>
      <c r="E158" s="3" t="s">
        <v>532</v>
      </c>
      <c r="F158" s="1" t="s">
        <v>511</v>
      </c>
      <c r="G158" s="1">
        <v>0</v>
      </c>
      <c r="H158" s="1">
        <v>0</v>
      </c>
      <c r="I158" s="1">
        <v>0</v>
      </c>
      <c r="J158" s="1" t="s">
        <v>14</v>
      </c>
      <c r="K158" s="2"/>
      <c r="L158" s="5">
        <f>K158*5220.00</f>
        <v>0</v>
      </c>
    </row>
    <row r="159" spans="1:12">
      <c r="A159" s="1"/>
      <c r="B159" s="1">
        <v>869385</v>
      </c>
      <c r="C159" s="1" t="s">
        <v>533</v>
      </c>
      <c r="D159" s="1" t="s">
        <v>534</v>
      </c>
      <c r="E159" s="3" t="s">
        <v>535</v>
      </c>
      <c r="F159" s="1" t="s">
        <v>511</v>
      </c>
      <c r="G159" s="1">
        <v>0</v>
      </c>
      <c r="H159" s="1">
        <v>0</v>
      </c>
      <c r="I159" s="1">
        <v>0</v>
      </c>
      <c r="J159" s="1" t="s">
        <v>14</v>
      </c>
      <c r="K159" s="2"/>
      <c r="L159" s="5">
        <f>K159*5220.00</f>
        <v>0</v>
      </c>
    </row>
    <row r="160" spans="1:12">
      <c r="A160" s="1"/>
      <c r="B160" s="1">
        <v>869386</v>
      </c>
      <c r="C160" s="1" t="s">
        <v>536</v>
      </c>
      <c r="D160" s="1" t="s">
        <v>537</v>
      </c>
      <c r="E160" s="3" t="s">
        <v>538</v>
      </c>
      <c r="F160" s="1" t="s">
        <v>511</v>
      </c>
      <c r="G160" s="1">
        <v>0</v>
      </c>
      <c r="H160" s="1">
        <v>0</v>
      </c>
      <c r="I160" s="1">
        <v>0</v>
      </c>
      <c r="J160" s="1" t="s">
        <v>14</v>
      </c>
      <c r="K160" s="2"/>
      <c r="L160" s="5">
        <f>K160*5220.00</f>
        <v>0</v>
      </c>
    </row>
    <row r="161" spans="1:12" customHeight="1" ht="27">
      <c r="A161" s="1"/>
      <c r="B161" s="1">
        <v>879925</v>
      </c>
      <c r="C161" s="1" t="s">
        <v>539</v>
      </c>
      <c r="D161" s="1" t="s">
        <v>540</v>
      </c>
      <c r="E161" s="3" t="s">
        <v>541</v>
      </c>
      <c r="F161" s="1" t="s">
        <v>542</v>
      </c>
      <c r="G161" s="1">
        <v>5</v>
      </c>
      <c r="H161" s="1" t="s">
        <v>13</v>
      </c>
      <c r="I161" s="1">
        <v>0</v>
      </c>
      <c r="J161" s="1" t="s">
        <v>14</v>
      </c>
      <c r="K161" s="2"/>
      <c r="L161" s="5">
        <f>K161*1672.00</f>
        <v>0</v>
      </c>
    </row>
    <row r="162" spans="1:12" customHeight="1" ht="27">
      <c r="A162" s="1"/>
      <c r="B162" s="1">
        <v>879926</v>
      </c>
      <c r="C162" s="1" t="s">
        <v>543</v>
      </c>
      <c r="D162" s="1" t="s">
        <v>544</v>
      </c>
      <c r="E162" s="3" t="s">
        <v>545</v>
      </c>
      <c r="F162" s="1" t="s">
        <v>542</v>
      </c>
      <c r="G162" s="1">
        <v>7</v>
      </c>
      <c r="H162" s="1">
        <v>7</v>
      </c>
      <c r="I162" s="1">
        <v>0</v>
      </c>
      <c r="J162" s="1" t="s">
        <v>14</v>
      </c>
      <c r="K162" s="2"/>
      <c r="L162" s="5">
        <f>K162*1672.00</f>
        <v>0</v>
      </c>
    </row>
    <row r="163" spans="1:12" customHeight="1" ht="27">
      <c r="A163" s="1"/>
      <c r="B163" s="1">
        <v>879927</v>
      </c>
      <c r="C163" s="1" t="s">
        <v>546</v>
      </c>
      <c r="D163" s="1" t="s">
        <v>547</v>
      </c>
      <c r="E163" s="3" t="s">
        <v>548</v>
      </c>
      <c r="F163" s="1" t="s">
        <v>542</v>
      </c>
      <c r="G163" s="1">
        <v>0</v>
      </c>
      <c r="H163" s="1" t="s">
        <v>105</v>
      </c>
      <c r="I163" s="1">
        <v>0</v>
      </c>
      <c r="J163" s="1" t="s">
        <v>14</v>
      </c>
      <c r="K163" s="2"/>
      <c r="L163" s="5">
        <f>K163*1672.00</f>
        <v>0</v>
      </c>
    </row>
    <row r="164" spans="1:12" customHeight="1" ht="27">
      <c r="A164" s="1"/>
      <c r="B164" s="1">
        <v>879928</v>
      </c>
      <c r="C164" s="1" t="s">
        <v>549</v>
      </c>
      <c r="D164" s="1" t="s">
        <v>550</v>
      </c>
      <c r="E164" s="3" t="s">
        <v>551</v>
      </c>
      <c r="F164" s="1" t="s">
        <v>542</v>
      </c>
      <c r="G164" s="1">
        <v>0</v>
      </c>
      <c r="H164" s="1">
        <v>3</v>
      </c>
      <c r="I164" s="1">
        <v>0</v>
      </c>
      <c r="J164" s="1" t="s">
        <v>14</v>
      </c>
      <c r="K164" s="2"/>
      <c r="L164" s="5">
        <f>K164*1672.00</f>
        <v>0</v>
      </c>
    </row>
    <row r="165" spans="1:12" customHeight="1" ht="105">
      <c r="A165" s="1"/>
      <c r="B165" s="1">
        <v>853712</v>
      </c>
      <c r="C165" s="1" t="s">
        <v>552</v>
      </c>
      <c r="D165" s="1" t="s">
        <v>553</v>
      </c>
      <c r="E165" s="3" t="s">
        <v>554</v>
      </c>
      <c r="F165" s="1" t="s">
        <v>555</v>
      </c>
      <c r="G165" s="1" t="s">
        <v>35</v>
      </c>
      <c r="H165" s="1">
        <v>0</v>
      </c>
      <c r="I165" s="1">
        <v>0</v>
      </c>
      <c r="J165" s="1" t="s">
        <v>14</v>
      </c>
      <c r="K165" s="2"/>
      <c r="L165" s="5">
        <f>K165*270.80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22:A124"/>
    <mergeCell ref="A128:A132"/>
    <mergeCell ref="A133:A135"/>
    <mergeCell ref="A136:A138"/>
    <mergeCell ref="A139:A142"/>
    <mergeCell ref="A143:A146"/>
    <mergeCell ref="A149:A160"/>
    <mergeCell ref="A161:A1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2024-10-23T20:05:53+03:00</dcterms:created>
  <dcterms:modified xsi:type="dcterms:W3CDTF">2024-10-23T20:05:53+03:00</dcterms:modified>
  <dc:title>Untitled Spreadsheet</dc:title>
  <dc:description/>
  <dc:subject/>
  <cp:keywords/>
  <cp:category/>
</cp:coreProperties>
</file>