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<sst xmlns="http://schemas.openxmlformats.org/spreadsheetml/2006/main" uniqueCount="1526">
  <si>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</si>
  <si>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</si>
  <si>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</si>
  <si>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</si>
  <si>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</si>
  <si>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</si>
  <si>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</si>
  <si>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</si>
  <si>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</si>
  <si>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</si>
  <si>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FRK-110171</t>
  </si>
  <si>
    <t>VR31</t>
  </si>
  <si>
    <t>Планка установочная с водорозетками 16*1/2 вн обжим (1/40шт)</t>
  </si>
  <si>
    <t>761.20 руб.</t>
  </si>
  <si>
    <t>шт</t>
  </si>
  <si>
    <t>MPT-120001</t>
  </si>
  <si>
    <t>AT16*2,0-200</t>
  </si>
  <si>
    <t>Труба м/п б/с AТМ 16(2,0) (200м)</t>
  </si>
  <si>
    <t>67.70 руб.</t>
  </si>
  <si>
    <t>пог</t>
  </si>
  <si>
    <t>MPT-120002</t>
  </si>
  <si>
    <t>AT20*2,0-100</t>
  </si>
  <si>
    <t>Труба м/п б/с AТМ 20(2,0) (100м)</t>
  </si>
  <si>
    <t>102.37 руб.</t>
  </si>
  <si>
    <t>MPT-120003</t>
  </si>
  <si>
    <t>AT26*3,0-100</t>
  </si>
  <si>
    <t>Труба м/п б/с AТМ 26(3,0) (100м)</t>
  </si>
  <si>
    <t>219.61 руб.</t>
  </si>
  <si>
    <t>&gt;100</t>
  </si>
  <si>
    <t>MPT-120004</t>
  </si>
  <si>
    <t>AT32*3.0-100</t>
  </si>
  <si>
    <t>Труба м/п б/с AТМ 32(3,0) (100м)</t>
  </si>
  <si>
    <t>313.73 руб.</t>
  </si>
  <si>
    <t>MPT-120005</t>
  </si>
  <si>
    <t>AT16*2,0-100</t>
  </si>
  <si>
    <t>Труба м/п б/с AТМ 16(2,0) (100м)</t>
  </si>
  <si>
    <t>71.00 руб.</t>
  </si>
  <si>
    <t>MPT-130001</t>
  </si>
  <si>
    <t>LS16*2,0-100</t>
  </si>
  <si>
    <t>Труба м/п б/с универсальная VIEIR 16(2,0) (100м)</t>
  </si>
  <si>
    <t>94.12 руб.</t>
  </si>
  <si>
    <t>MPT-130002</t>
  </si>
  <si>
    <t>LS16*2,0-200</t>
  </si>
  <si>
    <t>Труба м/п б/с универсальная VIEIR 16(2,0) (200м)</t>
  </si>
  <si>
    <t>82.56 руб.</t>
  </si>
  <si>
    <t>&gt;500</t>
  </si>
  <si>
    <t>MPT-130003</t>
  </si>
  <si>
    <t>LS20*2,0-100</t>
  </si>
  <si>
    <t>Труба м/п б/с универсальная VIEIR 20(2,0) (100м)</t>
  </si>
  <si>
    <t>132.10 руб.</t>
  </si>
  <si>
    <t>MPT-130004</t>
  </si>
  <si>
    <t>LS26*3,0-100</t>
  </si>
  <si>
    <t>Труба м/п б/с универсальная VIEIR 26(3,0) (100м)</t>
  </si>
  <si>
    <t>267.49 руб.</t>
  </si>
  <si>
    <t>MPT-210001</t>
  </si>
  <si>
    <t>MPSM163</t>
  </si>
  <si>
    <t>соед. обжим (нар рез) 16*1/2 (10/250шт)</t>
  </si>
  <si>
    <t>105.68 руб.</t>
  </si>
  <si>
    <t>&gt;25</t>
  </si>
  <si>
    <t>MPT-210002</t>
  </si>
  <si>
    <t>MPSM164</t>
  </si>
  <si>
    <t>соед. обжим (нар рез) 16*3/4 (10/250шт)</t>
  </si>
  <si>
    <t>148.61 руб.</t>
  </si>
  <si>
    <t>MPT-210003</t>
  </si>
  <si>
    <t>MPSM203</t>
  </si>
  <si>
    <t>соед. обжим (нар рез) 20*1/2 (10/200шт)</t>
  </si>
  <si>
    <t>170.07 руб.</t>
  </si>
  <si>
    <t>&gt;10</t>
  </si>
  <si>
    <t>MPT-210004</t>
  </si>
  <si>
    <t>MPSM204</t>
  </si>
  <si>
    <t>соед. обжим (нар рез) 20*3/4 (10/200шт)</t>
  </si>
  <si>
    <t>MPT-210005</t>
  </si>
  <si>
    <t>MPSM265</t>
  </si>
  <si>
    <t>соед. обжим (нар рез) 26*1 (5/100шт)</t>
  </si>
  <si>
    <t>330.24 руб.</t>
  </si>
  <si>
    <t>MPT-210006</t>
  </si>
  <si>
    <t>MPSM264</t>
  </si>
  <si>
    <t>соед. обжим (нар рез) 26*3/4 (5/150шт)</t>
  </si>
  <si>
    <t>259.24 руб.</t>
  </si>
  <si>
    <t>MPT-210007</t>
  </si>
  <si>
    <t>MPSM325</t>
  </si>
  <si>
    <t>соед. обжим (нар рез) 32*1"</t>
  </si>
  <si>
    <t>571.26 руб.</t>
  </si>
  <si>
    <t>MPT-210008</t>
  </si>
  <si>
    <t>MPSF163</t>
  </si>
  <si>
    <t>соед. обжим (вн рез) 16*1/2 (10/250шт)</t>
  </si>
  <si>
    <t>108.98 руб.</t>
  </si>
  <si>
    <t>MPT-210009</t>
  </si>
  <si>
    <t>MPSF164</t>
  </si>
  <si>
    <t>соед. обжим (вн рез) 16*3/4 (10/250шт)</t>
  </si>
  <si>
    <t>163.47 руб.</t>
  </si>
  <si>
    <t>MPT-210010</t>
  </si>
  <si>
    <t>MPSF203</t>
  </si>
  <si>
    <t>соед. обжим (вн рез) 20*1/2 (10/200шт)</t>
  </si>
  <si>
    <t>MPT-210011</t>
  </si>
  <si>
    <t>MPSF204</t>
  </si>
  <si>
    <t>соед. обжим (вн рез) 20*3/4 (10/200шт)</t>
  </si>
  <si>
    <t>184.93 руб.</t>
  </si>
  <si>
    <t>MPT-210012</t>
  </si>
  <si>
    <t>MPSF265</t>
  </si>
  <si>
    <t>соед. обжим (вн рез) 26*1 (5/100шт)</t>
  </si>
  <si>
    <t>368.22 руб.</t>
  </si>
  <si>
    <t>MPT-210013</t>
  </si>
  <si>
    <t>MPSF264</t>
  </si>
  <si>
    <t>соед. обжим (вн рез) 26*3/4 (5/150шт)</t>
  </si>
  <si>
    <t>284.01 руб.</t>
  </si>
  <si>
    <t>MPT-210014</t>
  </si>
  <si>
    <t>MPSF325</t>
  </si>
  <si>
    <t>соед. обжим (вн рез) 32*1"</t>
  </si>
  <si>
    <t>358.81 руб.</t>
  </si>
  <si>
    <t>MPT-210015</t>
  </si>
  <si>
    <t>MPS1616</t>
  </si>
  <si>
    <t>соед. обжим 16*16 (10/240шт)</t>
  </si>
  <si>
    <t>&gt;50</t>
  </si>
  <si>
    <t>MPT-210016</t>
  </si>
  <si>
    <t>MPS2016</t>
  </si>
  <si>
    <t>соед. обжим 20*16 (10/160шт)</t>
  </si>
  <si>
    <t>222.91 руб.</t>
  </si>
  <si>
    <t>MPT-210017</t>
  </si>
  <si>
    <t>MPS2020</t>
  </si>
  <si>
    <t>соед. обжим 20*20 (10/180шт)</t>
  </si>
  <si>
    <t>262.54 руб.</t>
  </si>
  <si>
    <t>MPT-210018</t>
  </si>
  <si>
    <t>MPS2616</t>
  </si>
  <si>
    <t>соед. обжим 26*16</t>
  </si>
  <si>
    <t>187.12 руб.</t>
  </si>
  <si>
    <t>MPT-210019</t>
  </si>
  <si>
    <t>MPS2620</t>
  </si>
  <si>
    <t>соед. обжим 26*20</t>
  </si>
  <si>
    <t>0.00 руб.</t>
  </si>
  <si>
    <t>MPT-210020</t>
  </si>
  <si>
    <t>MPS2626</t>
  </si>
  <si>
    <t>соед. обжим 26*26 (5/75шт)</t>
  </si>
  <si>
    <t>497.01 руб.</t>
  </si>
  <si>
    <t>MPT-210021</t>
  </si>
  <si>
    <t>MPS3226</t>
  </si>
  <si>
    <t>соед. обжим 32*26</t>
  </si>
  <si>
    <t>345.93 руб.</t>
  </si>
  <si>
    <t>MPT-210022</t>
  </si>
  <si>
    <t>MPTF163</t>
  </si>
  <si>
    <t>тройник обжим (вн рез) 16*1/2 (10/130шт)</t>
  </si>
  <si>
    <t>277.40 руб.</t>
  </si>
  <si>
    <t>MPT-210023</t>
  </si>
  <si>
    <t>MPTF164</t>
  </si>
  <si>
    <t>тройник обжим (вн рез) 16*3/4</t>
  </si>
  <si>
    <t>MPT-210024</t>
  </si>
  <si>
    <t>MPTF203</t>
  </si>
  <si>
    <t>тройник обжим (вн рез) 20*1/2 (10/70шт)</t>
  </si>
  <si>
    <t>401.24 руб.</t>
  </si>
  <si>
    <t>MPT-210025</t>
  </si>
  <si>
    <t>MPTF204</t>
  </si>
  <si>
    <t>тройник обжим (вн рез) 20*3/4 (10/70шт)</t>
  </si>
  <si>
    <t>454.08 руб.</t>
  </si>
  <si>
    <t>MPT-210026</t>
  </si>
  <si>
    <t>MPTF265</t>
  </si>
  <si>
    <t>тройник обжим (вн рез) 26*1" (5/70шт)</t>
  </si>
  <si>
    <t>MPT-210027</t>
  </si>
  <si>
    <t>MPTF325</t>
  </si>
  <si>
    <t>тройник обжим (вн рез) 32*1"</t>
  </si>
  <si>
    <t>MPT-210028</t>
  </si>
  <si>
    <t>MPTM163</t>
  </si>
  <si>
    <t>тройник обжим (нар рез) 16*1/2 (10/130шт)</t>
  </si>
  <si>
    <t>269.15 руб.</t>
  </si>
  <si>
    <t>MPT-210029</t>
  </si>
  <si>
    <t>MPTM164</t>
  </si>
  <si>
    <t>тройник обжим (нар рез) 16*3/4</t>
  </si>
  <si>
    <t>356.22 руб.</t>
  </si>
  <si>
    <t>MPT-210030</t>
  </si>
  <si>
    <t>MPTM203</t>
  </si>
  <si>
    <t>тройник обжим (нар рез) 20*1/2 (10/70шт)</t>
  </si>
  <si>
    <t>378.12 руб.</t>
  </si>
  <si>
    <t>MPT-210031</t>
  </si>
  <si>
    <t>MPTM204</t>
  </si>
  <si>
    <t>тройник обжим (нар рез) 20*3/4 (10/70шт)</t>
  </si>
  <si>
    <t>406.20 руб.</t>
  </si>
  <si>
    <t>MPT-210032</t>
  </si>
  <si>
    <t>MPTM265</t>
  </si>
  <si>
    <t>тройник обжим (нар рез) 26*1"</t>
  </si>
  <si>
    <t>719.81 руб.</t>
  </si>
  <si>
    <t>MPT-210033</t>
  </si>
  <si>
    <t>MPTM264</t>
  </si>
  <si>
    <t>тройник обжим (нар рез) 26*3/4</t>
  </si>
  <si>
    <t>534.99 руб.</t>
  </si>
  <si>
    <t>MPT-210034</t>
  </si>
  <si>
    <t>MPT1616</t>
  </si>
  <si>
    <t>тройник обжим 16*16*16 (10/130шт)</t>
  </si>
  <si>
    <t>303.82 руб.</t>
  </si>
  <si>
    <t>MPT-210035</t>
  </si>
  <si>
    <t>MPT2020</t>
  </si>
  <si>
    <t>тройник обжим 20*20*20 (10/70шт)</t>
  </si>
  <si>
    <t>498.66 руб.</t>
  </si>
  <si>
    <t>MPT-210036</t>
  </si>
  <si>
    <t>MPT2626</t>
  </si>
  <si>
    <t>тройник обжим 26*26*26 (10/)</t>
  </si>
  <si>
    <t>711.67 руб.</t>
  </si>
  <si>
    <t>MPT-210037</t>
  </si>
  <si>
    <t>MPT3232</t>
  </si>
  <si>
    <t>тройник обжим 32*32*32</t>
  </si>
  <si>
    <t>918.78 руб.</t>
  </si>
  <si>
    <t>MPT-210038</t>
  </si>
  <si>
    <t>MPT2016</t>
  </si>
  <si>
    <t>тройник обжим переходной 20*16*20 (10/70шт)</t>
  </si>
  <si>
    <t>421.06 руб.</t>
  </si>
  <si>
    <t>MPT-210039</t>
  </si>
  <si>
    <t>MPT2616</t>
  </si>
  <si>
    <t>тройник обжим переходной 26*16*26</t>
  </si>
  <si>
    <t>434.32 руб.</t>
  </si>
  <si>
    <t>MPT-210040</t>
  </si>
  <si>
    <t>MPT2620</t>
  </si>
  <si>
    <t>тройник обжим переходной 26*20*26</t>
  </si>
  <si>
    <t>467.72 руб.</t>
  </si>
  <si>
    <t>MPT-210041</t>
  </si>
  <si>
    <t>MPLF163</t>
  </si>
  <si>
    <t>угольник обжим (вн рез) 16*1/2 (10/200шт)</t>
  </si>
  <si>
    <t>198.14 руб.</t>
  </si>
  <si>
    <t>MPT-210042</t>
  </si>
  <si>
    <t>MPLF164</t>
  </si>
  <si>
    <t>угольник обжим (вн рез) 16*3/4 (10/110шт</t>
  </si>
  <si>
    <t>279.05 руб.</t>
  </si>
  <si>
    <t>MPT-210043</t>
  </si>
  <si>
    <t>MPLF203</t>
  </si>
  <si>
    <t>угольник обжим (вн рез) 20*1/2 (10/150шт)</t>
  </si>
  <si>
    <t>239.42 руб.</t>
  </si>
  <si>
    <t>MPT-210044</t>
  </si>
  <si>
    <t>MPLF204</t>
  </si>
  <si>
    <t>угольник обжим (вн рез) 20*3/4 (10/150шт)</t>
  </si>
  <si>
    <t>MPT-210045</t>
  </si>
  <si>
    <t>MPLF265</t>
  </si>
  <si>
    <t>угольник обжим (вн рез) 26*1" (5/35шт)</t>
  </si>
  <si>
    <t>465.64 руб.</t>
  </si>
  <si>
    <t>MPT-210046</t>
  </si>
  <si>
    <t>MPLF264</t>
  </si>
  <si>
    <t>угольник обжим (вн рез) 26*3/4 (5/50шт)</t>
  </si>
  <si>
    <t>416.10 руб.</t>
  </si>
  <si>
    <t>MPT-210047</t>
  </si>
  <si>
    <t>MPLF325</t>
  </si>
  <si>
    <t>угольник обжим (вн рез) 32*1"</t>
  </si>
  <si>
    <t>491.73 руб.</t>
  </si>
  <si>
    <t>MPT-210048</t>
  </si>
  <si>
    <t>MPLM163</t>
  </si>
  <si>
    <t>угольник обжим (нар рез) 16*1/2 (10/200шт)</t>
  </si>
  <si>
    <t>175.03 руб.</t>
  </si>
  <si>
    <t>MPT-210049</t>
  </si>
  <si>
    <t>MPLM164</t>
  </si>
  <si>
    <t>угольник обжим (нар рез) 16*3/4 (10/200шт)</t>
  </si>
  <si>
    <t>179.98 руб.</t>
  </si>
  <si>
    <t>MPT-210050</t>
  </si>
  <si>
    <t>MPLM203</t>
  </si>
  <si>
    <t>угольник обжим (нар рез) 20*1/2 (10/150шт)</t>
  </si>
  <si>
    <t>227.87 руб.</t>
  </si>
  <si>
    <t>MPT-210051</t>
  </si>
  <si>
    <t>MPLM204</t>
  </si>
  <si>
    <t>угольник обжим (нар рез) 20*3/4 (10/150шт)</t>
  </si>
  <si>
    <t>MPT-210052</t>
  </si>
  <si>
    <t>MPLM265</t>
  </si>
  <si>
    <t>угольник обжим (нар рез) 26*1" (5/50шт)</t>
  </si>
  <si>
    <t>442.52 руб.</t>
  </si>
  <si>
    <t>MPT-210053</t>
  </si>
  <si>
    <t>MPL1616</t>
  </si>
  <si>
    <t>угольник обжим 16*16 (10/200шт)</t>
  </si>
  <si>
    <t>MPT-210054</t>
  </si>
  <si>
    <t>MPL2020</t>
  </si>
  <si>
    <t>угольник обжим 20*20 (10/150шт)</t>
  </si>
  <si>
    <t>MPT-210055</t>
  </si>
  <si>
    <t>MPL2626</t>
  </si>
  <si>
    <t>угольник обжим 26*26 (5/70шт)</t>
  </si>
  <si>
    <t>487.10 руб.</t>
  </si>
  <si>
    <t>MPT-210056</t>
  </si>
  <si>
    <t>MPL3232</t>
  </si>
  <si>
    <t>угольник обжим 32*32</t>
  </si>
  <si>
    <t>MPT-210057</t>
  </si>
  <si>
    <t>MPL160</t>
  </si>
  <si>
    <t>угольник обжим с креплением (вн рез) 16*1/2 (водорозетка) (10/150шт)</t>
  </si>
  <si>
    <t>194.84 руб.</t>
  </si>
  <si>
    <t>MPT-210058</t>
  </si>
  <si>
    <t>угольник обжим с креплением (вн рез) 16*3/4</t>
  </si>
  <si>
    <t>MPT-210059</t>
  </si>
  <si>
    <t>угольник обжим с креплением (вн рез) 20*1/2</t>
  </si>
  <si>
    <t>329.61 руб.</t>
  </si>
  <si>
    <t>MPT-210060</t>
  </si>
  <si>
    <t>VRLF161</t>
  </si>
  <si>
    <t>кран шаровой обжим (вн рез) 16*1/2" (10/100шт)</t>
  </si>
  <si>
    <t>411.15 руб.</t>
  </si>
  <si>
    <t>MPT-210061</t>
  </si>
  <si>
    <t>VRLF162</t>
  </si>
  <si>
    <t>кран шаровой обжим (вн рез) 16*3/4"</t>
  </si>
  <si>
    <t>538.03 руб.</t>
  </si>
  <si>
    <t>MPT-210062</t>
  </si>
  <si>
    <t>VRLF201</t>
  </si>
  <si>
    <t>кран шаровой обжим (вн рез) 20*1/2" (10/100шт)</t>
  </si>
  <si>
    <t>548.20 руб.</t>
  </si>
  <si>
    <t>MPT-210063</t>
  </si>
  <si>
    <t>VRLF202</t>
  </si>
  <si>
    <t>кран шаровой обжим (вн рез) 20*3/4" (10/100шт)</t>
  </si>
  <si>
    <t>MPT-210064</t>
  </si>
  <si>
    <t>VRLM162</t>
  </si>
  <si>
    <t>кран шаровой обжим (нар рез) 16*3/4"</t>
  </si>
  <si>
    <t>555.75 руб.</t>
  </si>
  <si>
    <t>MPT-210065</t>
  </si>
  <si>
    <t>VRLM202</t>
  </si>
  <si>
    <t>кран шаровой обжим (нар рез) 20*3/4" (10/100шт)</t>
  </si>
  <si>
    <t>559.76 руб.</t>
  </si>
  <si>
    <t>MPT-210066</t>
  </si>
  <si>
    <t>VRLM161</t>
  </si>
  <si>
    <t>кран шаровой обжим (нар рез) 16*1/2" (10/100шт)</t>
  </si>
  <si>
    <t>427.66 руб.</t>
  </si>
  <si>
    <t>MPT-210067</t>
  </si>
  <si>
    <t>VRLM201</t>
  </si>
  <si>
    <t>кран шаровой обжим (нар рез) 20*1/2" (10/100шт)</t>
  </si>
  <si>
    <t>MPT-210068</t>
  </si>
  <si>
    <t>VRL1616</t>
  </si>
  <si>
    <t>кран шаровой обжим 16*16 (10/100шт)</t>
  </si>
  <si>
    <t>493.71 руб.</t>
  </si>
  <si>
    <t>MPT-210069</t>
  </si>
  <si>
    <t>VRL2020</t>
  </si>
  <si>
    <t>кран шаровой обжим 20*20 (10/100шт)</t>
  </si>
  <si>
    <t>665.43 руб.</t>
  </si>
  <si>
    <t>MPT-210070</t>
  </si>
  <si>
    <t>MPTF264</t>
  </si>
  <si>
    <t>тройник обжим (вн рез) 26*3/4" (10/70шт)</t>
  </si>
  <si>
    <t>582.87 руб.</t>
  </si>
  <si>
    <t>MPT-210071</t>
  </si>
  <si>
    <t>MPT1620</t>
  </si>
  <si>
    <t>тройник обжим переходной 16*20*16 (10/60шт)</t>
  </si>
  <si>
    <t>388.03 руб.</t>
  </si>
  <si>
    <t>MPT-210072</t>
  </si>
  <si>
    <t>MPLM264</t>
  </si>
  <si>
    <t>угольник обжим (нар рез) 26*3/4" (5/100шт)</t>
  </si>
  <si>
    <t>392.99 руб.</t>
  </si>
  <si>
    <t>MPT-310001</t>
  </si>
  <si>
    <t>VRKS163F</t>
  </si>
  <si>
    <t>Пресс соединитель 16X1/2"вн  (250/10шт)</t>
  </si>
  <si>
    <t>153.56 руб.</t>
  </si>
  <si>
    <t>MPT-310002</t>
  </si>
  <si>
    <t>VRKS164F</t>
  </si>
  <si>
    <t>Пресс соединитель 16X3/4"вн  (200/10шт)</t>
  </si>
  <si>
    <t>171.72 руб.</t>
  </si>
  <si>
    <t>MPT-310003</t>
  </si>
  <si>
    <t>VRKS203F</t>
  </si>
  <si>
    <t>Пресс соединитель 20X1/2"вн  (220/10шт)</t>
  </si>
  <si>
    <t>176.68 руб.</t>
  </si>
  <si>
    <t>MPT-310004</t>
  </si>
  <si>
    <t>VRKS204F</t>
  </si>
  <si>
    <t>Пресс соединитель 20X3/4"вн  (200/10шт)</t>
  </si>
  <si>
    <t>231.17 руб.</t>
  </si>
  <si>
    <t>MPT-310005</t>
  </si>
  <si>
    <t>VRKS264F</t>
  </si>
  <si>
    <t>Пресс соединитель 26X3/4"вн  (200/10шт)</t>
  </si>
  <si>
    <t>MPT-310006</t>
  </si>
  <si>
    <t>VRKS265F</t>
  </si>
  <si>
    <t>Пресс соединитель 26X1"вн  (200/10шт)</t>
  </si>
  <si>
    <t>336.84 руб.</t>
  </si>
  <si>
    <t>MPT-310007</t>
  </si>
  <si>
    <t>VRKS163M</t>
  </si>
  <si>
    <t>Пресс соединитель 16X1/2"нар  (250/10шт)</t>
  </si>
  <si>
    <t>158.52 руб.</t>
  </si>
  <si>
    <t>MPT-310008</t>
  </si>
  <si>
    <t>VRKS164M</t>
  </si>
  <si>
    <t>Пресс соединитель 16X3/4"нар (200/10шт)</t>
  </si>
  <si>
    <t>MPT-310009</t>
  </si>
  <si>
    <t>VRKS203M</t>
  </si>
  <si>
    <t>Пресс соединитель 20X1/2"нар  (220/10шт)</t>
  </si>
  <si>
    <t>MPT-310010</t>
  </si>
  <si>
    <t>VRKS204M</t>
  </si>
  <si>
    <t>Пресс соединитель 20X3/4"нар  (180/10шт)</t>
  </si>
  <si>
    <t>232.82 руб.</t>
  </si>
  <si>
    <t>MPT-310011</t>
  </si>
  <si>
    <t>VRKS264M</t>
  </si>
  <si>
    <t>Пресс соединитель 26X3/4"нар  (200/10шт)</t>
  </si>
  <si>
    <t>355.01 руб.</t>
  </si>
  <si>
    <t>MPT-310012</t>
  </si>
  <si>
    <t>VRKS265M</t>
  </si>
  <si>
    <t>Пресс соединитель 26X1"нар  (200/10шт)</t>
  </si>
  <si>
    <t>381.43 руб.</t>
  </si>
  <si>
    <t>MPT-310013</t>
  </si>
  <si>
    <t>VRKS1616</t>
  </si>
  <si>
    <t>Пресс соединитель 16X16  (300/10шт)</t>
  </si>
  <si>
    <t>MPT-310014</t>
  </si>
  <si>
    <t>VRKS2020</t>
  </si>
  <si>
    <t>Пресс соединитель 20X20  (250/10шт)</t>
  </si>
  <si>
    <t>MPT-310015</t>
  </si>
  <si>
    <t>VRKS2626</t>
  </si>
  <si>
    <t>Пресс соединитель 26X26  (300/10шт)</t>
  </si>
  <si>
    <t>310.43 руб.</t>
  </si>
  <si>
    <t>MPT-310016</t>
  </si>
  <si>
    <t>VRKL163F</t>
  </si>
  <si>
    <t>Пресс уголок 16X1/2"вн  (250/10шт)</t>
  </si>
  <si>
    <t>191.54 руб.</t>
  </si>
  <si>
    <t>MPT-310017</t>
  </si>
  <si>
    <t>VRKL203F</t>
  </si>
  <si>
    <t>Пресс уголок 20X1/2"вн  (200/10шт)</t>
  </si>
  <si>
    <t>234.47 руб.</t>
  </si>
  <si>
    <t>MPT-310018</t>
  </si>
  <si>
    <t>VRKL204F</t>
  </si>
  <si>
    <t>Пресс уголок 20X3/4"вн  (150/10шт)</t>
  </si>
  <si>
    <t>260.89 руб.</t>
  </si>
  <si>
    <t>MPT-310019</t>
  </si>
  <si>
    <t>VRKL264F</t>
  </si>
  <si>
    <t>Пресс уголок 26X3/4"вн  (150/10шт)</t>
  </si>
  <si>
    <t>430.96 руб.</t>
  </si>
  <si>
    <t>MPT-310020</t>
  </si>
  <si>
    <t>VRKL265F</t>
  </si>
  <si>
    <t>Пресс уголок 26X1"вн  (150/10шт)</t>
  </si>
  <si>
    <t>470.59 руб.</t>
  </si>
  <si>
    <t>MPT-310021</t>
  </si>
  <si>
    <t>VRKL163M</t>
  </si>
  <si>
    <t>Пресс уголок 16X1/2"нар  (250/10шт)</t>
  </si>
  <si>
    <t>MPT-310022</t>
  </si>
  <si>
    <t>VRKL203M</t>
  </si>
  <si>
    <t>Пресс уголок 20X1/2"нар  (200/10шт)</t>
  </si>
  <si>
    <t>MPT-310023</t>
  </si>
  <si>
    <t>VRKL204M</t>
  </si>
  <si>
    <t>Пресс уголок 20X3/4"нар  (180/10шт)</t>
  </si>
  <si>
    <t>282.36 руб.</t>
  </si>
  <si>
    <t>MPT-310024</t>
  </si>
  <si>
    <t>VRKL264M</t>
  </si>
  <si>
    <t>Пресс уголок 26X3/4"нар  (150/10шт)</t>
  </si>
  <si>
    <t>MPT-310025</t>
  </si>
  <si>
    <t>VRKL265M</t>
  </si>
  <si>
    <t>Пресс уголок 26X1"нар (150/10шт)</t>
  </si>
  <si>
    <t>483.80 руб.</t>
  </si>
  <si>
    <t>MPT-310026</t>
  </si>
  <si>
    <t>VRKL1616</t>
  </si>
  <si>
    <t>Пресс уголок 16X16 (250/10шт)</t>
  </si>
  <si>
    <t>206.40 руб.</t>
  </si>
  <si>
    <t>MPT-310027</t>
  </si>
  <si>
    <t>VRKL2020</t>
  </si>
  <si>
    <t>Пресс уголок 20X20 (180/10шт)</t>
  </si>
  <si>
    <t>MPT-310028</t>
  </si>
  <si>
    <t>VRKL2626</t>
  </si>
  <si>
    <t>Пресс уголок 26X26 (250/10шт)</t>
  </si>
  <si>
    <t>510.22 руб.</t>
  </si>
  <si>
    <t>MPT-310029</t>
  </si>
  <si>
    <t>VRKL163FC</t>
  </si>
  <si>
    <t>Пресс уголок с креплением 16X1/2"вн  (150/10шт)</t>
  </si>
  <si>
    <t>MPT-310030</t>
  </si>
  <si>
    <t>VRKL203FC</t>
  </si>
  <si>
    <t>Пресс уголок с креплением 20X1/2"вн  (150/10шт)</t>
  </si>
  <si>
    <t>384.73 руб.</t>
  </si>
  <si>
    <t>MPT-310031</t>
  </si>
  <si>
    <t>VRKT163F</t>
  </si>
  <si>
    <t>Пресс тройник 16X1/2"внX16  (150/10шт)</t>
  </si>
  <si>
    <t>298.87 руб.</t>
  </si>
  <si>
    <t>MPT-310032</t>
  </si>
  <si>
    <t>VRKT203F</t>
  </si>
  <si>
    <t>Пресс тройник 20X1/2"внX20  (120/10шт)</t>
  </si>
  <si>
    <t>MPT-310033</t>
  </si>
  <si>
    <t>VRKT204F</t>
  </si>
  <si>
    <t>Пресс тройник 20X3/4"внX20  (100/10шт)</t>
  </si>
  <si>
    <t>MPT-310034</t>
  </si>
  <si>
    <t>VRKT264F</t>
  </si>
  <si>
    <t>Пресс тройник 26X3/4"внX26  (100/10шт)</t>
  </si>
  <si>
    <t>658.83 руб.</t>
  </si>
  <si>
    <t>MPT-310035</t>
  </si>
  <si>
    <t>VRKT265F</t>
  </si>
  <si>
    <t>Пресс тройник 26X1"внX26  (100/10шт)</t>
  </si>
  <si>
    <t>741.39 руб.</t>
  </si>
  <si>
    <t>MPT-310036</t>
  </si>
  <si>
    <t>VRKT163M</t>
  </si>
  <si>
    <t>Пресс тройник 16X1/2"нарX16  (150/10шт)</t>
  </si>
  <si>
    <t>MPT-310037</t>
  </si>
  <si>
    <t>VRKT203M</t>
  </si>
  <si>
    <t>Пресс тройник 20X1/2"нарX20  (120/10шт)</t>
  </si>
  <si>
    <t>MPT-310038</t>
  </si>
  <si>
    <t>VRKT204M</t>
  </si>
  <si>
    <t>Пресс тройник 20X3/4"нарX20  (100/10шт)</t>
  </si>
  <si>
    <t>437.57 руб.</t>
  </si>
  <si>
    <t>MPT-310039</t>
  </si>
  <si>
    <t>VRKT264M</t>
  </si>
  <si>
    <t>Пресс тройник 26X3/4"нарX26  (100/10шт)</t>
  </si>
  <si>
    <t>MPT-310040</t>
  </si>
  <si>
    <t>VRKT265M</t>
  </si>
  <si>
    <t>Пресс тройник 26X1"нарX26  (100/10шт)</t>
  </si>
  <si>
    <t>MPT-310041</t>
  </si>
  <si>
    <t>VRKT161616</t>
  </si>
  <si>
    <t>Пресс тройник 16X16X16  (150/10шт)</t>
  </si>
  <si>
    <t>293.91 руб.</t>
  </si>
  <si>
    <t>MPT-310042</t>
  </si>
  <si>
    <t>VRKT202020</t>
  </si>
  <si>
    <t>Пресс тройник 20X20X20  (100/10шт)</t>
  </si>
  <si>
    <t>444.17 руб.</t>
  </si>
  <si>
    <t>MPT-310043</t>
  </si>
  <si>
    <t>VRKT262626</t>
  </si>
  <si>
    <t>Пресс тройник 26X26X26  (150/10шт)</t>
  </si>
  <si>
    <t>701.76 руб.</t>
  </si>
  <si>
    <t>MPT-310044</t>
  </si>
  <si>
    <t>VRKT201620</t>
  </si>
  <si>
    <t>Пресс тройник 20X16X20  (100/10шт)</t>
  </si>
  <si>
    <t>MPT-310045</t>
  </si>
  <si>
    <t>VRKT201616</t>
  </si>
  <si>
    <t>Пресс тройник 20X16X16  (120/10шт)</t>
  </si>
  <si>
    <t>MPT-310046</t>
  </si>
  <si>
    <t>VRK163A</t>
  </si>
  <si>
    <t>Пресс соединитель КОНУС 16X1/2"вн (220/10шт)</t>
  </si>
  <si>
    <t>216.31 руб.</t>
  </si>
  <si>
    <t>MPT-310047</t>
  </si>
  <si>
    <t>VRK164A</t>
  </si>
  <si>
    <t>Пресс соединитель КОНУС 16X3/4"вн (200/10шт)</t>
  </si>
  <si>
    <t>MPT-310048</t>
  </si>
  <si>
    <t>VRK163B</t>
  </si>
  <si>
    <t>Пресс соединитель с накидной гайкой 16X1/2"вн (220/10шт)</t>
  </si>
  <si>
    <t>MPT-310050</t>
  </si>
  <si>
    <t>VRKS325F</t>
  </si>
  <si>
    <t>Пресс соединитель 32X1"вн  (100/5шт)</t>
  </si>
  <si>
    <t>MPT-310051</t>
  </si>
  <si>
    <t>VRKS325M</t>
  </si>
  <si>
    <t>Пресс соединитель 32X1"нар  (100/5шт)</t>
  </si>
  <si>
    <t>434.27 руб.</t>
  </si>
  <si>
    <t>MPT-310052</t>
  </si>
  <si>
    <t>VRKS2026</t>
  </si>
  <si>
    <t>Пресс соединитель 20X26  (250/10шт)</t>
  </si>
  <si>
    <t>290.61 руб.</t>
  </si>
  <si>
    <t>MPT-310053</t>
  </si>
  <si>
    <t>VRKS3232</t>
  </si>
  <si>
    <t>Пресс соединитель 32X32  (50/5шт)</t>
  </si>
  <si>
    <t>325.29 руб.</t>
  </si>
  <si>
    <t>MPT-310054</t>
  </si>
  <si>
    <t>VRKL325F</t>
  </si>
  <si>
    <t>Пресс уголок 32X1"вн  (50/5шт)</t>
  </si>
  <si>
    <t>MPT-310055</t>
  </si>
  <si>
    <t>VRKL325M</t>
  </si>
  <si>
    <t>Пресс уголок 32X1"нар (50/5шт)</t>
  </si>
  <si>
    <t>MPT-310056</t>
  </si>
  <si>
    <t>VRKL3232</t>
  </si>
  <si>
    <t>Пресс уголок 32X32 (50/5шт)</t>
  </si>
  <si>
    <t>MPT-310057</t>
  </si>
  <si>
    <t>VRKT325F</t>
  </si>
  <si>
    <t>Пресс тройник 32X1"внX32  (50/5шт)</t>
  </si>
  <si>
    <t>MPT-310058</t>
  </si>
  <si>
    <t>VRKT325M</t>
  </si>
  <si>
    <t>Пресс тройник 32X1"нарX32  (50/5шт)</t>
  </si>
  <si>
    <t>MPT-310059</t>
  </si>
  <si>
    <t>VRKT262026</t>
  </si>
  <si>
    <t>Пресс тройник 26X20X26  (120/10шт)</t>
  </si>
  <si>
    <t>680.29 руб.</t>
  </si>
  <si>
    <t>MPT-310060</t>
  </si>
  <si>
    <t>VRKT323232</t>
  </si>
  <si>
    <t>Пресс тройник 32X32X32  (50/5шт)</t>
  </si>
  <si>
    <t>MPT-310070</t>
  </si>
  <si>
    <t>VR327</t>
  </si>
  <si>
    <t>Монтажная планка  (72/8шт)   ViEiR</t>
  </si>
  <si>
    <t>OTM-110001</t>
  </si>
  <si>
    <t>Труба м/п 16 безшовная  (50м)</t>
  </si>
  <si>
    <t>73.09 руб.</t>
  </si>
  <si>
    <t>OTM-110002</t>
  </si>
  <si>
    <t>Труба м/п 16 безшовная  (100м)</t>
  </si>
  <si>
    <t>OTM-110003</t>
  </si>
  <si>
    <t>Труба м/п 16 безшовная  (200м)</t>
  </si>
  <si>
    <t>OTM-110004</t>
  </si>
  <si>
    <t>Труба м/п 20 безшовная  (50м)</t>
  </si>
  <si>
    <t>120.04 руб.</t>
  </si>
  <si>
    <t>OTM-110005</t>
  </si>
  <si>
    <t>Труба м/п 20 безшовная  (100м)</t>
  </si>
  <si>
    <t>OTM-110456</t>
  </si>
  <si>
    <t>325.73 руб.</t>
  </si>
  <si>
    <t>OTM-110458</t>
  </si>
  <si>
    <t>298.21 руб.</t>
  </si>
  <si>
    <t>OTM-110460</t>
  </si>
  <si>
    <t>VER-000535</t>
  </si>
  <si>
    <t>LS32*3,0-100</t>
  </si>
  <si>
    <t>Труба металлопластиковая для гор.воды"VIEIR"32*3,0(100м)</t>
  </si>
  <si>
    <t>361.61 руб.</t>
  </si>
  <si>
    <t>VLC-110002</t>
  </si>
  <si>
    <t>V1620.100</t>
  </si>
  <si>
    <t>Труба м/п VALTEC 16(2,0) бухта 100м</t>
  </si>
  <si>
    <t>100.00 руб.</t>
  </si>
  <si>
    <t>&gt;5000</t>
  </si>
  <si>
    <t>VLC-110003</t>
  </si>
  <si>
    <t>V1620.200</t>
  </si>
  <si>
    <t>Труба м/п VALTEC 16(2,0) бухта 200м</t>
  </si>
  <si>
    <t>&gt;1000</t>
  </si>
  <si>
    <t>VLC-110004</t>
  </si>
  <si>
    <t>V2020.100</t>
  </si>
  <si>
    <t>Труба м/п VALTEC 20(2,0) бухта 100м</t>
  </si>
  <si>
    <t>152.00 руб.</t>
  </si>
  <si>
    <t>VLC-110005</t>
  </si>
  <si>
    <t>V2630.050</t>
  </si>
  <si>
    <t>Труба м/п VALTEC 26(3,0) бухта 50м</t>
  </si>
  <si>
    <t>295.00 руб.</t>
  </si>
  <si>
    <t>VLC-110006</t>
  </si>
  <si>
    <t>V3230.050</t>
  </si>
  <si>
    <t>Труба м/п VALTEC 32(3,0) бухта 50м</t>
  </si>
  <si>
    <t>430.00 руб.</t>
  </si>
  <si>
    <t>VLC-110007</t>
  </si>
  <si>
    <t>V4035.025</t>
  </si>
  <si>
    <t>Труба м/п VALTEC 40(3,5) бухта 25м</t>
  </si>
  <si>
    <t>695.00 руб.</t>
  </si>
  <si>
    <t>VLC-120002</t>
  </si>
  <si>
    <t>VTm.390.0.000016</t>
  </si>
  <si>
    <t>Кольцо штуцерное из EPDM 16 (100шт)</t>
  </si>
  <si>
    <t>4.70 руб.</t>
  </si>
  <si>
    <t>VLC-120003</t>
  </si>
  <si>
    <t>VTm.390.0.000020</t>
  </si>
  <si>
    <t>Кольцо штуцерное из EPDM 20 (100шт)</t>
  </si>
  <si>
    <t>7.30 руб.</t>
  </si>
  <si>
    <t>VLC-120004</t>
  </si>
  <si>
    <t>VTm.390.0.000026</t>
  </si>
  <si>
    <t>Кольцо штуцерное из EPDM 26 (100шт)</t>
  </si>
  <si>
    <t>11.00 руб.</t>
  </si>
  <si>
    <t>VLC-120005</t>
  </si>
  <si>
    <t>VTm.390.0.000032</t>
  </si>
  <si>
    <t>Кольцо штуцерное из EPDM 32 (100шт)</t>
  </si>
  <si>
    <t>14.00 руб.</t>
  </si>
  <si>
    <t>VLC-120006</t>
  </si>
  <si>
    <t>VTm.301.N.001604</t>
  </si>
  <si>
    <t>Соединитель обжимной с переходом на нар. р. 16х1/2"  (10 /190шт)</t>
  </si>
  <si>
    <t>192.00 руб.</t>
  </si>
  <si>
    <t>VLC-120007</t>
  </si>
  <si>
    <t>VTm.301.N.001605</t>
  </si>
  <si>
    <t>Соединитель обжимной с переходом на нар. р. 16х3/4"  (10 /150шт)</t>
  </si>
  <si>
    <t>245.00 руб.</t>
  </si>
  <si>
    <t>VLC-120008</t>
  </si>
  <si>
    <t>VTm.301.N.002004</t>
  </si>
  <si>
    <t>Соединитель обжимной с переходом на нар. р. 20х1/2"  (10 /110шт)</t>
  </si>
  <si>
    <t>301.00 руб.</t>
  </si>
  <si>
    <t>VLC-120009</t>
  </si>
  <si>
    <t>VTm.301.N.002005</t>
  </si>
  <si>
    <t>Соединитель обжимной с переходом на нар. р. 20х3/4"  (10 /120шт)</t>
  </si>
  <si>
    <t>311.00 руб.</t>
  </si>
  <si>
    <t>VLC-120010</t>
  </si>
  <si>
    <t>VTm.301.N.002605</t>
  </si>
  <si>
    <t>Соединитель обжимной с переходом на нар. р. 26х3/4"  (5 /70шт)</t>
  </si>
  <si>
    <t>464.00 руб.</t>
  </si>
  <si>
    <t>VLC-120011</t>
  </si>
  <si>
    <t>VTm.301.N.002606</t>
  </si>
  <si>
    <t>Соединитель обжимной с переходом на нар. р. 26х1"  (5 /60шт)</t>
  </si>
  <si>
    <t>471.00 руб.</t>
  </si>
  <si>
    <t>VLC-120012</t>
  </si>
  <si>
    <t>VTm.301.N.003205</t>
  </si>
  <si>
    <t>Соединитель обжимной с переходом на нар. р. 32х3/4"  (5 /40шт)</t>
  </si>
  <si>
    <t>1 148.00 руб.</t>
  </si>
  <si>
    <t>VLC-120013</t>
  </si>
  <si>
    <t>VTm.301.N.003206</t>
  </si>
  <si>
    <t>Соединитель обжимной с переходом на нар. р. 32х1"  (5 /35шт)</t>
  </si>
  <si>
    <t>1 047.00 руб.</t>
  </si>
  <si>
    <t>VLC-120014</t>
  </si>
  <si>
    <t>VTm.301.N.003207</t>
  </si>
  <si>
    <t>Соединитель обжимной с переходом на нар. р. 32х1 1/4"  (5 /35шт)</t>
  </si>
  <si>
    <t>1 163.00 руб.</t>
  </si>
  <si>
    <t>VLC-120015</t>
  </si>
  <si>
    <t>VTm.302.N.001604</t>
  </si>
  <si>
    <t>Соединитель обжимной с переходом на вн. р. 16х1/2"  (10 /180шт)</t>
  </si>
  <si>
    <t>207.00 руб.</t>
  </si>
  <si>
    <t>VLC-120016</t>
  </si>
  <si>
    <t>VTm.302.N.001605</t>
  </si>
  <si>
    <t>Соединитель обжимной с переходом на вн. р. 16х3/4"  (10 /120шт)</t>
  </si>
  <si>
    <t>297.00 руб.</t>
  </si>
  <si>
    <t>VLC-120017</t>
  </si>
  <si>
    <t>VTm.302.N.002004</t>
  </si>
  <si>
    <t>Соединитель обжимной с переходом на вн. р. 20х1/2"  (10 /120шт)</t>
  </si>
  <si>
    <t>VLC-120018</t>
  </si>
  <si>
    <t>VTm.302.N.002005</t>
  </si>
  <si>
    <t>Соединитель обжимной с переходом на вн. р. 20х3/4"  (10 /100шт)</t>
  </si>
  <si>
    <t>365.00 руб.</t>
  </si>
  <si>
    <t>VLC-120019</t>
  </si>
  <si>
    <t>VTm.302.N.002605</t>
  </si>
  <si>
    <t>Соединитель обжимной с переходом на вн. р. 26х3/4" (5 /70шт)</t>
  </si>
  <si>
    <t>447.00 руб.</t>
  </si>
  <si>
    <t>VLC-120020</t>
  </si>
  <si>
    <t>VTm.302.N.002606</t>
  </si>
  <si>
    <t>Соединитель обжимной с переходом на вн. р. 26х1"  (5 /55шт)</t>
  </si>
  <si>
    <t>515.00 руб.</t>
  </si>
  <si>
    <t>VLC-120021</t>
  </si>
  <si>
    <t>VTm.302.N.003205</t>
  </si>
  <si>
    <t>Соединитель обжимной с переходом на вн. р. 32х3/4"  (5 /40шт)</t>
  </si>
  <si>
    <t>1 053.00 руб.</t>
  </si>
  <si>
    <t>VLC-120022</t>
  </si>
  <si>
    <t>VTm.302.N.003206</t>
  </si>
  <si>
    <t>Соединитель обжимной с переходом на вн. р. 32х1"  (5 /35шт)</t>
  </si>
  <si>
    <t>1 091.00 руб.</t>
  </si>
  <si>
    <t>VLC-120023</t>
  </si>
  <si>
    <t>VTm.302.N.003207</t>
  </si>
  <si>
    <t>Соединитель обжимной с переходом на вн. р. 32х1 1/4"  (5 /35шт)</t>
  </si>
  <si>
    <t>1 003.00 руб.</t>
  </si>
  <si>
    <t>VLC-120024</t>
  </si>
  <si>
    <t>VTm.303.N.001616</t>
  </si>
  <si>
    <t>Соединитель обжимной 16  (10 /140шт)</t>
  </si>
  <si>
    <t>320.00 руб.</t>
  </si>
  <si>
    <t>VLC-120025</t>
  </si>
  <si>
    <t>VTm.303.N.002020</t>
  </si>
  <si>
    <t>Соединитель обжимной 20  (10 /90шт)</t>
  </si>
  <si>
    <t>476.00 руб.</t>
  </si>
  <si>
    <t>VLC-120026</t>
  </si>
  <si>
    <t>VTm.303.N.002016</t>
  </si>
  <si>
    <t>Соединитель обжимной 20х16  (10 /110шт)</t>
  </si>
  <si>
    <t>393.00 руб.</t>
  </si>
  <si>
    <t>VLC-120027</t>
  </si>
  <si>
    <t>VTm.303.N.002626</t>
  </si>
  <si>
    <t>Соединитель обжимной 26  (5 /55шт)</t>
  </si>
  <si>
    <t>762.00 руб.</t>
  </si>
  <si>
    <t>VLC-120028</t>
  </si>
  <si>
    <t>VTm.303.N.002616</t>
  </si>
  <si>
    <t>Соединитель обжимной 26х16  (5 /60шт)</t>
  </si>
  <si>
    <t>651.00 руб.</t>
  </si>
  <si>
    <t>VLC-120029</t>
  </si>
  <si>
    <t>VTm.303.N.002620</t>
  </si>
  <si>
    <t>Соединитель обжимной 26х20  (5 /55шт)</t>
  </si>
  <si>
    <t>708.00 руб.</t>
  </si>
  <si>
    <t>VLC-120030</t>
  </si>
  <si>
    <t>VTm.303.N.003232</t>
  </si>
  <si>
    <t>Соединитель обжимной 32 (5 /30шт)</t>
  </si>
  <si>
    <t>1 697.00 руб.</t>
  </si>
  <si>
    <t>VLC-120031</t>
  </si>
  <si>
    <t>VTm.303.N.003216</t>
  </si>
  <si>
    <t>Соединитель обжимной 32х16  (5 /40шт)</t>
  </si>
  <si>
    <t>1 154.00 руб.</t>
  </si>
  <si>
    <t>VLC-120032</t>
  </si>
  <si>
    <t>VTm.303.N.003220</t>
  </si>
  <si>
    <t>Соединитель обжимной 32х20  (5 /40шт)</t>
  </si>
  <si>
    <t>1 285.00 руб.</t>
  </si>
  <si>
    <t>VLC-120033</t>
  </si>
  <si>
    <t>VTm.303.N.003226</t>
  </si>
  <si>
    <t>Соединитель обжимной 32х26  (5 /30шт)</t>
  </si>
  <si>
    <t>1 350.00 руб.</t>
  </si>
  <si>
    <t>VLC-120034</t>
  </si>
  <si>
    <t>VTm.322.N.001604</t>
  </si>
  <si>
    <t>Соединитель обжимной с накидной гайкой 16х1/2"</t>
  </si>
  <si>
    <t>247.00 руб.</t>
  </si>
  <si>
    <t>VLC-120035</t>
  </si>
  <si>
    <t>VTm.331.N.161616</t>
  </si>
  <si>
    <t>Тройник обжимной 16 (10 /80шт)</t>
  </si>
  <si>
    <t>423.00 руб.</t>
  </si>
  <si>
    <t>VLC-120036</t>
  </si>
  <si>
    <t>VTm.331.N.202020</t>
  </si>
  <si>
    <t>Тройник обжимной 20  (5 /35шт)</t>
  </si>
  <si>
    <t>746.00 руб.</t>
  </si>
  <si>
    <t>VLC-120037</t>
  </si>
  <si>
    <t>VTm.331.N.162016</t>
  </si>
  <si>
    <t>Тройник обжимной 16х20х16  (5 /50шт)</t>
  </si>
  <si>
    <t>765.00 руб.</t>
  </si>
  <si>
    <t>VLC-120038</t>
  </si>
  <si>
    <t>VTm.331.N.201616</t>
  </si>
  <si>
    <t>Тройник обжимной 20х16х16  (5 /55шт)</t>
  </si>
  <si>
    <t>783.00 руб.</t>
  </si>
  <si>
    <t>VLC-120039</t>
  </si>
  <si>
    <t>VTm.331.N.201620</t>
  </si>
  <si>
    <t>Тройник обжимной 20х16х20  (5 /45шт)</t>
  </si>
  <si>
    <t>835.00 руб.</t>
  </si>
  <si>
    <t>VLC-120040</t>
  </si>
  <si>
    <t>VTm.331.N.202016</t>
  </si>
  <si>
    <t>Тройник обжимной 20х20х16  (5 /40шт)</t>
  </si>
  <si>
    <t>888.00 руб.</t>
  </si>
  <si>
    <t>VLC-120041</t>
  </si>
  <si>
    <t>VTm.331.N.202620</t>
  </si>
  <si>
    <t>Тройник обжимной 20х26х20  (5 /30шт)</t>
  </si>
  <si>
    <t>1 217.00 руб.</t>
  </si>
  <si>
    <t>VLC-120042</t>
  </si>
  <si>
    <t>VTm.331.N.262626</t>
  </si>
  <si>
    <t>Тройник обжимной 26  (5 /25шт)</t>
  </si>
  <si>
    <t>1 111.00 руб.</t>
  </si>
  <si>
    <t>VLC-120043</t>
  </si>
  <si>
    <t>VTm.331.N.261620</t>
  </si>
  <si>
    <t>Тройник обжимной 26х16х20  (5 /35шт)</t>
  </si>
  <si>
    <t>1 009.00 руб.</t>
  </si>
  <si>
    <t>VLC-120044</t>
  </si>
  <si>
    <t>VTm.331.N.261626</t>
  </si>
  <si>
    <t>Тройник обжимной 26х16х26  (5 /30шт)</t>
  </si>
  <si>
    <t>986.00 руб.</t>
  </si>
  <si>
    <t>VLC-120045</t>
  </si>
  <si>
    <t>VTm.331.N.262016</t>
  </si>
  <si>
    <t>Тройник обжимной 26х20х16  (5 /35шт)</t>
  </si>
  <si>
    <t>918.00 руб.</t>
  </si>
  <si>
    <t>VLC-120046</t>
  </si>
  <si>
    <t>VTm.331.N.262020</t>
  </si>
  <si>
    <t>Тройник обжимной 26х20х20  (5 /30шт)</t>
  </si>
  <si>
    <t>1 121.00 руб.</t>
  </si>
  <si>
    <t>VLC-120047</t>
  </si>
  <si>
    <t>VTm.331.N.262026</t>
  </si>
  <si>
    <t>Тройник обжимной 26х20х26  (5 /30шт)</t>
  </si>
  <si>
    <t>1 050.00 руб.</t>
  </si>
  <si>
    <t>VLC-120048</t>
  </si>
  <si>
    <t>VTm.331.N.262620</t>
  </si>
  <si>
    <t>Тройник обжимной 26х26х20  (5 /30шт)</t>
  </si>
  <si>
    <t>1 174.00 руб.</t>
  </si>
  <si>
    <t>VLC-120049</t>
  </si>
  <si>
    <t>VTm.331.N.323232</t>
  </si>
  <si>
    <t>Тройник обжимной 32  (5 /15шт)</t>
  </si>
  <si>
    <t>2 951.00 руб.</t>
  </si>
  <si>
    <t>VLC-120050</t>
  </si>
  <si>
    <t>VTm.331.N.263226</t>
  </si>
  <si>
    <t>Тройник обжимной 26х32х26  (5 /15шт)</t>
  </si>
  <si>
    <t>2 023.00 руб.</t>
  </si>
  <si>
    <t>VLC-120051</t>
  </si>
  <si>
    <t>VTm.331.N.321632</t>
  </si>
  <si>
    <t>Тройник обжимной 32х16х32  (5 /15шт)</t>
  </si>
  <si>
    <t>2 189.00 руб.</t>
  </si>
  <si>
    <t>VLC-120052</t>
  </si>
  <si>
    <t>VTm.331.N.322032</t>
  </si>
  <si>
    <t>Тройник обжимной 32х20х32  (5 /15шт)</t>
  </si>
  <si>
    <t>2 391.00 руб.</t>
  </si>
  <si>
    <t>VLC-120053</t>
  </si>
  <si>
    <t>VTm.331.N.322626</t>
  </si>
  <si>
    <t>Тройник обжимной 32х26х26  (5 /15шт)</t>
  </si>
  <si>
    <t>2 155.00 руб.</t>
  </si>
  <si>
    <t>VLC-120054</t>
  </si>
  <si>
    <t>VTm.331.N.322632</t>
  </si>
  <si>
    <t>Тройник обжимной 32х26х32  (5 /15шт)</t>
  </si>
  <si>
    <t>2 458.00 руб.</t>
  </si>
  <si>
    <t>VLC-120055</t>
  </si>
  <si>
    <t>VTm.331.N.323226</t>
  </si>
  <si>
    <t>Тройник обжимной 32х32х26  (5 /15шт)</t>
  </si>
  <si>
    <t>2 366.00 руб.</t>
  </si>
  <si>
    <t>VLC-120056</t>
  </si>
  <si>
    <t>VTm.332.N.160416</t>
  </si>
  <si>
    <t>Тройник обжимной с переходом на вн. р. 16х1/2"  (10 /70шт)</t>
  </si>
  <si>
    <t>370.00 руб.</t>
  </si>
  <si>
    <t>VLC-120057</t>
  </si>
  <si>
    <t>VTm.332.N.200420</t>
  </si>
  <si>
    <t>Тройник обжимной с переходом на вн. р. 20х1/2"  (10 /40шт)</t>
  </si>
  <si>
    <t>648.00 руб.</t>
  </si>
  <si>
    <t>VLC-120058</t>
  </si>
  <si>
    <t>VTm.332.N.200520</t>
  </si>
  <si>
    <t>Тройник обжимной с переходом на вн. р. 20х3/4"  (5 /40шт)</t>
  </si>
  <si>
    <t>671.00 руб.</t>
  </si>
  <si>
    <t>VLC-120059</t>
  </si>
  <si>
    <t>VTm.332.N.260526</t>
  </si>
  <si>
    <t>Тройник обжимной с переходом на вн. р. 26х3/4" (5 /30шт)</t>
  </si>
  <si>
    <t>921.00 руб.</t>
  </si>
  <si>
    <t>VLC-120060</t>
  </si>
  <si>
    <t>VTm.332.N.260626</t>
  </si>
  <si>
    <t>Тройник обжимной с переходом на вн. р. 26х1" (5 /25шт)</t>
  </si>
  <si>
    <t>1 147.00 руб.</t>
  </si>
  <si>
    <t>VLC-120061</t>
  </si>
  <si>
    <t>VTm.332.N.320632</t>
  </si>
  <si>
    <t>Тройник обжимной с переходом на вн. р. 32х1"  (5 /15шт)</t>
  </si>
  <si>
    <t>2 175.00 руб.</t>
  </si>
  <si>
    <t>VLC-120062</t>
  </si>
  <si>
    <t>VTm.332.N.320732</t>
  </si>
  <si>
    <t>Тройник обжимной с переходом на вн. р. 32х1 1/4"  (5 /15шт)</t>
  </si>
  <si>
    <t>2 493.00 руб.</t>
  </si>
  <si>
    <t>VLC-120063</t>
  </si>
  <si>
    <t>VTm.333.N.160416</t>
  </si>
  <si>
    <t>Тройник обжимной с переходом на нар. р. 16х1/2"  (10 /90шт)</t>
  </si>
  <si>
    <t>406.00 руб.</t>
  </si>
  <si>
    <t>VLC-120064</t>
  </si>
  <si>
    <t>VTm.333.N.200420</t>
  </si>
  <si>
    <t>Тройник обжимной с переходом на нар. р. 20х1/2"  (10 /50шт)</t>
  </si>
  <si>
    <t>658.00 руб.</t>
  </si>
  <si>
    <t>VLC-120065</t>
  </si>
  <si>
    <t>VTm.333.N.200520</t>
  </si>
  <si>
    <t>Тройник обжимной с переходом на нар. р. 20х3/4"   (10 /40шт)</t>
  </si>
  <si>
    <t>619.00 руб.</t>
  </si>
  <si>
    <t>VLC-120066</t>
  </si>
  <si>
    <t>VTm.333.N.260526</t>
  </si>
  <si>
    <t>Тройник обжимной с переходом на нар. р. 26х3/4"  (5 /30шт)</t>
  </si>
  <si>
    <t>928.00 руб.</t>
  </si>
  <si>
    <t>VLC-120067</t>
  </si>
  <si>
    <t>VTm.333.N.260626</t>
  </si>
  <si>
    <t>Тройник обжимной с переходом на нар. р. 26х1"  (5 /25шт)</t>
  </si>
  <si>
    <t>900.00 руб.</t>
  </si>
  <si>
    <t>VLC-120068</t>
  </si>
  <si>
    <t>VTm.333.N.320632</t>
  </si>
  <si>
    <t>Тройник обжимной с переходом на нар. р. 32х1"  (5 /15шт)</t>
  </si>
  <si>
    <t>2 121.00 руб.</t>
  </si>
  <si>
    <t>VLC-120069</t>
  </si>
  <si>
    <t>VTm.333.N.320732</t>
  </si>
  <si>
    <t>Тройник обжимной с переходом на нар. р. 32х1 1/4"  (5 /15шт)</t>
  </si>
  <si>
    <t>2 489.00 руб.</t>
  </si>
  <si>
    <t>VLC-120070</t>
  </si>
  <si>
    <t>VTm.334.N.160416</t>
  </si>
  <si>
    <t>Водорозетка обжимная проходная 16х1/2"  (10 /40шт)</t>
  </si>
  <si>
    <t>682.00 руб.</t>
  </si>
  <si>
    <t>VLC-120071</t>
  </si>
  <si>
    <t>VTm.334.N.200420</t>
  </si>
  <si>
    <t>Водорозетка обжимная проходная 20х1/2"  (10 /30шт)</t>
  </si>
  <si>
    <t>914.00 руб.</t>
  </si>
  <si>
    <t>VLC-120072</t>
  </si>
  <si>
    <t>VTm.341.N.161616</t>
  </si>
  <si>
    <t>Крестовина обжимная 16  (10 /50шт)</t>
  </si>
  <si>
    <t>782.00 руб.</t>
  </si>
  <si>
    <t>VLC-120073</t>
  </si>
  <si>
    <t>VTm.341.N.202020</t>
  </si>
  <si>
    <t>Крестовина обжимная 20  (5 /25шт)</t>
  </si>
  <si>
    <t>1 136.00 руб.</t>
  </si>
  <si>
    <t>VLC-120074</t>
  </si>
  <si>
    <t>VTm.341.N.201620</t>
  </si>
  <si>
    <t>Крестовина обжимная 20х16х20х16  (5 /30шт)</t>
  </si>
  <si>
    <t>1 110.00 руб.</t>
  </si>
  <si>
    <t>VLC-120075</t>
  </si>
  <si>
    <t>VTm.341.N.261626</t>
  </si>
  <si>
    <t>Крестовина обжимная 26х16х26х16  (5 /25шт)</t>
  </si>
  <si>
    <t>1 375.00 руб.</t>
  </si>
  <si>
    <t>VLC-120076</t>
  </si>
  <si>
    <t>VTm.341.N.262026</t>
  </si>
  <si>
    <t>Крестовина обжимная 26х20х26х20  (5 /20шт)</t>
  </si>
  <si>
    <t>1 509.00 руб.</t>
  </si>
  <si>
    <t>VLC-120077</t>
  </si>
  <si>
    <t>VTm.351.N.001616</t>
  </si>
  <si>
    <t>Угольник обжимной 16  (10 /120шт)</t>
  </si>
  <si>
    <t>299.00 руб.</t>
  </si>
  <si>
    <t>VLC-120078</t>
  </si>
  <si>
    <t>VTm.351.N.002020</t>
  </si>
  <si>
    <t>Угольник обжимной 20  (10 /60шт)</t>
  </si>
  <si>
    <t>539.00 руб.</t>
  </si>
  <si>
    <t>VLC-120079</t>
  </si>
  <si>
    <t>VTm.351.N.002626</t>
  </si>
  <si>
    <t>Угольник обжимной 26 (5 /40шт)</t>
  </si>
  <si>
    <t>737.00 руб.</t>
  </si>
  <si>
    <t>VLC-120080</t>
  </si>
  <si>
    <t>VTm.351.N.003232</t>
  </si>
  <si>
    <t>Угольник обжимной 32  (5 /20шт)</t>
  </si>
  <si>
    <t>1 866.00 руб.</t>
  </si>
  <si>
    <t>VLC-120081</t>
  </si>
  <si>
    <t>VTm.352.N.001604</t>
  </si>
  <si>
    <t>Угольник обжимной с переходом на вн. р. 16х1/2"  (10 /130шт)</t>
  </si>
  <si>
    <t>262.00 руб.</t>
  </si>
  <si>
    <t>VLC-120082</t>
  </si>
  <si>
    <t>VTm.352.N.001605</t>
  </si>
  <si>
    <t>Угольник обжимной с переходом на вн. р. 16х3/4" (10 /80шт)</t>
  </si>
  <si>
    <t>378.00 руб.</t>
  </si>
  <si>
    <t>VLC-120083</t>
  </si>
  <si>
    <t>VTm.352.N.002004</t>
  </si>
  <si>
    <t>Угольник обжимной с переходом на вн. р. 20х1/2" (10 /80шт)</t>
  </si>
  <si>
    <t>404.00 руб.</t>
  </si>
  <si>
    <t>VLC-120084</t>
  </si>
  <si>
    <t>VTm.352.N.002005</t>
  </si>
  <si>
    <t>Угольник обжимной с переходом на вн. р. 20х3/4"  (10 /60шт)</t>
  </si>
  <si>
    <t>440.00 руб.</t>
  </si>
  <si>
    <t>VLC-120085</t>
  </si>
  <si>
    <t>VTm.352.N.002605</t>
  </si>
  <si>
    <t>Угольник обжимной с переходом на вн. р. 26х3/4"  (5 /45шт)</t>
  </si>
  <si>
    <t>564.00 руб.</t>
  </si>
  <si>
    <t>VLC-120086</t>
  </si>
  <si>
    <t>VTm.352.N.002606</t>
  </si>
  <si>
    <t>Угольник обжимной с переходом на вн. р. 26х1"  (5 /40шт)</t>
  </si>
  <si>
    <t>743.00 руб.</t>
  </si>
  <si>
    <t>VLC-120087</t>
  </si>
  <si>
    <t>VTm.352.N.003206</t>
  </si>
  <si>
    <t>Угольник обжимной с переходом на вн. р. 32х1"  (5 /25шт)</t>
  </si>
  <si>
    <t>1 442.00 руб.</t>
  </si>
  <si>
    <t>VLC-120088</t>
  </si>
  <si>
    <t>VTm.352.N.003207</t>
  </si>
  <si>
    <t>Угольник обжимной с переходом на вн. р. 32х1 1/4"  (5 /20шт)</t>
  </si>
  <si>
    <t>1 664.00 руб.</t>
  </si>
  <si>
    <t>VLC-120089</t>
  </si>
  <si>
    <t>VTm.353.N.001604</t>
  </si>
  <si>
    <t>Угольник обжимной с переходом на нар. р. 16х1/2"  (10 /150шт)</t>
  </si>
  <si>
    <t>232.00 руб.</t>
  </si>
  <si>
    <t>VLC-120090</t>
  </si>
  <si>
    <t>VTm.353.N.001605</t>
  </si>
  <si>
    <t>Угольник обжимной с переходом на нар. р. 16х3/4"  (10 /100шт)</t>
  </si>
  <si>
    <t>372.00 руб.</t>
  </si>
  <si>
    <t>VLC-120091</t>
  </si>
  <si>
    <t>VTm.353.N.002004</t>
  </si>
  <si>
    <t>Угольник обжимной с переходом на нар. р. 20х1/2"  (10 /100шт)</t>
  </si>
  <si>
    <t>407.00 руб.</t>
  </si>
  <si>
    <t>VLC-120092</t>
  </si>
  <si>
    <t>VTm.353.N.002005</t>
  </si>
  <si>
    <t>Угольник обжимной с переходом на нар. р. 20х3/4"  (10 /70шт)</t>
  </si>
  <si>
    <t>VLC-120093</t>
  </si>
  <si>
    <t>VTm.353.N.002605</t>
  </si>
  <si>
    <t>Угольник обжимной с переходом на нар. р. 26х3/4"  (5 /55шт)</t>
  </si>
  <si>
    <t>561.00 руб.</t>
  </si>
  <si>
    <t>VLC-120094</t>
  </si>
  <si>
    <t>VTm.353.N.002606</t>
  </si>
  <si>
    <t>Угольник обжимной с переходом на нар. р. 26х1"  (5 /50шт)</t>
  </si>
  <si>
    <t>636.00 руб.</t>
  </si>
  <si>
    <t>VLC-120095</t>
  </si>
  <si>
    <t>VTm.353.N.003206</t>
  </si>
  <si>
    <t>Угольник обжимной с переходом на нар. р. 32х1"  (5 /25шт)</t>
  </si>
  <si>
    <t>1 244.00 руб.</t>
  </si>
  <si>
    <t>VLC-120096</t>
  </si>
  <si>
    <t>VTm.353.N.003207</t>
  </si>
  <si>
    <t>Угольник обжимной с переходом на нар. р. 32х1 1/4"  (5 /25шт)</t>
  </si>
  <si>
    <t>1 465.00 руб.</t>
  </si>
  <si>
    <t>VLC-120097</t>
  </si>
  <si>
    <t>VTm.354.N.001604</t>
  </si>
  <si>
    <t>Водорозетка обжимная 16х1/2"   (10 /70шт)</t>
  </si>
  <si>
    <t>369.00 руб.</t>
  </si>
  <si>
    <t>VLC-120098</t>
  </si>
  <si>
    <t>VTm.354.N.002004</t>
  </si>
  <si>
    <t>Водорозетка обжимная 20х1/2"  (10 /50шт)</t>
  </si>
  <si>
    <t>549.00 руб.</t>
  </si>
  <si>
    <t>VLC-120099</t>
  </si>
  <si>
    <t>VTm.354.N.002005</t>
  </si>
  <si>
    <t>Водорозетка обжимная 20х3/4"  (10 /40шт)</t>
  </si>
  <si>
    <t>646.00 руб.</t>
  </si>
  <si>
    <t>VLC-120100</t>
  </si>
  <si>
    <t>VTm.355.N.001604</t>
  </si>
  <si>
    <t>Водорозетка обжимная 16х1/2" нар.  (10 /90шт)</t>
  </si>
  <si>
    <t>358.00 руб.</t>
  </si>
  <si>
    <t>VLC-130002</t>
  </si>
  <si>
    <t>VTm.201.N.001604</t>
  </si>
  <si>
    <t>Соединитель пресс с переходом на  нар. р. 16х1/2"  (10 /170шт)</t>
  </si>
  <si>
    <t>188.00 руб.</t>
  </si>
  <si>
    <t>VLC-130003</t>
  </si>
  <si>
    <t>VTm.201.N.001605</t>
  </si>
  <si>
    <t>Соединитель пресс с переходом на  нар. р. 16х3/4"  (10 /130шт)</t>
  </si>
  <si>
    <t>274.00 руб.</t>
  </si>
  <si>
    <t>VLC-130004</t>
  </si>
  <si>
    <t>VTm.201.N.002004</t>
  </si>
  <si>
    <t>Соединитель пресс с переходом на  нар. р. 20х1/2"  (10 /120шт)</t>
  </si>
  <si>
    <t>298.00 руб.</t>
  </si>
  <si>
    <t>VLC-130005</t>
  </si>
  <si>
    <t>VTm.201.N.002005</t>
  </si>
  <si>
    <t>Соединитель пресс с переходом на  нар. р. 20х3/4"  (10 /110шт)</t>
  </si>
  <si>
    <t>278.00 руб.</t>
  </si>
  <si>
    <t>VLC-130006</t>
  </si>
  <si>
    <t>VTm.201.N.002605</t>
  </si>
  <si>
    <t>Соединитель пресс с переходом на  нар. р. 26х3/4"  (5 /80шт)</t>
  </si>
  <si>
    <t>479.00 руб.</t>
  </si>
  <si>
    <t>VLC-130007</t>
  </si>
  <si>
    <t>VTm.201.N.002606</t>
  </si>
  <si>
    <t>Соединитель пресс с переходом на  нар. р. 26х1"  (5 /70шт)</t>
  </si>
  <si>
    <t>514.00 руб.</t>
  </si>
  <si>
    <t>VLC-130008</t>
  </si>
  <si>
    <t>VTm.201.N.003206</t>
  </si>
  <si>
    <t>Соединитель пресс с переходом на  нар. р. 32х1"  (5 /50шт)</t>
  </si>
  <si>
    <t>726.00 руб.</t>
  </si>
  <si>
    <t>VLC-130009</t>
  </si>
  <si>
    <t>VTm.201.N.003207</t>
  </si>
  <si>
    <t>Соединитель пресс с переходом на  нар. р. 32х1 1/4"  (5 /45шт)</t>
  </si>
  <si>
    <t>927.00 руб.</t>
  </si>
  <si>
    <t>VLC-130010</t>
  </si>
  <si>
    <t>VTm.201.N.004006</t>
  </si>
  <si>
    <t>Соединитель пресс с переходом на  нар. р. 40х1"  (5 /35шт)</t>
  </si>
  <si>
    <t>988.00 руб.</t>
  </si>
  <si>
    <t>VLC-130011</t>
  </si>
  <si>
    <t>VTm.201.N.004007</t>
  </si>
  <si>
    <t>Соединитель пресс с переходом на  нар. р. 40х1 1/4" (5 /30шт)</t>
  </si>
  <si>
    <t>1 076.00 руб.</t>
  </si>
  <si>
    <t>VLC-130012</t>
  </si>
  <si>
    <t>VTm.202.N.001604</t>
  </si>
  <si>
    <t>Соединитель пресс с переходом на  вн. р. 16х1/2"  (10 /170шт)</t>
  </si>
  <si>
    <t>205.00 руб.</t>
  </si>
  <si>
    <t>VLC-130013</t>
  </si>
  <si>
    <t>VTm.202.N.001605</t>
  </si>
  <si>
    <t>Соединитель пресс с переходом на  вн. р. 16х3/4"  (10 /120шт)</t>
  </si>
  <si>
    <t>256.00 руб.</t>
  </si>
  <si>
    <t>VLC-130014</t>
  </si>
  <si>
    <t>VTm.202.N.002004</t>
  </si>
  <si>
    <t>Соединитель пресс с переходом на  вн. р. 20х1/2"  (10 /140шт)</t>
  </si>
  <si>
    <t>233.00 руб.</t>
  </si>
  <si>
    <t>VLC-130015</t>
  </si>
  <si>
    <t>VTm.202.N.002005</t>
  </si>
  <si>
    <t>Соединитель пресс с переходом на  вн. р. 20х3/4"  (10 /110шт)</t>
  </si>
  <si>
    <t>316.00 руб.</t>
  </si>
  <si>
    <t>VLC-130016</t>
  </si>
  <si>
    <t>VTm.202.N.002605</t>
  </si>
  <si>
    <t>Соединитель пресс с переходом на  вн. р. 26х3/4"  (5 /90шт)</t>
  </si>
  <si>
    <t>355.00 руб.</t>
  </si>
  <si>
    <t>VLC-130017</t>
  </si>
  <si>
    <t>VTm.202.N.002606</t>
  </si>
  <si>
    <t>Соединитель пресс с переходом на  вн. р. 26х1"  (5 /70шт)</t>
  </si>
  <si>
    <t>435.00 руб.</t>
  </si>
  <si>
    <t>VLC-130018</t>
  </si>
  <si>
    <t>VTm.202.N.003206</t>
  </si>
  <si>
    <t>Соединитель пресс с переходом на  вн. р. 32х1"  (5 /55шт)</t>
  </si>
  <si>
    <t>518.00 руб.</t>
  </si>
  <si>
    <t>VLC-130019</t>
  </si>
  <si>
    <t>VTm.202.N.003207</t>
  </si>
  <si>
    <t>Соединитель пресс с переходом на  вн. р. 32х1 1/4"   (5 /35шт)</t>
  </si>
  <si>
    <t>936.00 руб.</t>
  </si>
  <si>
    <t>VLC-130020</t>
  </si>
  <si>
    <t>VTm.203.N.001616</t>
  </si>
  <si>
    <t>Соединитель пресс 16  (10 /150шт)</t>
  </si>
  <si>
    <t>199.00 руб.</t>
  </si>
  <si>
    <t>VLC-130021</t>
  </si>
  <si>
    <t>VTm.203.N.002020</t>
  </si>
  <si>
    <t>Соединитель пресс 20  (10 /110шт)</t>
  </si>
  <si>
    <t>279.00 руб.</t>
  </si>
  <si>
    <t>VLC-130022</t>
  </si>
  <si>
    <t>VTm.203.N.002016</t>
  </si>
  <si>
    <t>Соединитель пресс 20х16  (10 /120шт)</t>
  </si>
  <si>
    <t>269.00 руб.</t>
  </si>
  <si>
    <t>VLC-130023</t>
  </si>
  <si>
    <t>VTm.203.N.002626</t>
  </si>
  <si>
    <t>Соединитель пресс 26  (5 /70шт)</t>
  </si>
  <si>
    <t>VLC-130024</t>
  </si>
  <si>
    <t>VTm.203.N.002616</t>
  </si>
  <si>
    <t>Соединитель пресс 26х16  (5 /90шт)</t>
  </si>
  <si>
    <t>388.00 руб.</t>
  </si>
  <si>
    <t>VLC-130025</t>
  </si>
  <si>
    <t>VTm.203.N.002620</t>
  </si>
  <si>
    <t>Соединитель пресс 26х20  (5 /80шт)</t>
  </si>
  <si>
    <t>399.00 руб.</t>
  </si>
  <si>
    <t>VLC-130026</t>
  </si>
  <si>
    <t>VTm.203.N.003232</t>
  </si>
  <si>
    <t>Соединитель пресс 32  (5 /50шт)</t>
  </si>
  <si>
    <t>575.00 руб.</t>
  </si>
  <si>
    <t>VLC-130027</t>
  </si>
  <si>
    <t>VTm.203.N.003216</t>
  </si>
  <si>
    <t>Соединитель пресс 32х16  (5 /65шт)</t>
  </si>
  <si>
    <t>492.00 руб.</t>
  </si>
  <si>
    <t>VLC-130028</t>
  </si>
  <si>
    <t>VTm.203.N.003220</t>
  </si>
  <si>
    <t>Соединитель пресс 32х20  (5 /60шт)</t>
  </si>
  <si>
    <t>VLC-130029</t>
  </si>
  <si>
    <t>VTm.203.N.003226</t>
  </si>
  <si>
    <t>Соединитель пресс 32х26  (5 /55шт)</t>
  </si>
  <si>
    <t>608.00 руб.</t>
  </si>
  <si>
    <t>VLC-130030</t>
  </si>
  <si>
    <t>VTm.203.N.004040</t>
  </si>
  <si>
    <t>Соединитель пресс 40  (5 /25шт)</t>
  </si>
  <si>
    <t>1 165.00 руб.</t>
  </si>
  <si>
    <t>VLC-130032</t>
  </si>
  <si>
    <t>VTm.222.N.001604</t>
  </si>
  <si>
    <t>Соединитель пресс с накидной гайкой 16х1/2" (10 /180шт)</t>
  </si>
  <si>
    <t>209.00 руб.</t>
  </si>
  <si>
    <t>VLC-130033</t>
  </si>
  <si>
    <t>VTm.222.N.002005</t>
  </si>
  <si>
    <t>Соединитель пресс с накидной гайкой 20х3/4"</t>
  </si>
  <si>
    <t>496.00 руб.</t>
  </si>
  <si>
    <t>VLC-130034</t>
  </si>
  <si>
    <t>VTm.222.N.002606</t>
  </si>
  <si>
    <t>Соединитель пресс с накидной гайкой 26х1"</t>
  </si>
  <si>
    <t>631.00 руб.</t>
  </si>
  <si>
    <t>VLC-130035</t>
  </si>
  <si>
    <t>VTm.222.N.003207</t>
  </si>
  <si>
    <t>Cоединитель пресс с накидной гайкой 32х1 1/4"  (5 /50шт)</t>
  </si>
  <si>
    <t>731.00 руб.</t>
  </si>
  <si>
    <t>VLC-130036</t>
  </si>
  <si>
    <t>VTm.224.N.001604</t>
  </si>
  <si>
    <t>Монтажная планка с водорозетками пресс 16х1/2"  (1 /18шт)</t>
  </si>
  <si>
    <t>1 461.00 руб.</t>
  </si>
  <si>
    <t>VLC-130037</t>
  </si>
  <si>
    <t>VTm.231.N.161616</t>
  </si>
  <si>
    <t>Тройник пресс  16  (5 /70шт)</t>
  </si>
  <si>
    <t>386.00 руб.</t>
  </si>
  <si>
    <t>VLC-130038</t>
  </si>
  <si>
    <t>VTm.233.I.161516</t>
  </si>
  <si>
    <t>Тройник пресс 16мм с переходом на обжим 15мм</t>
  </si>
  <si>
    <t>VLC-130039</t>
  </si>
  <si>
    <t>VTm.231.N.162016</t>
  </si>
  <si>
    <t>Тройник пресс 16х20х16  (5 /55шт)</t>
  </si>
  <si>
    <t>VLC-130040</t>
  </si>
  <si>
    <t>VTm.231.N.202020</t>
  </si>
  <si>
    <t>Тройник пресс 20  (5 /45шт)</t>
  </si>
  <si>
    <t>563.00 руб.</t>
  </si>
  <si>
    <t>VLC-130041</t>
  </si>
  <si>
    <t>VTm.233.I.201516</t>
  </si>
  <si>
    <t>Тройник пресс 20x16мм с переходом на обжим 15мм  (5 /60шт)</t>
  </si>
  <si>
    <t>604.00 руб.</t>
  </si>
  <si>
    <t>VLC-130042</t>
  </si>
  <si>
    <t>VTm.233.I.201520</t>
  </si>
  <si>
    <t>Тройник пресс 20мм с переходом на обжим 15мм</t>
  </si>
  <si>
    <t>645.00 руб.</t>
  </si>
  <si>
    <t>VLC-130043</t>
  </si>
  <si>
    <t>VTm.231.N.201616</t>
  </si>
  <si>
    <t>Тройник пресс 20х16х16  (5 /55шт)</t>
  </si>
  <si>
    <t>550.00 руб.</t>
  </si>
  <si>
    <t>VLC-130044</t>
  </si>
  <si>
    <t>VTm.231.N.201620</t>
  </si>
  <si>
    <t>Тройник пресс 20х16х20  (5 /50шт)</t>
  </si>
  <si>
    <t>568.00 руб.</t>
  </si>
  <si>
    <t>VLC-130045</t>
  </si>
  <si>
    <t>VTm.231.N.202016</t>
  </si>
  <si>
    <t>Тройник пресс 20х20х16  (5 /50шт)</t>
  </si>
  <si>
    <t>VLC-130046</t>
  </si>
  <si>
    <t>VTm.231.N.202620</t>
  </si>
  <si>
    <t>Тройник пресс 20х26х20  (5 /35шт)</t>
  </si>
  <si>
    <t>961.00 руб.</t>
  </si>
  <si>
    <t>VLC-130047</t>
  </si>
  <si>
    <t>VTm.231.N.262626</t>
  </si>
  <si>
    <t>Тройник пресс 26  (5 /25шт)</t>
  </si>
  <si>
    <t>828.00 руб.</t>
  </si>
  <si>
    <t>VLC-130048</t>
  </si>
  <si>
    <t>VTm.231.N.261620</t>
  </si>
  <si>
    <t>Тройник пресс 26х16х20  (5 /40шт)</t>
  </si>
  <si>
    <t>874.00 руб.</t>
  </si>
  <si>
    <t>VLC-130049</t>
  </si>
  <si>
    <t>VTm.231.N.261626</t>
  </si>
  <si>
    <t>Тройник пресс 26х16х26  (5 /35шт)</t>
  </si>
  <si>
    <t>898.00 руб.</t>
  </si>
  <si>
    <t>VLC-130050</t>
  </si>
  <si>
    <t>VTm.231.N.262016</t>
  </si>
  <si>
    <t>Тройник пресс 26х20х16  (5 /40шт)</t>
  </si>
  <si>
    <t>VLC-130051</t>
  </si>
  <si>
    <t>VTm.231.N.262020</t>
  </si>
  <si>
    <t>Тройник пресс 26х20х20  (5 /40шт)</t>
  </si>
  <si>
    <t>964.00 руб.</t>
  </si>
  <si>
    <t>VLC-130052</t>
  </si>
  <si>
    <t>VTm.231.N.262026</t>
  </si>
  <si>
    <t>Тройник пресс 26х20х26  (5 /30шт)</t>
  </si>
  <si>
    <t>837.00 руб.</t>
  </si>
  <si>
    <t>VLC-130053</t>
  </si>
  <si>
    <t>VTm.231.N.262620</t>
  </si>
  <si>
    <t>Тройник пресс 26х26х20  (5 /35шт)</t>
  </si>
  <si>
    <t>1 005.00 руб.</t>
  </si>
  <si>
    <t>VLC-130054</t>
  </si>
  <si>
    <t>VTm.231.N.263226</t>
  </si>
  <si>
    <t>Тройник пресс 26х32х26  (5 /20шт)</t>
  </si>
  <si>
    <t>1 475.00 руб.</t>
  </si>
  <si>
    <t>VLC-130055</t>
  </si>
  <si>
    <t>VTm.231.N.323232</t>
  </si>
  <si>
    <t>Тройник пресс 32  (5 /20шт)</t>
  </si>
  <si>
    <t>1 481.00 руб.</t>
  </si>
  <si>
    <t>VLC-130056</t>
  </si>
  <si>
    <t>VTm.231.N.321632</t>
  </si>
  <si>
    <t>Тройник пресс 32х16х32  (5 /20шт)</t>
  </si>
  <si>
    <t>1 460.00 руб.</t>
  </si>
  <si>
    <t>VLC-130057</t>
  </si>
  <si>
    <t>VTm.231.N.322032</t>
  </si>
  <si>
    <t>Тройник пресс 32х20х32  (5 /20шт)</t>
  </si>
  <si>
    <t>1 480.00 руб.</t>
  </si>
  <si>
    <t>VLC-130058</t>
  </si>
  <si>
    <t>VTm.231.N.322632</t>
  </si>
  <si>
    <t>Тройник пресс 32х26х32  (5 /20шт)</t>
  </si>
  <si>
    <t>1 471.00 руб.</t>
  </si>
  <si>
    <t>VLC-130059</t>
  </si>
  <si>
    <t>VTm.231.N.322026</t>
  </si>
  <si>
    <t>Тройник пресс 32х20х26  (5 /25шт)</t>
  </si>
  <si>
    <t>1 412.00 руб.</t>
  </si>
  <si>
    <t>VLC-130060</t>
  </si>
  <si>
    <t>VTm.231.N.322626</t>
  </si>
  <si>
    <t>Тройник пресс 32х26х26  (5 /25шт)</t>
  </si>
  <si>
    <t>VLC-130061</t>
  </si>
  <si>
    <t>VTm.231.N.323220</t>
  </si>
  <si>
    <t>Тройник пресс 32х32х20  (5 /20шт)</t>
  </si>
  <si>
    <t>1 333.00 руб.</t>
  </si>
  <si>
    <t>VLC-130062</t>
  </si>
  <si>
    <t>VTm.231.N.323226</t>
  </si>
  <si>
    <t>Тройник пресс 32х32х26  (5 /20шт)</t>
  </si>
  <si>
    <t>1 493.00 руб.</t>
  </si>
  <si>
    <t>VLC-130063</t>
  </si>
  <si>
    <t>VTm.232.N.160416</t>
  </si>
  <si>
    <t>Тройник пресс с переходом на вн. р. 16х1/2"х16 (10 /80шт)</t>
  </si>
  <si>
    <t>381.00 руб.</t>
  </si>
  <si>
    <t>VLC-130064</t>
  </si>
  <si>
    <t>VTm.232.N.200420</t>
  </si>
  <si>
    <t>Тройник пресс с переходом на вн. р. 20х1/2"х20  (10 /60шт)</t>
  </si>
  <si>
    <t>526.00 руб.</t>
  </si>
  <si>
    <t>VLC-130065</t>
  </si>
  <si>
    <t>VTm.232.N.200520</t>
  </si>
  <si>
    <t>Тройник пресс с переходом на вн. р. 20х3/4"х20  (10 /50шт)</t>
  </si>
  <si>
    <t>757.00 руб.</t>
  </si>
  <si>
    <t>VLC-130066</t>
  </si>
  <si>
    <t>VTm.232.N.260426</t>
  </si>
  <si>
    <t>Тройник пресс с переходом на вн. р. 26х1/2"х26  (5 /35шт)</t>
  </si>
  <si>
    <t>886.00 руб.</t>
  </si>
  <si>
    <t>VLC-130067</t>
  </si>
  <si>
    <t>VTm.232.N.260526</t>
  </si>
  <si>
    <t>Тройник пресс с переходом на вн. р. 26х3/4"х26  (5 /35шт)</t>
  </si>
  <si>
    <t>1 055.00 руб.</t>
  </si>
  <si>
    <t>VLC-130068</t>
  </si>
  <si>
    <t>VTm.232.N.260626</t>
  </si>
  <si>
    <t>Тройник пресс с переходом на вн. р. 26х1"х26  (5 /30шт)</t>
  </si>
  <si>
    <t>1 131.00 руб.</t>
  </si>
  <si>
    <t>VLC-130069</t>
  </si>
  <si>
    <t>VTm.232.N.320532</t>
  </si>
  <si>
    <t>Тройник пресс с переходом на вн. р. 32х3/4"х32 (5 /30шт)</t>
  </si>
  <si>
    <t>VLC-130070</t>
  </si>
  <si>
    <t>VTm.232.N.320632</t>
  </si>
  <si>
    <t>Тройник пресс с переходом на вн. р. 32х1"х32  (5 /20шт)</t>
  </si>
  <si>
    <t>1 343.00 руб.</t>
  </si>
  <si>
    <t>VLC-130071</t>
  </si>
  <si>
    <t>VTm.232.N.320732</t>
  </si>
  <si>
    <t>Тройник пресс с переходом на вн. р. 32х1 1/4"х32  (5 /25шт)</t>
  </si>
  <si>
    <t>1 957.00 руб.</t>
  </si>
  <si>
    <t>VLC-130072</t>
  </si>
  <si>
    <t>VTm.232.N.400640</t>
  </si>
  <si>
    <t>Тройник пресс с переходом на вн. р. 40х1"х40  (5 /10шт)</t>
  </si>
  <si>
    <t>2 416.00 руб.</t>
  </si>
  <si>
    <t>VLC-130073</t>
  </si>
  <si>
    <t>VTm.233.N.160416</t>
  </si>
  <si>
    <t>Тройник пресс с переходом на нар. р. 16х1/2"х16 (10 /80шт)</t>
  </si>
  <si>
    <t>364.00 руб.</t>
  </si>
  <si>
    <t>VLC-130074</t>
  </si>
  <si>
    <t>VTm.233.N.200420</t>
  </si>
  <si>
    <t>Тройник пресс с переходом на нар. р. 20х1/2"х20  (10 /60шт)</t>
  </si>
  <si>
    <t>VLC-130075</t>
  </si>
  <si>
    <t>VTm.233.N.200520</t>
  </si>
  <si>
    <t>Тройник пресс с переходом на нар. р. 20х3/4"х20  (10 /50шт)</t>
  </si>
  <si>
    <t>591.00 руб.</t>
  </si>
  <si>
    <t>VLC-130076</t>
  </si>
  <si>
    <t>VTm.233.N.260426</t>
  </si>
  <si>
    <t>Тройник пресс с переходом на нар. р. 26х1/2"х26  (5 /35шт)</t>
  </si>
  <si>
    <t>814.00 руб.</t>
  </si>
  <si>
    <t>VLC-130077</t>
  </si>
  <si>
    <t>VTm.233.N.260526</t>
  </si>
  <si>
    <t>Тройник пресс с переходом на нар. р. 26х3/4"х26  (5 /35шт)</t>
  </si>
  <si>
    <t>778.00 руб.</t>
  </si>
  <si>
    <t>VLC-130078</t>
  </si>
  <si>
    <t>VTm.233.N.260626</t>
  </si>
  <si>
    <t>Тройник пресс с переходом на нар. р. 26х1"х26 (5 /30шт)</t>
  </si>
  <si>
    <t>990.00 руб.</t>
  </si>
  <si>
    <t>VLC-130079</t>
  </si>
  <si>
    <t>VTm.233.N.320532</t>
  </si>
  <si>
    <t>Тройник пресс с переходом на нар. р. 32х3/4"х32  (5 /25шт)</t>
  </si>
  <si>
    <t>1 191.00 руб.</t>
  </si>
  <si>
    <t>VLC-130080</t>
  </si>
  <si>
    <t>VTm.233.N.320632</t>
  </si>
  <si>
    <t>Тройник пресс с переходом на нар. р. 32х1"х32  (5 /20шт)</t>
  </si>
  <si>
    <t>1 358.00 руб.</t>
  </si>
  <si>
    <t>VLC-130081</t>
  </si>
  <si>
    <t>VTm.263.N.002020</t>
  </si>
  <si>
    <t>Соединитель пресс разъемный прямой 20  (10 /70шт)</t>
  </si>
  <si>
    <t>566.00 руб.</t>
  </si>
  <si>
    <t>VLC-130082</t>
  </si>
  <si>
    <t>VTm.263.N.002626</t>
  </si>
  <si>
    <t>Соединитель пресс разъемный прямой 26  (5 /75шт)</t>
  </si>
  <si>
    <t>875.00 руб.</t>
  </si>
  <si>
    <t>VLC-130083</t>
  </si>
  <si>
    <t>VTm.263.N.003232</t>
  </si>
  <si>
    <t>Соединитель пресс разъемный прямой 32  (5 /40шт)</t>
  </si>
  <si>
    <t>1 449.00 руб.</t>
  </si>
  <si>
    <t>VLC-130084</t>
  </si>
  <si>
    <t>VTm.234.N.160416</t>
  </si>
  <si>
    <t>Водорозетка пресс проходная 16х1/2"  (10 /30шт)</t>
  </si>
  <si>
    <t>VLC-130085</t>
  </si>
  <si>
    <t>VTm.234.N.200420</t>
  </si>
  <si>
    <t>Водорозетка пресс проходная 20х1/2"  (10 /30шт)</t>
  </si>
  <si>
    <t>917.00 руб.</t>
  </si>
  <si>
    <t>VLC-130086</t>
  </si>
  <si>
    <t>VTm.241.N.161616</t>
  </si>
  <si>
    <t>Крестовина пресс 16х16х16х16  (5 /40шт)</t>
  </si>
  <si>
    <t>598.00 руб.</t>
  </si>
  <si>
    <t>VLC-130087</t>
  </si>
  <si>
    <t>VTm.241.N.202020</t>
  </si>
  <si>
    <t>Крестовина пресс 20х20х20х20  (5 /25шт)</t>
  </si>
  <si>
    <t>1 187.00 руб.</t>
  </si>
  <si>
    <t>VLC-130088</t>
  </si>
  <si>
    <t>VTm.241.N.201620</t>
  </si>
  <si>
    <t>Крестовина пресс 20х16х20х16  (5 /35шт)</t>
  </si>
  <si>
    <t>902.00 руб.</t>
  </si>
  <si>
    <t>VLC-130089</t>
  </si>
  <si>
    <t>VTm.251.N.001616</t>
  </si>
  <si>
    <t>Угольник пресс 16  (10 /120шт)</t>
  </si>
  <si>
    <t>VLC-130090</t>
  </si>
  <si>
    <t>VTm.253.I.001615</t>
  </si>
  <si>
    <t>Угольник пресс 16мм с переходом на обжим 15мм</t>
  </si>
  <si>
    <t>352.00 руб.</t>
  </si>
  <si>
    <t>VLC-130091</t>
  </si>
  <si>
    <t>VTm.251.N.002020</t>
  </si>
  <si>
    <t>Угольник пресс 20  (10 /90шт)</t>
  </si>
  <si>
    <t>VLC-130092</t>
  </si>
  <si>
    <t>VTm.253.I.002015</t>
  </si>
  <si>
    <t>Угольник пресс 20мм с переходом на обжим 15мм  (10 /90шт)</t>
  </si>
  <si>
    <t>451.00 руб.</t>
  </si>
  <si>
    <t>VLC-130093</t>
  </si>
  <si>
    <t>VTm.251.N.002626</t>
  </si>
  <si>
    <t>Угольник пресс 26  (5 /45шт)</t>
  </si>
  <si>
    <t>662.00 руб.</t>
  </si>
  <si>
    <t>VLC-130094</t>
  </si>
  <si>
    <t>VTm.251.N.003232</t>
  </si>
  <si>
    <t>Угольник пресс 32 (5 /30шт)</t>
  </si>
  <si>
    <t>1 038.00 руб.</t>
  </si>
  <si>
    <t>VLC-130095</t>
  </si>
  <si>
    <t>VTm.251.N.004040</t>
  </si>
  <si>
    <t>Угольник пресс 40  (5 /15шт)</t>
  </si>
  <si>
    <t>1 821.00 руб.</t>
  </si>
  <si>
    <t>VLC-130096</t>
  </si>
  <si>
    <t>VTm.252.N.001604</t>
  </si>
  <si>
    <t>Угольник пресс с переходом на вн. р. 16х1/2"  (10 /120шт)</t>
  </si>
  <si>
    <t>VLC-130097</t>
  </si>
  <si>
    <t>VTm.252.N.001605</t>
  </si>
  <si>
    <t>Угольник пресс с переходом на вн. р. 16х3/4"  (10 /90шт)</t>
  </si>
  <si>
    <t>415.00 руб.</t>
  </si>
  <si>
    <t>VLC-130098</t>
  </si>
  <si>
    <t>VTm.252.N.002004</t>
  </si>
  <si>
    <t>Угольник пресс с переходом на вн. р. 20х1/2"  (10 /90шт)</t>
  </si>
  <si>
    <t>366.00 руб.</t>
  </si>
  <si>
    <t>VLC-130099</t>
  </si>
  <si>
    <t>VTm.252.N.002005</t>
  </si>
  <si>
    <t>Угольник пресс с переходом на вн. р. 20х3/4"  (10 /80шт)  (10 /80шт)</t>
  </si>
  <si>
    <t>458.00 руб.</t>
  </si>
  <si>
    <t>VLC-130100</t>
  </si>
  <si>
    <t>VTm.252.N.002605</t>
  </si>
  <si>
    <t>Угольник пресс с переходом на вн. р. 26х3/4"  (5 /60шт)</t>
  </si>
  <si>
    <t>VLC-130101</t>
  </si>
  <si>
    <t>VTm.252.N.002606</t>
  </si>
  <si>
    <t>Угольник пресс с переходом на вн. р. 26х1"  (5 /45шт)</t>
  </si>
  <si>
    <t>718.00 руб.</t>
  </si>
  <si>
    <t>VLC-130102</t>
  </si>
  <si>
    <t>VTm.252.N.003206</t>
  </si>
  <si>
    <t>Угольник пресс с переходом на вн. р. 32х1"  (5 /40шт)</t>
  </si>
  <si>
    <t>VLC-130103</t>
  </si>
  <si>
    <t>VTm.253.N.001604</t>
  </si>
  <si>
    <t>Угольник пресс с переходом на нар. р. 16х1/2"  (10 /150шт)</t>
  </si>
  <si>
    <t>VLC-130104</t>
  </si>
  <si>
    <t>VTm.253.N.001605</t>
  </si>
  <si>
    <t>Угольник пресс с переходом на нар. р. 16х3/4"  (10 /120шт)</t>
  </si>
  <si>
    <t>396.00 руб.</t>
  </si>
  <si>
    <t>VLC-130105</t>
  </si>
  <si>
    <t>VTm.253.N.002004</t>
  </si>
  <si>
    <t>Угольник пресс с переходом на нар. р. 20х1/2"  (10 /100шт)</t>
  </si>
  <si>
    <t>345.00 руб.</t>
  </si>
  <si>
    <t>VLC-130106</t>
  </si>
  <si>
    <t>VTm.253.N.002005</t>
  </si>
  <si>
    <t>Угольник пресс с переходом на нар. р. 20х3/4"  (10 /90шт)</t>
  </si>
  <si>
    <t>424.00 руб.</t>
  </si>
  <si>
    <t>VLC-130107</t>
  </si>
  <si>
    <t>VTm.253.N.002605</t>
  </si>
  <si>
    <t>Угольник пресс с переходом на нар. р. 26х3/4"   (5 /60шт)</t>
  </si>
  <si>
    <t>545.00 руб.</t>
  </si>
  <si>
    <t>VLC-130108</t>
  </si>
  <si>
    <t>VTm.253.N.002606</t>
  </si>
  <si>
    <t>Угольник пресс с переходом на нар. р. 26х1"  (5 /50шт)</t>
  </si>
  <si>
    <t>VLC-130109</t>
  </si>
  <si>
    <t>VTm.253.N.003206</t>
  </si>
  <si>
    <t>Угольник пресс с переходом на нар. р. 32х1"  (5 /35шт)</t>
  </si>
  <si>
    <t>1 082.00 руб.</t>
  </si>
  <si>
    <t>VLC-130110</t>
  </si>
  <si>
    <t>VTm.254.N.001604</t>
  </si>
  <si>
    <t>Водорозетка пресс 16х1/2" (10 /80шт)  (10 /80шт)</t>
  </si>
  <si>
    <t>VLC-130111</t>
  </si>
  <si>
    <t>VTm.254.N.002004</t>
  </si>
  <si>
    <t>Водорозетка пресс 20х1/2"  (10 /50шт)</t>
  </si>
  <si>
    <t>574.00 руб.</t>
  </si>
  <si>
    <t>VLC-130112</t>
  </si>
  <si>
    <t>VTm.254.N.002005</t>
  </si>
  <si>
    <t>Водорозетка пресс 20х3/4"  (10 /40шт)</t>
  </si>
  <si>
    <t>819.00 руб.</t>
  </si>
  <si>
    <t>VLC-130113</t>
  </si>
  <si>
    <t>VTm.254.N.002605</t>
  </si>
  <si>
    <t>Водорозетка пресс 26х3/4"  (5 /30шт)</t>
  </si>
  <si>
    <t>890.00 руб.</t>
  </si>
  <si>
    <t>VLC-130114</t>
  </si>
  <si>
    <t>VTm.254H.N.001604</t>
  </si>
  <si>
    <t>Водорозетка пресс 16х1/2" (удлиненная)  (10 /60шт)</t>
  </si>
  <si>
    <t>VLC-130115</t>
  </si>
  <si>
    <t>VTm.255.N.001604</t>
  </si>
  <si>
    <t>Водорозетка пресс 16х1/2" нар.  (10 /80шт)</t>
  </si>
  <si>
    <t>456.00 руб.</t>
  </si>
  <si>
    <t>VLC-130116</t>
  </si>
  <si>
    <t>VTm.281.PN.001615</t>
  </si>
  <si>
    <t>Угольник радиаторный пресс с латунной хром. трубкой 15 мм, 16х15 (300 мм. короткий)  (1 /90шт)</t>
  </si>
  <si>
    <t>847.00 руб.</t>
  </si>
  <si>
    <t>VLC-130117</t>
  </si>
  <si>
    <t>VTm.281.PHN.001615</t>
  </si>
  <si>
    <t>Угольник радиаторный пресс с латунной хром. трубкой 15 мм, 16х15 (700 мм. длинный)  (1 /45шт)</t>
  </si>
  <si>
    <t>1 661.00 руб.</t>
  </si>
  <si>
    <t>VLC-130118</t>
  </si>
  <si>
    <t>VTm.281.LN.001615</t>
  </si>
  <si>
    <t>Угольник радиаторный пресс с латунной хром. трубкой 15 мм, 16х15х300 (левый)</t>
  </si>
  <si>
    <t>824.00 руб.</t>
  </si>
  <si>
    <t>VLC-130119</t>
  </si>
  <si>
    <t>VTm.281.RN.001615</t>
  </si>
  <si>
    <t>Угольник радиаторный пресс с латунной хром. трубкой 15 мм, 16х15х300 (правый)  (1 /90шт)</t>
  </si>
  <si>
    <t>851.00 руб.</t>
  </si>
  <si>
    <t>VLC-130120</t>
  </si>
  <si>
    <t>VTm.281.PN.002015</t>
  </si>
  <si>
    <t>Угольник радиаторный пресс с латунной хром. трубкой 15 мм, 20х15 (300 мм. короткий)   (1 /90шт)</t>
  </si>
  <si>
    <t>VLC-130121</t>
  </si>
  <si>
    <t>VTm.281.PHN.002015</t>
  </si>
  <si>
    <t>Угольник радиаторный пресс с латунной хром. трубкой 15 мм, 20х15 (700 мм. длинный)  (1 /40шт)</t>
  </si>
  <si>
    <t>1 907.00 руб.</t>
  </si>
  <si>
    <t>VLC-130122</t>
  </si>
  <si>
    <t>VTm.281.LN.002015</t>
  </si>
  <si>
    <t>Угольник радиаторный пресс с латунной хром. трубкой 15 мм, 20х15х300 (левый)  (1 /90шт)</t>
  </si>
  <si>
    <t>1 031.00 руб.</t>
  </si>
  <si>
    <t>VLC-130123</t>
  </si>
  <si>
    <t>VTm.281.RN.002015</t>
  </si>
  <si>
    <t>Угольник радиаторный пресс с латунной хром. трубкой 15 мм, 20х15х300 (правый)  (1 /90шт)</t>
  </si>
  <si>
    <t>1 081.00 руб.</t>
  </si>
  <si>
    <t>VLC-130124</t>
  </si>
  <si>
    <t>VTm.282.N.161516</t>
  </si>
  <si>
    <t>Тройник радиаторный пресс с латунной хром. трубкой 15 мм, 16х15х16 (300 мм. короткий)  (1 /70шт)</t>
  </si>
  <si>
    <t>1 145.00 руб.</t>
  </si>
  <si>
    <t>VLC-130125</t>
  </si>
  <si>
    <t>VTm.282.HN.161516</t>
  </si>
  <si>
    <t>Тройник радиаторный пресс с латунной хром. трубкой 15 мм, 16х15х16 (700 мм. длинный)  (1 /35шт)</t>
  </si>
  <si>
    <t>1 450.00 руб.</t>
  </si>
  <si>
    <t>VLC-130126</t>
  </si>
  <si>
    <t>VTm.282.LN.201516</t>
  </si>
  <si>
    <t>Тройник радиаторный пресс с латунной хром. трубкой 15 мм, 20х15х16  (300 мм. левый короткий)  (1 /65</t>
  </si>
  <si>
    <t>1 118.00 руб.</t>
  </si>
  <si>
    <t>VLC-130127</t>
  </si>
  <si>
    <t>VTm.282.RN.201516</t>
  </si>
  <si>
    <t>Тройник радиаторный пресс с латунной хром. трубкой 15 мм, 20х15х16 (300 мм. короткий)  (1 /65шт)</t>
  </si>
  <si>
    <t>VLC-130128</t>
  </si>
  <si>
    <t>VTm.282.LHN.201516</t>
  </si>
  <si>
    <t>Тройник радиаторный пресс с латунной хром. трубкой 15 мм, 20х15х16  (700 мм. левый длинный)  (1 /30ш</t>
  </si>
  <si>
    <t>1 525.00 руб.</t>
  </si>
  <si>
    <t>VLC-130129</t>
  </si>
  <si>
    <t>VTm.282.RHN.201516</t>
  </si>
  <si>
    <t>Тройник радиаторный пресс с латунной хром. трубкой 15 мм, 20х15х16  (700 мм. правый длинный)  (1 /30</t>
  </si>
  <si>
    <t>1 581.00 руб.</t>
  </si>
  <si>
    <t>VLC-130130</t>
  </si>
  <si>
    <t>VTm.282.N.201520</t>
  </si>
  <si>
    <t>Тройник радиаторный пресс с латунной хром. трубкой 15 мм, 20х15х20 (300 мм. короткий)  (1 /60шт)</t>
  </si>
  <si>
    <t>1 226.00 руб.</t>
  </si>
  <si>
    <t>VLC-130131</t>
  </si>
  <si>
    <t>VTm.282.HN.201520</t>
  </si>
  <si>
    <t>Тройник радиаторный пресс с латунной хром. трубкой 15 мм, 20х15х20 (700 мм. длинный)  (1 /30шт)</t>
  </si>
  <si>
    <t>1 755.00 руб.</t>
  </si>
  <si>
    <t>VLC-130132</t>
  </si>
  <si>
    <t>VTm.290.N.000016</t>
  </si>
  <si>
    <t>Гильза для пресс-фитинга 16  (100 /1500шт)</t>
  </si>
  <si>
    <t>47.00 руб.</t>
  </si>
  <si>
    <t>VLC-130133</t>
  </si>
  <si>
    <t>VTm.290.N.000020</t>
  </si>
  <si>
    <t>Гильза для пресс-фитинга 20  (100 /1000шт)</t>
  </si>
  <si>
    <t>60.00 руб.</t>
  </si>
  <si>
    <t>VLC-130134</t>
  </si>
  <si>
    <t>VTm.290.N.000026</t>
  </si>
  <si>
    <t>Гильза для пресс-фитинга 26  (50 /600шт)</t>
  </si>
  <si>
    <t>77.00 руб.</t>
  </si>
  <si>
    <t>VLC-130135</t>
  </si>
  <si>
    <t>VTm.290.N.000032</t>
  </si>
  <si>
    <t>Гильза для пресс-фитинга 32  (50 /450шт)</t>
  </si>
  <si>
    <t>104.00 руб.</t>
  </si>
  <si>
    <t>VLC-140002</t>
  </si>
  <si>
    <t>V1620.040</t>
  </si>
  <si>
    <t>Труба м/п VALTEC 16(2,0) бухта 40м</t>
  </si>
  <si>
    <t>VLC-140003</t>
  </si>
  <si>
    <t>V1620.060</t>
  </si>
  <si>
    <t>Труба м/п VALTEC 16(2,0) бухта 60м</t>
  </si>
  <si>
    <t>VLC-140004</t>
  </si>
  <si>
    <t>V1620.080</t>
  </si>
  <si>
    <t>Труба м/п VALTEC 16(2,0) бухта 80м</t>
  </si>
  <si>
    <t>VLC-140005</t>
  </si>
  <si>
    <t>V2020.040</t>
  </si>
  <si>
    <t>Труба м/п VALTEC 20(2,0) бухта 40м</t>
  </si>
  <si>
    <t>VLC-140006</t>
  </si>
  <si>
    <t>V2020.060</t>
  </si>
  <si>
    <t>Труба м/п VALTEC 20(2,0) бухта 60м</t>
  </si>
  <si>
    <t>VLC-140007</t>
  </si>
  <si>
    <t>V2020.080</t>
  </si>
  <si>
    <t>Труба м/п VALTEC 20(2,0) бухта 80м</t>
  </si>
  <si>
    <t>VLC-140008</t>
  </si>
  <si>
    <t>V2630.020</t>
  </si>
  <si>
    <t>Труба м/п VALTEC 26(3,0) бухта 20м</t>
  </si>
  <si>
    <t>VLC-140009</t>
  </si>
  <si>
    <t>V2630.040</t>
  </si>
  <si>
    <t>Труба м/п VALTEC 26(3,0) бухта 40м</t>
  </si>
  <si>
    <t>VLC-140010</t>
  </si>
  <si>
    <t>V3230.020</t>
  </si>
  <si>
    <t>Труба м/п VALTEC 32(3,0) бухта 20м</t>
  </si>
  <si>
    <t>VLC-140011</t>
  </si>
  <si>
    <t>V3230.040</t>
  </si>
  <si>
    <t>Труба м/п VALTEC 32(3,0) бухта 40м</t>
  </si>
  <si>
    <t>VLC-999075</t>
  </si>
  <si>
    <t>VTm.222.N.002004</t>
  </si>
  <si>
    <t>Соединитель пресс с накидной гайкой 20х1/2"</t>
  </si>
  <si>
    <t>336.00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</si>
</sst>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SUM(J2:J401)</f>
        <v>0</v>
      </c>
      <c r="K1" s="4" t="s">
        <v>9</v>
      </c>
      <c r="L1" s="5"/>
    </row>
    <row r="2" spans="1:12">
      <c r="A2" s="1"/>
      <c r="B2" s="1">
        <v>823188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9</v>
      </c>
      <c r="H2" s="1">
        <v>0</v>
      </c>
      <c r="I2" s="1">
        <v>0</v>
      </c>
      <c r="J2" s="1" t="s">
        <v>14</v>
      </c>
      <c r="K2" s="2"/>
      <c r="L2" s="5">
        <f>K2*761.20</f>
        <v>0</v>
      </c>
    </row>
    <row r="3" spans="1:12">
      <c r="A3" s="1"/>
      <c r="B3" s="1">
        <v>823086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19</v>
      </c>
      <c r="K3" s="2"/>
      <c r="L3" s="5">
        <f>K3*67.70</f>
        <v>0</v>
      </c>
    </row>
    <row r="4" spans="1:12">
      <c r="A4" s="1"/>
      <c r="B4" s="1">
        <v>819451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0</v>
      </c>
      <c r="H4" s="1">
        <v>0</v>
      </c>
      <c r="I4" s="1">
        <v>0</v>
      </c>
      <c r="J4" s="1" t="s">
        <v>19</v>
      </c>
      <c r="K4" s="2"/>
      <c r="L4" s="5">
        <f>K4*102.37</f>
        <v>0</v>
      </c>
    </row>
    <row r="5" spans="1:12">
      <c r="A5" s="1"/>
      <c r="B5" s="1">
        <v>826655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28</v>
      </c>
      <c r="H5" s="1">
        <v>0</v>
      </c>
      <c r="I5" s="1">
        <v>0</v>
      </c>
      <c r="J5" s="1" t="s">
        <v>19</v>
      </c>
      <c r="K5" s="2"/>
      <c r="L5" s="5">
        <f>K5*219.61</f>
        <v>0</v>
      </c>
    </row>
    <row r="6" spans="1:12">
      <c r="A6" s="1"/>
      <c r="B6" s="1">
        <v>826656</v>
      </c>
      <c r="C6" s="1" t="s">
        <v>29</v>
      </c>
      <c r="D6" s="1" t="s">
        <v>30</v>
      </c>
      <c r="E6" s="3" t="s">
        <v>31</v>
      </c>
      <c r="F6" s="1" t="s">
        <v>32</v>
      </c>
      <c r="G6" s="1">
        <v>0</v>
      </c>
      <c r="H6" s="1">
        <v>0</v>
      </c>
      <c r="I6" s="1">
        <v>0</v>
      </c>
      <c r="J6" s="1" t="s">
        <v>19</v>
      </c>
      <c r="K6" s="2"/>
      <c r="L6" s="5">
        <f>K6*313.73</f>
        <v>0</v>
      </c>
    </row>
    <row r="7" spans="1:12">
      <c r="A7" s="1"/>
      <c r="B7" s="1">
        <v>827847</v>
      </c>
      <c r="C7" s="1" t="s">
        <v>33</v>
      </c>
      <c r="D7" s="1" t="s">
        <v>34</v>
      </c>
      <c r="E7" s="3" t="s">
        <v>35</v>
      </c>
      <c r="F7" s="1" t="s">
        <v>36</v>
      </c>
      <c r="G7" s="1">
        <v>0</v>
      </c>
      <c r="H7" s="1">
        <v>0</v>
      </c>
      <c r="I7" s="1">
        <v>0</v>
      </c>
      <c r="J7" s="1" t="s">
        <v>19</v>
      </c>
      <c r="K7" s="2"/>
      <c r="L7" s="5">
        <f>K7*71.00</f>
        <v>0</v>
      </c>
    </row>
    <row r="8" spans="1:12">
      <c r="A8" s="1"/>
      <c r="B8" s="1">
        <v>827848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28</v>
      </c>
      <c r="H8" s="1">
        <v>0</v>
      </c>
      <c r="I8" s="1">
        <v>0</v>
      </c>
      <c r="J8" s="1" t="s">
        <v>19</v>
      </c>
      <c r="K8" s="2"/>
      <c r="L8" s="5">
        <f>K8*94.12</f>
        <v>0</v>
      </c>
    </row>
    <row r="9" spans="1:12">
      <c r="A9" s="1"/>
      <c r="B9" s="1">
        <v>824004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45</v>
      </c>
      <c r="H9" s="1">
        <v>0</v>
      </c>
      <c r="I9" s="1">
        <v>0</v>
      </c>
      <c r="J9" s="1" t="s">
        <v>19</v>
      </c>
      <c r="K9" s="2"/>
      <c r="L9" s="5">
        <f>K9*82.56</f>
        <v>0</v>
      </c>
    </row>
    <row r="10" spans="1:12">
      <c r="A10" s="1"/>
      <c r="B10" s="1">
        <v>824005</v>
      </c>
      <c r="C10" s="1" t="s">
        <v>46</v>
      </c>
      <c r="D10" s="1" t="s">
        <v>47</v>
      </c>
      <c r="E10" s="3" t="s">
        <v>48</v>
      </c>
      <c r="F10" s="1" t="s">
        <v>49</v>
      </c>
      <c r="G10" s="1">
        <v>0</v>
      </c>
      <c r="H10" s="1">
        <v>0</v>
      </c>
      <c r="I10" s="1">
        <v>0</v>
      </c>
      <c r="J10" s="1" t="s">
        <v>19</v>
      </c>
      <c r="K10" s="2"/>
      <c r="L10" s="5">
        <f>K10*132.10</f>
        <v>0</v>
      </c>
    </row>
    <row r="11" spans="1:12">
      <c r="A11" s="1"/>
      <c r="B11" s="1">
        <v>824006</v>
      </c>
      <c r="C11" s="1" t="s">
        <v>50</v>
      </c>
      <c r="D11" s="1" t="s">
        <v>51</v>
      </c>
      <c r="E11" s="3" t="s">
        <v>52</v>
      </c>
      <c r="F11" s="1" t="s">
        <v>53</v>
      </c>
      <c r="G11" s="1" t="s">
        <v>28</v>
      </c>
      <c r="H11" s="1">
        <v>0</v>
      </c>
      <c r="I11" s="1">
        <v>0</v>
      </c>
      <c r="J11" s="1" t="s">
        <v>19</v>
      </c>
      <c r="K11" s="2"/>
      <c r="L11" s="5">
        <f>K11*267.49</f>
        <v>0</v>
      </c>
    </row>
    <row r="12" spans="1:12">
      <c r="A12" s="1"/>
      <c r="B12" s="1">
        <v>819551</v>
      </c>
      <c r="C12" s="1" t="s">
        <v>54</v>
      </c>
      <c r="D12" s="1" t="s">
        <v>55</v>
      </c>
      <c r="E12" s="3" t="s">
        <v>56</v>
      </c>
      <c r="F12" s="1" t="s">
        <v>57</v>
      </c>
      <c r="G12" s="1" t="s">
        <v>58</v>
      </c>
      <c r="H12" s="1">
        <v>0</v>
      </c>
      <c r="I12" s="1">
        <v>0</v>
      </c>
      <c r="J12" s="1" t="s">
        <v>14</v>
      </c>
      <c r="K12" s="2"/>
      <c r="L12" s="5">
        <f>K12*105.68</f>
        <v>0</v>
      </c>
    </row>
    <row r="13" spans="1:12">
      <c r="A13" s="1"/>
      <c r="B13" s="1">
        <v>819552</v>
      </c>
      <c r="C13" s="1" t="s">
        <v>59</v>
      </c>
      <c r="D13" s="1" t="s">
        <v>60</v>
      </c>
      <c r="E13" s="3" t="s">
        <v>61</v>
      </c>
      <c r="F13" s="1" t="s">
        <v>62</v>
      </c>
      <c r="G13" s="1">
        <v>10</v>
      </c>
      <c r="H13" s="1">
        <v>0</v>
      </c>
      <c r="I13" s="1">
        <v>0</v>
      </c>
      <c r="J13" s="1" t="s">
        <v>14</v>
      </c>
      <c r="K13" s="2"/>
      <c r="L13" s="5">
        <f>K13*148.61</f>
        <v>0</v>
      </c>
    </row>
    <row r="14" spans="1:12">
      <c r="A14" s="1"/>
      <c r="B14" s="1">
        <v>819553</v>
      </c>
      <c r="C14" s="1" t="s">
        <v>63</v>
      </c>
      <c r="D14" s="1" t="s">
        <v>64</v>
      </c>
      <c r="E14" s="3" t="s">
        <v>65</v>
      </c>
      <c r="F14" s="1" t="s">
        <v>66</v>
      </c>
      <c r="G14" s="1" t="s">
        <v>67</v>
      </c>
      <c r="H14" s="1">
        <v>0</v>
      </c>
      <c r="I14" s="1">
        <v>0</v>
      </c>
      <c r="J14" s="1" t="s">
        <v>14</v>
      </c>
      <c r="K14" s="2"/>
      <c r="L14" s="5">
        <f>K14*170.07</f>
        <v>0</v>
      </c>
    </row>
    <row r="15" spans="1:12">
      <c r="A15" s="1"/>
      <c r="B15" s="1">
        <v>819554</v>
      </c>
      <c r="C15" s="1" t="s">
        <v>68</v>
      </c>
      <c r="D15" s="1" t="s">
        <v>69</v>
      </c>
      <c r="E15" s="3" t="s">
        <v>70</v>
      </c>
      <c r="F15" s="1" t="s">
        <v>66</v>
      </c>
      <c r="G15" s="1" t="s">
        <v>58</v>
      </c>
      <c r="H15" s="1">
        <v>0</v>
      </c>
      <c r="I15" s="1">
        <v>0</v>
      </c>
      <c r="J15" s="1" t="s">
        <v>14</v>
      </c>
      <c r="K15" s="2"/>
      <c r="L15" s="5">
        <f>K15*170.07</f>
        <v>0</v>
      </c>
    </row>
    <row r="16" spans="1:12">
      <c r="A16" s="1"/>
      <c r="B16" s="1">
        <v>819555</v>
      </c>
      <c r="C16" s="1" t="s">
        <v>71</v>
      </c>
      <c r="D16" s="1" t="s">
        <v>72</v>
      </c>
      <c r="E16" s="3" t="s">
        <v>73</v>
      </c>
      <c r="F16" s="1" t="s">
        <v>74</v>
      </c>
      <c r="G16" s="1" t="s">
        <v>67</v>
      </c>
      <c r="H16" s="1">
        <v>0</v>
      </c>
      <c r="I16" s="1">
        <v>0</v>
      </c>
      <c r="J16" s="1" t="s">
        <v>14</v>
      </c>
      <c r="K16" s="2"/>
      <c r="L16" s="5">
        <f>K16*330.24</f>
        <v>0</v>
      </c>
    </row>
    <row r="17" spans="1:12">
      <c r="A17" s="1"/>
      <c r="B17" s="1">
        <v>819556</v>
      </c>
      <c r="C17" s="1" t="s">
        <v>75</v>
      </c>
      <c r="D17" s="1" t="s">
        <v>76</v>
      </c>
      <c r="E17" s="3" t="s">
        <v>77</v>
      </c>
      <c r="F17" s="1" t="s">
        <v>78</v>
      </c>
      <c r="G17" s="1" t="s">
        <v>67</v>
      </c>
      <c r="H17" s="1">
        <v>0</v>
      </c>
      <c r="I17" s="1">
        <v>0</v>
      </c>
      <c r="J17" s="1" t="s">
        <v>14</v>
      </c>
      <c r="K17" s="2"/>
      <c r="L17" s="5">
        <f>K17*259.24</f>
        <v>0</v>
      </c>
    </row>
    <row r="18" spans="1:12">
      <c r="A18" s="1"/>
      <c r="B18" s="1">
        <v>819557</v>
      </c>
      <c r="C18" s="1" t="s">
        <v>79</v>
      </c>
      <c r="D18" s="1" t="s">
        <v>80</v>
      </c>
      <c r="E18" s="3" t="s">
        <v>81</v>
      </c>
      <c r="F18" s="1" t="s">
        <v>82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K18*571.26</f>
        <v>0</v>
      </c>
    </row>
    <row r="19" spans="1:12">
      <c r="A19" s="1"/>
      <c r="B19" s="1">
        <v>819558</v>
      </c>
      <c r="C19" s="1" t="s">
        <v>83</v>
      </c>
      <c r="D19" s="1" t="s">
        <v>84</v>
      </c>
      <c r="E19" s="3" t="s">
        <v>85</v>
      </c>
      <c r="F19" s="1" t="s">
        <v>86</v>
      </c>
      <c r="G19" s="1" t="s">
        <v>58</v>
      </c>
      <c r="H19" s="1">
        <v>0</v>
      </c>
      <c r="I19" s="1">
        <v>0</v>
      </c>
      <c r="J19" s="1" t="s">
        <v>14</v>
      </c>
      <c r="K19" s="2"/>
      <c r="L19" s="5">
        <f>K19*108.98</f>
        <v>0</v>
      </c>
    </row>
    <row r="20" spans="1:12">
      <c r="A20" s="1"/>
      <c r="B20" s="1">
        <v>819559</v>
      </c>
      <c r="C20" s="1" t="s">
        <v>87</v>
      </c>
      <c r="D20" s="1" t="s">
        <v>88</v>
      </c>
      <c r="E20" s="3" t="s">
        <v>89</v>
      </c>
      <c r="F20" s="1" t="s">
        <v>90</v>
      </c>
      <c r="G20" s="1">
        <v>4</v>
      </c>
      <c r="H20" s="1">
        <v>0</v>
      </c>
      <c r="I20" s="1">
        <v>0</v>
      </c>
      <c r="J20" s="1" t="s">
        <v>14</v>
      </c>
      <c r="K20" s="2"/>
      <c r="L20" s="5">
        <f>K20*163.47</f>
        <v>0</v>
      </c>
    </row>
    <row r="21" spans="1:12">
      <c r="A21" s="1"/>
      <c r="B21" s="1">
        <v>819560</v>
      </c>
      <c r="C21" s="1" t="s">
        <v>91</v>
      </c>
      <c r="D21" s="1" t="s">
        <v>92</v>
      </c>
      <c r="E21" s="3" t="s">
        <v>93</v>
      </c>
      <c r="F21" s="1" t="s">
        <v>66</v>
      </c>
      <c r="G21" s="1" t="s">
        <v>58</v>
      </c>
      <c r="H21" s="1">
        <v>0</v>
      </c>
      <c r="I21" s="1">
        <v>0</v>
      </c>
      <c r="J21" s="1" t="s">
        <v>14</v>
      </c>
      <c r="K21" s="2"/>
      <c r="L21" s="5">
        <f>K21*170.07</f>
        <v>0</v>
      </c>
    </row>
    <row r="22" spans="1:12">
      <c r="A22" s="1"/>
      <c r="B22" s="1">
        <v>819561</v>
      </c>
      <c r="C22" s="1" t="s">
        <v>94</v>
      </c>
      <c r="D22" s="1" t="s">
        <v>95</v>
      </c>
      <c r="E22" s="3" t="s">
        <v>96</v>
      </c>
      <c r="F22" s="1" t="s">
        <v>97</v>
      </c>
      <c r="G22" s="1" t="s">
        <v>58</v>
      </c>
      <c r="H22" s="1">
        <v>0</v>
      </c>
      <c r="I22" s="1">
        <v>0</v>
      </c>
      <c r="J22" s="1" t="s">
        <v>14</v>
      </c>
      <c r="K22" s="2"/>
      <c r="L22" s="5">
        <f>K22*184.93</f>
        <v>0</v>
      </c>
    </row>
    <row r="23" spans="1:12">
      <c r="A23" s="1"/>
      <c r="B23" s="1">
        <v>819562</v>
      </c>
      <c r="C23" s="1" t="s">
        <v>98</v>
      </c>
      <c r="D23" s="1" t="s">
        <v>99</v>
      </c>
      <c r="E23" s="3" t="s">
        <v>100</v>
      </c>
      <c r="F23" s="1" t="s">
        <v>101</v>
      </c>
      <c r="G23" s="1" t="s">
        <v>58</v>
      </c>
      <c r="H23" s="1">
        <v>0</v>
      </c>
      <c r="I23" s="1">
        <v>0</v>
      </c>
      <c r="J23" s="1" t="s">
        <v>14</v>
      </c>
      <c r="K23" s="2"/>
      <c r="L23" s="5">
        <f>K23*368.22</f>
        <v>0</v>
      </c>
    </row>
    <row r="24" spans="1:12">
      <c r="A24" s="1"/>
      <c r="B24" s="1">
        <v>819563</v>
      </c>
      <c r="C24" s="1" t="s">
        <v>102</v>
      </c>
      <c r="D24" s="1" t="s">
        <v>103</v>
      </c>
      <c r="E24" s="3" t="s">
        <v>104</v>
      </c>
      <c r="F24" s="1" t="s">
        <v>105</v>
      </c>
      <c r="G24" s="1" t="s">
        <v>67</v>
      </c>
      <c r="H24" s="1">
        <v>0</v>
      </c>
      <c r="I24" s="1">
        <v>0</v>
      </c>
      <c r="J24" s="1" t="s">
        <v>14</v>
      </c>
      <c r="K24" s="2"/>
      <c r="L24" s="5">
        <f>K24*284.01</f>
        <v>0</v>
      </c>
    </row>
    <row r="25" spans="1:12">
      <c r="A25" s="1"/>
      <c r="B25" s="1">
        <v>819564</v>
      </c>
      <c r="C25" s="1" t="s">
        <v>106</v>
      </c>
      <c r="D25" s="1" t="s">
        <v>107</v>
      </c>
      <c r="E25" s="3" t="s">
        <v>108</v>
      </c>
      <c r="F25" s="1" t="s">
        <v>109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K25*358.81</f>
        <v>0</v>
      </c>
    </row>
    <row r="26" spans="1:12">
      <c r="A26" s="1"/>
      <c r="B26" s="1">
        <v>819565</v>
      </c>
      <c r="C26" s="1" t="s">
        <v>110</v>
      </c>
      <c r="D26" s="1" t="s">
        <v>111</v>
      </c>
      <c r="E26" s="3" t="s">
        <v>112</v>
      </c>
      <c r="F26" s="1" t="s">
        <v>97</v>
      </c>
      <c r="G26" s="1" t="s">
        <v>113</v>
      </c>
      <c r="H26" s="1">
        <v>0</v>
      </c>
      <c r="I26" s="1">
        <v>0</v>
      </c>
      <c r="J26" s="1" t="s">
        <v>14</v>
      </c>
      <c r="K26" s="2"/>
      <c r="L26" s="5">
        <f>K26*184.93</f>
        <v>0</v>
      </c>
    </row>
    <row r="27" spans="1:12">
      <c r="A27" s="1"/>
      <c r="B27" s="1">
        <v>819566</v>
      </c>
      <c r="C27" s="1" t="s">
        <v>114</v>
      </c>
      <c r="D27" s="1" t="s">
        <v>115</v>
      </c>
      <c r="E27" s="3" t="s">
        <v>116</v>
      </c>
      <c r="F27" s="1" t="s">
        <v>117</v>
      </c>
      <c r="G27" s="1" t="s">
        <v>67</v>
      </c>
      <c r="H27" s="1">
        <v>0</v>
      </c>
      <c r="I27" s="1">
        <v>0</v>
      </c>
      <c r="J27" s="1" t="s">
        <v>14</v>
      </c>
      <c r="K27" s="2"/>
      <c r="L27" s="5">
        <f>K27*222.91</f>
        <v>0</v>
      </c>
    </row>
    <row r="28" spans="1:12">
      <c r="A28" s="1"/>
      <c r="B28" s="1">
        <v>819567</v>
      </c>
      <c r="C28" s="1" t="s">
        <v>118</v>
      </c>
      <c r="D28" s="1" t="s">
        <v>119</v>
      </c>
      <c r="E28" s="3" t="s">
        <v>120</v>
      </c>
      <c r="F28" s="1" t="s">
        <v>121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K28*262.54</f>
        <v>0</v>
      </c>
    </row>
    <row r="29" spans="1:12">
      <c r="A29" s="1"/>
      <c r="B29" s="1">
        <v>819568</v>
      </c>
      <c r="C29" s="1" t="s">
        <v>122</v>
      </c>
      <c r="D29" s="1" t="s">
        <v>123</v>
      </c>
      <c r="E29" s="3" t="s">
        <v>124</v>
      </c>
      <c r="F29" s="1" t="s">
        <v>125</v>
      </c>
      <c r="G29" s="1">
        <v>0</v>
      </c>
      <c r="H29" s="1">
        <v>0</v>
      </c>
      <c r="I29" s="1">
        <v>0</v>
      </c>
      <c r="J29" s="1" t="s">
        <v>14</v>
      </c>
      <c r="K29" s="2"/>
      <c r="L29" s="5">
        <f>K29*187.12</f>
        <v>0</v>
      </c>
    </row>
    <row r="30" spans="1:12">
      <c r="A30" s="1"/>
      <c r="B30" s="1">
        <v>819569</v>
      </c>
      <c r="C30" s="1" t="s">
        <v>126</v>
      </c>
      <c r="D30" s="1" t="s">
        <v>127</v>
      </c>
      <c r="E30" s="3" t="s">
        <v>128</v>
      </c>
      <c r="F30" s="1" t="s">
        <v>129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K30*0.00</f>
        <v>0</v>
      </c>
    </row>
    <row r="31" spans="1:12">
      <c r="A31" s="1"/>
      <c r="B31" s="1">
        <v>819570</v>
      </c>
      <c r="C31" s="1" t="s">
        <v>130</v>
      </c>
      <c r="D31" s="1" t="s">
        <v>131</v>
      </c>
      <c r="E31" s="3" t="s">
        <v>132</v>
      </c>
      <c r="F31" s="1" t="s">
        <v>133</v>
      </c>
      <c r="G31" s="1" t="s">
        <v>67</v>
      </c>
      <c r="H31" s="1">
        <v>0</v>
      </c>
      <c r="I31" s="1">
        <v>0</v>
      </c>
      <c r="J31" s="1" t="s">
        <v>14</v>
      </c>
      <c r="K31" s="2"/>
      <c r="L31" s="5">
        <f>K31*497.01</f>
        <v>0</v>
      </c>
    </row>
    <row r="32" spans="1:12">
      <c r="A32" s="1"/>
      <c r="B32" s="1">
        <v>819571</v>
      </c>
      <c r="C32" s="1" t="s">
        <v>134</v>
      </c>
      <c r="D32" s="1" t="s">
        <v>135</v>
      </c>
      <c r="E32" s="3" t="s">
        <v>136</v>
      </c>
      <c r="F32" s="1" t="s">
        <v>137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K32*345.93</f>
        <v>0</v>
      </c>
    </row>
    <row r="33" spans="1:12">
      <c r="A33" s="1"/>
      <c r="B33" s="1">
        <v>819572</v>
      </c>
      <c r="C33" s="1" t="s">
        <v>138</v>
      </c>
      <c r="D33" s="1" t="s">
        <v>139</v>
      </c>
      <c r="E33" s="3" t="s">
        <v>140</v>
      </c>
      <c r="F33" s="1" t="s">
        <v>141</v>
      </c>
      <c r="G33" s="1" t="s">
        <v>67</v>
      </c>
      <c r="H33" s="1">
        <v>0</v>
      </c>
      <c r="I33" s="1">
        <v>0</v>
      </c>
      <c r="J33" s="1" t="s">
        <v>14</v>
      </c>
      <c r="K33" s="2"/>
      <c r="L33" s="5">
        <f>K33*277.40</f>
        <v>0</v>
      </c>
    </row>
    <row r="34" spans="1:12">
      <c r="A34" s="1"/>
      <c r="B34" s="1">
        <v>819573</v>
      </c>
      <c r="C34" s="1" t="s">
        <v>142</v>
      </c>
      <c r="D34" s="1" t="s">
        <v>143</v>
      </c>
      <c r="E34" s="3" t="s">
        <v>144</v>
      </c>
      <c r="F34" s="1" t="s">
        <v>129</v>
      </c>
      <c r="G34" s="1">
        <v>10</v>
      </c>
      <c r="H34" s="1">
        <v>0</v>
      </c>
      <c r="I34" s="1">
        <v>0</v>
      </c>
      <c r="J34" s="1" t="s">
        <v>14</v>
      </c>
      <c r="K34" s="2"/>
      <c r="L34" s="5">
        <f>K34*0.00</f>
        <v>0</v>
      </c>
    </row>
    <row r="35" spans="1:12">
      <c r="A35" s="1"/>
      <c r="B35" s="1">
        <v>819574</v>
      </c>
      <c r="C35" s="1" t="s">
        <v>145</v>
      </c>
      <c r="D35" s="1" t="s">
        <v>146</v>
      </c>
      <c r="E35" s="3" t="s">
        <v>147</v>
      </c>
      <c r="F35" s="1" t="s">
        <v>148</v>
      </c>
      <c r="G35" s="1">
        <v>4</v>
      </c>
      <c r="H35" s="1">
        <v>0</v>
      </c>
      <c r="I35" s="1">
        <v>0</v>
      </c>
      <c r="J35" s="1" t="s">
        <v>14</v>
      </c>
      <c r="K35" s="2"/>
      <c r="L35" s="5">
        <f>K35*401.24</f>
        <v>0</v>
      </c>
    </row>
    <row r="36" spans="1:12">
      <c r="A36" s="1"/>
      <c r="B36" s="1">
        <v>819575</v>
      </c>
      <c r="C36" s="1" t="s">
        <v>149</v>
      </c>
      <c r="D36" s="1" t="s">
        <v>150</v>
      </c>
      <c r="E36" s="3" t="s">
        <v>151</v>
      </c>
      <c r="F36" s="1" t="s">
        <v>152</v>
      </c>
      <c r="G36" s="1">
        <v>5</v>
      </c>
      <c r="H36" s="1">
        <v>0</v>
      </c>
      <c r="I36" s="1">
        <v>0</v>
      </c>
      <c r="J36" s="1" t="s">
        <v>14</v>
      </c>
      <c r="K36" s="2"/>
      <c r="L36" s="5">
        <f>K36*454.08</f>
        <v>0</v>
      </c>
    </row>
    <row r="37" spans="1:12">
      <c r="A37" s="1"/>
      <c r="B37" s="1">
        <v>819576</v>
      </c>
      <c r="C37" s="1" t="s">
        <v>153</v>
      </c>
      <c r="D37" s="1" t="s">
        <v>154</v>
      </c>
      <c r="E37" s="3" t="s">
        <v>155</v>
      </c>
      <c r="F37" s="1" t="s">
        <v>129</v>
      </c>
      <c r="G37" s="1">
        <v>4</v>
      </c>
      <c r="H37" s="1">
        <v>0</v>
      </c>
      <c r="I37" s="1">
        <v>0</v>
      </c>
      <c r="J37" s="1" t="s">
        <v>14</v>
      </c>
      <c r="K37" s="2"/>
      <c r="L37" s="5">
        <f>K37*0.00</f>
        <v>0</v>
      </c>
    </row>
    <row r="38" spans="1:12">
      <c r="A38" s="1"/>
      <c r="B38" s="1">
        <v>819577</v>
      </c>
      <c r="C38" s="1" t="s">
        <v>156</v>
      </c>
      <c r="D38" s="1" t="s">
        <v>157</v>
      </c>
      <c r="E38" s="3" t="s">
        <v>158</v>
      </c>
      <c r="F38" s="1" t="s">
        <v>129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K38*0.00</f>
        <v>0</v>
      </c>
    </row>
    <row r="39" spans="1:12">
      <c r="A39" s="1"/>
      <c r="B39" s="1">
        <v>819578</v>
      </c>
      <c r="C39" s="1" t="s">
        <v>159</v>
      </c>
      <c r="D39" s="1" t="s">
        <v>160</v>
      </c>
      <c r="E39" s="3" t="s">
        <v>161</v>
      </c>
      <c r="F39" s="1" t="s">
        <v>162</v>
      </c>
      <c r="G39" s="1" t="s">
        <v>58</v>
      </c>
      <c r="H39" s="1">
        <v>0</v>
      </c>
      <c r="I39" s="1">
        <v>0</v>
      </c>
      <c r="J39" s="1" t="s">
        <v>14</v>
      </c>
      <c r="K39" s="2"/>
      <c r="L39" s="5">
        <f>K39*269.15</f>
        <v>0</v>
      </c>
    </row>
    <row r="40" spans="1:12">
      <c r="A40" s="1"/>
      <c r="B40" s="1">
        <v>819579</v>
      </c>
      <c r="C40" s="1" t="s">
        <v>163</v>
      </c>
      <c r="D40" s="1" t="s">
        <v>164</v>
      </c>
      <c r="E40" s="3" t="s">
        <v>165</v>
      </c>
      <c r="F40" s="1" t="s">
        <v>166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K40*356.22</f>
        <v>0</v>
      </c>
    </row>
    <row r="41" spans="1:12">
      <c r="A41" s="1"/>
      <c r="B41" s="1">
        <v>819580</v>
      </c>
      <c r="C41" s="1" t="s">
        <v>167</v>
      </c>
      <c r="D41" s="1" t="s">
        <v>168</v>
      </c>
      <c r="E41" s="3" t="s">
        <v>169</v>
      </c>
      <c r="F41" s="1" t="s">
        <v>170</v>
      </c>
      <c r="G41" s="1">
        <v>7</v>
      </c>
      <c r="H41" s="1">
        <v>0</v>
      </c>
      <c r="I41" s="1">
        <v>0</v>
      </c>
      <c r="J41" s="1" t="s">
        <v>14</v>
      </c>
      <c r="K41" s="2"/>
      <c r="L41" s="5">
        <f>K41*378.12</f>
        <v>0</v>
      </c>
    </row>
    <row r="42" spans="1:12">
      <c r="A42" s="1"/>
      <c r="B42" s="1">
        <v>819581</v>
      </c>
      <c r="C42" s="1" t="s">
        <v>171</v>
      </c>
      <c r="D42" s="1" t="s">
        <v>172</v>
      </c>
      <c r="E42" s="3" t="s">
        <v>173</v>
      </c>
      <c r="F42" s="1" t="s">
        <v>174</v>
      </c>
      <c r="G42" s="1">
        <v>9</v>
      </c>
      <c r="H42" s="1">
        <v>0</v>
      </c>
      <c r="I42" s="1">
        <v>0</v>
      </c>
      <c r="J42" s="1" t="s">
        <v>14</v>
      </c>
      <c r="K42" s="2"/>
      <c r="L42" s="5">
        <f>K42*406.20</f>
        <v>0</v>
      </c>
    </row>
    <row r="43" spans="1:12">
      <c r="A43" s="1"/>
      <c r="B43" s="1">
        <v>819582</v>
      </c>
      <c r="C43" s="1" t="s">
        <v>175</v>
      </c>
      <c r="D43" s="1" t="s">
        <v>176</v>
      </c>
      <c r="E43" s="3" t="s">
        <v>177</v>
      </c>
      <c r="F43" s="1" t="s">
        <v>178</v>
      </c>
      <c r="G43" s="1">
        <v>1</v>
      </c>
      <c r="H43" s="1">
        <v>0</v>
      </c>
      <c r="I43" s="1">
        <v>0</v>
      </c>
      <c r="J43" s="1" t="s">
        <v>14</v>
      </c>
      <c r="K43" s="2"/>
      <c r="L43" s="5">
        <f>K43*719.81</f>
        <v>0</v>
      </c>
    </row>
    <row r="44" spans="1:12">
      <c r="A44" s="1"/>
      <c r="B44" s="1">
        <v>819583</v>
      </c>
      <c r="C44" s="1" t="s">
        <v>179</v>
      </c>
      <c r="D44" s="1" t="s">
        <v>180</v>
      </c>
      <c r="E44" s="3" t="s">
        <v>181</v>
      </c>
      <c r="F44" s="1" t="s">
        <v>182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K44*534.99</f>
        <v>0</v>
      </c>
    </row>
    <row r="45" spans="1:12">
      <c r="A45" s="1"/>
      <c r="B45" s="1">
        <v>819584</v>
      </c>
      <c r="C45" s="1" t="s">
        <v>183</v>
      </c>
      <c r="D45" s="1" t="s">
        <v>184</v>
      </c>
      <c r="E45" s="3" t="s">
        <v>185</v>
      </c>
      <c r="F45" s="1" t="s">
        <v>186</v>
      </c>
      <c r="G45" s="1" t="s">
        <v>67</v>
      </c>
      <c r="H45" s="1">
        <v>0</v>
      </c>
      <c r="I45" s="1">
        <v>0</v>
      </c>
      <c r="J45" s="1" t="s">
        <v>14</v>
      </c>
      <c r="K45" s="2"/>
      <c r="L45" s="5">
        <f>K45*303.82</f>
        <v>0</v>
      </c>
    </row>
    <row r="46" spans="1:12">
      <c r="A46" s="1"/>
      <c r="B46" s="1">
        <v>819585</v>
      </c>
      <c r="C46" s="1" t="s">
        <v>187</v>
      </c>
      <c r="D46" s="1" t="s">
        <v>188</v>
      </c>
      <c r="E46" s="3" t="s">
        <v>189</v>
      </c>
      <c r="F46" s="1" t="s">
        <v>190</v>
      </c>
      <c r="G46" s="1" t="s">
        <v>67</v>
      </c>
      <c r="H46" s="1">
        <v>0</v>
      </c>
      <c r="I46" s="1">
        <v>0</v>
      </c>
      <c r="J46" s="1" t="s">
        <v>14</v>
      </c>
      <c r="K46" s="2"/>
      <c r="L46" s="5">
        <f>K46*498.66</f>
        <v>0</v>
      </c>
    </row>
    <row r="47" spans="1:12">
      <c r="A47" s="1"/>
      <c r="B47" s="1">
        <v>819586</v>
      </c>
      <c r="C47" s="1" t="s">
        <v>191</v>
      </c>
      <c r="D47" s="1" t="s">
        <v>192</v>
      </c>
      <c r="E47" s="3" t="s">
        <v>193</v>
      </c>
      <c r="F47" s="1" t="s">
        <v>194</v>
      </c>
      <c r="G47" s="1">
        <v>9</v>
      </c>
      <c r="H47" s="1">
        <v>0</v>
      </c>
      <c r="I47" s="1">
        <v>0</v>
      </c>
      <c r="J47" s="1" t="s">
        <v>14</v>
      </c>
      <c r="K47" s="2"/>
      <c r="L47" s="5">
        <f>K47*711.67</f>
        <v>0</v>
      </c>
    </row>
    <row r="48" spans="1:12">
      <c r="A48" s="1"/>
      <c r="B48" s="1">
        <v>819587</v>
      </c>
      <c r="C48" s="1" t="s">
        <v>195</v>
      </c>
      <c r="D48" s="1" t="s">
        <v>196</v>
      </c>
      <c r="E48" s="3" t="s">
        <v>197</v>
      </c>
      <c r="F48" s="1" t="s">
        <v>198</v>
      </c>
      <c r="G48" s="1">
        <v>0</v>
      </c>
      <c r="H48" s="1">
        <v>0</v>
      </c>
      <c r="I48" s="1">
        <v>0</v>
      </c>
      <c r="J48" s="1" t="s">
        <v>14</v>
      </c>
      <c r="K48" s="2"/>
      <c r="L48" s="5">
        <f>K48*918.78</f>
        <v>0</v>
      </c>
    </row>
    <row r="49" spans="1:12">
      <c r="A49" s="1"/>
      <c r="B49" s="1">
        <v>819588</v>
      </c>
      <c r="C49" s="1" t="s">
        <v>199</v>
      </c>
      <c r="D49" s="1" t="s">
        <v>200</v>
      </c>
      <c r="E49" s="3" t="s">
        <v>201</v>
      </c>
      <c r="F49" s="1" t="s">
        <v>202</v>
      </c>
      <c r="G49" s="1">
        <v>7</v>
      </c>
      <c r="H49" s="1">
        <v>0</v>
      </c>
      <c r="I49" s="1">
        <v>0</v>
      </c>
      <c r="J49" s="1" t="s">
        <v>14</v>
      </c>
      <c r="K49" s="2"/>
      <c r="L49" s="5">
        <f>K49*421.06</f>
        <v>0</v>
      </c>
    </row>
    <row r="50" spans="1:12">
      <c r="A50" s="1"/>
      <c r="B50" s="1">
        <v>819589</v>
      </c>
      <c r="C50" s="1" t="s">
        <v>203</v>
      </c>
      <c r="D50" s="1" t="s">
        <v>204</v>
      </c>
      <c r="E50" s="3" t="s">
        <v>205</v>
      </c>
      <c r="F50" s="1" t="s">
        <v>206</v>
      </c>
      <c r="G50" s="1">
        <v>0</v>
      </c>
      <c r="H50" s="1">
        <v>0</v>
      </c>
      <c r="I50" s="1">
        <v>0</v>
      </c>
      <c r="J50" s="1" t="s">
        <v>14</v>
      </c>
      <c r="K50" s="2"/>
      <c r="L50" s="5">
        <f>K50*434.32</f>
        <v>0</v>
      </c>
    </row>
    <row r="51" spans="1:12">
      <c r="A51" s="1"/>
      <c r="B51" s="1">
        <v>819590</v>
      </c>
      <c r="C51" s="1" t="s">
        <v>207</v>
      </c>
      <c r="D51" s="1" t="s">
        <v>208</v>
      </c>
      <c r="E51" s="3" t="s">
        <v>209</v>
      </c>
      <c r="F51" s="1" t="s">
        <v>210</v>
      </c>
      <c r="G51" s="1">
        <v>0</v>
      </c>
      <c r="H51" s="1">
        <v>0</v>
      </c>
      <c r="I51" s="1">
        <v>0</v>
      </c>
      <c r="J51" s="1" t="s">
        <v>14</v>
      </c>
      <c r="K51" s="2"/>
      <c r="L51" s="5">
        <f>K51*467.72</f>
        <v>0</v>
      </c>
    </row>
    <row r="52" spans="1:12">
      <c r="A52" s="1"/>
      <c r="B52" s="1">
        <v>819591</v>
      </c>
      <c r="C52" s="1" t="s">
        <v>211</v>
      </c>
      <c r="D52" s="1" t="s">
        <v>212</v>
      </c>
      <c r="E52" s="3" t="s">
        <v>213</v>
      </c>
      <c r="F52" s="1" t="s">
        <v>214</v>
      </c>
      <c r="G52" s="1" t="s">
        <v>58</v>
      </c>
      <c r="H52" s="1">
        <v>0</v>
      </c>
      <c r="I52" s="1">
        <v>0</v>
      </c>
      <c r="J52" s="1" t="s">
        <v>14</v>
      </c>
      <c r="K52" s="2"/>
      <c r="L52" s="5">
        <f>K52*198.14</f>
        <v>0</v>
      </c>
    </row>
    <row r="53" spans="1:12">
      <c r="A53" s="1"/>
      <c r="B53" s="1">
        <v>819592</v>
      </c>
      <c r="C53" s="1" t="s">
        <v>215</v>
      </c>
      <c r="D53" s="1" t="s">
        <v>216</v>
      </c>
      <c r="E53" s="3" t="s">
        <v>217</v>
      </c>
      <c r="F53" s="1" t="s">
        <v>218</v>
      </c>
      <c r="G53" s="1">
        <v>10</v>
      </c>
      <c r="H53" s="1">
        <v>0</v>
      </c>
      <c r="I53" s="1">
        <v>0</v>
      </c>
      <c r="J53" s="1" t="s">
        <v>14</v>
      </c>
      <c r="K53" s="2"/>
      <c r="L53" s="5">
        <f>K53*279.05</f>
        <v>0</v>
      </c>
    </row>
    <row r="54" spans="1:12">
      <c r="A54" s="1"/>
      <c r="B54" s="1">
        <v>819593</v>
      </c>
      <c r="C54" s="1" t="s">
        <v>219</v>
      </c>
      <c r="D54" s="1" t="s">
        <v>220</v>
      </c>
      <c r="E54" s="3" t="s">
        <v>221</v>
      </c>
      <c r="F54" s="1" t="s">
        <v>222</v>
      </c>
      <c r="G54" s="1">
        <v>9</v>
      </c>
      <c r="H54" s="1">
        <v>0</v>
      </c>
      <c r="I54" s="1">
        <v>0</v>
      </c>
      <c r="J54" s="1" t="s">
        <v>14</v>
      </c>
      <c r="K54" s="2"/>
      <c r="L54" s="5">
        <f>K54*239.42</f>
        <v>0</v>
      </c>
    </row>
    <row r="55" spans="1:12">
      <c r="A55" s="1"/>
      <c r="B55" s="1">
        <v>819594</v>
      </c>
      <c r="C55" s="1" t="s">
        <v>223</v>
      </c>
      <c r="D55" s="1" t="s">
        <v>224</v>
      </c>
      <c r="E55" s="3" t="s">
        <v>225</v>
      </c>
      <c r="F55" s="1" t="s">
        <v>105</v>
      </c>
      <c r="G55" s="1" t="s">
        <v>67</v>
      </c>
      <c r="H55" s="1">
        <v>0</v>
      </c>
      <c r="I55" s="1">
        <v>0</v>
      </c>
      <c r="J55" s="1" t="s">
        <v>14</v>
      </c>
      <c r="K55" s="2"/>
      <c r="L55" s="5">
        <f>K55*284.01</f>
        <v>0</v>
      </c>
    </row>
    <row r="56" spans="1:12">
      <c r="A56" s="1"/>
      <c r="B56" s="1">
        <v>819595</v>
      </c>
      <c r="C56" s="1" t="s">
        <v>226</v>
      </c>
      <c r="D56" s="1" t="s">
        <v>227</v>
      </c>
      <c r="E56" s="3" t="s">
        <v>228</v>
      </c>
      <c r="F56" s="1" t="s">
        <v>229</v>
      </c>
      <c r="G56" s="1">
        <v>8</v>
      </c>
      <c r="H56" s="1">
        <v>0</v>
      </c>
      <c r="I56" s="1">
        <v>0</v>
      </c>
      <c r="J56" s="1" t="s">
        <v>14</v>
      </c>
      <c r="K56" s="2"/>
      <c r="L56" s="5">
        <f>K56*465.64</f>
        <v>0</v>
      </c>
    </row>
    <row r="57" spans="1:12">
      <c r="A57" s="1"/>
      <c r="B57" s="1">
        <v>819596</v>
      </c>
      <c r="C57" s="1" t="s">
        <v>230</v>
      </c>
      <c r="D57" s="1" t="s">
        <v>231</v>
      </c>
      <c r="E57" s="3" t="s">
        <v>232</v>
      </c>
      <c r="F57" s="1" t="s">
        <v>233</v>
      </c>
      <c r="G57" s="1">
        <v>5</v>
      </c>
      <c r="H57" s="1">
        <v>0</v>
      </c>
      <c r="I57" s="1">
        <v>0</v>
      </c>
      <c r="J57" s="1" t="s">
        <v>14</v>
      </c>
      <c r="K57" s="2"/>
      <c r="L57" s="5">
        <f>K57*416.10</f>
        <v>0</v>
      </c>
    </row>
    <row r="58" spans="1:12">
      <c r="A58" s="1"/>
      <c r="B58" s="1">
        <v>819597</v>
      </c>
      <c r="C58" s="1" t="s">
        <v>234</v>
      </c>
      <c r="D58" s="1" t="s">
        <v>235</v>
      </c>
      <c r="E58" s="3" t="s">
        <v>236</v>
      </c>
      <c r="F58" s="1" t="s">
        <v>237</v>
      </c>
      <c r="G58" s="1">
        <v>0</v>
      </c>
      <c r="H58" s="1">
        <v>0</v>
      </c>
      <c r="I58" s="1">
        <v>0</v>
      </c>
      <c r="J58" s="1" t="s">
        <v>14</v>
      </c>
      <c r="K58" s="2"/>
      <c r="L58" s="5">
        <f>K58*491.73</f>
        <v>0</v>
      </c>
    </row>
    <row r="59" spans="1:12">
      <c r="A59" s="1"/>
      <c r="B59" s="1">
        <v>819598</v>
      </c>
      <c r="C59" s="1" t="s">
        <v>238</v>
      </c>
      <c r="D59" s="1" t="s">
        <v>239</v>
      </c>
      <c r="E59" s="3" t="s">
        <v>240</v>
      </c>
      <c r="F59" s="1" t="s">
        <v>241</v>
      </c>
      <c r="G59" s="1" t="s">
        <v>58</v>
      </c>
      <c r="H59" s="1">
        <v>0</v>
      </c>
      <c r="I59" s="1">
        <v>0</v>
      </c>
      <c r="J59" s="1" t="s">
        <v>14</v>
      </c>
      <c r="K59" s="2"/>
      <c r="L59" s="5">
        <f>K59*175.03</f>
        <v>0</v>
      </c>
    </row>
    <row r="60" spans="1:12">
      <c r="A60" s="1"/>
      <c r="B60" s="1">
        <v>819599</v>
      </c>
      <c r="C60" s="1" t="s">
        <v>242</v>
      </c>
      <c r="D60" s="1" t="s">
        <v>243</v>
      </c>
      <c r="E60" s="3" t="s">
        <v>244</v>
      </c>
      <c r="F60" s="1" t="s">
        <v>245</v>
      </c>
      <c r="G60" s="1">
        <v>10</v>
      </c>
      <c r="H60" s="1">
        <v>0</v>
      </c>
      <c r="I60" s="1">
        <v>0</v>
      </c>
      <c r="J60" s="1" t="s">
        <v>14</v>
      </c>
      <c r="K60" s="2"/>
      <c r="L60" s="5">
        <f>K60*179.98</f>
        <v>0</v>
      </c>
    </row>
    <row r="61" spans="1:12">
      <c r="A61" s="1"/>
      <c r="B61" s="1">
        <v>819600</v>
      </c>
      <c r="C61" s="1" t="s">
        <v>246</v>
      </c>
      <c r="D61" s="1" t="s">
        <v>247</v>
      </c>
      <c r="E61" s="3" t="s">
        <v>248</v>
      </c>
      <c r="F61" s="1" t="s">
        <v>249</v>
      </c>
      <c r="G61" s="1" t="s">
        <v>67</v>
      </c>
      <c r="H61" s="1">
        <v>0</v>
      </c>
      <c r="I61" s="1">
        <v>0</v>
      </c>
      <c r="J61" s="1" t="s">
        <v>14</v>
      </c>
      <c r="K61" s="2"/>
      <c r="L61" s="5">
        <f>K61*227.87</f>
        <v>0</v>
      </c>
    </row>
    <row r="62" spans="1:12">
      <c r="A62" s="1"/>
      <c r="B62" s="1">
        <v>819601</v>
      </c>
      <c r="C62" s="1" t="s">
        <v>250</v>
      </c>
      <c r="D62" s="1" t="s">
        <v>251</v>
      </c>
      <c r="E62" s="3" t="s">
        <v>252</v>
      </c>
      <c r="F62" s="1" t="s">
        <v>53</v>
      </c>
      <c r="G62" s="1" t="s">
        <v>67</v>
      </c>
      <c r="H62" s="1">
        <v>0</v>
      </c>
      <c r="I62" s="1">
        <v>0</v>
      </c>
      <c r="J62" s="1" t="s">
        <v>14</v>
      </c>
      <c r="K62" s="2"/>
      <c r="L62" s="5">
        <f>K62*267.49</f>
        <v>0</v>
      </c>
    </row>
    <row r="63" spans="1:12">
      <c r="A63" s="1"/>
      <c r="B63" s="1">
        <v>819602</v>
      </c>
      <c r="C63" s="1" t="s">
        <v>253</v>
      </c>
      <c r="D63" s="1" t="s">
        <v>254</v>
      </c>
      <c r="E63" s="3" t="s">
        <v>255</v>
      </c>
      <c r="F63" s="1" t="s">
        <v>256</v>
      </c>
      <c r="G63" s="1">
        <v>0</v>
      </c>
      <c r="H63" s="1">
        <v>0</v>
      </c>
      <c r="I63" s="1">
        <v>0</v>
      </c>
      <c r="J63" s="1" t="s">
        <v>14</v>
      </c>
      <c r="K63" s="2"/>
      <c r="L63" s="5">
        <f>K63*442.52</f>
        <v>0</v>
      </c>
    </row>
    <row r="64" spans="1:12">
      <c r="A64" s="1"/>
      <c r="B64" s="1">
        <v>819603</v>
      </c>
      <c r="C64" s="1" t="s">
        <v>257</v>
      </c>
      <c r="D64" s="1" t="s">
        <v>258</v>
      </c>
      <c r="E64" s="3" t="s">
        <v>259</v>
      </c>
      <c r="F64" s="1" t="s">
        <v>27</v>
      </c>
      <c r="G64" s="1" t="s">
        <v>58</v>
      </c>
      <c r="H64" s="1">
        <v>0</v>
      </c>
      <c r="I64" s="1">
        <v>0</v>
      </c>
      <c r="J64" s="1" t="s">
        <v>14</v>
      </c>
      <c r="K64" s="2"/>
      <c r="L64" s="5">
        <f>K64*219.61</f>
        <v>0</v>
      </c>
    </row>
    <row r="65" spans="1:12">
      <c r="A65" s="1"/>
      <c r="B65" s="1">
        <v>819604</v>
      </c>
      <c r="C65" s="1" t="s">
        <v>260</v>
      </c>
      <c r="D65" s="1" t="s">
        <v>261</v>
      </c>
      <c r="E65" s="3" t="s">
        <v>262</v>
      </c>
      <c r="F65" s="1" t="s">
        <v>32</v>
      </c>
      <c r="G65" s="1" t="s">
        <v>67</v>
      </c>
      <c r="H65" s="1">
        <v>0</v>
      </c>
      <c r="I65" s="1">
        <v>0</v>
      </c>
      <c r="J65" s="1" t="s">
        <v>14</v>
      </c>
      <c r="K65" s="2"/>
      <c r="L65" s="5">
        <f>K65*313.73</f>
        <v>0</v>
      </c>
    </row>
    <row r="66" spans="1:12">
      <c r="A66" s="1"/>
      <c r="B66" s="1">
        <v>819605</v>
      </c>
      <c r="C66" s="1" t="s">
        <v>263</v>
      </c>
      <c r="D66" s="1" t="s">
        <v>264</v>
      </c>
      <c r="E66" s="3" t="s">
        <v>265</v>
      </c>
      <c r="F66" s="1" t="s">
        <v>266</v>
      </c>
      <c r="G66" s="1" t="s">
        <v>67</v>
      </c>
      <c r="H66" s="1">
        <v>0</v>
      </c>
      <c r="I66" s="1">
        <v>0</v>
      </c>
      <c r="J66" s="1" t="s">
        <v>14</v>
      </c>
      <c r="K66" s="2"/>
      <c r="L66" s="5">
        <f>K66*487.10</f>
        <v>0</v>
      </c>
    </row>
    <row r="67" spans="1:12">
      <c r="A67" s="1"/>
      <c r="B67" s="1">
        <v>819606</v>
      </c>
      <c r="C67" s="1" t="s">
        <v>267</v>
      </c>
      <c r="D67" s="1" t="s">
        <v>268</v>
      </c>
      <c r="E67" s="3" t="s">
        <v>269</v>
      </c>
      <c r="F67" s="1" t="s">
        <v>129</v>
      </c>
      <c r="G67" s="1">
        <v>0</v>
      </c>
      <c r="H67" s="1">
        <v>0</v>
      </c>
      <c r="I67" s="1">
        <v>0</v>
      </c>
      <c r="J67" s="1" t="s">
        <v>14</v>
      </c>
      <c r="K67" s="2"/>
      <c r="L67" s="5">
        <f>K67*0.00</f>
        <v>0</v>
      </c>
    </row>
    <row r="68" spans="1:12">
      <c r="A68" s="1"/>
      <c r="B68" s="1">
        <v>819607</v>
      </c>
      <c r="C68" s="1" t="s">
        <v>270</v>
      </c>
      <c r="D68" s="1" t="s">
        <v>271</v>
      </c>
      <c r="E68" s="3" t="s">
        <v>272</v>
      </c>
      <c r="F68" s="1" t="s">
        <v>273</v>
      </c>
      <c r="G68" s="1" t="s">
        <v>67</v>
      </c>
      <c r="H68" s="1">
        <v>0</v>
      </c>
      <c r="I68" s="1">
        <v>0</v>
      </c>
      <c r="J68" s="1" t="s">
        <v>14</v>
      </c>
      <c r="K68" s="2"/>
      <c r="L68" s="5">
        <f>K68*194.84</f>
        <v>0</v>
      </c>
    </row>
    <row r="69" spans="1:12">
      <c r="A69" s="1"/>
      <c r="B69" s="1">
        <v>819608</v>
      </c>
      <c r="C69" s="1" t="s">
        <v>274</v>
      </c>
      <c r="D69" s="1"/>
      <c r="E69" s="3" t="s">
        <v>275</v>
      </c>
      <c r="F69" s="1" t="s">
        <v>129</v>
      </c>
      <c r="G69" s="1">
        <v>0</v>
      </c>
      <c r="H69" s="1">
        <v>0</v>
      </c>
      <c r="I69" s="1">
        <v>0</v>
      </c>
      <c r="J69" s="1" t="s">
        <v>14</v>
      </c>
      <c r="K69" s="2"/>
      <c r="L69" s="5">
        <f>K69*0.00</f>
        <v>0</v>
      </c>
    </row>
    <row r="70" spans="1:12">
      <c r="A70" s="1"/>
      <c r="B70" s="1">
        <v>819609</v>
      </c>
      <c r="C70" s="1" t="s">
        <v>276</v>
      </c>
      <c r="D70" s="1"/>
      <c r="E70" s="3" t="s">
        <v>277</v>
      </c>
      <c r="F70" s="1" t="s">
        <v>278</v>
      </c>
      <c r="G70" s="1">
        <v>0</v>
      </c>
      <c r="H70" s="1">
        <v>0</v>
      </c>
      <c r="I70" s="1">
        <v>0</v>
      </c>
      <c r="J70" s="1" t="s">
        <v>14</v>
      </c>
      <c r="K70" s="2"/>
      <c r="L70" s="5">
        <f>K70*329.61</f>
        <v>0</v>
      </c>
    </row>
    <row r="71" spans="1:12">
      <c r="A71" s="1"/>
      <c r="B71" s="1">
        <v>819610</v>
      </c>
      <c r="C71" s="1" t="s">
        <v>279</v>
      </c>
      <c r="D71" s="1" t="s">
        <v>280</v>
      </c>
      <c r="E71" s="3" t="s">
        <v>281</v>
      </c>
      <c r="F71" s="1" t="s">
        <v>282</v>
      </c>
      <c r="G71" s="1" t="s">
        <v>67</v>
      </c>
      <c r="H71" s="1">
        <v>0</v>
      </c>
      <c r="I71" s="1">
        <v>0</v>
      </c>
      <c r="J71" s="1" t="s">
        <v>14</v>
      </c>
      <c r="K71" s="2"/>
      <c r="L71" s="5">
        <f>K71*411.15</f>
        <v>0</v>
      </c>
    </row>
    <row r="72" spans="1:12">
      <c r="A72" s="1"/>
      <c r="B72" s="1">
        <v>819611</v>
      </c>
      <c r="C72" s="1" t="s">
        <v>283</v>
      </c>
      <c r="D72" s="1" t="s">
        <v>284</v>
      </c>
      <c r="E72" s="3" t="s">
        <v>285</v>
      </c>
      <c r="F72" s="1" t="s">
        <v>286</v>
      </c>
      <c r="G72" s="1">
        <v>0</v>
      </c>
      <c r="H72" s="1">
        <v>0</v>
      </c>
      <c r="I72" s="1">
        <v>0</v>
      </c>
      <c r="J72" s="1" t="s">
        <v>14</v>
      </c>
      <c r="K72" s="2"/>
      <c r="L72" s="5">
        <f>K72*538.03</f>
        <v>0</v>
      </c>
    </row>
    <row r="73" spans="1:12">
      <c r="A73" s="1"/>
      <c r="B73" s="1">
        <v>819612</v>
      </c>
      <c r="C73" s="1" t="s">
        <v>287</v>
      </c>
      <c r="D73" s="1" t="s">
        <v>288</v>
      </c>
      <c r="E73" s="3" t="s">
        <v>289</v>
      </c>
      <c r="F73" s="1" t="s">
        <v>290</v>
      </c>
      <c r="G73" s="1" t="s">
        <v>67</v>
      </c>
      <c r="H73" s="1">
        <v>0</v>
      </c>
      <c r="I73" s="1">
        <v>0</v>
      </c>
      <c r="J73" s="1" t="s">
        <v>14</v>
      </c>
      <c r="K73" s="2"/>
      <c r="L73" s="5">
        <f>K73*548.20</f>
        <v>0</v>
      </c>
    </row>
    <row r="74" spans="1:12">
      <c r="A74" s="1"/>
      <c r="B74" s="1">
        <v>819613</v>
      </c>
      <c r="C74" s="1" t="s">
        <v>291</v>
      </c>
      <c r="D74" s="1" t="s">
        <v>292</v>
      </c>
      <c r="E74" s="3" t="s">
        <v>293</v>
      </c>
      <c r="F74" s="1" t="s">
        <v>290</v>
      </c>
      <c r="G74" s="1" t="s">
        <v>67</v>
      </c>
      <c r="H74" s="1">
        <v>0</v>
      </c>
      <c r="I74" s="1">
        <v>0</v>
      </c>
      <c r="J74" s="1" t="s">
        <v>14</v>
      </c>
      <c r="K74" s="2"/>
      <c r="L74" s="5">
        <f>K74*548.20</f>
        <v>0</v>
      </c>
    </row>
    <row r="75" spans="1:12">
      <c r="A75" s="1"/>
      <c r="B75" s="1">
        <v>819614</v>
      </c>
      <c r="C75" s="1" t="s">
        <v>294</v>
      </c>
      <c r="D75" s="1" t="s">
        <v>295</v>
      </c>
      <c r="E75" s="3" t="s">
        <v>296</v>
      </c>
      <c r="F75" s="1" t="s">
        <v>297</v>
      </c>
      <c r="G75" s="1">
        <v>4</v>
      </c>
      <c r="H75" s="1">
        <v>0</v>
      </c>
      <c r="I75" s="1">
        <v>0</v>
      </c>
      <c r="J75" s="1" t="s">
        <v>14</v>
      </c>
      <c r="K75" s="2"/>
      <c r="L75" s="5">
        <f>K75*555.75</f>
        <v>0</v>
      </c>
    </row>
    <row r="76" spans="1:12">
      <c r="A76" s="1"/>
      <c r="B76" s="1">
        <v>819615</v>
      </c>
      <c r="C76" s="1" t="s">
        <v>298</v>
      </c>
      <c r="D76" s="1" t="s">
        <v>299</v>
      </c>
      <c r="E76" s="3" t="s">
        <v>300</v>
      </c>
      <c r="F76" s="1" t="s">
        <v>301</v>
      </c>
      <c r="G76" s="1" t="s">
        <v>67</v>
      </c>
      <c r="H76" s="1">
        <v>0</v>
      </c>
      <c r="I76" s="1">
        <v>0</v>
      </c>
      <c r="J76" s="1" t="s">
        <v>14</v>
      </c>
      <c r="K76" s="2"/>
      <c r="L76" s="5">
        <f>K76*559.76</f>
        <v>0</v>
      </c>
    </row>
    <row r="77" spans="1:12">
      <c r="A77" s="1"/>
      <c r="B77" s="1">
        <v>823142</v>
      </c>
      <c r="C77" s="1" t="s">
        <v>302</v>
      </c>
      <c r="D77" s="1" t="s">
        <v>303</v>
      </c>
      <c r="E77" s="3" t="s">
        <v>304</v>
      </c>
      <c r="F77" s="1" t="s">
        <v>305</v>
      </c>
      <c r="G77" s="1" t="s">
        <v>67</v>
      </c>
      <c r="H77" s="1">
        <v>0</v>
      </c>
      <c r="I77" s="1">
        <v>0</v>
      </c>
      <c r="J77" s="1" t="s">
        <v>14</v>
      </c>
      <c r="K77" s="2"/>
      <c r="L77" s="5">
        <f>K77*427.66</f>
        <v>0</v>
      </c>
    </row>
    <row r="78" spans="1:12">
      <c r="A78" s="1"/>
      <c r="B78" s="1">
        <v>823143</v>
      </c>
      <c r="C78" s="1" t="s">
        <v>306</v>
      </c>
      <c r="D78" s="1" t="s">
        <v>307</v>
      </c>
      <c r="E78" s="3" t="s">
        <v>308</v>
      </c>
      <c r="F78" s="1" t="s">
        <v>301</v>
      </c>
      <c r="G78" s="1">
        <v>9</v>
      </c>
      <c r="H78" s="1">
        <v>0</v>
      </c>
      <c r="I78" s="1">
        <v>0</v>
      </c>
      <c r="J78" s="1" t="s">
        <v>14</v>
      </c>
      <c r="K78" s="2"/>
      <c r="L78" s="5">
        <f>K78*559.76</f>
        <v>0</v>
      </c>
    </row>
    <row r="79" spans="1:12">
      <c r="A79" s="1"/>
      <c r="B79" s="1">
        <v>823144</v>
      </c>
      <c r="C79" s="1" t="s">
        <v>309</v>
      </c>
      <c r="D79" s="1" t="s">
        <v>310</v>
      </c>
      <c r="E79" s="3" t="s">
        <v>311</v>
      </c>
      <c r="F79" s="1" t="s">
        <v>312</v>
      </c>
      <c r="G79" s="1">
        <v>5</v>
      </c>
      <c r="H79" s="1">
        <v>0</v>
      </c>
      <c r="I79" s="1">
        <v>0</v>
      </c>
      <c r="J79" s="1" t="s">
        <v>14</v>
      </c>
      <c r="K79" s="2"/>
      <c r="L79" s="5">
        <f>K79*493.71</f>
        <v>0</v>
      </c>
    </row>
    <row r="80" spans="1:12">
      <c r="A80" s="1"/>
      <c r="B80" s="1">
        <v>823145</v>
      </c>
      <c r="C80" s="1" t="s">
        <v>313</v>
      </c>
      <c r="D80" s="1" t="s">
        <v>314</v>
      </c>
      <c r="E80" s="3" t="s">
        <v>315</v>
      </c>
      <c r="F80" s="1" t="s">
        <v>316</v>
      </c>
      <c r="G80" s="1">
        <v>7</v>
      </c>
      <c r="H80" s="1">
        <v>0</v>
      </c>
      <c r="I80" s="1">
        <v>0</v>
      </c>
      <c r="J80" s="1" t="s">
        <v>14</v>
      </c>
      <c r="K80" s="2"/>
      <c r="L80" s="5">
        <f>K80*665.43</f>
        <v>0</v>
      </c>
    </row>
    <row r="81" spans="1:12">
      <c r="A81" s="1"/>
      <c r="B81" s="1">
        <v>823970</v>
      </c>
      <c r="C81" s="1" t="s">
        <v>317</v>
      </c>
      <c r="D81" s="1" t="s">
        <v>318</v>
      </c>
      <c r="E81" s="3" t="s">
        <v>319</v>
      </c>
      <c r="F81" s="1" t="s">
        <v>320</v>
      </c>
      <c r="G81" s="1" t="s">
        <v>67</v>
      </c>
      <c r="H81" s="1">
        <v>0</v>
      </c>
      <c r="I81" s="1">
        <v>0</v>
      </c>
      <c r="J81" s="1" t="s">
        <v>14</v>
      </c>
      <c r="K81" s="2"/>
      <c r="L81" s="5">
        <f>K81*582.87</f>
        <v>0</v>
      </c>
    </row>
    <row r="82" spans="1:12">
      <c r="A82" s="1"/>
      <c r="B82" s="1">
        <v>823969</v>
      </c>
      <c r="C82" s="1" t="s">
        <v>321</v>
      </c>
      <c r="D82" s="1" t="s">
        <v>322</v>
      </c>
      <c r="E82" s="3" t="s">
        <v>323</v>
      </c>
      <c r="F82" s="1" t="s">
        <v>324</v>
      </c>
      <c r="G82" s="1">
        <v>7</v>
      </c>
      <c r="H82" s="1">
        <v>0</v>
      </c>
      <c r="I82" s="1">
        <v>0</v>
      </c>
      <c r="J82" s="1" t="s">
        <v>14</v>
      </c>
      <c r="K82" s="2"/>
      <c r="L82" s="5">
        <f>K82*388.03</f>
        <v>0</v>
      </c>
    </row>
    <row r="83" spans="1:12">
      <c r="A83" s="1"/>
      <c r="B83" s="1">
        <v>823968</v>
      </c>
      <c r="C83" s="1" t="s">
        <v>325</v>
      </c>
      <c r="D83" s="1" t="s">
        <v>326</v>
      </c>
      <c r="E83" s="3" t="s">
        <v>327</v>
      </c>
      <c r="F83" s="1" t="s">
        <v>328</v>
      </c>
      <c r="G83" s="1">
        <v>5</v>
      </c>
      <c r="H83" s="1">
        <v>0</v>
      </c>
      <c r="I83" s="1">
        <v>0</v>
      </c>
      <c r="J83" s="1" t="s">
        <v>14</v>
      </c>
      <c r="K83" s="2"/>
      <c r="L83" s="5">
        <f>K83*392.99</f>
        <v>0</v>
      </c>
    </row>
    <row r="84" spans="1:12">
      <c r="A84" s="1"/>
      <c r="B84" s="1">
        <v>824719</v>
      </c>
      <c r="C84" s="1" t="s">
        <v>329</v>
      </c>
      <c r="D84" s="1" t="s">
        <v>330</v>
      </c>
      <c r="E84" s="3" t="s">
        <v>331</v>
      </c>
      <c r="F84" s="1" t="s">
        <v>332</v>
      </c>
      <c r="G84" s="1" t="s">
        <v>28</v>
      </c>
      <c r="H84" s="1">
        <v>0</v>
      </c>
      <c r="I84" s="1">
        <v>0</v>
      </c>
      <c r="J84" s="1" t="s">
        <v>14</v>
      </c>
      <c r="K84" s="2"/>
      <c r="L84" s="5">
        <f>K84*153.56</f>
        <v>0</v>
      </c>
    </row>
    <row r="85" spans="1:12">
      <c r="A85" s="1"/>
      <c r="B85" s="1">
        <v>824720</v>
      </c>
      <c r="C85" s="1" t="s">
        <v>333</v>
      </c>
      <c r="D85" s="1" t="s">
        <v>334</v>
      </c>
      <c r="E85" s="3" t="s">
        <v>335</v>
      </c>
      <c r="F85" s="1" t="s">
        <v>336</v>
      </c>
      <c r="G85" s="1">
        <v>0</v>
      </c>
      <c r="H85" s="1">
        <v>0</v>
      </c>
      <c r="I85" s="1">
        <v>0</v>
      </c>
      <c r="J85" s="1" t="s">
        <v>14</v>
      </c>
      <c r="K85" s="2"/>
      <c r="L85" s="5">
        <f>K85*171.72</f>
        <v>0</v>
      </c>
    </row>
    <row r="86" spans="1:12">
      <c r="A86" s="1"/>
      <c r="B86" s="1">
        <v>824721</v>
      </c>
      <c r="C86" s="1" t="s">
        <v>337</v>
      </c>
      <c r="D86" s="1" t="s">
        <v>338</v>
      </c>
      <c r="E86" s="3" t="s">
        <v>339</v>
      </c>
      <c r="F86" s="1" t="s">
        <v>340</v>
      </c>
      <c r="G86" s="1" t="s">
        <v>58</v>
      </c>
      <c r="H86" s="1">
        <v>0</v>
      </c>
      <c r="I86" s="1">
        <v>0</v>
      </c>
      <c r="J86" s="1" t="s">
        <v>14</v>
      </c>
      <c r="K86" s="2"/>
      <c r="L86" s="5">
        <f>K86*176.68</f>
        <v>0</v>
      </c>
    </row>
    <row r="87" spans="1:12">
      <c r="A87" s="1"/>
      <c r="B87" s="1">
        <v>824722</v>
      </c>
      <c r="C87" s="1" t="s">
        <v>341</v>
      </c>
      <c r="D87" s="1" t="s">
        <v>342</v>
      </c>
      <c r="E87" s="3" t="s">
        <v>343</v>
      </c>
      <c r="F87" s="1" t="s">
        <v>344</v>
      </c>
      <c r="G87" s="1" t="s">
        <v>67</v>
      </c>
      <c r="H87" s="1">
        <v>0</v>
      </c>
      <c r="I87" s="1">
        <v>0</v>
      </c>
      <c r="J87" s="1" t="s">
        <v>14</v>
      </c>
      <c r="K87" s="2"/>
      <c r="L87" s="5">
        <f>K87*231.17</f>
        <v>0</v>
      </c>
    </row>
    <row r="88" spans="1:12">
      <c r="A88" s="1"/>
      <c r="B88" s="1">
        <v>824723</v>
      </c>
      <c r="C88" s="1" t="s">
        <v>345</v>
      </c>
      <c r="D88" s="1" t="s">
        <v>346</v>
      </c>
      <c r="E88" s="3" t="s">
        <v>347</v>
      </c>
      <c r="F88" s="1" t="s">
        <v>129</v>
      </c>
      <c r="G88" s="1">
        <v>0</v>
      </c>
      <c r="H88" s="1">
        <v>0</v>
      </c>
      <c r="I88" s="1">
        <v>0</v>
      </c>
      <c r="J88" s="1" t="s">
        <v>14</v>
      </c>
      <c r="K88" s="2"/>
      <c r="L88" s="5">
        <f>K88*0.00</f>
        <v>0</v>
      </c>
    </row>
    <row r="89" spans="1:12">
      <c r="A89" s="1"/>
      <c r="B89" s="1">
        <v>824724</v>
      </c>
      <c r="C89" s="1" t="s">
        <v>348</v>
      </c>
      <c r="D89" s="1" t="s">
        <v>349</v>
      </c>
      <c r="E89" s="3" t="s">
        <v>350</v>
      </c>
      <c r="F89" s="1" t="s">
        <v>351</v>
      </c>
      <c r="G89" s="1" t="s">
        <v>67</v>
      </c>
      <c r="H89" s="1">
        <v>0</v>
      </c>
      <c r="I89" s="1">
        <v>0</v>
      </c>
      <c r="J89" s="1" t="s">
        <v>14</v>
      </c>
      <c r="K89" s="2"/>
      <c r="L89" s="5">
        <f>K89*336.84</f>
        <v>0</v>
      </c>
    </row>
    <row r="90" spans="1:12">
      <c r="A90" s="1"/>
      <c r="B90" s="1">
        <v>824725</v>
      </c>
      <c r="C90" s="1" t="s">
        <v>352</v>
      </c>
      <c r="D90" s="1" t="s">
        <v>353</v>
      </c>
      <c r="E90" s="3" t="s">
        <v>354</v>
      </c>
      <c r="F90" s="1" t="s">
        <v>355</v>
      </c>
      <c r="G90" s="1" t="s">
        <v>28</v>
      </c>
      <c r="H90" s="1">
        <v>0</v>
      </c>
      <c r="I90" s="1">
        <v>0</v>
      </c>
      <c r="J90" s="1" t="s">
        <v>14</v>
      </c>
      <c r="K90" s="2"/>
      <c r="L90" s="5">
        <f>K90*158.52</f>
        <v>0</v>
      </c>
    </row>
    <row r="91" spans="1:12">
      <c r="A91" s="1"/>
      <c r="B91" s="1">
        <v>824726</v>
      </c>
      <c r="C91" s="1" t="s">
        <v>356</v>
      </c>
      <c r="D91" s="1" t="s">
        <v>357</v>
      </c>
      <c r="E91" s="3" t="s">
        <v>358</v>
      </c>
      <c r="F91" s="1" t="s">
        <v>245</v>
      </c>
      <c r="G91" s="1">
        <v>0</v>
      </c>
      <c r="H91" s="1">
        <v>0</v>
      </c>
      <c r="I91" s="1">
        <v>0</v>
      </c>
      <c r="J91" s="1" t="s">
        <v>14</v>
      </c>
      <c r="K91" s="2"/>
      <c r="L91" s="5">
        <f>K91*179.98</f>
        <v>0</v>
      </c>
    </row>
    <row r="92" spans="1:12">
      <c r="A92" s="1"/>
      <c r="B92" s="1">
        <v>824727</v>
      </c>
      <c r="C92" s="1" t="s">
        <v>359</v>
      </c>
      <c r="D92" s="1" t="s">
        <v>360</v>
      </c>
      <c r="E92" s="3" t="s">
        <v>361</v>
      </c>
      <c r="F92" s="1" t="s">
        <v>222</v>
      </c>
      <c r="G92" s="1" t="s">
        <v>58</v>
      </c>
      <c r="H92" s="1">
        <v>0</v>
      </c>
      <c r="I92" s="1">
        <v>0</v>
      </c>
      <c r="J92" s="1" t="s">
        <v>14</v>
      </c>
      <c r="K92" s="2"/>
      <c r="L92" s="5">
        <f>K92*239.42</f>
        <v>0</v>
      </c>
    </row>
    <row r="93" spans="1:12">
      <c r="A93" s="1"/>
      <c r="B93" s="1">
        <v>824728</v>
      </c>
      <c r="C93" s="1" t="s">
        <v>362</v>
      </c>
      <c r="D93" s="1" t="s">
        <v>363</v>
      </c>
      <c r="E93" s="3" t="s">
        <v>364</v>
      </c>
      <c r="F93" s="1" t="s">
        <v>365</v>
      </c>
      <c r="G93" s="1" t="s">
        <v>58</v>
      </c>
      <c r="H93" s="1">
        <v>0</v>
      </c>
      <c r="I93" s="1">
        <v>0</v>
      </c>
      <c r="J93" s="1" t="s">
        <v>14</v>
      </c>
      <c r="K93" s="2"/>
      <c r="L93" s="5">
        <f>K93*232.82</f>
        <v>0</v>
      </c>
    </row>
    <row r="94" spans="1:12">
      <c r="A94" s="1"/>
      <c r="B94" s="1">
        <v>824729</v>
      </c>
      <c r="C94" s="1" t="s">
        <v>366</v>
      </c>
      <c r="D94" s="1" t="s">
        <v>367</v>
      </c>
      <c r="E94" s="3" t="s">
        <v>368</v>
      </c>
      <c r="F94" s="1" t="s">
        <v>369</v>
      </c>
      <c r="G94" s="1" t="s">
        <v>58</v>
      </c>
      <c r="H94" s="1">
        <v>0</v>
      </c>
      <c r="I94" s="1">
        <v>0</v>
      </c>
      <c r="J94" s="1" t="s">
        <v>14</v>
      </c>
      <c r="K94" s="2"/>
      <c r="L94" s="5">
        <f>K94*355.01</f>
        <v>0</v>
      </c>
    </row>
    <row r="95" spans="1:12">
      <c r="A95" s="1"/>
      <c r="B95" s="1">
        <v>824730</v>
      </c>
      <c r="C95" s="1" t="s">
        <v>370</v>
      </c>
      <c r="D95" s="1" t="s">
        <v>371</v>
      </c>
      <c r="E95" s="3" t="s">
        <v>372</v>
      </c>
      <c r="F95" s="1" t="s">
        <v>373</v>
      </c>
      <c r="G95" s="1" t="s">
        <v>58</v>
      </c>
      <c r="H95" s="1">
        <v>0</v>
      </c>
      <c r="I95" s="1">
        <v>0</v>
      </c>
      <c r="J95" s="1" t="s">
        <v>14</v>
      </c>
      <c r="K95" s="2"/>
      <c r="L95" s="5">
        <f>K95*381.43</f>
        <v>0</v>
      </c>
    </row>
    <row r="96" spans="1:12">
      <c r="A96" s="1"/>
      <c r="B96" s="1">
        <v>824731</v>
      </c>
      <c r="C96" s="1" t="s">
        <v>374</v>
      </c>
      <c r="D96" s="1" t="s">
        <v>375</v>
      </c>
      <c r="E96" s="3" t="s">
        <v>376</v>
      </c>
      <c r="F96" s="1" t="s">
        <v>332</v>
      </c>
      <c r="G96" s="1" t="s">
        <v>113</v>
      </c>
      <c r="H96" s="1">
        <v>0</v>
      </c>
      <c r="I96" s="1">
        <v>0</v>
      </c>
      <c r="J96" s="1" t="s">
        <v>14</v>
      </c>
      <c r="K96" s="2"/>
      <c r="L96" s="5">
        <f>K96*153.56</f>
        <v>0</v>
      </c>
    </row>
    <row r="97" spans="1:12">
      <c r="A97" s="1"/>
      <c r="B97" s="1">
        <v>824732</v>
      </c>
      <c r="C97" s="1" t="s">
        <v>377</v>
      </c>
      <c r="D97" s="1" t="s">
        <v>378</v>
      </c>
      <c r="E97" s="3" t="s">
        <v>379</v>
      </c>
      <c r="F97" s="1" t="s">
        <v>27</v>
      </c>
      <c r="G97" s="1" t="s">
        <v>58</v>
      </c>
      <c r="H97" s="1">
        <v>0</v>
      </c>
      <c r="I97" s="1">
        <v>0</v>
      </c>
      <c r="J97" s="1" t="s">
        <v>14</v>
      </c>
      <c r="K97" s="2"/>
      <c r="L97" s="5">
        <f>K97*219.61</f>
        <v>0</v>
      </c>
    </row>
    <row r="98" spans="1:12">
      <c r="A98" s="1"/>
      <c r="B98" s="1">
        <v>824733</v>
      </c>
      <c r="C98" s="1" t="s">
        <v>380</v>
      </c>
      <c r="D98" s="1" t="s">
        <v>381</v>
      </c>
      <c r="E98" s="3" t="s">
        <v>382</v>
      </c>
      <c r="F98" s="1" t="s">
        <v>383</v>
      </c>
      <c r="G98" s="1">
        <v>8</v>
      </c>
      <c r="H98" s="1">
        <v>0</v>
      </c>
      <c r="I98" s="1">
        <v>0</v>
      </c>
      <c r="J98" s="1" t="s">
        <v>14</v>
      </c>
      <c r="K98" s="2"/>
      <c r="L98" s="5">
        <f>K98*310.43</f>
        <v>0</v>
      </c>
    </row>
    <row r="99" spans="1:12">
      <c r="A99" s="1"/>
      <c r="B99" s="1">
        <v>824734</v>
      </c>
      <c r="C99" s="1" t="s">
        <v>384</v>
      </c>
      <c r="D99" s="1" t="s">
        <v>385</v>
      </c>
      <c r="E99" s="3" t="s">
        <v>386</v>
      </c>
      <c r="F99" s="1" t="s">
        <v>387</v>
      </c>
      <c r="G99" s="1">
        <v>8</v>
      </c>
      <c r="H99" s="1">
        <v>0</v>
      </c>
      <c r="I99" s="1">
        <v>0</v>
      </c>
      <c r="J99" s="1" t="s">
        <v>14</v>
      </c>
      <c r="K99" s="2"/>
      <c r="L99" s="5">
        <f>K99*191.54</f>
        <v>0</v>
      </c>
    </row>
    <row r="100" spans="1:12">
      <c r="A100" s="1"/>
      <c r="B100" s="1">
        <v>824735</v>
      </c>
      <c r="C100" s="1" t="s">
        <v>388</v>
      </c>
      <c r="D100" s="1" t="s">
        <v>389</v>
      </c>
      <c r="E100" s="3" t="s">
        <v>390</v>
      </c>
      <c r="F100" s="1" t="s">
        <v>391</v>
      </c>
      <c r="G100" s="1" t="s">
        <v>67</v>
      </c>
      <c r="H100" s="1">
        <v>0</v>
      </c>
      <c r="I100" s="1">
        <v>0</v>
      </c>
      <c r="J100" s="1" t="s">
        <v>14</v>
      </c>
      <c r="K100" s="2"/>
      <c r="L100" s="5">
        <f>K100*234.47</f>
        <v>0</v>
      </c>
    </row>
    <row r="101" spans="1:12">
      <c r="A101" s="1"/>
      <c r="B101" s="1">
        <v>824736</v>
      </c>
      <c r="C101" s="1" t="s">
        <v>392</v>
      </c>
      <c r="D101" s="1" t="s">
        <v>393</v>
      </c>
      <c r="E101" s="3" t="s">
        <v>394</v>
      </c>
      <c r="F101" s="1" t="s">
        <v>395</v>
      </c>
      <c r="G101" s="1">
        <v>1</v>
      </c>
      <c r="H101" s="1">
        <v>0</v>
      </c>
      <c r="I101" s="1">
        <v>0</v>
      </c>
      <c r="J101" s="1" t="s">
        <v>14</v>
      </c>
      <c r="K101" s="2"/>
      <c r="L101" s="5">
        <f>K101*260.89</f>
        <v>0</v>
      </c>
    </row>
    <row r="102" spans="1:12">
      <c r="A102" s="1"/>
      <c r="B102" s="1">
        <v>824737</v>
      </c>
      <c r="C102" s="1" t="s">
        <v>396</v>
      </c>
      <c r="D102" s="1" t="s">
        <v>397</v>
      </c>
      <c r="E102" s="3" t="s">
        <v>398</v>
      </c>
      <c r="F102" s="1" t="s">
        <v>399</v>
      </c>
      <c r="G102" s="1">
        <v>10</v>
      </c>
      <c r="H102" s="1">
        <v>0</v>
      </c>
      <c r="I102" s="1">
        <v>0</v>
      </c>
      <c r="J102" s="1" t="s">
        <v>14</v>
      </c>
      <c r="K102" s="2"/>
      <c r="L102" s="5">
        <f>K102*430.96</f>
        <v>0</v>
      </c>
    </row>
    <row r="103" spans="1:12">
      <c r="A103" s="1"/>
      <c r="B103" s="1">
        <v>824738</v>
      </c>
      <c r="C103" s="1" t="s">
        <v>400</v>
      </c>
      <c r="D103" s="1" t="s">
        <v>401</v>
      </c>
      <c r="E103" s="3" t="s">
        <v>402</v>
      </c>
      <c r="F103" s="1" t="s">
        <v>403</v>
      </c>
      <c r="G103" s="1">
        <v>7</v>
      </c>
      <c r="H103" s="1">
        <v>0</v>
      </c>
      <c r="I103" s="1">
        <v>0</v>
      </c>
      <c r="J103" s="1" t="s">
        <v>14</v>
      </c>
      <c r="K103" s="2"/>
      <c r="L103" s="5">
        <f>K103*470.59</f>
        <v>0</v>
      </c>
    </row>
    <row r="104" spans="1:12">
      <c r="A104" s="1"/>
      <c r="B104" s="1">
        <v>824739</v>
      </c>
      <c r="C104" s="1" t="s">
        <v>404</v>
      </c>
      <c r="D104" s="1" t="s">
        <v>405</v>
      </c>
      <c r="E104" s="3" t="s">
        <v>406</v>
      </c>
      <c r="F104" s="1" t="s">
        <v>245</v>
      </c>
      <c r="G104" s="1" t="s">
        <v>58</v>
      </c>
      <c r="H104" s="1">
        <v>0</v>
      </c>
      <c r="I104" s="1">
        <v>0</v>
      </c>
      <c r="J104" s="1" t="s">
        <v>14</v>
      </c>
      <c r="K104" s="2"/>
      <c r="L104" s="5">
        <f>K104*179.98</f>
        <v>0</v>
      </c>
    </row>
    <row r="105" spans="1:12">
      <c r="A105" s="1"/>
      <c r="B105" s="1">
        <v>824740</v>
      </c>
      <c r="C105" s="1" t="s">
        <v>407</v>
      </c>
      <c r="D105" s="1" t="s">
        <v>408</v>
      </c>
      <c r="E105" s="3" t="s">
        <v>409</v>
      </c>
      <c r="F105" s="1" t="s">
        <v>391</v>
      </c>
      <c r="G105" s="1">
        <v>10</v>
      </c>
      <c r="H105" s="1">
        <v>0</v>
      </c>
      <c r="I105" s="1">
        <v>0</v>
      </c>
      <c r="J105" s="1" t="s">
        <v>14</v>
      </c>
      <c r="K105" s="2"/>
      <c r="L105" s="5">
        <f>K105*234.47</f>
        <v>0</v>
      </c>
    </row>
    <row r="106" spans="1:12">
      <c r="A106" s="1"/>
      <c r="B106" s="1">
        <v>824741</v>
      </c>
      <c r="C106" s="1" t="s">
        <v>410</v>
      </c>
      <c r="D106" s="1" t="s">
        <v>411</v>
      </c>
      <c r="E106" s="3" t="s">
        <v>412</v>
      </c>
      <c r="F106" s="1" t="s">
        <v>413</v>
      </c>
      <c r="G106" s="1">
        <v>5</v>
      </c>
      <c r="H106" s="1">
        <v>0</v>
      </c>
      <c r="I106" s="1">
        <v>0</v>
      </c>
      <c r="J106" s="1" t="s">
        <v>14</v>
      </c>
      <c r="K106" s="2"/>
      <c r="L106" s="5">
        <f>K106*282.36</f>
        <v>0</v>
      </c>
    </row>
    <row r="107" spans="1:12">
      <c r="A107" s="1"/>
      <c r="B107" s="1">
        <v>824742</v>
      </c>
      <c r="C107" s="1" t="s">
        <v>414</v>
      </c>
      <c r="D107" s="1" t="s">
        <v>415</v>
      </c>
      <c r="E107" s="3" t="s">
        <v>416</v>
      </c>
      <c r="F107" s="1" t="s">
        <v>282</v>
      </c>
      <c r="G107" s="1">
        <v>9</v>
      </c>
      <c r="H107" s="1">
        <v>0</v>
      </c>
      <c r="I107" s="1">
        <v>0</v>
      </c>
      <c r="J107" s="1" t="s">
        <v>14</v>
      </c>
      <c r="K107" s="2"/>
      <c r="L107" s="5">
        <f>K107*411.15</f>
        <v>0</v>
      </c>
    </row>
    <row r="108" spans="1:12">
      <c r="A108" s="1"/>
      <c r="B108" s="1">
        <v>824743</v>
      </c>
      <c r="C108" s="1" t="s">
        <v>417</v>
      </c>
      <c r="D108" s="1" t="s">
        <v>418</v>
      </c>
      <c r="E108" s="3" t="s">
        <v>419</v>
      </c>
      <c r="F108" s="1" t="s">
        <v>420</v>
      </c>
      <c r="G108" s="1">
        <v>5</v>
      </c>
      <c r="H108" s="1">
        <v>0</v>
      </c>
      <c r="I108" s="1">
        <v>0</v>
      </c>
      <c r="J108" s="1" t="s">
        <v>14</v>
      </c>
      <c r="K108" s="2"/>
      <c r="L108" s="5">
        <f>K108*483.80</f>
        <v>0</v>
      </c>
    </row>
    <row r="109" spans="1:12">
      <c r="A109" s="1"/>
      <c r="B109" s="1">
        <v>824744</v>
      </c>
      <c r="C109" s="1" t="s">
        <v>421</v>
      </c>
      <c r="D109" s="1" t="s">
        <v>422</v>
      </c>
      <c r="E109" s="3" t="s">
        <v>423</v>
      </c>
      <c r="F109" s="1" t="s">
        <v>424</v>
      </c>
      <c r="G109" s="1">
        <v>0</v>
      </c>
      <c r="H109" s="1">
        <v>0</v>
      </c>
      <c r="I109" s="1">
        <v>0</v>
      </c>
      <c r="J109" s="1" t="s">
        <v>14</v>
      </c>
      <c r="K109" s="2"/>
      <c r="L109" s="5">
        <f>K109*206.40</f>
        <v>0</v>
      </c>
    </row>
    <row r="110" spans="1:12">
      <c r="A110" s="1"/>
      <c r="B110" s="1">
        <v>824745</v>
      </c>
      <c r="C110" s="1" t="s">
        <v>425</v>
      </c>
      <c r="D110" s="1" t="s">
        <v>426</v>
      </c>
      <c r="E110" s="3" t="s">
        <v>427</v>
      </c>
      <c r="F110" s="1" t="s">
        <v>383</v>
      </c>
      <c r="G110" s="1">
        <v>0</v>
      </c>
      <c r="H110" s="1">
        <v>0</v>
      </c>
      <c r="I110" s="1">
        <v>0</v>
      </c>
      <c r="J110" s="1" t="s">
        <v>14</v>
      </c>
      <c r="K110" s="2"/>
      <c r="L110" s="5">
        <f>K110*310.43</f>
        <v>0</v>
      </c>
    </row>
    <row r="111" spans="1:12">
      <c r="A111" s="1"/>
      <c r="B111" s="1">
        <v>824746</v>
      </c>
      <c r="C111" s="1" t="s">
        <v>428</v>
      </c>
      <c r="D111" s="1" t="s">
        <v>429</v>
      </c>
      <c r="E111" s="3" t="s">
        <v>430</v>
      </c>
      <c r="F111" s="1" t="s">
        <v>431</v>
      </c>
      <c r="G111" s="1" t="s">
        <v>67</v>
      </c>
      <c r="H111" s="1">
        <v>0</v>
      </c>
      <c r="I111" s="1">
        <v>0</v>
      </c>
      <c r="J111" s="1" t="s">
        <v>14</v>
      </c>
      <c r="K111" s="2"/>
      <c r="L111" s="5">
        <f>K111*510.22</f>
        <v>0</v>
      </c>
    </row>
    <row r="112" spans="1:12">
      <c r="A112" s="1"/>
      <c r="B112" s="1">
        <v>824747</v>
      </c>
      <c r="C112" s="1" t="s">
        <v>432</v>
      </c>
      <c r="D112" s="1" t="s">
        <v>433</v>
      </c>
      <c r="E112" s="3" t="s">
        <v>434</v>
      </c>
      <c r="F112" s="1" t="s">
        <v>32</v>
      </c>
      <c r="G112" s="1" t="s">
        <v>113</v>
      </c>
      <c r="H112" s="1">
        <v>0</v>
      </c>
      <c r="I112" s="1">
        <v>0</v>
      </c>
      <c r="J112" s="1" t="s">
        <v>14</v>
      </c>
      <c r="K112" s="2"/>
      <c r="L112" s="5">
        <f>K112*313.73</f>
        <v>0</v>
      </c>
    </row>
    <row r="113" spans="1:12">
      <c r="A113" s="1"/>
      <c r="B113" s="1">
        <v>824748</v>
      </c>
      <c r="C113" s="1" t="s">
        <v>435</v>
      </c>
      <c r="D113" s="1" t="s">
        <v>436</v>
      </c>
      <c r="E113" s="3" t="s">
        <v>437</v>
      </c>
      <c r="F113" s="1" t="s">
        <v>438</v>
      </c>
      <c r="G113" s="1">
        <v>0</v>
      </c>
      <c r="H113" s="1">
        <v>0</v>
      </c>
      <c r="I113" s="1">
        <v>0</v>
      </c>
      <c r="J113" s="1" t="s">
        <v>14</v>
      </c>
      <c r="K113" s="2"/>
      <c r="L113" s="5">
        <f>K113*384.73</f>
        <v>0</v>
      </c>
    </row>
    <row r="114" spans="1:12">
      <c r="A114" s="1"/>
      <c r="B114" s="1">
        <v>824749</v>
      </c>
      <c r="C114" s="1" t="s">
        <v>439</v>
      </c>
      <c r="D114" s="1" t="s">
        <v>440</v>
      </c>
      <c r="E114" s="3" t="s">
        <v>441</v>
      </c>
      <c r="F114" s="1" t="s">
        <v>442</v>
      </c>
      <c r="G114" s="1" t="s">
        <v>67</v>
      </c>
      <c r="H114" s="1">
        <v>0</v>
      </c>
      <c r="I114" s="1">
        <v>0</v>
      </c>
      <c r="J114" s="1" t="s">
        <v>14</v>
      </c>
      <c r="K114" s="2"/>
      <c r="L114" s="5">
        <f>K114*298.87</f>
        <v>0</v>
      </c>
    </row>
    <row r="115" spans="1:12">
      <c r="A115" s="1"/>
      <c r="B115" s="1">
        <v>824750</v>
      </c>
      <c r="C115" s="1" t="s">
        <v>443</v>
      </c>
      <c r="D115" s="1" t="s">
        <v>444</v>
      </c>
      <c r="E115" s="3" t="s">
        <v>445</v>
      </c>
      <c r="F115" s="1" t="s">
        <v>174</v>
      </c>
      <c r="G115" s="1">
        <v>9</v>
      </c>
      <c r="H115" s="1">
        <v>0</v>
      </c>
      <c r="I115" s="1">
        <v>0</v>
      </c>
      <c r="J115" s="1" t="s">
        <v>14</v>
      </c>
      <c r="K115" s="2"/>
      <c r="L115" s="5">
        <f>K115*406.20</f>
        <v>0</v>
      </c>
    </row>
    <row r="116" spans="1:12">
      <c r="A116" s="1"/>
      <c r="B116" s="1">
        <v>824751</v>
      </c>
      <c r="C116" s="1" t="s">
        <v>446</v>
      </c>
      <c r="D116" s="1" t="s">
        <v>447</v>
      </c>
      <c r="E116" s="3" t="s">
        <v>448</v>
      </c>
      <c r="F116" s="1" t="s">
        <v>420</v>
      </c>
      <c r="G116" s="1">
        <v>10</v>
      </c>
      <c r="H116" s="1">
        <v>0</v>
      </c>
      <c r="I116" s="1">
        <v>0</v>
      </c>
      <c r="J116" s="1" t="s">
        <v>14</v>
      </c>
      <c r="K116" s="2"/>
      <c r="L116" s="5">
        <f>K116*483.80</f>
        <v>0</v>
      </c>
    </row>
    <row r="117" spans="1:12">
      <c r="A117" s="1"/>
      <c r="B117" s="1">
        <v>824752</v>
      </c>
      <c r="C117" s="1" t="s">
        <v>449</v>
      </c>
      <c r="D117" s="1" t="s">
        <v>450</v>
      </c>
      <c r="E117" s="3" t="s">
        <v>451</v>
      </c>
      <c r="F117" s="1" t="s">
        <v>452</v>
      </c>
      <c r="G117" s="1">
        <v>2</v>
      </c>
      <c r="H117" s="1">
        <v>0</v>
      </c>
      <c r="I117" s="1">
        <v>0</v>
      </c>
      <c r="J117" s="1" t="s">
        <v>14</v>
      </c>
      <c r="K117" s="2"/>
      <c r="L117" s="5">
        <f>K117*658.83</f>
        <v>0</v>
      </c>
    </row>
    <row r="118" spans="1:12">
      <c r="A118" s="1"/>
      <c r="B118" s="1">
        <v>824753</v>
      </c>
      <c r="C118" s="1" t="s">
        <v>453</v>
      </c>
      <c r="D118" s="1" t="s">
        <v>454</v>
      </c>
      <c r="E118" s="3" t="s">
        <v>455</v>
      </c>
      <c r="F118" s="1" t="s">
        <v>456</v>
      </c>
      <c r="G118" s="1">
        <v>7</v>
      </c>
      <c r="H118" s="1">
        <v>0</v>
      </c>
      <c r="I118" s="1">
        <v>0</v>
      </c>
      <c r="J118" s="1" t="s">
        <v>14</v>
      </c>
      <c r="K118" s="2"/>
      <c r="L118" s="5">
        <f>K118*741.39</f>
        <v>0</v>
      </c>
    </row>
    <row r="119" spans="1:12">
      <c r="A119" s="1"/>
      <c r="B119" s="1">
        <v>824754</v>
      </c>
      <c r="C119" s="1" t="s">
        <v>457</v>
      </c>
      <c r="D119" s="1" t="s">
        <v>458</v>
      </c>
      <c r="E119" s="3" t="s">
        <v>459</v>
      </c>
      <c r="F119" s="1" t="s">
        <v>105</v>
      </c>
      <c r="G119" s="1" t="s">
        <v>67</v>
      </c>
      <c r="H119" s="1">
        <v>0</v>
      </c>
      <c r="I119" s="1">
        <v>0</v>
      </c>
      <c r="J119" s="1" t="s">
        <v>14</v>
      </c>
      <c r="K119" s="2"/>
      <c r="L119" s="5">
        <f>K119*284.01</f>
        <v>0</v>
      </c>
    </row>
    <row r="120" spans="1:12">
      <c r="A120" s="1"/>
      <c r="B120" s="1">
        <v>824755</v>
      </c>
      <c r="C120" s="1" t="s">
        <v>460</v>
      </c>
      <c r="D120" s="1" t="s">
        <v>461</v>
      </c>
      <c r="E120" s="3" t="s">
        <v>462</v>
      </c>
      <c r="F120" s="1" t="s">
        <v>438</v>
      </c>
      <c r="G120" s="1" t="s">
        <v>67</v>
      </c>
      <c r="H120" s="1">
        <v>0</v>
      </c>
      <c r="I120" s="1">
        <v>0</v>
      </c>
      <c r="J120" s="1" t="s">
        <v>14</v>
      </c>
      <c r="K120" s="2"/>
      <c r="L120" s="5">
        <f>K120*384.73</f>
        <v>0</v>
      </c>
    </row>
    <row r="121" spans="1:12">
      <c r="A121" s="1"/>
      <c r="B121" s="1">
        <v>824756</v>
      </c>
      <c r="C121" s="1" t="s">
        <v>463</v>
      </c>
      <c r="D121" s="1" t="s">
        <v>464</v>
      </c>
      <c r="E121" s="3" t="s">
        <v>465</v>
      </c>
      <c r="F121" s="1" t="s">
        <v>466</v>
      </c>
      <c r="G121" s="1" t="s">
        <v>67</v>
      </c>
      <c r="H121" s="1">
        <v>0</v>
      </c>
      <c r="I121" s="1">
        <v>0</v>
      </c>
      <c r="J121" s="1" t="s">
        <v>14</v>
      </c>
      <c r="K121" s="2"/>
      <c r="L121" s="5">
        <f>K121*437.57</f>
        <v>0</v>
      </c>
    </row>
    <row r="122" spans="1:12">
      <c r="A122" s="1"/>
      <c r="B122" s="1">
        <v>824757</v>
      </c>
      <c r="C122" s="1" t="s">
        <v>467</v>
      </c>
      <c r="D122" s="1" t="s">
        <v>468</v>
      </c>
      <c r="E122" s="3" t="s">
        <v>469</v>
      </c>
      <c r="F122" s="1" t="s">
        <v>129</v>
      </c>
      <c r="G122" s="1">
        <v>0</v>
      </c>
      <c r="H122" s="1">
        <v>0</v>
      </c>
      <c r="I122" s="1">
        <v>0</v>
      </c>
      <c r="J122" s="1" t="s">
        <v>14</v>
      </c>
      <c r="K122" s="2"/>
      <c r="L122" s="5">
        <f>K122*0.00</f>
        <v>0</v>
      </c>
    </row>
    <row r="123" spans="1:12">
      <c r="A123" s="1"/>
      <c r="B123" s="1">
        <v>824758</v>
      </c>
      <c r="C123" s="1" t="s">
        <v>470</v>
      </c>
      <c r="D123" s="1" t="s">
        <v>471</v>
      </c>
      <c r="E123" s="3" t="s">
        <v>472</v>
      </c>
      <c r="F123" s="1" t="s">
        <v>129</v>
      </c>
      <c r="G123" s="1">
        <v>0</v>
      </c>
      <c r="H123" s="1">
        <v>0</v>
      </c>
      <c r="I123" s="1">
        <v>0</v>
      </c>
      <c r="J123" s="1" t="s">
        <v>14</v>
      </c>
      <c r="K123" s="2"/>
      <c r="L123" s="5">
        <f>K123*0.00</f>
        <v>0</v>
      </c>
    </row>
    <row r="124" spans="1:12">
      <c r="A124" s="1"/>
      <c r="B124" s="1">
        <v>824759</v>
      </c>
      <c r="C124" s="1" t="s">
        <v>473</v>
      </c>
      <c r="D124" s="1" t="s">
        <v>474</v>
      </c>
      <c r="E124" s="3" t="s">
        <v>475</v>
      </c>
      <c r="F124" s="1" t="s">
        <v>476</v>
      </c>
      <c r="G124" s="1" t="s">
        <v>113</v>
      </c>
      <c r="H124" s="1">
        <v>0</v>
      </c>
      <c r="I124" s="1">
        <v>0</v>
      </c>
      <c r="J124" s="1" t="s">
        <v>14</v>
      </c>
      <c r="K124" s="2"/>
      <c r="L124" s="5">
        <f>K124*293.91</f>
        <v>0</v>
      </c>
    </row>
    <row r="125" spans="1:12">
      <c r="A125" s="1"/>
      <c r="B125" s="1">
        <v>824760</v>
      </c>
      <c r="C125" s="1" t="s">
        <v>477</v>
      </c>
      <c r="D125" s="1" t="s">
        <v>478</v>
      </c>
      <c r="E125" s="3" t="s">
        <v>479</v>
      </c>
      <c r="F125" s="1" t="s">
        <v>480</v>
      </c>
      <c r="G125" s="1" t="s">
        <v>67</v>
      </c>
      <c r="H125" s="1">
        <v>0</v>
      </c>
      <c r="I125" s="1">
        <v>0</v>
      </c>
      <c r="J125" s="1" t="s">
        <v>14</v>
      </c>
      <c r="K125" s="2"/>
      <c r="L125" s="5">
        <f>K125*444.17</f>
        <v>0</v>
      </c>
    </row>
    <row r="126" spans="1:12">
      <c r="A126" s="1"/>
      <c r="B126" s="1">
        <v>824761</v>
      </c>
      <c r="C126" s="1" t="s">
        <v>481</v>
      </c>
      <c r="D126" s="1" t="s">
        <v>482</v>
      </c>
      <c r="E126" s="3" t="s">
        <v>483</v>
      </c>
      <c r="F126" s="1" t="s">
        <v>484</v>
      </c>
      <c r="G126" s="1">
        <v>1</v>
      </c>
      <c r="H126" s="1">
        <v>0</v>
      </c>
      <c r="I126" s="1">
        <v>0</v>
      </c>
      <c r="J126" s="1" t="s">
        <v>14</v>
      </c>
      <c r="K126" s="2"/>
      <c r="L126" s="5">
        <f>K126*701.76</f>
        <v>0</v>
      </c>
    </row>
    <row r="127" spans="1:12">
      <c r="A127" s="1"/>
      <c r="B127" s="1">
        <v>824762</v>
      </c>
      <c r="C127" s="1" t="s">
        <v>485</v>
      </c>
      <c r="D127" s="1" t="s">
        <v>486</v>
      </c>
      <c r="E127" s="3" t="s">
        <v>487</v>
      </c>
      <c r="F127" s="1" t="s">
        <v>148</v>
      </c>
      <c r="G127" s="1" t="s">
        <v>67</v>
      </c>
      <c r="H127" s="1">
        <v>0</v>
      </c>
      <c r="I127" s="1">
        <v>0</v>
      </c>
      <c r="J127" s="1" t="s">
        <v>14</v>
      </c>
      <c r="K127" s="2"/>
      <c r="L127" s="5">
        <f>K127*401.24</f>
        <v>0</v>
      </c>
    </row>
    <row r="128" spans="1:12">
      <c r="A128" s="1"/>
      <c r="B128" s="1">
        <v>824763</v>
      </c>
      <c r="C128" s="1" t="s">
        <v>488</v>
      </c>
      <c r="D128" s="1" t="s">
        <v>489</v>
      </c>
      <c r="E128" s="3" t="s">
        <v>490</v>
      </c>
      <c r="F128" s="1" t="s">
        <v>373</v>
      </c>
      <c r="G128" s="1" t="s">
        <v>67</v>
      </c>
      <c r="H128" s="1">
        <v>0</v>
      </c>
      <c r="I128" s="1">
        <v>0</v>
      </c>
      <c r="J128" s="1" t="s">
        <v>14</v>
      </c>
      <c r="K128" s="2"/>
      <c r="L128" s="5">
        <f>K128*381.43</f>
        <v>0</v>
      </c>
    </row>
    <row r="129" spans="1:12">
      <c r="A129" s="1"/>
      <c r="B129" s="1">
        <v>824764</v>
      </c>
      <c r="C129" s="1" t="s">
        <v>491</v>
      </c>
      <c r="D129" s="1" t="s">
        <v>492</v>
      </c>
      <c r="E129" s="3" t="s">
        <v>493</v>
      </c>
      <c r="F129" s="1" t="s">
        <v>494</v>
      </c>
      <c r="G129" s="1" t="s">
        <v>113</v>
      </c>
      <c r="H129" s="1">
        <v>0</v>
      </c>
      <c r="I129" s="1">
        <v>0</v>
      </c>
      <c r="J129" s="1" t="s">
        <v>14</v>
      </c>
      <c r="K129" s="2"/>
      <c r="L129" s="5">
        <f>K129*216.31</f>
        <v>0</v>
      </c>
    </row>
    <row r="130" spans="1:12">
      <c r="A130" s="1"/>
      <c r="B130" s="1">
        <v>824765</v>
      </c>
      <c r="C130" s="1" t="s">
        <v>495</v>
      </c>
      <c r="D130" s="1" t="s">
        <v>496</v>
      </c>
      <c r="E130" s="3" t="s">
        <v>497</v>
      </c>
      <c r="F130" s="1" t="s">
        <v>413</v>
      </c>
      <c r="G130" s="1">
        <v>5</v>
      </c>
      <c r="H130" s="1">
        <v>0</v>
      </c>
      <c r="I130" s="1">
        <v>0</v>
      </c>
      <c r="J130" s="1" t="s">
        <v>14</v>
      </c>
      <c r="K130" s="2"/>
      <c r="L130" s="5">
        <f>K130*282.36</f>
        <v>0</v>
      </c>
    </row>
    <row r="131" spans="1:12">
      <c r="A131" s="1"/>
      <c r="B131" s="1">
        <v>824766</v>
      </c>
      <c r="C131" s="1" t="s">
        <v>498</v>
      </c>
      <c r="D131" s="1" t="s">
        <v>499</v>
      </c>
      <c r="E131" s="3" t="s">
        <v>500</v>
      </c>
      <c r="F131" s="1" t="s">
        <v>97</v>
      </c>
      <c r="G131" s="1" t="s">
        <v>113</v>
      </c>
      <c r="H131" s="1">
        <v>0</v>
      </c>
      <c r="I131" s="1">
        <v>0</v>
      </c>
      <c r="J131" s="1" t="s">
        <v>14</v>
      </c>
      <c r="K131" s="2"/>
      <c r="L131" s="5">
        <f>K131*184.93</f>
        <v>0</v>
      </c>
    </row>
    <row r="132" spans="1:12">
      <c r="A132" s="1"/>
      <c r="B132" s="1">
        <v>826657</v>
      </c>
      <c r="C132" s="1" t="s">
        <v>501</v>
      </c>
      <c r="D132" s="1" t="s">
        <v>502</v>
      </c>
      <c r="E132" s="3" t="s">
        <v>503</v>
      </c>
      <c r="F132" s="1" t="s">
        <v>170</v>
      </c>
      <c r="G132" s="1">
        <v>0</v>
      </c>
      <c r="H132" s="1">
        <v>0</v>
      </c>
      <c r="I132" s="1">
        <v>0</v>
      </c>
      <c r="J132" s="1" t="s">
        <v>14</v>
      </c>
      <c r="K132" s="2"/>
      <c r="L132" s="5">
        <f>K132*378.12</f>
        <v>0</v>
      </c>
    </row>
    <row r="133" spans="1:12">
      <c r="A133" s="1"/>
      <c r="B133" s="1">
        <v>826658</v>
      </c>
      <c r="C133" s="1" t="s">
        <v>504</v>
      </c>
      <c r="D133" s="1" t="s">
        <v>505</v>
      </c>
      <c r="E133" s="3" t="s">
        <v>506</v>
      </c>
      <c r="F133" s="1" t="s">
        <v>507</v>
      </c>
      <c r="G133" s="1">
        <v>0</v>
      </c>
      <c r="H133" s="1">
        <v>0</v>
      </c>
      <c r="I133" s="1">
        <v>0</v>
      </c>
      <c r="J133" s="1" t="s">
        <v>14</v>
      </c>
      <c r="K133" s="2"/>
      <c r="L133" s="5">
        <f>K133*434.27</f>
        <v>0</v>
      </c>
    </row>
    <row r="134" spans="1:12">
      <c r="A134" s="1"/>
      <c r="B134" s="1">
        <v>826659</v>
      </c>
      <c r="C134" s="1" t="s">
        <v>508</v>
      </c>
      <c r="D134" s="1" t="s">
        <v>509</v>
      </c>
      <c r="E134" s="3" t="s">
        <v>510</v>
      </c>
      <c r="F134" s="1" t="s">
        <v>511</v>
      </c>
      <c r="G134" s="1" t="s">
        <v>67</v>
      </c>
      <c r="H134" s="1">
        <v>0</v>
      </c>
      <c r="I134" s="1">
        <v>0</v>
      </c>
      <c r="J134" s="1" t="s">
        <v>14</v>
      </c>
      <c r="K134" s="2"/>
      <c r="L134" s="5">
        <f>K134*290.61</f>
        <v>0</v>
      </c>
    </row>
    <row r="135" spans="1:12">
      <c r="A135" s="1"/>
      <c r="B135" s="1">
        <v>826660</v>
      </c>
      <c r="C135" s="1" t="s">
        <v>512</v>
      </c>
      <c r="D135" s="1" t="s">
        <v>513</v>
      </c>
      <c r="E135" s="3" t="s">
        <v>514</v>
      </c>
      <c r="F135" s="1" t="s">
        <v>515</v>
      </c>
      <c r="G135" s="1">
        <v>0</v>
      </c>
      <c r="H135" s="1">
        <v>0</v>
      </c>
      <c r="I135" s="1">
        <v>0</v>
      </c>
      <c r="J135" s="1" t="s">
        <v>14</v>
      </c>
      <c r="K135" s="2"/>
      <c r="L135" s="5">
        <f>K135*325.29</f>
        <v>0</v>
      </c>
    </row>
    <row r="136" spans="1:12">
      <c r="A136" s="1"/>
      <c r="B136" s="1">
        <v>826661</v>
      </c>
      <c r="C136" s="1" t="s">
        <v>516</v>
      </c>
      <c r="D136" s="1" t="s">
        <v>517</v>
      </c>
      <c r="E136" s="3" t="s">
        <v>518</v>
      </c>
      <c r="F136" s="1" t="s">
        <v>129</v>
      </c>
      <c r="G136" s="1">
        <v>0</v>
      </c>
      <c r="H136" s="1">
        <v>0</v>
      </c>
      <c r="I136" s="1">
        <v>0</v>
      </c>
      <c r="J136" s="1" t="s">
        <v>14</v>
      </c>
      <c r="K136" s="2"/>
      <c r="L136" s="5">
        <f>K136*0.00</f>
        <v>0</v>
      </c>
    </row>
    <row r="137" spans="1:12">
      <c r="A137" s="1"/>
      <c r="B137" s="1">
        <v>826662</v>
      </c>
      <c r="C137" s="1" t="s">
        <v>519</v>
      </c>
      <c r="D137" s="1" t="s">
        <v>520</v>
      </c>
      <c r="E137" s="3" t="s">
        <v>521</v>
      </c>
      <c r="F137" s="1" t="s">
        <v>129</v>
      </c>
      <c r="G137" s="1">
        <v>0</v>
      </c>
      <c r="H137" s="1">
        <v>0</v>
      </c>
      <c r="I137" s="1">
        <v>0</v>
      </c>
      <c r="J137" s="1" t="s">
        <v>14</v>
      </c>
      <c r="K137" s="2"/>
      <c r="L137" s="5">
        <f>K137*0.00</f>
        <v>0</v>
      </c>
    </row>
    <row r="138" spans="1:12">
      <c r="A138" s="1"/>
      <c r="B138" s="1">
        <v>826663</v>
      </c>
      <c r="C138" s="1" t="s">
        <v>522</v>
      </c>
      <c r="D138" s="1" t="s">
        <v>523</v>
      </c>
      <c r="E138" s="3" t="s">
        <v>524</v>
      </c>
      <c r="F138" s="1" t="s">
        <v>129</v>
      </c>
      <c r="G138" s="1">
        <v>0</v>
      </c>
      <c r="H138" s="1">
        <v>0</v>
      </c>
      <c r="I138" s="1">
        <v>0</v>
      </c>
      <c r="J138" s="1" t="s">
        <v>14</v>
      </c>
      <c r="K138" s="2"/>
      <c r="L138" s="5">
        <f>K138*0.00</f>
        <v>0</v>
      </c>
    </row>
    <row r="139" spans="1:12">
      <c r="A139" s="1"/>
      <c r="B139" s="1">
        <v>826664</v>
      </c>
      <c r="C139" s="1" t="s">
        <v>525</v>
      </c>
      <c r="D139" s="1" t="s">
        <v>526</v>
      </c>
      <c r="E139" s="3" t="s">
        <v>527</v>
      </c>
      <c r="F139" s="1" t="s">
        <v>129</v>
      </c>
      <c r="G139" s="1">
        <v>0</v>
      </c>
      <c r="H139" s="1">
        <v>0</v>
      </c>
      <c r="I139" s="1">
        <v>0</v>
      </c>
      <c r="J139" s="1" t="s">
        <v>14</v>
      </c>
      <c r="K139" s="2"/>
      <c r="L139" s="5">
        <f>K139*0.00</f>
        <v>0</v>
      </c>
    </row>
    <row r="140" spans="1:12">
      <c r="A140" s="1"/>
      <c r="B140" s="1">
        <v>826665</v>
      </c>
      <c r="C140" s="1" t="s">
        <v>528</v>
      </c>
      <c r="D140" s="1" t="s">
        <v>529</v>
      </c>
      <c r="E140" s="3" t="s">
        <v>530</v>
      </c>
      <c r="F140" s="1" t="s">
        <v>129</v>
      </c>
      <c r="G140" s="1">
        <v>0</v>
      </c>
      <c r="H140" s="1">
        <v>0</v>
      </c>
      <c r="I140" s="1">
        <v>0</v>
      </c>
      <c r="J140" s="1" t="s">
        <v>14</v>
      </c>
      <c r="K140" s="2"/>
      <c r="L140" s="5">
        <f>K140*0.00</f>
        <v>0</v>
      </c>
    </row>
    <row r="141" spans="1:12">
      <c r="A141" s="1"/>
      <c r="B141" s="1">
        <v>826666</v>
      </c>
      <c r="C141" s="1" t="s">
        <v>531</v>
      </c>
      <c r="D141" s="1" t="s">
        <v>532</v>
      </c>
      <c r="E141" s="3" t="s">
        <v>533</v>
      </c>
      <c r="F141" s="1" t="s">
        <v>534</v>
      </c>
      <c r="G141" s="1">
        <v>7</v>
      </c>
      <c r="H141" s="1">
        <v>0</v>
      </c>
      <c r="I141" s="1">
        <v>0</v>
      </c>
      <c r="J141" s="1" t="s">
        <v>14</v>
      </c>
      <c r="K141" s="2"/>
      <c r="L141" s="5">
        <f>K141*680.29</f>
        <v>0</v>
      </c>
    </row>
    <row r="142" spans="1:12">
      <c r="A142" s="1"/>
      <c r="B142" s="1">
        <v>826667</v>
      </c>
      <c r="C142" s="1" t="s">
        <v>535</v>
      </c>
      <c r="D142" s="1" t="s">
        <v>536</v>
      </c>
      <c r="E142" s="3" t="s">
        <v>537</v>
      </c>
      <c r="F142" s="1" t="s">
        <v>129</v>
      </c>
      <c r="G142" s="1">
        <v>0</v>
      </c>
      <c r="H142" s="1">
        <v>0</v>
      </c>
      <c r="I142" s="1">
        <v>0</v>
      </c>
      <c r="J142" s="1" t="s">
        <v>14</v>
      </c>
      <c r="K142" s="2"/>
      <c r="L142" s="5">
        <f>K142*0.00</f>
        <v>0</v>
      </c>
    </row>
    <row r="143" spans="1:12">
      <c r="A143" s="1"/>
      <c r="B143" s="1">
        <v>833001</v>
      </c>
      <c r="C143" s="1" t="s">
        <v>538</v>
      </c>
      <c r="D143" s="1" t="s">
        <v>539</v>
      </c>
      <c r="E143" s="3" t="s">
        <v>540</v>
      </c>
      <c r="F143" s="1" t="s">
        <v>222</v>
      </c>
      <c r="G143" s="1" t="s">
        <v>58</v>
      </c>
      <c r="H143" s="1">
        <v>0</v>
      </c>
      <c r="I143" s="1">
        <v>0</v>
      </c>
      <c r="J143" s="1" t="s">
        <v>14</v>
      </c>
      <c r="K143" s="2"/>
      <c r="L143" s="5">
        <f>K143*239.42</f>
        <v>0</v>
      </c>
    </row>
    <row r="144" spans="1:12">
      <c r="A144" s="1"/>
      <c r="B144" s="1">
        <v>882511</v>
      </c>
      <c r="C144" s="1" t="s">
        <v>541</v>
      </c>
      <c r="D144" s="1"/>
      <c r="E144" s="3" t="s">
        <v>542</v>
      </c>
      <c r="F144" s="1" t="s">
        <v>543</v>
      </c>
      <c r="G144" s="1" t="s">
        <v>28</v>
      </c>
      <c r="H144" s="1">
        <v>0</v>
      </c>
      <c r="I144" s="1">
        <v>0</v>
      </c>
      <c r="J144" s="1" t="s">
        <v>19</v>
      </c>
      <c r="K144" s="2"/>
      <c r="L144" s="5">
        <f>K144*73.09</f>
        <v>0</v>
      </c>
    </row>
    <row r="145" spans="1:12">
      <c r="A145" s="1"/>
      <c r="B145" s="1">
        <v>882512</v>
      </c>
      <c r="C145" s="1" t="s">
        <v>544</v>
      </c>
      <c r="D145" s="1"/>
      <c r="E145" s="3" t="s">
        <v>545</v>
      </c>
      <c r="F145" s="1" t="s">
        <v>543</v>
      </c>
      <c r="G145" s="1">
        <v>0</v>
      </c>
      <c r="H145" s="1">
        <v>0</v>
      </c>
      <c r="I145" s="1">
        <v>0</v>
      </c>
      <c r="J145" s="1" t="s">
        <v>19</v>
      </c>
      <c r="K145" s="2"/>
      <c r="L145" s="5">
        <f>K145*73.09</f>
        <v>0</v>
      </c>
    </row>
    <row r="146" spans="1:12">
      <c r="A146" s="1"/>
      <c r="B146" s="1">
        <v>882513</v>
      </c>
      <c r="C146" s="1" t="s">
        <v>546</v>
      </c>
      <c r="D146" s="1"/>
      <c r="E146" s="3" t="s">
        <v>547</v>
      </c>
      <c r="F146" s="1" t="s">
        <v>543</v>
      </c>
      <c r="G146" s="1" t="s">
        <v>28</v>
      </c>
      <c r="H146" s="1">
        <v>0</v>
      </c>
      <c r="I146" s="1">
        <v>0</v>
      </c>
      <c r="J146" s="1" t="s">
        <v>19</v>
      </c>
      <c r="K146" s="2"/>
      <c r="L146" s="5">
        <f>K146*73.09</f>
        <v>0</v>
      </c>
    </row>
    <row r="147" spans="1:12">
      <c r="A147" s="1"/>
      <c r="B147" s="1">
        <v>882514</v>
      </c>
      <c r="C147" s="1" t="s">
        <v>548</v>
      </c>
      <c r="D147" s="1"/>
      <c r="E147" s="3" t="s">
        <v>549</v>
      </c>
      <c r="F147" s="1" t="s">
        <v>550</v>
      </c>
      <c r="G147" s="1">
        <v>0</v>
      </c>
      <c r="H147" s="1">
        <v>0</v>
      </c>
      <c r="I147" s="1">
        <v>0</v>
      </c>
      <c r="J147" s="1" t="s">
        <v>19</v>
      </c>
      <c r="K147" s="2"/>
      <c r="L147" s="5">
        <f>K147*120.04</f>
        <v>0</v>
      </c>
    </row>
    <row r="148" spans="1:12">
      <c r="A148" s="1"/>
      <c r="B148" s="1">
        <v>882515</v>
      </c>
      <c r="C148" s="1" t="s">
        <v>551</v>
      </c>
      <c r="D148" s="1"/>
      <c r="E148" s="3" t="s">
        <v>552</v>
      </c>
      <c r="F148" s="1" t="s">
        <v>550</v>
      </c>
      <c r="G148" s="1">
        <v>0</v>
      </c>
      <c r="H148" s="1">
        <v>0</v>
      </c>
      <c r="I148" s="1">
        <v>0</v>
      </c>
      <c r="J148" s="1" t="s">
        <v>19</v>
      </c>
      <c r="K148" s="2"/>
      <c r="L148" s="5">
        <f>K148*120.04</f>
        <v>0</v>
      </c>
    </row>
    <row r="149" spans="1:12">
      <c r="A149" s="1"/>
      <c r="B149" s="1">
        <v>883559</v>
      </c>
      <c r="C149" s="1" t="s">
        <v>553</v>
      </c>
      <c r="D149" s="1"/>
      <c r="E149" s="3" t="s">
        <v>311</v>
      </c>
      <c r="F149" s="1" t="s">
        <v>554</v>
      </c>
      <c r="G149" s="1" t="s">
        <v>28</v>
      </c>
      <c r="H149" s="1">
        <v>0</v>
      </c>
      <c r="I149" s="1">
        <v>0</v>
      </c>
      <c r="J149" s="1" t="s">
        <v>14</v>
      </c>
      <c r="K149" s="2"/>
      <c r="L149" s="5">
        <f>K149*325.73</f>
        <v>0</v>
      </c>
    </row>
    <row r="150" spans="1:12">
      <c r="A150" s="1"/>
      <c r="B150" s="1">
        <v>883557</v>
      </c>
      <c r="C150" s="1" t="s">
        <v>555</v>
      </c>
      <c r="D150" s="1"/>
      <c r="E150" s="3" t="s">
        <v>281</v>
      </c>
      <c r="F150" s="1" t="s">
        <v>556</v>
      </c>
      <c r="G150" s="1" t="s">
        <v>113</v>
      </c>
      <c r="H150" s="1">
        <v>0</v>
      </c>
      <c r="I150" s="1">
        <v>0</v>
      </c>
      <c r="J150" s="1" t="s">
        <v>14</v>
      </c>
      <c r="K150" s="2"/>
      <c r="L150" s="5">
        <f>K150*298.21</f>
        <v>0</v>
      </c>
    </row>
    <row r="151" spans="1:12">
      <c r="A151" s="1"/>
      <c r="B151" s="1">
        <v>883558</v>
      </c>
      <c r="C151" s="1" t="s">
        <v>557</v>
      </c>
      <c r="D151" s="1"/>
      <c r="E151" s="3" t="s">
        <v>304</v>
      </c>
      <c r="F151" s="1" t="s">
        <v>556</v>
      </c>
      <c r="G151" s="1" t="s">
        <v>28</v>
      </c>
      <c r="H151" s="1">
        <v>0</v>
      </c>
      <c r="I151" s="1">
        <v>0</v>
      </c>
      <c r="J151" s="1" t="s">
        <v>14</v>
      </c>
      <c r="K151" s="2"/>
      <c r="L151" s="5">
        <f>K151*298.21</f>
        <v>0</v>
      </c>
    </row>
    <row r="152" spans="1:12">
      <c r="A152" s="1"/>
      <c r="B152" s="1">
        <v>879952</v>
      </c>
      <c r="C152" s="1" t="s">
        <v>558</v>
      </c>
      <c r="D152" s="1" t="s">
        <v>559</v>
      </c>
      <c r="E152" s="3" t="s">
        <v>560</v>
      </c>
      <c r="F152" s="1" t="s">
        <v>561</v>
      </c>
      <c r="G152" s="1">
        <v>0</v>
      </c>
      <c r="H152" s="1">
        <v>0</v>
      </c>
      <c r="I152" s="1">
        <v>0</v>
      </c>
      <c r="J152" s="1" t="s">
        <v>19</v>
      </c>
      <c r="K152" s="2"/>
      <c r="L152" s="5">
        <f>K152*361.61</f>
        <v>0</v>
      </c>
    </row>
    <row r="153" spans="1:12">
      <c r="A153" s="1"/>
      <c r="B153" s="1">
        <v>819441</v>
      </c>
      <c r="C153" s="1" t="s">
        <v>562</v>
      </c>
      <c r="D153" s="1" t="s">
        <v>563</v>
      </c>
      <c r="E153" s="3" t="s">
        <v>564</v>
      </c>
      <c r="F153" s="1" t="s">
        <v>565</v>
      </c>
      <c r="G153" s="1" t="s">
        <v>45</v>
      </c>
      <c r="H153" s="1" t="s">
        <v>566</v>
      </c>
      <c r="I153" s="1">
        <v>0</v>
      </c>
      <c r="J153" s="1" t="s">
        <v>19</v>
      </c>
      <c r="K153" s="2"/>
      <c r="L153" s="5">
        <f>K153*100.00</f>
        <v>0</v>
      </c>
    </row>
    <row r="154" spans="1:12">
      <c r="A154" s="1"/>
      <c r="B154" s="1">
        <v>819442</v>
      </c>
      <c r="C154" s="1" t="s">
        <v>567</v>
      </c>
      <c r="D154" s="1" t="s">
        <v>568</v>
      </c>
      <c r="E154" s="3" t="s">
        <v>569</v>
      </c>
      <c r="F154" s="1" t="s">
        <v>565</v>
      </c>
      <c r="G154" s="1" t="s">
        <v>570</v>
      </c>
      <c r="H154" s="1" t="s">
        <v>566</v>
      </c>
      <c r="I154" s="1">
        <v>0</v>
      </c>
      <c r="J154" s="1" t="s">
        <v>19</v>
      </c>
      <c r="K154" s="2"/>
      <c r="L154" s="5">
        <f>K154*100.00</f>
        <v>0</v>
      </c>
    </row>
    <row r="155" spans="1:12">
      <c r="A155" s="1"/>
      <c r="B155" s="1">
        <v>819443</v>
      </c>
      <c r="C155" s="1" t="s">
        <v>571</v>
      </c>
      <c r="D155" s="1" t="s">
        <v>572</v>
      </c>
      <c r="E155" s="3" t="s">
        <v>573</v>
      </c>
      <c r="F155" s="1" t="s">
        <v>574</v>
      </c>
      <c r="G155" s="1" t="s">
        <v>28</v>
      </c>
      <c r="H155" s="1" t="s">
        <v>566</v>
      </c>
      <c r="I155" s="1">
        <v>0</v>
      </c>
      <c r="J155" s="1" t="s">
        <v>19</v>
      </c>
      <c r="K155" s="2"/>
      <c r="L155" s="5">
        <f>K155*152.00</f>
        <v>0</v>
      </c>
    </row>
    <row r="156" spans="1:12">
      <c r="A156" s="1"/>
      <c r="B156" s="1">
        <v>819444</v>
      </c>
      <c r="C156" s="1" t="s">
        <v>575</v>
      </c>
      <c r="D156" s="1" t="s">
        <v>576</v>
      </c>
      <c r="E156" s="3" t="s">
        <v>577</v>
      </c>
      <c r="F156" s="1" t="s">
        <v>578</v>
      </c>
      <c r="G156" s="1" t="s">
        <v>28</v>
      </c>
      <c r="H156" s="1" t="s">
        <v>570</v>
      </c>
      <c r="I156" s="1">
        <v>0</v>
      </c>
      <c r="J156" s="1" t="s">
        <v>19</v>
      </c>
      <c r="K156" s="2"/>
      <c r="L156" s="5">
        <f>K156*295.00</f>
        <v>0</v>
      </c>
    </row>
    <row r="157" spans="1:12">
      <c r="A157" s="1"/>
      <c r="B157" s="1">
        <v>819445</v>
      </c>
      <c r="C157" s="1" t="s">
        <v>579</v>
      </c>
      <c r="D157" s="1" t="s">
        <v>580</v>
      </c>
      <c r="E157" s="3" t="s">
        <v>581</v>
      </c>
      <c r="F157" s="1" t="s">
        <v>582</v>
      </c>
      <c r="G157" s="1" t="s">
        <v>58</v>
      </c>
      <c r="H157" s="1" t="s">
        <v>28</v>
      </c>
      <c r="I157" s="1">
        <v>0</v>
      </c>
      <c r="J157" s="1" t="s">
        <v>19</v>
      </c>
      <c r="K157" s="2"/>
      <c r="L157" s="5">
        <f>K157*430.00</f>
        <v>0</v>
      </c>
    </row>
    <row r="158" spans="1:12">
      <c r="A158" s="1"/>
      <c r="B158" s="1">
        <v>819446</v>
      </c>
      <c r="C158" s="1" t="s">
        <v>583</v>
      </c>
      <c r="D158" s="1" t="s">
        <v>584</v>
      </c>
      <c r="E158" s="3" t="s">
        <v>585</v>
      </c>
      <c r="F158" s="1" t="s">
        <v>586</v>
      </c>
      <c r="G158" s="1">
        <v>0</v>
      </c>
      <c r="H158" s="1" t="s">
        <v>28</v>
      </c>
      <c r="I158" s="1">
        <v>0</v>
      </c>
      <c r="J158" s="1" t="s">
        <v>19</v>
      </c>
      <c r="K158" s="2"/>
      <c r="L158" s="5">
        <f>K158*695.00</f>
        <v>0</v>
      </c>
    </row>
    <row r="159" spans="1:12">
      <c r="A159" s="1"/>
      <c r="B159" s="1">
        <v>819452</v>
      </c>
      <c r="C159" s="1" t="s">
        <v>587</v>
      </c>
      <c r="D159" s="1" t="s">
        <v>588</v>
      </c>
      <c r="E159" s="3" t="s">
        <v>589</v>
      </c>
      <c r="F159" s="1" t="s">
        <v>590</v>
      </c>
      <c r="G159" s="1" t="s">
        <v>570</v>
      </c>
      <c r="H159" s="1" t="s">
        <v>566</v>
      </c>
      <c r="I159" s="1">
        <v>0</v>
      </c>
      <c r="J159" s="1" t="s">
        <v>14</v>
      </c>
      <c r="K159" s="2"/>
      <c r="L159" s="5">
        <f>K159*4.70</f>
        <v>0</v>
      </c>
    </row>
    <row r="160" spans="1:12">
      <c r="A160" s="1"/>
      <c r="B160" s="1">
        <v>819453</v>
      </c>
      <c r="C160" s="1" t="s">
        <v>591</v>
      </c>
      <c r="D160" s="1" t="s">
        <v>592</v>
      </c>
      <c r="E160" s="3" t="s">
        <v>593</v>
      </c>
      <c r="F160" s="1" t="s">
        <v>594</v>
      </c>
      <c r="G160" s="1" t="s">
        <v>45</v>
      </c>
      <c r="H160" s="1" t="s">
        <v>570</v>
      </c>
      <c r="I160" s="1">
        <v>0</v>
      </c>
      <c r="J160" s="1" t="s">
        <v>14</v>
      </c>
      <c r="K160" s="2"/>
      <c r="L160" s="5">
        <f>K160*7.30</f>
        <v>0</v>
      </c>
    </row>
    <row r="161" spans="1:12">
      <c r="A161" s="1"/>
      <c r="B161" s="1">
        <v>819454</v>
      </c>
      <c r="C161" s="1" t="s">
        <v>595</v>
      </c>
      <c r="D161" s="1" t="s">
        <v>596</v>
      </c>
      <c r="E161" s="3" t="s">
        <v>597</v>
      </c>
      <c r="F161" s="1" t="s">
        <v>598</v>
      </c>
      <c r="G161" s="1" t="s">
        <v>28</v>
      </c>
      <c r="H161" s="1">
        <v>0</v>
      </c>
      <c r="I161" s="1">
        <v>0</v>
      </c>
      <c r="J161" s="1" t="s">
        <v>14</v>
      </c>
      <c r="K161" s="2"/>
      <c r="L161" s="5">
        <f>K161*11.00</f>
        <v>0</v>
      </c>
    </row>
    <row r="162" spans="1:12">
      <c r="A162" s="1"/>
      <c r="B162" s="1">
        <v>819455</v>
      </c>
      <c r="C162" s="1" t="s">
        <v>599</v>
      </c>
      <c r="D162" s="1" t="s">
        <v>600</v>
      </c>
      <c r="E162" s="3" t="s">
        <v>601</v>
      </c>
      <c r="F162" s="1" t="s">
        <v>602</v>
      </c>
      <c r="G162" s="1" t="s">
        <v>28</v>
      </c>
      <c r="H162" s="1" t="s">
        <v>570</v>
      </c>
      <c r="I162" s="1">
        <v>0</v>
      </c>
      <c r="J162" s="1" t="s">
        <v>14</v>
      </c>
      <c r="K162" s="2"/>
      <c r="L162" s="5">
        <f>K162*14.00</f>
        <v>0</v>
      </c>
    </row>
    <row r="163" spans="1:12">
      <c r="A163" s="1"/>
      <c r="B163" s="1">
        <v>819456</v>
      </c>
      <c r="C163" s="1" t="s">
        <v>603</v>
      </c>
      <c r="D163" s="1" t="s">
        <v>604</v>
      </c>
      <c r="E163" s="3" t="s">
        <v>605</v>
      </c>
      <c r="F163" s="1" t="s">
        <v>606</v>
      </c>
      <c r="G163" s="1" t="s">
        <v>28</v>
      </c>
      <c r="H163" s="1" t="s">
        <v>570</v>
      </c>
      <c r="I163" s="1">
        <v>0</v>
      </c>
      <c r="J163" s="1" t="s">
        <v>14</v>
      </c>
      <c r="K163" s="2"/>
      <c r="L163" s="5">
        <f>K163*192.00</f>
        <v>0</v>
      </c>
    </row>
    <row r="164" spans="1:12">
      <c r="A164" s="1"/>
      <c r="B164" s="1">
        <v>819457</v>
      </c>
      <c r="C164" s="1" t="s">
        <v>607</v>
      </c>
      <c r="D164" s="1" t="s">
        <v>608</v>
      </c>
      <c r="E164" s="3" t="s">
        <v>609</v>
      </c>
      <c r="F164" s="1" t="s">
        <v>610</v>
      </c>
      <c r="G164" s="1" t="s">
        <v>67</v>
      </c>
      <c r="H164" s="1" t="s">
        <v>45</v>
      </c>
      <c r="I164" s="1">
        <v>0</v>
      </c>
      <c r="J164" s="1" t="s">
        <v>14</v>
      </c>
      <c r="K164" s="2"/>
      <c r="L164" s="5">
        <f>K164*245.00</f>
        <v>0</v>
      </c>
    </row>
    <row r="165" spans="1:12">
      <c r="A165" s="1"/>
      <c r="B165" s="1">
        <v>819458</v>
      </c>
      <c r="C165" s="1" t="s">
        <v>611</v>
      </c>
      <c r="D165" s="1" t="s">
        <v>612</v>
      </c>
      <c r="E165" s="3" t="s">
        <v>613</v>
      </c>
      <c r="F165" s="1" t="s">
        <v>614</v>
      </c>
      <c r="G165" s="1" t="s">
        <v>58</v>
      </c>
      <c r="H165" s="1" t="s">
        <v>570</v>
      </c>
      <c r="I165" s="1">
        <v>0</v>
      </c>
      <c r="J165" s="1" t="s">
        <v>14</v>
      </c>
      <c r="K165" s="2"/>
      <c r="L165" s="5">
        <f>K165*301.00</f>
        <v>0</v>
      </c>
    </row>
    <row r="166" spans="1:12">
      <c r="A166" s="1"/>
      <c r="B166" s="1">
        <v>819459</v>
      </c>
      <c r="C166" s="1" t="s">
        <v>615</v>
      </c>
      <c r="D166" s="1" t="s">
        <v>616</v>
      </c>
      <c r="E166" s="3" t="s">
        <v>617</v>
      </c>
      <c r="F166" s="1" t="s">
        <v>618</v>
      </c>
      <c r="G166" s="1">
        <v>8</v>
      </c>
      <c r="H166" s="1">
        <v>0</v>
      </c>
      <c r="I166" s="1">
        <v>0</v>
      </c>
      <c r="J166" s="1" t="s">
        <v>14</v>
      </c>
      <c r="K166" s="2"/>
      <c r="L166" s="5">
        <f>K166*311.00</f>
        <v>0</v>
      </c>
    </row>
    <row r="167" spans="1:12">
      <c r="A167" s="1"/>
      <c r="B167" s="1">
        <v>819460</v>
      </c>
      <c r="C167" s="1" t="s">
        <v>619</v>
      </c>
      <c r="D167" s="1" t="s">
        <v>620</v>
      </c>
      <c r="E167" s="3" t="s">
        <v>621</v>
      </c>
      <c r="F167" s="1" t="s">
        <v>622</v>
      </c>
      <c r="G167" s="1">
        <v>7</v>
      </c>
      <c r="H167" s="1">
        <v>0</v>
      </c>
      <c r="I167" s="1">
        <v>0</v>
      </c>
      <c r="J167" s="1" t="s">
        <v>14</v>
      </c>
      <c r="K167" s="2"/>
      <c r="L167" s="5">
        <f>K167*464.00</f>
        <v>0</v>
      </c>
    </row>
    <row r="168" spans="1:12">
      <c r="A168" s="1"/>
      <c r="B168" s="1">
        <v>819461</v>
      </c>
      <c r="C168" s="1" t="s">
        <v>623</v>
      </c>
      <c r="D168" s="1" t="s">
        <v>624</v>
      </c>
      <c r="E168" s="3" t="s">
        <v>625</v>
      </c>
      <c r="F168" s="1" t="s">
        <v>626</v>
      </c>
      <c r="G168" s="1" t="s">
        <v>67</v>
      </c>
      <c r="H168" s="1" t="s">
        <v>28</v>
      </c>
      <c r="I168" s="1">
        <v>0</v>
      </c>
      <c r="J168" s="1" t="s">
        <v>14</v>
      </c>
      <c r="K168" s="2"/>
      <c r="L168" s="5">
        <f>K168*471.00</f>
        <v>0</v>
      </c>
    </row>
    <row r="169" spans="1:12">
      <c r="A169" s="1"/>
      <c r="B169" s="1">
        <v>819462</v>
      </c>
      <c r="C169" s="1" t="s">
        <v>627</v>
      </c>
      <c r="D169" s="1" t="s">
        <v>628</v>
      </c>
      <c r="E169" s="3" t="s">
        <v>629</v>
      </c>
      <c r="F169" s="1" t="s">
        <v>630</v>
      </c>
      <c r="G169" s="1" t="s">
        <v>67</v>
      </c>
      <c r="H169" s="1">
        <v>0</v>
      </c>
      <c r="I169" s="1">
        <v>0</v>
      </c>
      <c r="J169" s="1" t="s">
        <v>14</v>
      </c>
      <c r="K169" s="2"/>
      <c r="L169" s="5">
        <f>K169*1148.00</f>
        <v>0</v>
      </c>
    </row>
    <row r="170" spans="1:12">
      <c r="A170" s="1"/>
      <c r="B170" s="1">
        <v>819463</v>
      </c>
      <c r="C170" s="1" t="s">
        <v>631</v>
      </c>
      <c r="D170" s="1" t="s">
        <v>632</v>
      </c>
      <c r="E170" s="3" t="s">
        <v>633</v>
      </c>
      <c r="F170" s="1" t="s">
        <v>634</v>
      </c>
      <c r="G170" s="1">
        <v>4</v>
      </c>
      <c r="H170" s="1" t="s">
        <v>28</v>
      </c>
      <c r="I170" s="1">
        <v>0</v>
      </c>
      <c r="J170" s="1" t="s">
        <v>14</v>
      </c>
      <c r="K170" s="2"/>
      <c r="L170" s="5">
        <f>K170*1047.00</f>
        <v>0</v>
      </c>
    </row>
    <row r="171" spans="1:12">
      <c r="A171" s="1"/>
      <c r="B171" s="1">
        <v>819464</v>
      </c>
      <c r="C171" s="1" t="s">
        <v>635</v>
      </c>
      <c r="D171" s="1" t="s">
        <v>636</v>
      </c>
      <c r="E171" s="3" t="s">
        <v>637</v>
      </c>
      <c r="F171" s="1" t="s">
        <v>638</v>
      </c>
      <c r="G171" s="1">
        <v>3</v>
      </c>
      <c r="H171" s="1" t="s">
        <v>28</v>
      </c>
      <c r="I171" s="1">
        <v>0</v>
      </c>
      <c r="J171" s="1" t="s">
        <v>14</v>
      </c>
      <c r="K171" s="2"/>
      <c r="L171" s="5">
        <f>K171*1163.00</f>
        <v>0</v>
      </c>
    </row>
    <row r="172" spans="1:12">
      <c r="A172" s="1"/>
      <c r="B172" s="1">
        <v>819465</v>
      </c>
      <c r="C172" s="1" t="s">
        <v>639</v>
      </c>
      <c r="D172" s="1" t="s">
        <v>640</v>
      </c>
      <c r="E172" s="3" t="s">
        <v>641</v>
      </c>
      <c r="F172" s="1" t="s">
        <v>642</v>
      </c>
      <c r="G172" s="1">
        <v>10</v>
      </c>
      <c r="H172" s="1" t="s">
        <v>570</v>
      </c>
      <c r="I172" s="1">
        <v>0</v>
      </c>
      <c r="J172" s="1" t="s">
        <v>14</v>
      </c>
      <c r="K172" s="2"/>
      <c r="L172" s="5">
        <f>K172*207.00</f>
        <v>0</v>
      </c>
    </row>
    <row r="173" spans="1:12">
      <c r="A173" s="1"/>
      <c r="B173" s="1">
        <v>819466</v>
      </c>
      <c r="C173" s="1" t="s">
        <v>643</v>
      </c>
      <c r="D173" s="1" t="s">
        <v>644</v>
      </c>
      <c r="E173" s="3" t="s">
        <v>645</v>
      </c>
      <c r="F173" s="1" t="s">
        <v>646</v>
      </c>
      <c r="G173" s="1" t="s">
        <v>58</v>
      </c>
      <c r="H173" s="1">
        <v>0</v>
      </c>
      <c r="I173" s="1">
        <v>0</v>
      </c>
      <c r="J173" s="1" t="s">
        <v>14</v>
      </c>
      <c r="K173" s="2"/>
      <c r="L173" s="5">
        <f>K173*297.00</f>
        <v>0</v>
      </c>
    </row>
    <row r="174" spans="1:12">
      <c r="A174" s="1"/>
      <c r="B174" s="1">
        <v>819467</v>
      </c>
      <c r="C174" s="1" t="s">
        <v>647</v>
      </c>
      <c r="D174" s="1" t="s">
        <v>648</v>
      </c>
      <c r="E174" s="3" t="s">
        <v>649</v>
      </c>
      <c r="F174" s="1" t="s">
        <v>578</v>
      </c>
      <c r="G174" s="1" t="s">
        <v>58</v>
      </c>
      <c r="H174" s="1" t="s">
        <v>570</v>
      </c>
      <c r="I174" s="1">
        <v>0</v>
      </c>
      <c r="J174" s="1" t="s">
        <v>14</v>
      </c>
      <c r="K174" s="2"/>
      <c r="L174" s="5">
        <f>K174*295.00</f>
        <v>0</v>
      </c>
    </row>
    <row r="175" spans="1:12">
      <c r="A175" s="1"/>
      <c r="B175" s="1">
        <v>819468</v>
      </c>
      <c r="C175" s="1" t="s">
        <v>650</v>
      </c>
      <c r="D175" s="1" t="s">
        <v>651</v>
      </c>
      <c r="E175" s="3" t="s">
        <v>652</v>
      </c>
      <c r="F175" s="1" t="s">
        <v>653</v>
      </c>
      <c r="G175" s="1" t="s">
        <v>58</v>
      </c>
      <c r="H175" s="1" t="s">
        <v>45</v>
      </c>
      <c r="I175" s="1">
        <v>0</v>
      </c>
      <c r="J175" s="1" t="s">
        <v>14</v>
      </c>
      <c r="K175" s="2"/>
      <c r="L175" s="5">
        <f>K175*365.00</f>
        <v>0</v>
      </c>
    </row>
    <row r="176" spans="1:12">
      <c r="A176" s="1"/>
      <c r="B176" s="1">
        <v>819469</v>
      </c>
      <c r="C176" s="1" t="s">
        <v>654</v>
      </c>
      <c r="D176" s="1" t="s">
        <v>655</v>
      </c>
      <c r="E176" s="3" t="s">
        <v>656</v>
      </c>
      <c r="F176" s="1" t="s">
        <v>657</v>
      </c>
      <c r="G176" s="1" t="s">
        <v>67</v>
      </c>
      <c r="H176" s="1" t="s">
        <v>28</v>
      </c>
      <c r="I176" s="1">
        <v>0</v>
      </c>
      <c r="J176" s="1" t="s">
        <v>14</v>
      </c>
      <c r="K176" s="2"/>
      <c r="L176" s="5">
        <f>K176*447.00</f>
        <v>0</v>
      </c>
    </row>
    <row r="177" spans="1:12">
      <c r="A177" s="1"/>
      <c r="B177" s="1">
        <v>819470</v>
      </c>
      <c r="C177" s="1" t="s">
        <v>658</v>
      </c>
      <c r="D177" s="1" t="s">
        <v>659</v>
      </c>
      <c r="E177" s="3" t="s">
        <v>660</v>
      </c>
      <c r="F177" s="1" t="s">
        <v>661</v>
      </c>
      <c r="G177" s="1">
        <v>10</v>
      </c>
      <c r="H177" s="1" t="s">
        <v>28</v>
      </c>
      <c r="I177" s="1">
        <v>0</v>
      </c>
      <c r="J177" s="1" t="s">
        <v>14</v>
      </c>
      <c r="K177" s="2"/>
      <c r="L177" s="5">
        <f>K177*515.00</f>
        <v>0</v>
      </c>
    </row>
    <row r="178" spans="1:12">
      <c r="A178" s="1"/>
      <c r="B178" s="1">
        <v>819471</v>
      </c>
      <c r="C178" s="1" t="s">
        <v>662</v>
      </c>
      <c r="D178" s="1" t="s">
        <v>663</v>
      </c>
      <c r="E178" s="3" t="s">
        <v>664</v>
      </c>
      <c r="F178" s="1" t="s">
        <v>665</v>
      </c>
      <c r="G178" s="1" t="s">
        <v>67</v>
      </c>
      <c r="H178" s="1" t="s">
        <v>113</v>
      </c>
      <c r="I178" s="1" t="s">
        <v>67</v>
      </c>
      <c r="J178" s="1" t="s">
        <v>14</v>
      </c>
      <c r="K178" s="2"/>
      <c r="L178" s="5">
        <f>K178*1053.00</f>
        <v>0</v>
      </c>
    </row>
    <row r="179" spans="1:12">
      <c r="A179" s="1"/>
      <c r="B179" s="1">
        <v>819472</v>
      </c>
      <c r="C179" s="1" t="s">
        <v>666</v>
      </c>
      <c r="D179" s="1" t="s">
        <v>667</v>
      </c>
      <c r="E179" s="3" t="s">
        <v>668</v>
      </c>
      <c r="F179" s="1" t="s">
        <v>669</v>
      </c>
      <c r="G179" s="1">
        <v>5</v>
      </c>
      <c r="H179" s="1" t="s">
        <v>113</v>
      </c>
      <c r="I179" s="1">
        <v>0</v>
      </c>
      <c r="J179" s="1" t="s">
        <v>14</v>
      </c>
      <c r="K179" s="2"/>
      <c r="L179" s="5">
        <f>K179*1091.00</f>
        <v>0</v>
      </c>
    </row>
    <row r="180" spans="1:12">
      <c r="A180" s="1"/>
      <c r="B180" s="1">
        <v>819473</v>
      </c>
      <c r="C180" s="1" t="s">
        <v>670</v>
      </c>
      <c r="D180" s="1" t="s">
        <v>671</v>
      </c>
      <c r="E180" s="3" t="s">
        <v>672</v>
      </c>
      <c r="F180" s="1" t="s">
        <v>673</v>
      </c>
      <c r="G180" s="1">
        <v>0</v>
      </c>
      <c r="H180" s="1">
        <v>0</v>
      </c>
      <c r="I180" s="1">
        <v>0</v>
      </c>
      <c r="J180" s="1" t="s">
        <v>14</v>
      </c>
      <c r="K180" s="2"/>
      <c r="L180" s="5">
        <f>K180*1003.00</f>
        <v>0</v>
      </c>
    </row>
    <row r="181" spans="1:12">
      <c r="A181" s="1"/>
      <c r="B181" s="1">
        <v>819474</v>
      </c>
      <c r="C181" s="1" t="s">
        <v>674</v>
      </c>
      <c r="D181" s="1" t="s">
        <v>675</v>
      </c>
      <c r="E181" s="3" t="s">
        <v>676</v>
      </c>
      <c r="F181" s="1" t="s">
        <v>677</v>
      </c>
      <c r="G181" s="1" t="s">
        <v>58</v>
      </c>
      <c r="H181" s="1" t="s">
        <v>28</v>
      </c>
      <c r="I181" s="1">
        <v>0</v>
      </c>
      <c r="J181" s="1" t="s">
        <v>14</v>
      </c>
      <c r="K181" s="2"/>
      <c r="L181" s="5">
        <f>K181*320.00</f>
        <v>0</v>
      </c>
    </row>
    <row r="182" spans="1:12">
      <c r="A182" s="1"/>
      <c r="B182" s="1">
        <v>819475</v>
      </c>
      <c r="C182" s="1" t="s">
        <v>678</v>
      </c>
      <c r="D182" s="1" t="s">
        <v>679</v>
      </c>
      <c r="E182" s="3" t="s">
        <v>680</v>
      </c>
      <c r="F182" s="1" t="s">
        <v>681</v>
      </c>
      <c r="G182" s="1">
        <v>0</v>
      </c>
      <c r="H182" s="1">
        <v>0</v>
      </c>
      <c r="I182" s="1">
        <v>0</v>
      </c>
      <c r="J182" s="1" t="s">
        <v>14</v>
      </c>
      <c r="K182" s="2"/>
      <c r="L182" s="5">
        <f>K182*476.00</f>
        <v>0</v>
      </c>
    </row>
    <row r="183" spans="1:12">
      <c r="A183" s="1"/>
      <c r="B183" s="1">
        <v>819476</v>
      </c>
      <c r="C183" s="1" t="s">
        <v>682</v>
      </c>
      <c r="D183" s="1" t="s">
        <v>683</v>
      </c>
      <c r="E183" s="3" t="s">
        <v>684</v>
      </c>
      <c r="F183" s="1" t="s">
        <v>685</v>
      </c>
      <c r="G183" s="1">
        <v>2</v>
      </c>
      <c r="H183" s="1">
        <v>0</v>
      </c>
      <c r="I183" s="1">
        <v>0</v>
      </c>
      <c r="J183" s="1" t="s">
        <v>14</v>
      </c>
      <c r="K183" s="2"/>
      <c r="L183" s="5">
        <f>K183*393.00</f>
        <v>0</v>
      </c>
    </row>
    <row r="184" spans="1:12">
      <c r="A184" s="1"/>
      <c r="B184" s="1">
        <v>819477</v>
      </c>
      <c r="C184" s="1" t="s">
        <v>686</v>
      </c>
      <c r="D184" s="1" t="s">
        <v>687</v>
      </c>
      <c r="E184" s="3" t="s">
        <v>688</v>
      </c>
      <c r="F184" s="1" t="s">
        <v>689</v>
      </c>
      <c r="G184" s="1">
        <v>6</v>
      </c>
      <c r="H184" s="1" t="s">
        <v>28</v>
      </c>
      <c r="I184" s="1">
        <v>0</v>
      </c>
      <c r="J184" s="1" t="s">
        <v>14</v>
      </c>
      <c r="K184" s="2"/>
      <c r="L184" s="5">
        <f>K184*762.00</f>
        <v>0</v>
      </c>
    </row>
    <row r="185" spans="1:12">
      <c r="A185" s="1"/>
      <c r="B185" s="1">
        <v>819478</v>
      </c>
      <c r="C185" s="1" t="s">
        <v>690</v>
      </c>
      <c r="D185" s="1" t="s">
        <v>691</v>
      </c>
      <c r="E185" s="3" t="s">
        <v>692</v>
      </c>
      <c r="F185" s="1" t="s">
        <v>693</v>
      </c>
      <c r="G185" s="1" t="s">
        <v>67</v>
      </c>
      <c r="H185" s="1" t="s">
        <v>67</v>
      </c>
      <c r="I185" s="1">
        <v>0</v>
      </c>
      <c r="J185" s="1" t="s">
        <v>14</v>
      </c>
      <c r="K185" s="2"/>
      <c r="L185" s="5">
        <f>K185*651.00</f>
        <v>0</v>
      </c>
    </row>
    <row r="186" spans="1:12">
      <c r="A186" s="1"/>
      <c r="B186" s="1">
        <v>819479</v>
      </c>
      <c r="C186" s="1" t="s">
        <v>694</v>
      </c>
      <c r="D186" s="1" t="s">
        <v>695</v>
      </c>
      <c r="E186" s="3" t="s">
        <v>696</v>
      </c>
      <c r="F186" s="1" t="s">
        <v>697</v>
      </c>
      <c r="G186" s="1">
        <v>6</v>
      </c>
      <c r="H186" s="1">
        <v>10</v>
      </c>
      <c r="I186" s="1">
        <v>0</v>
      </c>
      <c r="J186" s="1" t="s">
        <v>14</v>
      </c>
      <c r="K186" s="2"/>
      <c r="L186" s="5">
        <f>K186*708.00</f>
        <v>0</v>
      </c>
    </row>
    <row r="187" spans="1:12">
      <c r="A187" s="1"/>
      <c r="B187" s="1">
        <v>819480</v>
      </c>
      <c r="C187" s="1" t="s">
        <v>698</v>
      </c>
      <c r="D187" s="1" t="s">
        <v>699</v>
      </c>
      <c r="E187" s="3" t="s">
        <v>700</v>
      </c>
      <c r="F187" s="1" t="s">
        <v>701</v>
      </c>
      <c r="G187" s="1">
        <v>5</v>
      </c>
      <c r="H187" s="1">
        <v>0</v>
      </c>
      <c r="I187" s="1">
        <v>0</v>
      </c>
      <c r="J187" s="1" t="s">
        <v>14</v>
      </c>
      <c r="K187" s="2"/>
      <c r="L187" s="5">
        <f>K187*1697.00</f>
        <v>0</v>
      </c>
    </row>
    <row r="188" spans="1:12">
      <c r="A188" s="1"/>
      <c r="B188" s="1">
        <v>819481</v>
      </c>
      <c r="C188" s="1" t="s">
        <v>702</v>
      </c>
      <c r="D188" s="1" t="s">
        <v>703</v>
      </c>
      <c r="E188" s="3" t="s">
        <v>704</v>
      </c>
      <c r="F188" s="1" t="s">
        <v>705</v>
      </c>
      <c r="G188" s="1" t="s">
        <v>67</v>
      </c>
      <c r="H188" s="1" t="s">
        <v>28</v>
      </c>
      <c r="I188" s="1">
        <v>0</v>
      </c>
      <c r="J188" s="1" t="s">
        <v>14</v>
      </c>
      <c r="K188" s="2"/>
      <c r="L188" s="5">
        <f>K188*1154.00</f>
        <v>0</v>
      </c>
    </row>
    <row r="189" spans="1:12">
      <c r="A189" s="1"/>
      <c r="B189" s="1">
        <v>819482</v>
      </c>
      <c r="C189" s="1" t="s">
        <v>706</v>
      </c>
      <c r="D189" s="1" t="s">
        <v>707</v>
      </c>
      <c r="E189" s="3" t="s">
        <v>708</v>
      </c>
      <c r="F189" s="1" t="s">
        <v>709</v>
      </c>
      <c r="G189" s="1">
        <v>10</v>
      </c>
      <c r="H189" s="1" t="s">
        <v>28</v>
      </c>
      <c r="I189" s="1">
        <v>0</v>
      </c>
      <c r="J189" s="1" t="s">
        <v>14</v>
      </c>
      <c r="K189" s="2"/>
      <c r="L189" s="5">
        <f>K189*1285.00</f>
        <v>0</v>
      </c>
    </row>
    <row r="190" spans="1:12">
      <c r="A190" s="1"/>
      <c r="B190" s="1">
        <v>819483</v>
      </c>
      <c r="C190" s="1" t="s">
        <v>710</v>
      </c>
      <c r="D190" s="1" t="s">
        <v>711</v>
      </c>
      <c r="E190" s="3" t="s">
        <v>712</v>
      </c>
      <c r="F190" s="1" t="s">
        <v>713</v>
      </c>
      <c r="G190" s="1">
        <v>5</v>
      </c>
      <c r="H190" s="1" t="s">
        <v>58</v>
      </c>
      <c r="I190" s="1">
        <v>0</v>
      </c>
      <c r="J190" s="1" t="s">
        <v>14</v>
      </c>
      <c r="K190" s="2"/>
      <c r="L190" s="5">
        <f>K190*1350.00</f>
        <v>0</v>
      </c>
    </row>
    <row r="191" spans="1:12">
      <c r="A191" s="1"/>
      <c r="B191" s="1">
        <v>819484</v>
      </c>
      <c r="C191" s="1" t="s">
        <v>714</v>
      </c>
      <c r="D191" s="1" t="s">
        <v>715</v>
      </c>
      <c r="E191" s="3" t="s">
        <v>716</v>
      </c>
      <c r="F191" s="1" t="s">
        <v>717</v>
      </c>
      <c r="G191" s="1" t="s">
        <v>113</v>
      </c>
      <c r="H191" s="1" t="s">
        <v>113</v>
      </c>
      <c r="I191" s="1">
        <v>0</v>
      </c>
      <c r="J191" s="1" t="s">
        <v>14</v>
      </c>
      <c r="K191" s="2"/>
      <c r="L191" s="5">
        <f>K191*247.00</f>
        <v>0</v>
      </c>
    </row>
    <row r="192" spans="1:12">
      <c r="A192" s="1"/>
      <c r="B192" s="1">
        <v>819485</v>
      </c>
      <c r="C192" s="1" t="s">
        <v>718</v>
      </c>
      <c r="D192" s="1" t="s">
        <v>719</v>
      </c>
      <c r="E192" s="3" t="s">
        <v>720</v>
      </c>
      <c r="F192" s="1" t="s">
        <v>721</v>
      </c>
      <c r="G192" s="1" t="s">
        <v>113</v>
      </c>
      <c r="H192" s="1" t="s">
        <v>45</v>
      </c>
      <c r="I192" s="1">
        <v>0</v>
      </c>
      <c r="J192" s="1" t="s">
        <v>14</v>
      </c>
      <c r="K192" s="2"/>
      <c r="L192" s="5">
        <f>K192*423.00</f>
        <v>0</v>
      </c>
    </row>
    <row r="193" spans="1:12">
      <c r="A193" s="1"/>
      <c r="B193" s="1">
        <v>819486</v>
      </c>
      <c r="C193" s="1" t="s">
        <v>722</v>
      </c>
      <c r="D193" s="1" t="s">
        <v>723</v>
      </c>
      <c r="E193" s="3" t="s">
        <v>724</v>
      </c>
      <c r="F193" s="1" t="s">
        <v>725</v>
      </c>
      <c r="G193" s="1" t="s">
        <v>58</v>
      </c>
      <c r="H193" s="1" t="s">
        <v>45</v>
      </c>
      <c r="I193" s="1">
        <v>0</v>
      </c>
      <c r="J193" s="1" t="s">
        <v>14</v>
      </c>
      <c r="K193" s="2"/>
      <c r="L193" s="5">
        <f>K193*746.00</f>
        <v>0</v>
      </c>
    </row>
    <row r="194" spans="1:12">
      <c r="A194" s="1"/>
      <c r="B194" s="1">
        <v>819487</v>
      </c>
      <c r="C194" s="1" t="s">
        <v>726</v>
      </c>
      <c r="D194" s="1" t="s">
        <v>727</v>
      </c>
      <c r="E194" s="3" t="s">
        <v>728</v>
      </c>
      <c r="F194" s="1" t="s">
        <v>729</v>
      </c>
      <c r="G194" s="1" t="s">
        <v>58</v>
      </c>
      <c r="H194" s="1" t="s">
        <v>113</v>
      </c>
      <c r="I194" s="1">
        <v>9</v>
      </c>
      <c r="J194" s="1" t="s">
        <v>14</v>
      </c>
      <c r="K194" s="2"/>
      <c r="L194" s="5">
        <f>K194*765.00</f>
        <v>0</v>
      </c>
    </row>
    <row r="195" spans="1:12">
      <c r="A195" s="1"/>
      <c r="B195" s="1">
        <v>819488</v>
      </c>
      <c r="C195" s="1" t="s">
        <v>730</v>
      </c>
      <c r="D195" s="1" t="s">
        <v>731</v>
      </c>
      <c r="E195" s="3" t="s">
        <v>732</v>
      </c>
      <c r="F195" s="1" t="s">
        <v>733</v>
      </c>
      <c r="G195" s="1" t="s">
        <v>67</v>
      </c>
      <c r="H195" s="1" t="s">
        <v>28</v>
      </c>
      <c r="I195" s="1">
        <v>0</v>
      </c>
      <c r="J195" s="1" t="s">
        <v>14</v>
      </c>
      <c r="K195" s="2"/>
      <c r="L195" s="5">
        <f>K195*783.00</f>
        <v>0</v>
      </c>
    </row>
    <row r="196" spans="1:12">
      <c r="A196" s="1"/>
      <c r="B196" s="1">
        <v>819489</v>
      </c>
      <c r="C196" s="1" t="s">
        <v>734</v>
      </c>
      <c r="D196" s="1" t="s">
        <v>735</v>
      </c>
      <c r="E196" s="3" t="s">
        <v>736</v>
      </c>
      <c r="F196" s="1" t="s">
        <v>737</v>
      </c>
      <c r="G196" s="1">
        <v>9</v>
      </c>
      <c r="H196" s="1" t="s">
        <v>28</v>
      </c>
      <c r="I196" s="1">
        <v>0</v>
      </c>
      <c r="J196" s="1" t="s">
        <v>14</v>
      </c>
      <c r="K196" s="2"/>
      <c r="L196" s="5">
        <f>K196*835.00</f>
        <v>0</v>
      </c>
    </row>
    <row r="197" spans="1:12">
      <c r="A197" s="1"/>
      <c r="B197" s="1">
        <v>819490</v>
      </c>
      <c r="C197" s="1" t="s">
        <v>738</v>
      </c>
      <c r="D197" s="1" t="s">
        <v>739</v>
      </c>
      <c r="E197" s="3" t="s">
        <v>740</v>
      </c>
      <c r="F197" s="1" t="s">
        <v>741</v>
      </c>
      <c r="G197" s="1" t="s">
        <v>67</v>
      </c>
      <c r="H197" s="1" t="s">
        <v>28</v>
      </c>
      <c r="I197" s="1">
        <v>6</v>
      </c>
      <c r="J197" s="1" t="s">
        <v>14</v>
      </c>
      <c r="K197" s="2"/>
      <c r="L197" s="5">
        <f>K197*888.00</f>
        <v>0</v>
      </c>
    </row>
    <row r="198" spans="1:12">
      <c r="A198" s="1"/>
      <c r="B198" s="1">
        <v>819491</v>
      </c>
      <c r="C198" s="1" t="s">
        <v>742</v>
      </c>
      <c r="D198" s="1" t="s">
        <v>743</v>
      </c>
      <c r="E198" s="3" t="s">
        <v>744</v>
      </c>
      <c r="F198" s="1" t="s">
        <v>745</v>
      </c>
      <c r="G198" s="1" t="s">
        <v>67</v>
      </c>
      <c r="H198" s="1" t="s">
        <v>113</v>
      </c>
      <c r="I198" s="1" t="s">
        <v>67</v>
      </c>
      <c r="J198" s="1" t="s">
        <v>14</v>
      </c>
      <c r="K198" s="2"/>
      <c r="L198" s="5">
        <f>K198*1217.00</f>
        <v>0</v>
      </c>
    </row>
    <row r="199" spans="1:12">
      <c r="A199" s="1"/>
      <c r="B199" s="1">
        <v>819492</v>
      </c>
      <c r="C199" s="1" t="s">
        <v>746</v>
      </c>
      <c r="D199" s="1" t="s">
        <v>747</v>
      </c>
      <c r="E199" s="3" t="s">
        <v>748</v>
      </c>
      <c r="F199" s="1" t="s">
        <v>749</v>
      </c>
      <c r="G199" s="1">
        <v>-17</v>
      </c>
      <c r="H199" s="1" t="s">
        <v>28</v>
      </c>
      <c r="I199" s="1" t="s">
        <v>58</v>
      </c>
      <c r="J199" s="1" t="s">
        <v>14</v>
      </c>
      <c r="K199" s="2"/>
      <c r="L199" s="5">
        <f>K199*1111.00</f>
        <v>0</v>
      </c>
    </row>
    <row r="200" spans="1:12">
      <c r="A200" s="1"/>
      <c r="B200" s="1">
        <v>819493</v>
      </c>
      <c r="C200" s="1" t="s">
        <v>750</v>
      </c>
      <c r="D200" s="1" t="s">
        <v>751</v>
      </c>
      <c r="E200" s="3" t="s">
        <v>752</v>
      </c>
      <c r="F200" s="1" t="s">
        <v>753</v>
      </c>
      <c r="G200" s="1" t="s">
        <v>67</v>
      </c>
      <c r="H200" s="1" t="s">
        <v>58</v>
      </c>
      <c r="I200" s="1">
        <v>0</v>
      </c>
      <c r="J200" s="1" t="s">
        <v>14</v>
      </c>
      <c r="K200" s="2"/>
      <c r="L200" s="5">
        <f>K200*1009.00</f>
        <v>0</v>
      </c>
    </row>
    <row r="201" spans="1:12">
      <c r="A201" s="1"/>
      <c r="B201" s="1">
        <v>819494</v>
      </c>
      <c r="C201" s="1" t="s">
        <v>754</v>
      </c>
      <c r="D201" s="1" t="s">
        <v>755</v>
      </c>
      <c r="E201" s="3" t="s">
        <v>756</v>
      </c>
      <c r="F201" s="1" t="s">
        <v>757</v>
      </c>
      <c r="G201" s="1">
        <v>6</v>
      </c>
      <c r="H201" s="1" t="s">
        <v>28</v>
      </c>
      <c r="I201" s="1">
        <v>0</v>
      </c>
      <c r="J201" s="1" t="s">
        <v>14</v>
      </c>
      <c r="K201" s="2"/>
      <c r="L201" s="5">
        <f>K201*986.00</f>
        <v>0</v>
      </c>
    </row>
    <row r="202" spans="1:12">
      <c r="A202" s="1"/>
      <c r="B202" s="1">
        <v>819495</v>
      </c>
      <c r="C202" s="1" t="s">
        <v>758</v>
      </c>
      <c r="D202" s="1" t="s">
        <v>759</v>
      </c>
      <c r="E202" s="3" t="s">
        <v>760</v>
      </c>
      <c r="F202" s="1" t="s">
        <v>761</v>
      </c>
      <c r="G202" s="1" t="s">
        <v>67</v>
      </c>
      <c r="H202" s="1" t="s">
        <v>28</v>
      </c>
      <c r="I202" s="1">
        <v>2</v>
      </c>
      <c r="J202" s="1" t="s">
        <v>14</v>
      </c>
      <c r="K202" s="2"/>
      <c r="L202" s="5">
        <f>K202*918.00</f>
        <v>0</v>
      </c>
    </row>
    <row r="203" spans="1:12">
      <c r="A203" s="1"/>
      <c r="B203" s="1">
        <v>819496</v>
      </c>
      <c r="C203" s="1" t="s">
        <v>762</v>
      </c>
      <c r="D203" s="1" t="s">
        <v>763</v>
      </c>
      <c r="E203" s="3" t="s">
        <v>764</v>
      </c>
      <c r="F203" s="1" t="s">
        <v>765</v>
      </c>
      <c r="G203" s="1">
        <v>8</v>
      </c>
      <c r="H203" s="1" t="s">
        <v>58</v>
      </c>
      <c r="I203" s="1">
        <v>4</v>
      </c>
      <c r="J203" s="1" t="s">
        <v>14</v>
      </c>
      <c r="K203" s="2"/>
      <c r="L203" s="5">
        <f>K203*1121.00</f>
        <v>0</v>
      </c>
    </row>
    <row r="204" spans="1:12">
      <c r="A204" s="1"/>
      <c r="B204" s="1">
        <v>819497</v>
      </c>
      <c r="C204" s="1" t="s">
        <v>766</v>
      </c>
      <c r="D204" s="1" t="s">
        <v>767</v>
      </c>
      <c r="E204" s="3" t="s">
        <v>768</v>
      </c>
      <c r="F204" s="1" t="s">
        <v>769</v>
      </c>
      <c r="G204" s="1">
        <v>4</v>
      </c>
      <c r="H204" s="1" t="s">
        <v>113</v>
      </c>
      <c r="I204" s="1">
        <v>2</v>
      </c>
      <c r="J204" s="1" t="s">
        <v>14</v>
      </c>
      <c r="K204" s="2"/>
      <c r="L204" s="5">
        <f>K204*1050.00</f>
        <v>0</v>
      </c>
    </row>
    <row r="205" spans="1:12">
      <c r="A205" s="1"/>
      <c r="B205" s="1">
        <v>819498</v>
      </c>
      <c r="C205" s="1" t="s">
        <v>770</v>
      </c>
      <c r="D205" s="1" t="s">
        <v>771</v>
      </c>
      <c r="E205" s="3" t="s">
        <v>772</v>
      </c>
      <c r="F205" s="1" t="s">
        <v>773</v>
      </c>
      <c r="G205" s="1">
        <v>1</v>
      </c>
      <c r="H205" s="1" t="s">
        <v>58</v>
      </c>
      <c r="I205" s="1" t="s">
        <v>58</v>
      </c>
      <c r="J205" s="1" t="s">
        <v>14</v>
      </c>
      <c r="K205" s="2"/>
      <c r="L205" s="5">
        <f>K205*1174.00</f>
        <v>0</v>
      </c>
    </row>
    <row r="206" spans="1:12">
      <c r="A206" s="1"/>
      <c r="B206" s="1">
        <v>819499</v>
      </c>
      <c r="C206" s="1" t="s">
        <v>774</v>
      </c>
      <c r="D206" s="1" t="s">
        <v>775</v>
      </c>
      <c r="E206" s="3" t="s">
        <v>776</v>
      </c>
      <c r="F206" s="1" t="s">
        <v>777</v>
      </c>
      <c r="G206" s="1">
        <v>4</v>
      </c>
      <c r="H206" s="1">
        <v>0</v>
      </c>
      <c r="I206" s="1">
        <v>1</v>
      </c>
      <c r="J206" s="1" t="s">
        <v>14</v>
      </c>
      <c r="K206" s="2"/>
      <c r="L206" s="5">
        <f>K206*2951.00</f>
        <v>0</v>
      </c>
    </row>
    <row r="207" spans="1:12">
      <c r="A207" s="1"/>
      <c r="B207" s="1">
        <v>819500</v>
      </c>
      <c r="C207" s="1" t="s">
        <v>778</v>
      </c>
      <c r="D207" s="1" t="s">
        <v>779</v>
      </c>
      <c r="E207" s="3" t="s">
        <v>780</v>
      </c>
      <c r="F207" s="1" t="s">
        <v>781</v>
      </c>
      <c r="G207" s="1">
        <v>0</v>
      </c>
      <c r="H207" s="1" t="s">
        <v>28</v>
      </c>
      <c r="I207" s="1" t="s">
        <v>58</v>
      </c>
      <c r="J207" s="1" t="s">
        <v>14</v>
      </c>
      <c r="K207" s="2"/>
      <c r="L207" s="5">
        <f>K207*2023.00</f>
        <v>0</v>
      </c>
    </row>
    <row r="208" spans="1:12">
      <c r="A208" s="1"/>
      <c r="B208" s="1">
        <v>819501</v>
      </c>
      <c r="C208" s="1" t="s">
        <v>782</v>
      </c>
      <c r="D208" s="1" t="s">
        <v>783</v>
      </c>
      <c r="E208" s="3" t="s">
        <v>784</v>
      </c>
      <c r="F208" s="1" t="s">
        <v>785</v>
      </c>
      <c r="G208" s="1" t="s">
        <v>67</v>
      </c>
      <c r="H208" s="1" t="s">
        <v>67</v>
      </c>
      <c r="I208" s="1">
        <v>4</v>
      </c>
      <c r="J208" s="1" t="s">
        <v>14</v>
      </c>
      <c r="K208" s="2"/>
      <c r="L208" s="5">
        <f>K208*2189.00</f>
        <v>0</v>
      </c>
    </row>
    <row r="209" spans="1:12">
      <c r="A209" s="1"/>
      <c r="B209" s="1">
        <v>819502</v>
      </c>
      <c r="C209" s="1" t="s">
        <v>786</v>
      </c>
      <c r="D209" s="1" t="s">
        <v>787</v>
      </c>
      <c r="E209" s="3" t="s">
        <v>788</v>
      </c>
      <c r="F209" s="1" t="s">
        <v>789</v>
      </c>
      <c r="G209" s="1">
        <v>1</v>
      </c>
      <c r="H209" s="1" t="s">
        <v>113</v>
      </c>
      <c r="I209" s="1">
        <v>6</v>
      </c>
      <c r="J209" s="1" t="s">
        <v>14</v>
      </c>
      <c r="K209" s="2"/>
      <c r="L209" s="5">
        <f>K209*2391.00</f>
        <v>0</v>
      </c>
    </row>
    <row r="210" spans="1:12">
      <c r="A210" s="1"/>
      <c r="B210" s="1">
        <v>819503</v>
      </c>
      <c r="C210" s="1" t="s">
        <v>790</v>
      </c>
      <c r="D210" s="1" t="s">
        <v>791</v>
      </c>
      <c r="E210" s="3" t="s">
        <v>792</v>
      </c>
      <c r="F210" s="1" t="s">
        <v>793</v>
      </c>
      <c r="G210" s="1">
        <v>10</v>
      </c>
      <c r="H210" s="1" t="s">
        <v>67</v>
      </c>
      <c r="I210" s="1">
        <v>2</v>
      </c>
      <c r="J210" s="1" t="s">
        <v>14</v>
      </c>
      <c r="K210" s="2"/>
      <c r="L210" s="5">
        <f>K210*2155.00</f>
        <v>0</v>
      </c>
    </row>
    <row r="211" spans="1:12">
      <c r="A211" s="1"/>
      <c r="B211" s="1">
        <v>819504</v>
      </c>
      <c r="C211" s="1" t="s">
        <v>794</v>
      </c>
      <c r="D211" s="1" t="s">
        <v>795</v>
      </c>
      <c r="E211" s="3" t="s">
        <v>796</v>
      </c>
      <c r="F211" s="1" t="s">
        <v>797</v>
      </c>
      <c r="G211" s="1">
        <v>0</v>
      </c>
      <c r="H211" s="1">
        <v>8</v>
      </c>
      <c r="I211" s="1">
        <v>5</v>
      </c>
      <c r="J211" s="1" t="s">
        <v>14</v>
      </c>
      <c r="K211" s="2"/>
      <c r="L211" s="5">
        <f>K211*2458.00</f>
        <v>0</v>
      </c>
    </row>
    <row r="212" spans="1:12">
      <c r="A212" s="1"/>
      <c r="B212" s="1">
        <v>819505</v>
      </c>
      <c r="C212" s="1" t="s">
        <v>798</v>
      </c>
      <c r="D212" s="1" t="s">
        <v>799</v>
      </c>
      <c r="E212" s="3" t="s">
        <v>800</v>
      </c>
      <c r="F212" s="1" t="s">
        <v>801</v>
      </c>
      <c r="G212" s="1">
        <v>3</v>
      </c>
      <c r="H212" s="1" t="s">
        <v>28</v>
      </c>
      <c r="I212" s="1">
        <v>6</v>
      </c>
      <c r="J212" s="1" t="s">
        <v>14</v>
      </c>
      <c r="K212" s="2"/>
      <c r="L212" s="5">
        <f>K212*2366.00</f>
        <v>0</v>
      </c>
    </row>
    <row r="213" spans="1:12">
      <c r="A213" s="1"/>
      <c r="B213" s="1">
        <v>819506</v>
      </c>
      <c r="C213" s="1" t="s">
        <v>802</v>
      </c>
      <c r="D213" s="1" t="s">
        <v>803</v>
      </c>
      <c r="E213" s="3" t="s">
        <v>804</v>
      </c>
      <c r="F213" s="1" t="s">
        <v>805</v>
      </c>
      <c r="G213" s="1" t="s">
        <v>58</v>
      </c>
      <c r="H213" s="1" t="s">
        <v>45</v>
      </c>
      <c r="I213" s="1">
        <v>0</v>
      </c>
      <c r="J213" s="1" t="s">
        <v>14</v>
      </c>
      <c r="K213" s="2"/>
      <c r="L213" s="5">
        <f>K213*370.00</f>
        <v>0</v>
      </c>
    </row>
    <row r="214" spans="1:12">
      <c r="A214" s="1"/>
      <c r="B214" s="1">
        <v>819507</v>
      </c>
      <c r="C214" s="1" t="s">
        <v>806</v>
      </c>
      <c r="D214" s="1" t="s">
        <v>807</v>
      </c>
      <c r="E214" s="3" t="s">
        <v>808</v>
      </c>
      <c r="F214" s="1" t="s">
        <v>809</v>
      </c>
      <c r="G214" s="1">
        <v>0</v>
      </c>
      <c r="H214" s="1" t="s">
        <v>58</v>
      </c>
      <c r="I214" s="1" t="s">
        <v>28</v>
      </c>
      <c r="J214" s="1" t="s">
        <v>14</v>
      </c>
      <c r="K214" s="2"/>
      <c r="L214" s="5">
        <f>K214*648.00</f>
        <v>0</v>
      </c>
    </row>
    <row r="215" spans="1:12">
      <c r="A215" s="1"/>
      <c r="B215" s="1">
        <v>819508</v>
      </c>
      <c r="C215" s="1" t="s">
        <v>810</v>
      </c>
      <c r="D215" s="1" t="s">
        <v>811</v>
      </c>
      <c r="E215" s="3" t="s">
        <v>812</v>
      </c>
      <c r="F215" s="1" t="s">
        <v>813</v>
      </c>
      <c r="G215" s="1" t="s">
        <v>67</v>
      </c>
      <c r="H215" s="1">
        <v>4</v>
      </c>
      <c r="I215" s="1" t="s">
        <v>28</v>
      </c>
      <c r="J215" s="1" t="s">
        <v>14</v>
      </c>
      <c r="K215" s="2"/>
      <c r="L215" s="5">
        <f>K215*671.00</f>
        <v>0</v>
      </c>
    </row>
    <row r="216" spans="1:12">
      <c r="A216" s="1"/>
      <c r="B216" s="1">
        <v>819509</v>
      </c>
      <c r="C216" s="1" t="s">
        <v>814</v>
      </c>
      <c r="D216" s="1" t="s">
        <v>815</v>
      </c>
      <c r="E216" s="3" t="s">
        <v>816</v>
      </c>
      <c r="F216" s="1" t="s">
        <v>817</v>
      </c>
      <c r="G216" s="1">
        <v>0</v>
      </c>
      <c r="H216" s="1" t="s">
        <v>28</v>
      </c>
      <c r="I216" s="1">
        <v>0</v>
      </c>
      <c r="J216" s="1" t="s">
        <v>14</v>
      </c>
      <c r="K216" s="2"/>
      <c r="L216" s="5">
        <f>K216*921.00</f>
        <v>0</v>
      </c>
    </row>
    <row r="217" spans="1:12">
      <c r="A217" s="1"/>
      <c r="B217" s="1">
        <v>819510</v>
      </c>
      <c r="C217" s="1" t="s">
        <v>818</v>
      </c>
      <c r="D217" s="1" t="s">
        <v>819</v>
      </c>
      <c r="E217" s="3" t="s">
        <v>820</v>
      </c>
      <c r="F217" s="1" t="s">
        <v>821</v>
      </c>
      <c r="G217" s="1" t="s">
        <v>67</v>
      </c>
      <c r="H217" s="1" t="s">
        <v>113</v>
      </c>
      <c r="I217" s="1" t="s">
        <v>113</v>
      </c>
      <c r="J217" s="1" t="s">
        <v>14</v>
      </c>
      <c r="K217" s="2"/>
      <c r="L217" s="5">
        <f>K217*1147.00</f>
        <v>0</v>
      </c>
    </row>
    <row r="218" spans="1:12">
      <c r="A218" s="1"/>
      <c r="B218" s="1">
        <v>819511</v>
      </c>
      <c r="C218" s="1" t="s">
        <v>822</v>
      </c>
      <c r="D218" s="1" t="s">
        <v>823</v>
      </c>
      <c r="E218" s="3" t="s">
        <v>824</v>
      </c>
      <c r="F218" s="1" t="s">
        <v>825</v>
      </c>
      <c r="G218" s="1">
        <v>0</v>
      </c>
      <c r="H218" s="1">
        <v>1</v>
      </c>
      <c r="I218" s="1">
        <v>6</v>
      </c>
      <c r="J218" s="1" t="s">
        <v>14</v>
      </c>
      <c r="K218" s="2"/>
      <c r="L218" s="5">
        <f>K218*2175.00</f>
        <v>0</v>
      </c>
    </row>
    <row r="219" spans="1:12">
      <c r="A219" s="1"/>
      <c r="B219" s="1">
        <v>819512</v>
      </c>
      <c r="C219" s="1" t="s">
        <v>826</v>
      </c>
      <c r="D219" s="1" t="s">
        <v>827</v>
      </c>
      <c r="E219" s="3" t="s">
        <v>828</v>
      </c>
      <c r="F219" s="1" t="s">
        <v>829</v>
      </c>
      <c r="G219" s="1">
        <v>2</v>
      </c>
      <c r="H219" s="1" t="s">
        <v>113</v>
      </c>
      <c r="I219" s="1" t="s">
        <v>67</v>
      </c>
      <c r="J219" s="1" t="s">
        <v>14</v>
      </c>
      <c r="K219" s="2"/>
      <c r="L219" s="5">
        <f>K219*2493.00</f>
        <v>0</v>
      </c>
    </row>
    <row r="220" spans="1:12">
      <c r="A220" s="1"/>
      <c r="B220" s="1">
        <v>819513</v>
      </c>
      <c r="C220" s="1" t="s">
        <v>830</v>
      </c>
      <c r="D220" s="1" t="s">
        <v>831</v>
      </c>
      <c r="E220" s="3" t="s">
        <v>832</v>
      </c>
      <c r="F220" s="1" t="s">
        <v>833</v>
      </c>
      <c r="G220" s="1" t="s">
        <v>58</v>
      </c>
      <c r="H220" s="1">
        <v>0</v>
      </c>
      <c r="I220" s="1">
        <v>0</v>
      </c>
      <c r="J220" s="1" t="s">
        <v>14</v>
      </c>
      <c r="K220" s="2"/>
      <c r="L220" s="5">
        <f>K220*406.00</f>
        <v>0</v>
      </c>
    </row>
    <row r="221" spans="1:12">
      <c r="A221" s="1"/>
      <c r="B221" s="1">
        <v>819514</v>
      </c>
      <c r="C221" s="1" t="s">
        <v>834</v>
      </c>
      <c r="D221" s="1" t="s">
        <v>835</v>
      </c>
      <c r="E221" s="3" t="s">
        <v>836</v>
      </c>
      <c r="F221" s="1" t="s">
        <v>837</v>
      </c>
      <c r="G221" s="1">
        <v>-4</v>
      </c>
      <c r="H221" s="1" t="s">
        <v>28</v>
      </c>
      <c r="I221" s="1" t="s">
        <v>67</v>
      </c>
      <c r="J221" s="1" t="s">
        <v>14</v>
      </c>
      <c r="K221" s="2"/>
      <c r="L221" s="5">
        <f>K221*658.00</f>
        <v>0</v>
      </c>
    </row>
    <row r="222" spans="1:12">
      <c r="A222" s="1"/>
      <c r="B222" s="1">
        <v>819515</v>
      </c>
      <c r="C222" s="1" t="s">
        <v>838</v>
      </c>
      <c r="D222" s="1" t="s">
        <v>839</v>
      </c>
      <c r="E222" s="3" t="s">
        <v>840</v>
      </c>
      <c r="F222" s="1" t="s">
        <v>841</v>
      </c>
      <c r="G222" s="1" t="s">
        <v>67</v>
      </c>
      <c r="H222" s="1" t="s">
        <v>113</v>
      </c>
      <c r="I222" s="1" t="s">
        <v>28</v>
      </c>
      <c r="J222" s="1" t="s">
        <v>14</v>
      </c>
      <c r="K222" s="2"/>
      <c r="L222" s="5">
        <f>K222*619.00</f>
        <v>0</v>
      </c>
    </row>
    <row r="223" spans="1:12">
      <c r="A223" s="1"/>
      <c r="B223" s="1">
        <v>819516</v>
      </c>
      <c r="C223" s="1" t="s">
        <v>842</v>
      </c>
      <c r="D223" s="1" t="s">
        <v>843</v>
      </c>
      <c r="E223" s="3" t="s">
        <v>844</v>
      </c>
      <c r="F223" s="1" t="s">
        <v>845</v>
      </c>
      <c r="G223" s="1">
        <v>-1</v>
      </c>
      <c r="H223" s="1" t="s">
        <v>113</v>
      </c>
      <c r="I223" s="1">
        <v>9</v>
      </c>
      <c r="J223" s="1" t="s">
        <v>14</v>
      </c>
      <c r="K223" s="2"/>
      <c r="L223" s="5">
        <f>K223*928.00</f>
        <v>0</v>
      </c>
    </row>
    <row r="224" spans="1:12">
      <c r="A224" s="1"/>
      <c r="B224" s="1">
        <v>819517</v>
      </c>
      <c r="C224" s="1" t="s">
        <v>846</v>
      </c>
      <c r="D224" s="1" t="s">
        <v>847</v>
      </c>
      <c r="E224" s="3" t="s">
        <v>848</v>
      </c>
      <c r="F224" s="1" t="s">
        <v>849</v>
      </c>
      <c r="G224" s="1" t="s">
        <v>58</v>
      </c>
      <c r="H224" s="1" t="s">
        <v>28</v>
      </c>
      <c r="I224" s="1" t="s">
        <v>58</v>
      </c>
      <c r="J224" s="1" t="s">
        <v>14</v>
      </c>
      <c r="K224" s="2"/>
      <c r="L224" s="5">
        <f>K224*900.00</f>
        <v>0</v>
      </c>
    </row>
    <row r="225" spans="1:12">
      <c r="A225" s="1"/>
      <c r="B225" s="1">
        <v>819518</v>
      </c>
      <c r="C225" s="1" t="s">
        <v>850</v>
      </c>
      <c r="D225" s="1" t="s">
        <v>851</v>
      </c>
      <c r="E225" s="3" t="s">
        <v>852</v>
      </c>
      <c r="F225" s="1" t="s">
        <v>853</v>
      </c>
      <c r="G225" s="1">
        <v>2</v>
      </c>
      <c r="H225" s="1">
        <v>0</v>
      </c>
      <c r="I225" s="1">
        <v>9</v>
      </c>
      <c r="J225" s="1" t="s">
        <v>14</v>
      </c>
      <c r="K225" s="2"/>
      <c r="L225" s="5">
        <f>K225*2121.00</f>
        <v>0</v>
      </c>
    </row>
    <row r="226" spans="1:12">
      <c r="A226" s="1"/>
      <c r="B226" s="1">
        <v>819519</v>
      </c>
      <c r="C226" s="1" t="s">
        <v>854</v>
      </c>
      <c r="D226" s="1" t="s">
        <v>855</v>
      </c>
      <c r="E226" s="3" t="s">
        <v>856</v>
      </c>
      <c r="F226" s="1" t="s">
        <v>857</v>
      </c>
      <c r="G226" s="1">
        <v>5</v>
      </c>
      <c r="H226" s="1" t="s">
        <v>67</v>
      </c>
      <c r="I226" s="1">
        <v>5</v>
      </c>
      <c r="J226" s="1" t="s">
        <v>14</v>
      </c>
      <c r="K226" s="2"/>
      <c r="L226" s="5">
        <f>K226*2489.00</f>
        <v>0</v>
      </c>
    </row>
    <row r="227" spans="1:12">
      <c r="A227" s="1"/>
      <c r="B227" s="1">
        <v>819520</v>
      </c>
      <c r="C227" s="1" t="s">
        <v>858</v>
      </c>
      <c r="D227" s="1" t="s">
        <v>859</v>
      </c>
      <c r="E227" s="3" t="s">
        <v>860</v>
      </c>
      <c r="F227" s="1" t="s">
        <v>861</v>
      </c>
      <c r="G227" s="1">
        <v>-3</v>
      </c>
      <c r="H227" s="1" t="s">
        <v>58</v>
      </c>
      <c r="I227" s="1" t="s">
        <v>58</v>
      </c>
      <c r="J227" s="1" t="s">
        <v>14</v>
      </c>
      <c r="K227" s="2"/>
      <c r="L227" s="5">
        <f>K227*682.00</f>
        <v>0</v>
      </c>
    </row>
    <row r="228" spans="1:12">
      <c r="A228" s="1"/>
      <c r="B228" s="1">
        <v>819521</v>
      </c>
      <c r="C228" s="1" t="s">
        <v>862</v>
      </c>
      <c r="D228" s="1" t="s">
        <v>863</v>
      </c>
      <c r="E228" s="3" t="s">
        <v>864</v>
      </c>
      <c r="F228" s="1" t="s">
        <v>865</v>
      </c>
      <c r="G228" s="1" t="s">
        <v>67</v>
      </c>
      <c r="H228" s="1" t="s">
        <v>67</v>
      </c>
      <c r="I228" s="1">
        <v>0</v>
      </c>
      <c r="J228" s="1" t="s">
        <v>14</v>
      </c>
      <c r="K228" s="2"/>
      <c r="L228" s="5">
        <f>K228*914.00</f>
        <v>0</v>
      </c>
    </row>
    <row r="229" spans="1:12">
      <c r="A229" s="1"/>
      <c r="B229" s="1">
        <v>819522</v>
      </c>
      <c r="C229" s="1" t="s">
        <v>866</v>
      </c>
      <c r="D229" s="1" t="s">
        <v>867</v>
      </c>
      <c r="E229" s="3" t="s">
        <v>868</v>
      </c>
      <c r="F229" s="1" t="s">
        <v>869</v>
      </c>
      <c r="G229" s="1">
        <v>8</v>
      </c>
      <c r="H229" s="1" t="s">
        <v>58</v>
      </c>
      <c r="I229" s="1">
        <v>0</v>
      </c>
      <c r="J229" s="1" t="s">
        <v>14</v>
      </c>
      <c r="K229" s="2"/>
      <c r="L229" s="5">
        <f>K229*782.00</f>
        <v>0</v>
      </c>
    </row>
    <row r="230" spans="1:12">
      <c r="A230" s="1"/>
      <c r="B230" s="1">
        <v>819523</v>
      </c>
      <c r="C230" s="1" t="s">
        <v>870</v>
      </c>
      <c r="D230" s="1" t="s">
        <v>871</v>
      </c>
      <c r="E230" s="3" t="s">
        <v>872</v>
      </c>
      <c r="F230" s="1" t="s">
        <v>873</v>
      </c>
      <c r="G230" s="1" t="s">
        <v>67</v>
      </c>
      <c r="H230" s="1">
        <v>0</v>
      </c>
      <c r="I230" s="1">
        <v>0</v>
      </c>
      <c r="J230" s="1" t="s">
        <v>14</v>
      </c>
      <c r="K230" s="2"/>
      <c r="L230" s="5">
        <f>K230*1136.00</f>
        <v>0</v>
      </c>
    </row>
    <row r="231" spans="1:12">
      <c r="A231" s="1"/>
      <c r="B231" s="1">
        <v>819524</v>
      </c>
      <c r="C231" s="1" t="s">
        <v>874</v>
      </c>
      <c r="D231" s="1" t="s">
        <v>875</v>
      </c>
      <c r="E231" s="3" t="s">
        <v>876</v>
      </c>
      <c r="F231" s="1" t="s">
        <v>877</v>
      </c>
      <c r="G231" s="1" t="s">
        <v>67</v>
      </c>
      <c r="H231" s="1" t="s">
        <v>28</v>
      </c>
      <c r="I231" s="1" t="s">
        <v>67</v>
      </c>
      <c r="J231" s="1" t="s">
        <v>14</v>
      </c>
      <c r="K231" s="2"/>
      <c r="L231" s="5">
        <f>K231*1110.00</f>
        <v>0</v>
      </c>
    </row>
    <row r="232" spans="1:12">
      <c r="A232" s="1"/>
      <c r="B232" s="1">
        <v>819525</v>
      </c>
      <c r="C232" s="1" t="s">
        <v>878</v>
      </c>
      <c r="D232" s="1" t="s">
        <v>879</v>
      </c>
      <c r="E232" s="3" t="s">
        <v>880</v>
      </c>
      <c r="F232" s="1" t="s">
        <v>881</v>
      </c>
      <c r="G232" s="1" t="s">
        <v>67</v>
      </c>
      <c r="H232" s="1" t="s">
        <v>28</v>
      </c>
      <c r="I232" s="1">
        <v>0</v>
      </c>
      <c r="J232" s="1" t="s">
        <v>14</v>
      </c>
      <c r="K232" s="2"/>
      <c r="L232" s="5">
        <f>K232*1375.00</f>
        <v>0</v>
      </c>
    </row>
    <row r="233" spans="1:12">
      <c r="A233" s="1"/>
      <c r="B233" s="1">
        <v>819526</v>
      </c>
      <c r="C233" s="1" t="s">
        <v>882</v>
      </c>
      <c r="D233" s="1" t="s">
        <v>883</v>
      </c>
      <c r="E233" s="3" t="s">
        <v>884</v>
      </c>
      <c r="F233" s="1" t="s">
        <v>885</v>
      </c>
      <c r="G233" s="1" t="s">
        <v>67</v>
      </c>
      <c r="H233" s="1" t="s">
        <v>58</v>
      </c>
      <c r="I233" s="1">
        <v>10</v>
      </c>
      <c r="J233" s="1" t="s">
        <v>14</v>
      </c>
      <c r="K233" s="2"/>
      <c r="L233" s="5">
        <f>K233*1509.00</f>
        <v>0</v>
      </c>
    </row>
    <row r="234" spans="1:12">
      <c r="A234" s="1"/>
      <c r="B234" s="1">
        <v>819527</v>
      </c>
      <c r="C234" s="1" t="s">
        <v>886</v>
      </c>
      <c r="D234" s="1" t="s">
        <v>887</v>
      </c>
      <c r="E234" s="3" t="s">
        <v>888</v>
      </c>
      <c r="F234" s="1" t="s">
        <v>889</v>
      </c>
      <c r="G234" s="1" t="s">
        <v>113</v>
      </c>
      <c r="H234" s="1" t="s">
        <v>570</v>
      </c>
      <c r="I234" s="1">
        <v>0</v>
      </c>
      <c r="J234" s="1" t="s">
        <v>14</v>
      </c>
      <c r="K234" s="2"/>
      <c r="L234" s="5">
        <f>K234*299.00</f>
        <v>0</v>
      </c>
    </row>
    <row r="235" spans="1:12">
      <c r="A235" s="1"/>
      <c r="B235" s="1">
        <v>819528</v>
      </c>
      <c r="C235" s="1" t="s">
        <v>890</v>
      </c>
      <c r="D235" s="1" t="s">
        <v>891</v>
      </c>
      <c r="E235" s="3" t="s">
        <v>892</v>
      </c>
      <c r="F235" s="1" t="s">
        <v>893</v>
      </c>
      <c r="G235" s="1" t="s">
        <v>67</v>
      </c>
      <c r="H235" s="1" t="s">
        <v>45</v>
      </c>
      <c r="I235" s="1">
        <v>0</v>
      </c>
      <c r="J235" s="1" t="s">
        <v>14</v>
      </c>
      <c r="K235" s="2"/>
      <c r="L235" s="5">
        <f>K235*539.00</f>
        <v>0</v>
      </c>
    </row>
    <row r="236" spans="1:12">
      <c r="A236" s="1"/>
      <c r="B236" s="1">
        <v>819529</v>
      </c>
      <c r="C236" s="1" t="s">
        <v>894</v>
      </c>
      <c r="D236" s="1" t="s">
        <v>895</v>
      </c>
      <c r="E236" s="3" t="s">
        <v>896</v>
      </c>
      <c r="F236" s="1" t="s">
        <v>897</v>
      </c>
      <c r="G236" s="1">
        <v>8</v>
      </c>
      <c r="H236" s="1" t="s">
        <v>113</v>
      </c>
      <c r="I236" s="1">
        <v>0</v>
      </c>
      <c r="J236" s="1" t="s">
        <v>14</v>
      </c>
      <c r="K236" s="2"/>
      <c r="L236" s="5">
        <f>K236*737.00</f>
        <v>0</v>
      </c>
    </row>
    <row r="237" spans="1:12">
      <c r="A237" s="1"/>
      <c r="B237" s="1">
        <v>819530</v>
      </c>
      <c r="C237" s="1" t="s">
        <v>898</v>
      </c>
      <c r="D237" s="1" t="s">
        <v>899</v>
      </c>
      <c r="E237" s="3" t="s">
        <v>900</v>
      </c>
      <c r="F237" s="1" t="s">
        <v>901</v>
      </c>
      <c r="G237" s="1">
        <v>5</v>
      </c>
      <c r="H237" s="1">
        <v>0</v>
      </c>
      <c r="I237" s="1">
        <v>0</v>
      </c>
      <c r="J237" s="1" t="s">
        <v>14</v>
      </c>
      <c r="K237" s="2"/>
      <c r="L237" s="5">
        <f>K237*1866.00</f>
        <v>0</v>
      </c>
    </row>
    <row r="238" spans="1:12">
      <c r="A238" s="1"/>
      <c r="B238" s="1">
        <v>819531</v>
      </c>
      <c r="C238" s="1" t="s">
        <v>902</v>
      </c>
      <c r="D238" s="1" t="s">
        <v>903</v>
      </c>
      <c r="E238" s="3" t="s">
        <v>904</v>
      </c>
      <c r="F238" s="1" t="s">
        <v>905</v>
      </c>
      <c r="G238" s="1" t="s">
        <v>58</v>
      </c>
      <c r="H238" s="1" t="s">
        <v>570</v>
      </c>
      <c r="I238" s="1">
        <v>0</v>
      </c>
      <c r="J238" s="1" t="s">
        <v>14</v>
      </c>
      <c r="K238" s="2"/>
      <c r="L238" s="5">
        <f>K238*262.00</f>
        <v>0</v>
      </c>
    </row>
    <row r="239" spans="1:12">
      <c r="A239" s="1"/>
      <c r="B239" s="1">
        <v>819532</v>
      </c>
      <c r="C239" s="1" t="s">
        <v>906</v>
      </c>
      <c r="D239" s="1" t="s">
        <v>907</v>
      </c>
      <c r="E239" s="3" t="s">
        <v>908</v>
      </c>
      <c r="F239" s="1" t="s">
        <v>909</v>
      </c>
      <c r="G239" s="1" t="s">
        <v>67</v>
      </c>
      <c r="H239" s="1" t="s">
        <v>28</v>
      </c>
      <c r="I239" s="1" t="s">
        <v>67</v>
      </c>
      <c r="J239" s="1" t="s">
        <v>14</v>
      </c>
      <c r="K239" s="2"/>
      <c r="L239" s="5">
        <f>K239*378.00</f>
        <v>0</v>
      </c>
    </row>
    <row r="240" spans="1:12">
      <c r="A240" s="1"/>
      <c r="B240" s="1">
        <v>819533</v>
      </c>
      <c r="C240" s="1" t="s">
        <v>910</v>
      </c>
      <c r="D240" s="1" t="s">
        <v>911</v>
      </c>
      <c r="E240" s="3" t="s">
        <v>912</v>
      </c>
      <c r="F240" s="1" t="s">
        <v>913</v>
      </c>
      <c r="G240" s="1" t="s">
        <v>58</v>
      </c>
      <c r="H240" s="1" t="s">
        <v>28</v>
      </c>
      <c r="I240" s="1">
        <v>0</v>
      </c>
      <c r="J240" s="1" t="s">
        <v>14</v>
      </c>
      <c r="K240" s="2"/>
      <c r="L240" s="5">
        <f>K240*404.00</f>
        <v>0</v>
      </c>
    </row>
    <row r="241" spans="1:12">
      <c r="A241" s="1"/>
      <c r="B241" s="1">
        <v>819534</v>
      </c>
      <c r="C241" s="1" t="s">
        <v>914</v>
      </c>
      <c r="D241" s="1" t="s">
        <v>915</v>
      </c>
      <c r="E241" s="3" t="s">
        <v>916</v>
      </c>
      <c r="F241" s="1" t="s">
        <v>917</v>
      </c>
      <c r="G241" s="1" t="s">
        <v>67</v>
      </c>
      <c r="H241" s="1" t="s">
        <v>28</v>
      </c>
      <c r="I241" s="1">
        <v>0</v>
      </c>
      <c r="J241" s="1" t="s">
        <v>14</v>
      </c>
      <c r="K241" s="2"/>
      <c r="L241" s="5">
        <f>K241*440.00</f>
        <v>0</v>
      </c>
    </row>
    <row r="242" spans="1:12">
      <c r="A242" s="1"/>
      <c r="B242" s="1">
        <v>819535</v>
      </c>
      <c r="C242" s="1" t="s">
        <v>918</v>
      </c>
      <c r="D242" s="1" t="s">
        <v>919</v>
      </c>
      <c r="E242" s="3" t="s">
        <v>920</v>
      </c>
      <c r="F242" s="1" t="s">
        <v>921</v>
      </c>
      <c r="G242" s="1" t="s">
        <v>67</v>
      </c>
      <c r="H242" s="1" t="s">
        <v>58</v>
      </c>
      <c r="I242" s="1" t="s">
        <v>28</v>
      </c>
      <c r="J242" s="1" t="s">
        <v>14</v>
      </c>
      <c r="K242" s="2"/>
      <c r="L242" s="5">
        <f>K242*564.00</f>
        <v>0</v>
      </c>
    </row>
    <row r="243" spans="1:12">
      <c r="A243" s="1"/>
      <c r="B243" s="1">
        <v>819536</v>
      </c>
      <c r="C243" s="1" t="s">
        <v>922</v>
      </c>
      <c r="D243" s="1" t="s">
        <v>923</v>
      </c>
      <c r="E243" s="3" t="s">
        <v>924</v>
      </c>
      <c r="F243" s="1" t="s">
        <v>925</v>
      </c>
      <c r="G243" s="1" t="s">
        <v>67</v>
      </c>
      <c r="H243" s="1">
        <v>0</v>
      </c>
      <c r="I243" s="1" t="s">
        <v>58</v>
      </c>
      <c r="J243" s="1" t="s">
        <v>14</v>
      </c>
      <c r="K243" s="2"/>
      <c r="L243" s="5">
        <f>K243*743.00</f>
        <v>0</v>
      </c>
    </row>
    <row r="244" spans="1:12">
      <c r="A244" s="1"/>
      <c r="B244" s="1">
        <v>819537</v>
      </c>
      <c r="C244" s="1" t="s">
        <v>926</v>
      </c>
      <c r="D244" s="1" t="s">
        <v>927</v>
      </c>
      <c r="E244" s="3" t="s">
        <v>928</v>
      </c>
      <c r="F244" s="1" t="s">
        <v>929</v>
      </c>
      <c r="G244" s="1">
        <v>10</v>
      </c>
      <c r="H244" s="1" t="s">
        <v>58</v>
      </c>
      <c r="I244" s="1">
        <v>0</v>
      </c>
      <c r="J244" s="1" t="s">
        <v>14</v>
      </c>
      <c r="K244" s="2"/>
      <c r="L244" s="5">
        <f>K244*1442.00</f>
        <v>0</v>
      </c>
    </row>
    <row r="245" spans="1:12">
      <c r="A245" s="1"/>
      <c r="B245" s="1">
        <v>819538</v>
      </c>
      <c r="C245" s="1" t="s">
        <v>930</v>
      </c>
      <c r="D245" s="1" t="s">
        <v>931</v>
      </c>
      <c r="E245" s="3" t="s">
        <v>932</v>
      </c>
      <c r="F245" s="1" t="s">
        <v>933</v>
      </c>
      <c r="G245" s="1">
        <v>7</v>
      </c>
      <c r="H245" s="1" t="s">
        <v>67</v>
      </c>
      <c r="I245" s="1">
        <v>0</v>
      </c>
      <c r="J245" s="1" t="s">
        <v>14</v>
      </c>
      <c r="K245" s="2"/>
      <c r="L245" s="5">
        <f>K245*1664.00</f>
        <v>0</v>
      </c>
    </row>
    <row r="246" spans="1:12">
      <c r="A246" s="1"/>
      <c r="B246" s="1">
        <v>819539</v>
      </c>
      <c r="C246" s="1" t="s">
        <v>934</v>
      </c>
      <c r="D246" s="1" t="s">
        <v>935</v>
      </c>
      <c r="E246" s="3" t="s">
        <v>936</v>
      </c>
      <c r="F246" s="1" t="s">
        <v>937</v>
      </c>
      <c r="G246" s="1" t="s">
        <v>67</v>
      </c>
      <c r="H246" s="1">
        <v>0</v>
      </c>
      <c r="I246" s="1">
        <v>0</v>
      </c>
      <c r="J246" s="1" t="s">
        <v>14</v>
      </c>
      <c r="K246" s="2"/>
      <c r="L246" s="5">
        <f>K246*232.00</f>
        <v>0</v>
      </c>
    </row>
    <row r="247" spans="1:12">
      <c r="A247" s="1"/>
      <c r="B247" s="1">
        <v>819540</v>
      </c>
      <c r="C247" s="1" t="s">
        <v>938</v>
      </c>
      <c r="D247" s="1" t="s">
        <v>939</v>
      </c>
      <c r="E247" s="3" t="s">
        <v>940</v>
      </c>
      <c r="F247" s="1" t="s">
        <v>941</v>
      </c>
      <c r="G247" s="1" t="s">
        <v>113</v>
      </c>
      <c r="H247" s="1" t="s">
        <v>58</v>
      </c>
      <c r="I247" s="1">
        <v>0</v>
      </c>
      <c r="J247" s="1" t="s">
        <v>14</v>
      </c>
      <c r="K247" s="2"/>
      <c r="L247" s="5">
        <f>K247*372.00</f>
        <v>0</v>
      </c>
    </row>
    <row r="248" spans="1:12">
      <c r="A248" s="1"/>
      <c r="B248" s="1">
        <v>819541</v>
      </c>
      <c r="C248" s="1" t="s">
        <v>942</v>
      </c>
      <c r="D248" s="1" t="s">
        <v>943</v>
      </c>
      <c r="E248" s="3" t="s">
        <v>944</v>
      </c>
      <c r="F248" s="1" t="s">
        <v>945</v>
      </c>
      <c r="G248" s="1" t="s">
        <v>67</v>
      </c>
      <c r="H248" s="1" t="s">
        <v>28</v>
      </c>
      <c r="I248" s="1" t="s">
        <v>67</v>
      </c>
      <c r="J248" s="1" t="s">
        <v>14</v>
      </c>
      <c r="K248" s="2"/>
      <c r="L248" s="5">
        <f>K248*407.00</f>
        <v>0</v>
      </c>
    </row>
    <row r="249" spans="1:12">
      <c r="A249" s="1"/>
      <c r="B249" s="1">
        <v>819542</v>
      </c>
      <c r="C249" s="1" t="s">
        <v>946</v>
      </c>
      <c r="D249" s="1" t="s">
        <v>947</v>
      </c>
      <c r="E249" s="3" t="s">
        <v>948</v>
      </c>
      <c r="F249" s="1" t="s">
        <v>582</v>
      </c>
      <c r="G249" s="1" t="s">
        <v>67</v>
      </c>
      <c r="H249" s="1" t="s">
        <v>28</v>
      </c>
      <c r="I249" s="1">
        <v>0</v>
      </c>
      <c r="J249" s="1" t="s">
        <v>14</v>
      </c>
      <c r="K249" s="2"/>
      <c r="L249" s="5">
        <f>K249*430.00</f>
        <v>0</v>
      </c>
    </row>
    <row r="250" spans="1:12">
      <c r="A250" s="1"/>
      <c r="B250" s="1">
        <v>819543</v>
      </c>
      <c r="C250" s="1" t="s">
        <v>949</v>
      </c>
      <c r="D250" s="1" t="s">
        <v>950</v>
      </c>
      <c r="E250" s="3" t="s">
        <v>951</v>
      </c>
      <c r="F250" s="1" t="s">
        <v>952</v>
      </c>
      <c r="G250" s="1">
        <v>-3</v>
      </c>
      <c r="H250" s="1" t="s">
        <v>28</v>
      </c>
      <c r="I250" s="1" t="s">
        <v>58</v>
      </c>
      <c r="J250" s="1" t="s">
        <v>14</v>
      </c>
      <c r="K250" s="2"/>
      <c r="L250" s="5">
        <f>K250*561.00</f>
        <v>0</v>
      </c>
    </row>
    <row r="251" spans="1:12">
      <c r="A251" s="1"/>
      <c r="B251" s="1">
        <v>819544</v>
      </c>
      <c r="C251" s="1" t="s">
        <v>953</v>
      </c>
      <c r="D251" s="1" t="s">
        <v>954</v>
      </c>
      <c r="E251" s="3" t="s">
        <v>955</v>
      </c>
      <c r="F251" s="1" t="s">
        <v>956</v>
      </c>
      <c r="G251" s="1" t="s">
        <v>113</v>
      </c>
      <c r="H251" s="1">
        <v>0</v>
      </c>
      <c r="I251" s="1" t="s">
        <v>113</v>
      </c>
      <c r="J251" s="1" t="s">
        <v>14</v>
      </c>
      <c r="K251" s="2"/>
      <c r="L251" s="5">
        <f>K251*636.00</f>
        <v>0</v>
      </c>
    </row>
    <row r="252" spans="1:12">
      <c r="A252" s="1"/>
      <c r="B252" s="1">
        <v>819545</v>
      </c>
      <c r="C252" s="1" t="s">
        <v>957</v>
      </c>
      <c r="D252" s="1" t="s">
        <v>958</v>
      </c>
      <c r="E252" s="3" t="s">
        <v>959</v>
      </c>
      <c r="F252" s="1" t="s">
        <v>960</v>
      </c>
      <c r="G252" s="1">
        <v>6</v>
      </c>
      <c r="H252" s="1" t="s">
        <v>67</v>
      </c>
      <c r="I252" s="1">
        <v>0</v>
      </c>
      <c r="J252" s="1" t="s">
        <v>14</v>
      </c>
      <c r="K252" s="2"/>
      <c r="L252" s="5">
        <f>K252*1244.00</f>
        <v>0</v>
      </c>
    </row>
    <row r="253" spans="1:12">
      <c r="A253" s="1"/>
      <c r="B253" s="1">
        <v>819546</v>
      </c>
      <c r="C253" s="1" t="s">
        <v>961</v>
      </c>
      <c r="D253" s="1" t="s">
        <v>962</v>
      </c>
      <c r="E253" s="3" t="s">
        <v>963</v>
      </c>
      <c r="F253" s="1" t="s">
        <v>964</v>
      </c>
      <c r="G253" s="1" t="s">
        <v>67</v>
      </c>
      <c r="H253" s="1" t="s">
        <v>58</v>
      </c>
      <c r="I253" s="1">
        <v>0</v>
      </c>
      <c r="J253" s="1" t="s">
        <v>14</v>
      </c>
      <c r="K253" s="2"/>
      <c r="L253" s="5">
        <f>K253*1465.00</f>
        <v>0</v>
      </c>
    </row>
    <row r="254" spans="1:12">
      <c r="A254" s="1"/>
      <c r="B254" s="1">
        <v>819547</v>
      </c>
      <c r="C254" s="1" t="s">
        <v>965</v>
      </c>
      <c r="D254" s="1" t="s">
        <v>966</v>
      </c>
      <c r="E254" s="3" t="s">
        <v>967</v>
      </c>
      <c r="F254" s="1" t="s">
        <v>968</v>
      </c>
      <c r="G254" s="1" t="s">
        <v>113</v>
      </c>
      <c r="H254" s="1" t="s">
        <v>28</v>
      </c>
      <c r="I254" s="1">
        <v>0</v>
      </c>
      <c r="J254" s="1" t="s">
        <v>14</v>
      </c>
      <c r="K254" s="2"/>
      <c r="L254" s="5">
        <f>K254*369.00</f>
        <v>0</v>
      </c>
    </row>
    <row r="255" spans="1:12">
      <c r="A255" s="1"/>
      <c r="B255" s="1">
        <v>819548</v>
      </c>
      <c r="C255" s="1" t="s">
        <v>969</v>
      </c>
      <c r="D255" s="1" t="s">
        <v>970</v>
      </c>
      <c r="E255" s="3" t="s">
        <v>971</v>
      </c>
      <c r="F255" s="1" t="s">
        <v>972</v>
      </c>
      <c r="G255" s="1">
        <v>10</v>
      </c>
      <c r="H255" s="1" t="s">
        <v>28</v>
      </c>
      <c r="I255" s="1">
        <v>0</v>
      </c>
      <c r="J255" s="1" t="s">
        <v>14</v>
      </c>
      <c r="K255" s="2"/>
      <c r="L255" s="5">
        <f>K255*549.00</f>
        <v>0</v>
      </c>
    </row>
    <row r="256" spans="1:12">
      <c r="A256" s="1"/>
      <c r="B256" s="1">
        <v>819549</v>
      </c>
      <c r="C256" s="1" t="s">
        <v>973</v>
      </c>
      <c r="D256" s="1" t="s">
        <v>974</v>
      </c>
      <c r="E256" s="3" t="s">
        <v>975</v>
      </c>
      <c r="F256" s="1" t="s">
        <v>976</v>
      </c>
      <c r="G256" s="1">
        <v>0</v>
      </c>
      <c r="H256" s="1" t="s">
        <v>58</v>
      </c>
      <c r="I256" s="1" t="s">
        <v>67</v>
      </c>
      <c r="J256" s="1" t="s">
        <v>14</v>
      </c>
      <c r="K256" s="2"/>
      <c r="L256" s="5">
        <f>K256*646.00</f>
        <v>0</v>
      </c>
    </row>
    <row r="257" spans="1:12">
      <c r="A257" s="1"/>
      <c r="B257" s="1">
        <v>819550</v>
      </c>
      <c r="C257" s="1" t="s">
        <v>977</v>
      </c>
      <c r="D257" s="1" t="s">
        <v>978</v>
      </c>
      <c r="E257" s="3" t="s">
        <v>979</v>
      </c>
      <c r="F257" s="1" t="s">
        <v>980</v>
      </c>
      <c r="G257" s="1">
        <v>0</v>
      </c>
      <c r="H257" s="1" t="s">
        <v>28</v>
      </c>
      <c r="I257" s="1">
        <v>0</v>
      </c>
      <c r="J257" s="1" t="s">
        <v>14</v>
      </c>
      <c r="K257" s="2"/>
      <c r="L257" s="5">
        <f>K257*358.00</f>
        <v>0</v>
      </c>
    </row>
    <row r="258" spans="1:12">
      <c r="A258" s="1"/>
      <c r="B258" s="1">
        <v>819616</v>
      </c>
      <c r="C258" s="1" t="s">
        <v>981</v>
      </c>
      <c r="D258" s="1" t="s">
        <v>982</v>
      </c>
      <c r="E258" s="3" t="s">
        <v>983</v>
      </c>
      <c r="F258" s="1" t="s">
        <v>984</v>
      </c>
      <c r="G258" s="1">
        <v>0</v>
      </c>
      <c r="H258" s="1">
        <v>0</v>
      </c>
      <c r="I258" s="1">
        <v>0</v>
      </c>
      <c r="J258" s="1" t="s">
        <v>14</v>
      </c>
      <c r="K258" s="2"/>
      <c r="L258" s="5">
        <f>K258*188.00</f>
        <v>0</v>
      </c>
    </row>
    <row r="259" spans="1:12">
      <c r="A259" s="1"/>
      <c r="B259" s="1">
        <v>819617</v>
      </c>
      <c r="C259" s="1" t="s">
        <v>985</v>
      </c>
      <c r="D259" s="1" t="s">
        <v>986</v>
      </c>
      <c r="E259" s="3" t="s">
        <v>987</v>
      </c>
      <c r="F259" s="1" t="s">
        <v>988</v>
      </c>
      <c r="G259" s="1" t="s">
        <v>67</v>
      </c>
      <c r="H259" s="1" t="s">
        <v>45</v>
      </c>
      <c r="I259" s="1">
        <v>0</v>
      </c>
      <c r="J259" s="1" t="s">
        <v>14</v>
      </c>
      <c r="K259" s="2"/>
      <c r="L259" s="5">
        <f>K259*274.00</f>
        <v>0</v>
      </c>
    </row>
    <row r="260" spans="1:12">
      <c r="A260" s="1"/>
      <c r="B260" s="1">
        <v>819618</v>
      </c>
      <c r="C260" s="1" t="s">
        <v>989</v>
      </c>
      <c r="D260" s="1" t="s">
        <v>990</v>
      </c>
      <c r="E260" s="3" t="s">
        <v>991</v>
      </c>
      <c r="F260" s="1" t="s">
        <v>992</v>
      </c>
      <c r="G260" s="1">
        <v>0</v>
      </c>
      <c r="H260" s="1">
        <v>0</v>
      </c>
      <c r="I260" s="1">
        <v>0</v>
      </c>
      <c r="J260" s="1" t="s">
        <v>14</v>
      </c>
      <c r="K260" s="2"/>
      <c r="L260" s="5">
        <f>K260*298.00</f>
        <v>0</v>
      </c>
    </row>
    <row r="261" spans="1:12">
      <c r="A261" s="1"/>
      <c r="B261" s="1">
        <v>819619</v>
      </c>
      <c r="C261" s="1" t="s">
        <v>993</v>
      </c>
      <c r="D261" s="1" t="s">
        <v>994</v>
      </c>
      <c r="E261" s="3" t="s">
        <v>995</v>
      </c>
      <c r="F261" s="1" t="s">
        <v>996</v>
      </c>
      <c r="G261" s="1">
        <v>1</v>
      </c>
      <c r="H261" s="1">
        <v>0</v>
      </c>
      <c r="I261" s="1">
        <v>0</v>
      </c>
      <c r="J261" s="1" t="s">
        <v>14</v>
      </c>
      <c r="K261" s="2"/>
      <c r="L261" s="5">
        <f>K261*278.00</f>
        <v>0</v>
      </c>
    </row>
    <row r="262" spans="1:12">
      <c r="A262" s="1"/>
      <c r="B262" s="1">
        <v>819620</v>
      </c>
      <c r="C262" s="1" t="s">
        <v>997</v>
      </c>
      <c r="D262" s="1" t="s">
        <v>998</v>
      </c>
      <c r="E262" s="3" t="s">
        <v>999</v>
      </c>
      <c r="F262" s="1" t="s">
        <v>1000</v>
      </c>
      <c r="G262" s="1">
        <v>0</v>
      </c>
      <c r="H262" s="1">
        <v>0</v>
      </c>
      <c r="I262" s="1">
        <v>0</v>
      </c>
      <c r="J262" s="1" t="s">
        <v>14</v>
      </c>
      <c r="K262" s="2"/>
      <c r="L262" s="5">
        <f>K262*479.00</f>
        <v>0</v>
      </c>
    </row>
    <row r="263" spans="1:12">
      <c r="A263" s="1"/>
      <c r="B263" s="1">
        <v>819621</v>
      </c>
      <c r="C263" s="1" t="s">
        <v>1001</v>
      </c>
      <c r="D263" s="1" t="s">
        <v>1002</v>
      </c>
      <c r="E263" s="3" t="s">
        <v>1003</v>
      </c>
      <c r="F263" s="1" t="s">
        <v>1004</v>
      </c>
      <c r="G263" s="1">
        <v>8</v>
      </c>
      <c r="H263" s="1">
        <v>2</v>
      </c>
      <c r="I263" s="1">
        <v>0</v>
      </c>
      <c r="J263" s="1" t="s">
        <v>14</v>
      </c>
      <c r="K263" s="2"/>
      <c r="L263" s="5">
        <f>K263*514.00</f>
        <v>0</v>
      </c>
    </row>
    <row r="264" spans="1:12">
      <c r="A264" s="1"/>
      <c r="B264" s="1">
        <v>819622</v>
      </c>
      <c r="C264" s="1" t="s">
        <v>1005</v>
      </c>
      <c r="D264" s="1" t="s">
        <v>1006</v>
      </c>
      <c r="E264" s="3" t="s">
        <v>1007</v>
      </c>
      <c r="F264" s="1" t="s">
        <v>1008</v>
      </c>
      <c r="G264" s="1">
        <v>9</v>
      </c>
      <c r="H264" s="1" t="s">
        <v>28</v>
      </c>
      <c r="I264" s="1">
        <v>0</v>
      </c>
      <c r="J264" s="1" t="s">
        <v>14</v>
      </c>
      <c r="K264" s="2"/>
      <c r="L264" s="5">
        <f>K264*726.00</f>
        <v>0</v>
      </c>
    </row>
    <row r="265" spans="1:12">
      <c r="A265" s="1"/>
      <c r="B265" s="1">
        <v>819623</v>
      </c>
      <c r="C265" s="1" t="s">
        <v>1009</v>
      </c>
      <c r="D265" s="1" t="s">
        <v>1010</v>
      </c>
      <c r="E265" s="3" t="s">
        <v>1011</v>
      </c>
      <c r="F265" s="1" t="s">
        <v>1012</v>
      </c>
      <c r="G265" s="1">
        <v>6</v>
      </c>
      <c r="H265" s="1" t="s">
        <v>113</v>
      </c>
      <c r="I265" s="1">
        <v>0</v>
      </c>
      <c r="J265" s="1" t="s">
        <v>14</v>
      </c>
      <c r="K265" s="2"/>
      <c r="L265" s="5">
        <f>K265*927.00</f>
        <v>0</v>
      </c>
    </row>
    <row r="266" spans="1:12">
      <c r="A266" s="1"/>
      <c r="B266" s="1">
        <v>819624</v>
      </c>
      <c r="C266" s="1" t="s">
        <v>1013</v>
      </c>
      <c r="D266" s="1" t="s">
        <v>1014</v>
      </c>
      <c r="E266" s="3" t="s">
        <v>1015</v>
      </c>
      <c r="F266" s="1" t="s">
        <v>1016</v>
      </c>
      <c r="G266" s="1">
        <v>0</v>
      </c>
      <c r="H266" s="1" t="s">
        <v>67</v>
      </c>
      <c r="I266" s="1">
        <v>0</v>
      </c>
      <c r="J266" s="1" t="s">
        <v>14</v>
      </c>
      <c r="K266" s="2"/>
      <c r="L266" s="5">
        <f>K266*988.00</f>
        <v>0</v>
      </c>
    </row>
    <row r="267" spans="1:12">
      <c r="A267" s="1"/>
      <c r="B267" s="1">
        <v>819625</v>
      </c>
      <c r="C267" s="1" t="s">
        <v>1017</v>
      </c>
      <c r="D267" s="1" t="s">
        <v>1018</v>
      </c>
      <c r="E267" s="3" t="s">
        <v>1019</v>
      </c>
      <c r="F267" s="1" t="s">
        <v>1020</v>
      </c>
      <c r="G267" s="1">
        <v>0</v>
      </c>
      <c r="H267" s="1">
        <v>0</v>
      </c>
      <c r="I267" s="1">
        <v>0</v>
      </c>
      <c r="J267" s="1" t="s">
        <v>14</v>
      </c>
      <c r="K267" s="2"/>
      <c r="L267" s="5">
        <f>K267*1076.00</f>
        <v>0</v>
      </c>
    </row>
    <row r="268" spans="1:12">
      <c r="A268" s="1"/>
      <c r="B268" s="1">
        <v>819626</v>
      </c>
      <c r="C268" s="1" t="s">
        <v>1021</v>
      </c>
      <c r="D268" s="1" t="s">
        <v>1022</v>
      </c>
      <c r="E268" s="3" t="s">
        <v>1023</v>
      </c>
      <c r="F268" s="1" t="s">
        <v>1024</v>
      </c>
      <c r="G268" s="1">
        <v>0</v>
      </c>
      <c r="H268" s="1">
        <v>0</v>
      </c>
      <c r="I268" s="1">
        <v>0</v>
      </c>
      <c r="J268" s="1" t="s">
        <v>14</v>
      </c>
      <c r="K268" s="2"/>
      <c r="L268" s="5">
        <f>K268*205.00</f>
        <v>0</v>
      </c>
    </row>
    <row r="269" spans="1:12">
      <c r="A269" s="1"/>
      <c r="B269" s="1">
        <v>819627</v>
      </c>
      <c r="C269" s="1" t="s">
        <v>1025</v>
      </c>
      <c r="D269" s="1" t="s">
        <v>1026</v>
      </c>
      <c r="E269" s="3" t="s">
        <v>1027</v>
      </c>
      <c r="F269" s="1" t="s">
        <v>1028</v>
      </c>
      <c r="G269" s="1" t="s">
        <v>67</v>
      </c>
      <c r="H269" s="1">
        <v>0</v>
      </c>
      <c r="I269" s="1">
        <v>0</v>
      </c>
      <c r="J269" s="1" t="s">
        <v>14</v>
      </c>
      <c r="K269" s="2"/>
      <c r="L269" s="5">
        <f>K269*256.00</f>
        <v>0</v>
      </c>
    </row>
    <row r="270" spans="1:12">
      <c r="A270" s="1"/>
      <c r="B270" s="1">
        <v>819628</v>
      </c>
      <c r="C270" s="1" t="s">
        <v>1029</v>
      </c>
      <c r="D270" s="1" t="s">
        <v>1030</v>
      </c>
      <c r="E270" s="3" t="s">
        <v>1031</v>
      </c>
      <c r="F270" s="1" t="s">
        <v>1032</v>
      </c>
      <c r="G270" s="1" t="s">
        <v>67</v>
      </c>
      <c r="H270" s="1">
        <v>0</v>
      </c>
      <c r="I270" s="1">
        <v>0</v>
      </c>
      <c r="J270" s="1" t="s">
        <v>14</v>
      </c>
      <c r="K270" s="2"/>
      <c r="L270" s="5">
        <f>K270*233.00</f>
        <v>0</v>
      </c>
    </row>
    <row r="271" spans="1:12">
      <c r="A271" s="1"/>
      <c r="B271" s="1">
        <v>819629</v>
      </c>
      <c r="C271" s="1" t="s">
        <v>1033</v>
      </c>
      <c r="D271" s="1" t="s">
        <v>1034</v>
      </c>
      <c r="E271" s="3" t="s">
        <v>1035</v>
      </c>
      <c r="F271" s="1" t="s">
        <v>1036</v>
      </c>
      <c r="G271" s="1">
        <v>0</v>
      </c>
      <c r="H271" s="1">
        <v>0</v>
      </c>
      <c r="I271" s="1">
        <v>0</v>
      </c>
      <c r="J271" s="1" t="s">
        <v>14</v>
      </c>
      <c r="K271" s="2"/>
      <c r="L271" s="5">
        <f>K271*316.00</f>
        <v>0</v>
      </c>
    </row>
    <row r="272" spans="1:12">
      <c r="A272" s="1"/>
      <c r="B272" s="1">
        <v>819630</v>
      </c>
      <c r="C272" s="1" t="s">
        <v>1037</v>
      </c>
      <c r="D272" s="1" t="s">
        <v>1038</v>
      </c>
      <c r="E272" s="3" t="s">
        <v>1039</v>
      </c>
      <c r="F272" s="1" t="s">
        <v>1040</v>
      </c>
      <c r="G272" s="1" t="s">
        <v>67</v>
      </c>
      <c r="H272" s="1">
        <v>0</v>
      </c>
      <c r="I272" s="1">
        <v>0</v>
      </c>
      <c r="J272" s="1" t="s">
        <v>14</v>
      </c>
      <c r="K272" s="2"/>
      <c r="L272" s="5">
        <f>K272*355.00</f>
        <v>0</v>
      </c>
    </row>
    <row r="273" spans="1:12">
      <c r="A273" s="1"/>
      <c r="B273" s="1">
        <v>819631</v>
      </c>
      <c r="C273" s="1" t="s">
        <v>1041</v>
      </c>
      <c r="D273" s="1" t="s">
        <v>1042</v>
      </c>
      <c r="E273" s="3" t="s">
        <v>1043</v>
      </c>
      <c r="F273" s="1" t="s">
        <v>1044</v>
      </c>
      <c r="G273" s="1" t="s">
        <v>67</v>
      </c>
      <c r="H273" s="1" t="s">
        <v>28</v>
      </c>
      <c r="I273" s="1">
        <v>0</v>
      </c>
      <c r="J273" s="1" t="s">
        <v>14</v>
      </c>
      <c r="K273" s="2"/>
      <c r="L273" s="5">
        <f>K273*435.00</f>
        <v>0</v>
      </c>
    </row>
    <row r="274" spans="1:12">
      <c r="A274" s="1"/>
      <c r="B274" s="1">
        <v>819632</v>
      </c>
      <c r="C274" s="1" t="s">
        <v>1045</v>
      </c>
      <c r="D274" s="1" t="s">
        <v>1046</v>
      </c>
      <c r="E274" s="3" t="s">
        <v>1047</v>
      </c>
      <c r="F274" s="1" t="s">
        <v>1048</v>
      </c>
      <c r="G274" s="1" t="s">
        <v>67</v>
      </c>
      <c r="H274" s="1" t="s">
        <v>28</v>
      </c>
      <c r="I274" s="1">
        <v>0</v>
      </c>
      <c r="J274" s="1" t="s">
        <v>14</v>
      </c>
      <c r="K274" s="2"/>
      <c r="L274" s="5">
        <f>K274*518.00</f>
        <v>0</v>
      </c>
    </row>
    <row r="275" spans="1:12">
      <c r="A275" s="1"/>
      <c r="B275" s="1">
        <v>819633</v>
      </c>
      <c r="C275" s="1" t="s">
        <v>1049</v>
      </c>
      <c r="D275" s="1" t="s">
        <v>1050</v>
      </c>
      <c r="E275" s="3" t="s">
        <v>1051</v>
      </c>
      <c r="F275" s="1" t="s">
        <v>1052</v>
      </c>
      <c r="G275" s="1">
        <v>8</v>
      </c>
      <c r="H275" s="1" t="s">
        <v>28</v>
      </c>
      <c r="I275" s="1">
        <v>0</v>
      </c>
      <c r="J275" s="1" t="s">
        <v>14</v>
      </c>
      <c r="K275" s="2"/>
      <c r="L275" s="5">
        <f>K275*936.00</f>
        <v>0</v>
      </c>
    </row>
    <row r="276" spans="1:12">
      <c r="A276" s="1"/>
      <c r="B276" s="1">
        <v>819634</v>
      </c>
      <c r="C276" s="1" t="s">
        <v>1053</v>
      </c>
      <c r="D276" s="1" t="s">
        <v>1054</v>
      </c>
      <c r="E276" s="3" t="s">
        <v>1055</v>
      </c>
      <c r="F276" s="1" t="s">
        <v>1056</v>
      </c>
      <c r="G276" s="1">
        <v>0</v>
      </c>
      <c r="H276" s="1">
        <v>0</v>
      </c>
      <c r="I276" s="1">
        <v>0</v>
      </c>
      <c r="J276" s="1" t="s">
        <v>14</v>
      </c>
      <c r="K276" s="2"/>
      <c r="L276" s="5">
        <f>K276*199.00</f>
        <v>0</v>
      </c>
    </row>
    <row r="277" spans="1:12">
      <c r="A277" s="1"/>
      <c r="B277" s="1">
        <v>819635</v>
      </c>
      <c r="C277" s="1" t="s">
        <v>1057</v>
      </c>
      <c r="D277" s="1" t="s">
        <v>1058</v>
      </c>
      <c r="E277" s="3" t="s">
        <v>1059</v>
      </c>
      <c r="F277" s="1" t="s">
        <v>1060</v>
      </c>
      <c r="G277" s="1" t="s">
        <v>67</v>
      </c>
      <c r="H277" s="1">
        <v>0</v>
      </c>
      <c r="I277" s="1">
        <v>0</v>
      </c>
      <c r="J277" s="1" t="s">
        <v>14</v>
      </c>
      <c r="K277" s="2"/>
      <c r="L277" s="5">
        <f>K277*279.00</f>
        <v>0</v>
      </c>
    </row>
    <row r="278" spans="1:12">
      <c r="A278" s="1"/>
      <c r="B278" s="1">
        <v>819636</v>
      </c>
      <c r="C278" s="1" t="s">
        <v>1061</v>
      </c>
      <c r="D278" s="1" t="s">
        <v>1062</v>
      </c>
      <c r="E278" s="3" t="s">
        <v>1063</v>
      </c>
      <c r="F278" s="1" t="s">
        <v>1064</v>
      </c>
      <c r="G278" s="1" t="s">
        <v>67</v>
      </c>
      <c r="H278" s="1" t="s">
        <v>113</v>
      </c>
      <c r="I278" s="1">
        <v>0</v>
      </c>
      <c r="J278" s="1" t="s">
        <v>14</v>
      </c>
      <c r="K278" s="2"/>
      <c r="L278" s="5">
        <f>K278*269.00</f>
        <v>0</v>
      </c>
    </row>
    <row r="279" spans="1:12">
      <c r="A279" s="1"/>
      <c r="B279" s="1">
        <v>819637</v>
      </c>
      <c r="C279" s="1" t="s">
        <v>1065</v>
      </c>
      <c r="D279" s="1" t="s">
        <v>1066</v>
      </c>
      <c r="E279" s="3" t="s">
        <v>1067</v>
      </c>
      <c r="F279" s="1" t="s">
        <v>582</v>
      </c>
      <c r="G279" s="1">
        <v>4</v>
      </c>
      <c r="H279" s="1">
        <v>0</v>
      </c>
      <c r="I279" s="1">
        <v>0</v>
      </c>
      <c r="J279" s="1" t="s">
        <v>14</v>
      </c>
      <c r="K279" s="2"/>
      <c r="L279" s="5">
        <f>K279*430.00</f>
        <v>0</v>
      </c>
    </row>
    <row r="280" spans="1:12">
      <c r="A280" s="1"/>
      <c r="B280" s="1">
        <v>819638</v>
      </c>
      <c r="C280" s="1" t="s">
        <v>1068</v>
      </c>
      <c r="D280" s="1" t="s">
        <v>1069</v>
      </c>
      <c r="E280" s="3" t="s">
        <v>1070</v>
      </c>
      <c r="F280" s="1" t="s">
        <v>1071</v>
      </c>
      <c r="G280" s="1">
        <v>8</v>
      </c>
      <c r="H280" s="1">
        <v>0</v>
      </c>
      <c r="I280" s="1">
        <v>0</v>
      </c>
      <c r="J280" s="1" t="s">
        <v>14</v>
      </c>
      <c r="K280" s="2"/>
      <c r="L280" s="5">
        <f>K280*388.00</f>
        <v>0</v>
      </c>
    </row>
    <row r="281" spans="1:12">
      <c r="A281" s="1"/>
      <c r="B281" s="1">
        <v>819639</v>
      </c>
      <c r="C281" s="1" t="s">
        <v>1072</v>
      </c>
      <c r="D281" s="1" t="s">
        <v>1073</v>
      </c>
      <c r="E281" s="3" t="s">
        <v>1074</v>
      </c>
      <c r="F281" s="1" t="s">
        <v>1075</v>
      </c>
      <c r="G281" s="1">
        <v>8</v>
      </c>
      <c r="H281" s="1">
        <v>0</v>
      </c>
      <c r="I281" s="1">
        <v>0</v>
      </c>
      <c r="J281" s="1" t="s">
        <v>14</v>
      </c>
      <c r="K281" s="2"/>
      <c r="L281" s="5">
        <f>K281*399.00</f>
        <v>0</v>
      </c>
    </row>
    <row r="282" spans="1:12">
      <c r="A282" s="1"/>
      <c r="B282" s="1">
        <v>819640</v>
      </c>
      <c r="C282" s="1" t="s">
        <v>1076</v>
      </c>
      <c r="D282" s="1" t="s">
        <v>1077</v>
      </c>
      <c r="E282" s="3" t="s">
        <v>1078</v>
      </c>
      <c r="F282" s="1" t="s">
        <v>1079</v>
      </c>
      <c r="G282" s="1">
        <v>2</v>
      </c>
      <c r="H282" s="1">
        <v>0</v>
      </c>
      <c r="I282" s="1">
        <v>0</v>
      </c>
      <c r="J282" s="1" t="s">
        <v>14</v>
      </c>
      <c r="K282" s="2"/>
      <c r="L282" s="5">
        <f>K282*575.00</f>
        <v>0</v>
      </c>
    </row>
    <row r="283" spans="1:12">
      <c r="A283" s="1"/>
      <c r="B283" s="1">
        <v>819641</v>
      </c>
      <c r="C283" s="1" t="s">
        <v>1080</v>
      </c>
      <c r="D283" s="1" t="s">
        <v>1081</v>
      </c>
      <c r="E283" s="3" t="s">
        <v>1082</v>
      </c>
      <c r="F283" s="1" t="s">
        <v>1083</v>
      </c>
      <c r="G283" s="1">
        <v>5</v>
      </c>
      <c r="H283" s="1" t="s">
        <v>58</v>
      </c>
      <c r="I283" s="1">
        <v>0</v>
      </c>
      <c r="J283" s="1" t="s">
        <v>14</v>
      </c>
      <c r="K283" s="2"/>
      <c r="L283" s="5">
        <f>K283*492.00</f>
        <v>0</v>
      </c>
    </row>
    <row r="284" spans="1:12">
      <c r="A284" s="1"/>
      <c r="B284" s="1">
        <v>819642</v>
      </c>
      <c r="C284" s="1" t="s">
        <v>1084</v>
      </c>
      <c r="D284" s="1" t="s">
        <v>1085</v>
      </c>
      <c r="E284" s="3" t="s">
        <v>1086</v>
      </c>
      <c r="F284" s="1" t="s">
        <v>693</v>
      </c>
      <c r="G284" s="1">
        <v>6</v>
      </c>
      <c r="H284" s="1">
        <v>0</v>
      </c>
      <c r="I284" s="1">
        <v>0</v>
      </c>
      <c r="J284" s="1" t="s">
        <v>14</v>
      </c>
      <c r="K284" s="2"/>
      <c r="L284" s="5">
        <f>K284*651.00</f>
        <v>0</v>
      </c>
    </row>
    <row r="285" spans="1:12">
      <c r="A285" s="1"/>
      <c r="B285" s="1">
        <v>819643</v>
      </c>
      <c r="C285" s="1" t="s">
        <v>1087</v>
      </c>
      <c r="D285" s="1" t="s">
        <v>1088</v>
      </c>
      <c r="E285" s="3" t="s">
        <v>1089</v>
      </c>
      <c r="F285" s="1" t="s">
        <v>1090</v>
      </c>
      <c r="G285" s="1">
        <v>4</v>
      </c>
      <c r="H285" s="1" t="s">
        <v>58</v>
      </c>
      <c r="I285" s="1">
        <v>0</v>
      </c>
      <c r="J285" s="1" t="s">
        <v>14</v>
      </c>
      <c r="K285" s="2"/>
      <c r="L285" s="5">
        <f>K285*608.00</f>
        <v>0</v>
      </c>
    </row>
    <row r="286" spans="1:12">
      <c r="A286" s="1"/>
      <c r="B286" s="1">
        <v>819644</v>
      </c>
      <c r="C286" s="1" t="s">
        <v>1091</v>
      </c>
      <c r="D286" s="1" t="s">
        <v>1092</v>
      </c>
      <c r="E286" s="3" t="s">
        <v>1093</v>
      </c>
      <c r="F286" s="1" t="s">
        <v>1094</v>
      </c>
      <c r="G286" s="1">
        <v>0</v>
      </c>
      <c r="H286" s="1">
        <v>0</v>
      </c>
      <c r="I286" s="1">
        <v>0</v>
      </c>
      <c r="J286" s="1" t="s">
        <v>14</v>
      </c>
      <c r="K286" s="2"/>
      <c r="L286" s="5">
        <f>K286*1165.00</f>
        <v>0</v>
      </c>
    </row>
    <row r="287" spans="1:12">
      <c r="A287" s="1"/>
      <c r="B287" s="1">
        <v>819646</v>
      </c>
      <c r="C287" s="1" t="s">
        <v>1095</v>
      </c>
      <c r="D287" s="1" t="s">
        <v>1096</v>
      </c>
      <c r="E287" s="3" t="s">
        <v>1097</v>
      </c>
      <c r="F287" s="1" t="s">
        <v>1098</v>
      </c>
      <c r="G287" s="1" t="s">
        <v>58</v>
      </c>
      <c r="H287" s="1" t="s">
        <v>45</v>
      </c>
      <c r="I287" s="1">
        <v>0</v>
      </c>
      <c r="J287" s="1" t="s">
        <v>14</v>
      </c>
      <c r="K287" s="2"/>
      <c r="L287" s="5">
        <f>K287*209.00</f>
        <v>0</v>
      </c>
    </row>
    <row r="288" spans="1:12">
      <c r="A288" s="1"/>
      <c r="B288" s="1">
        <v>819647</v>
      </c>
      <c r="C288" s="1" t="s">
        <v>1099</v>
      </c>
      <c r="D288" s="1" t="s">
        <v>1100</v>
      </c>
      <c r="E288" s="3" t="s">
        <v>1101</v>
      </c>
      <c r="F288" s="1" t="s">
        <v>1102</v>
      </c>
      <c r="G288" s="1">
        <v>4</v>
      </c>
      <c r="H288" s="1" t="s">
        <v>28</v>
      </c>
      <c r="I288" s="1">
        <v>0</v>
      </c>
      <c r="J288" s="1" t="s">
        <v>14</v>
      </c>
      <c r="K288" s="2"/>
      <c r="L288" s="5">
        <f>K288*496.00</f>
        <v>0</v>
      </c>
    </row>
    <row r="289" spans="1:12">
      <c r="A289" s="1"/>
      <c r="B289" s="1">
        <v>819648</v>
      </c>
      <c r="C289" s="1" t="s">
        <v>1103</v>
      </c>
      <c r="D289" s="1" t="s">
        <v>1104</v>
      </c>
      <c r="E289" s="3" t="s">
        <v>1105</v>
      </c>
      <c r="F289" s="1" t="s">
        <v>1106</v>
      </c>
      <c r="G289" s="1">
        <v>8</v>
      </c>
      <c r="H289" s="1" t="s">
        <v>113</v>
      </c>
      <c r="I289" s="1">
        <v>0</v>
      </c>
      <c r="J289" s="1" t="s">
        <v>14</v>
      </c>
      <c r="K289" s="2"/>
      <c r="L289" s="5">
        <f>K289*631.00</f>
        <v>0</v>
      </c>
    </row>
    <row r="290" spans="1:12">
      <c r="A290" s="1"/>
      <c r="B290" s="1">
        <v>819649</v>
      </c>
      <c r="C290" s="1" t="s">
        <v>1107</v>
      </c>
      <c r="D290" s="1" t="s">
        <v>1108</v>
      </c>
      <c r="E290" s="3" t="s">
        <v>1109</v>
      </c>
      <c r="F290" s="1" t="s">
        <v>1110</v>
      </c>
      <c r="G290" s="1">
        <v>5</v>
      </c>
      <c r="H290" s="1" t="s">
        <v>58</v>
      </c>
      <c r="I290" s="1">
        <v>0</v>
      </c>
      <c r="J290" s="1" t="s">
        <v>14</v>
      </c>
      <c r="K290" s="2"/>
      <c r="L290" s="5">
        <f>K290*731.00</f>
        <v>0</v>
      </c>
    </row>
    <row r="291" spans="1:12">
      <c r="A291" s="1"/>
      <c r="B291" s="1">
        <v>819650</v>
      </c>
      <c r="C291" s="1" t="s">
        <v>1111</v>
      </c>
      <c r="D291" s="1" t="s">
        <v>1112</v>
      </c>
      <c r="E291" s="3" t="s">
        <v>1113</v>
      </c>
      <c r="F291" s="1" t="s">
        <v>1114</v>
      </c>
      <c r="G291" s="1" t="s">
        <v>67</v>
      </c>
      <c r="H291" s="1" t="s">
        <v>67</v>
      </c>
      <c r="I291" s="1">
        <v>0</v>
      </c>
      <c r="J291" s="1" t="s">
        <v>14</v>
      </c>
      <c r="K291" s="2"/>
      <c r="L291" s="5">
        <f>K291*1461.00</f>
        <v>0</v>
      </c>
    </row>
    <row r="292" spans="1:12">
      <c r="A292" s="1"/>
      <c r="B292" s="1">
        <v>819651</v>
      </c>
      <c r="C292" s="1" t="s">
        <v>1115</v>
      </c>
      <c r="D292" s="1" t="s">
        <v>1116</v>
      </c>
      <c r="E292" s="3" t="s">
        <v>1117</v>
      </c>
      <c r="F292" s="1" t="s">
        <v>1118</v>
      </c>
      <c r="G292" s="1" t="s">
        <v>67</v>
      </c>
      <c r="H292" s="1" t="s">
        <v>28</v>
      </c>
      <c r="I292" s="1">
        <v>0</v>
      </c>
      <c r="J292" s="1" t="s">
        <v>14</v>
      </c>
      <c r="K292" s="2"/>
      <c r="L292" s="5">
        <f>K292*386.00</f>
        <v>0</v>
      </c>
    </row>
    <row r="293" spans="1:12">
      <c r="A293" s="1"/>
      <c r="B293" s="1">
        <v>819652</v>
      </c>
      <c r="C293" s="1" t="s">
        <v>1119</v>
      </c>
      <c r="D293" s="1" t="s">
        <v>1120</v>
      </c>
      <c r="E293" s="3" t="s">
        <v>1121</v>
      </c>
      <c r="F293" s="1" t="s">
        <v>1102</v>
      </c>
      <c r="G293" s="1">
        <v>0</v>
      </c>
      <c r="H293" s="1">
        <v>0</v>
      </c>
      <c r="I293" s="1">
        <v>0</v>
      </c>
      <c r="J293" s="1" t="s">
        <v>14</v>
      </c>
      <c r="K293" s="2"/>
      <c r="L293" s="5">
        <f>K293*496.00</f>
        <v>0</v>
      </c>
    </row>
    <row r="294" spans="1:12">
      <c r="A294" s="1"/>
      <c r="B294" s="1">
        <v>819653</v>
      </c>
      <c r="C294" s="1" t="s">
        <v>1122</v>
      </c>
      <c r="D294" s="1" t="s">
        <v>1123</v>
      </c>
      <c r="E294" s="3" t="s">
        <v>1124</v>
      </c>
      <c r="F294" s="1" t="s">
        <v>1090</v>
      </c>
      <c r="G294" s="1" t="s">
        <v>67</v>
      </c>
      <c r="H294" s="1" t="s">
        <v>28</v>
      </c>
      <c r="I294" s="1">
        <v>0</v>
      </c>
      <c r="J294" s="1" t="s">
        <v>14</v>
      </c>
      <c r="K294" s="2"/>
      <c r="L294" s="5">
        <f>K294*608.00</f>
        <v>0</v>
      </c>
    </row>
    <row r="295" spans="1:12">
      <c r="A295" s="1"/>
      <c r="B295" s="1">
        <v>819654</v>
      </c>
      <c r="C295" s="1" t="s">
        <v>1125</v>
      </c>
      <c r="D295" s="1" t="s">
        <v>1126</v>
      </c>
      <c r="E295" s="3" t="s">
        <v>1127</v>
      </c>
      <c r="F295" s="1" t="s">
        <v>1128</v>
      </c>
      <c r="G295" s="1" t="s">
        <v>67</v>
      </c>
      <c r="H295" s="1">
        <v>0</v>
      </c>
      <c r="I295" s="1">
        <v>0</v>
      </c>
      <c r="J295" s="1" t="s">
        <v>14</v>
      </c>
      <c r="K295" s="2"/>
      <c r="L295" s="5">
        <f>K295*563.00</f>
        <v>0</v>
      </c>
    </row>
    <row r="296" spans="1:12">
      <c r="A296" s="1"/>
      <c r="B296" s="1">
        <v>819655</v>
      </c>
      <c r="C296" s="1" t="s">
        <v>1129</v>
      </c>
      <c r="D296" s="1" t="s">
        <v>1130</v>
      </c>
      <c r="E296" s="3" t="s">
        <v>1131</v>
      </c>
      <c r="F296" s="1" t="s">
        <v>1132</v>
      </c>
      <c r="G296" s="1">
        <v>0</v>
      </c>
      <c r="H296" s="1">
        <v>0</v>
      </c>
      <c r="I296" s="1">
        <v>0</v>
      </c>
      <c r="J296" s="1" t="s">
        <v>14</v>
      </c>
      <c r="K296" s="2"/>
      <c r="L296" s="5">
        <f>K296*604.00</f>
        <v>0</v>
      </c>
    </row>
    <row r="297" spans="1:12">
      <c r="A297" s="1"/>
      <c r="B297" s="1">
        <v>819656</v>
      </c>
      <c r="C297" s="1" t="s">
        <v>1133</v>
      </c>
      <c r="D297" s="1" t="s">
        <v>1134</v>
      </c>
      <c r="E297" s="3" t="s">
        <v>1135</v>
      </c>
      <c r="F297" s="1" t="s">
        <v>1136</v>
      </c>
      <c r="G297" s="1">
        <v>10</v>
      </c>
      <c r="H297" s="1">
        <v>0</v>
      </c>
      <c r="I297" s="1">
        <v>0</v>
      </c>
      <c r="J297" s="1" t="s">
        <v>14</v>
      </c>
      <c r="K297" s="2"/>
      <c r="L297" s="5">
        <f>K297*645.00</f>
        <v>0</v>
      </c>
    </row>
    <row r="298" spans="1:12">
      <c r="A298" s="1"/>
      <c r="B298" s="1">
        <v>819657</v>
      </c>
      <c r="C298" s="1" t="s">
        <v>1137</v>
      </c>
      <c r="D298" s="1" t="s">
        <v>1138</v>
      </c>
      <c r="E298" s="3" t="s">
        <v>1139</v>
      </c>
      <c r="F298" s="1" t="s">
        <v>1140</v>
      </c>
      <c r="G298" s="1" t="s">
        <v>67</v>
      </c>
      <c r="H298" s="1" t="s">
        <v>45</v>
      </c>
      <c r="I298" s="1">
        <v>0</v>
      </c>
      <c r="J298" s="1" t="s">
        <v>14</v>
      </c>
      <c r="K298" s="2"/>
      <c r="L298" s="5">
        <f>K298*550.00</f>
        <v>0</v>
      </c>
    </row>
    <row r="299" spans="1:12">
      <c r="A299" s="1"/>
      <c r="B299" s="1">
        <v>819658</v>
      </c>
      <c r="C299" s="1" t="s">
        <v>1141</v>
      </c>
      <c r="D299" s="1" t="s">
        <v>1142</v>
      </c>
      <c r="E299" s="3" t="s">
        <v>1143</v>
      </c>
      <c r="F299" s="1" t="s">
        <v>1144</v>
      </c>
      <c r="G299" s="1">
        <v>4</v>
      </c>
      <c r="H299" s="1">
        <v>0</v>
      </c>
      <c r="I299" s="1">
        <v>0</v>
      </c>
      <c r="J299" s="1" t="s">
        <v>14</v>
      </c>
      <c r="K299" s="2"/>
      <c r="L299" s="5">
        <f>K299*568.00</f>
        <v>0</v>
      </c>
    </row>
    <row r="300" spans="1:12">
      <c r="A300" s="1"/>
      <c r="B300" s="1">
        <v>819659</v>
      </c>
      <c r="C300" s="1" t="s">
        <v>1145</v>
      </c>
      <c r="D300" s="1" t="s">
        <v>1146</v>
      </c>
      <c r="E300" s="3" t="s">
        <v>1147</v>
      </c>
      <c r="F300" s="1" t="s">
        <v>1079</v>
      </c>
      <c r="G300" s="1">
        <v>6</v>
      </c>
      <c r="H300" s="1" t="s">
        <v>28</v>
      </c>
      <c r="I300" s="1">
        <v>0</v>
      </c>
      <c r="J300" s="1" t="s">
        <v>14</v>
      </c>
      <c r="K300" s="2"/>
      <c r="L300" s="5">
        <f>K300*575.00</f>
        <v>0</v>
      </c>
    </row>
    <row r="301" spans="1:12">
      <c r="A301" s="1"/>
      <c r="B301" s="1">
        <v>819660</v>
      </c>
      <c r="C301" s="1" t="s">
        <v>1148</v>
      </c>
      <c r="D301" s="1" t="s">
        <v>1149</v>
      </c>
      <c r="E301" s="3" t="s">
        <v>1150</v>
      </c>
      <c r="F301" s="1" t="s">
        <v>1151</v>
      </c>
      <c r="G301" s="1">
        <v>4</v>
      </c>
      <c r="H301" s="1" t="s">
        <v>566</v>
      </c>
      <c r="I301" s="1">
        <v>0</v>
      </c>
      <c r="J301" s="1" t="s">
        <v>14</v>
      </c>
      <c r="K301" s="2"/>
      <c r="L301" s="5">
        <f>K301*961.00</f>
        <v>0</v>
      </c>
    </row>
    <row r="302" spans="1:12">
      <c r="A302" s="1"/>
      <c r="B302" s="1">
        <v>819661</v>
      </c>
      <c r="C302" s="1" t="s">
        <v>1152</v>
      </c>
      <c r="D302" s="1" t="s">
        <v>1153</v>
      </c>
      <c r="E302" s="3" t="s">
        <v>1154</v>
      </c>
      <c r="F302" s="1" t="s">
        <v>1155</v>
      </c>
      <c r="G302" s="1">
        <v>8</v>
      </c>
      <c r="H302" s="1" t="s">
        <v>67</v>
      </c>
      <c r="I302" s="1">
        <v>0</v>
      </c>
      <c r="J302" s="1" t="s">
        <v>14</v>
      </c>
      <c r="K302" s="2"/>
      <c r="L302" s="5">
        <f>K302*828.00</f>
        <v>0</v>
      </c>
    </row>
    <row r="303" spans="1:12">
      <c r="A303" s="1"/>
      <c r="B303" s="1">
        <v>819662</v>
      </c>
      <c r="C303" s="1" t="s">
        <v>1156</v>
      </c>
      <c r="D303" s="1" t="s">
        <v>1157</v>
      </c>
      <c r="E303" s="3" t="s">
        <v>1158</v>
      </c>
      <c r="F303" s="1" t="s">
        <v>1159</v>
      </c>
      <c r="G303" s="1">
        <v>7</v>
      </c>
      <c r="H303" s="1" t="s">
        <v>28</v>
      </c>
      <c r="I303" s="1">
        <v>0</v>
      </c>
      <c r="J303" s="1" t="s">
        <v>14</v>
      </c>
      <c r="K303" s="2"/>
      <c r="L303" s="5">
        <f>K303*874.00</f>
        <v>0</v>
      </c>
    </row>
    <row r="304" spans="1:12">
      <c r="A304" s="1"/>
      <c r="B304" s="1">
        <v>819663</v>
      </c>
      <c r="C304" s="1" t="s">
        <v>1160</v>
      </c>
      <c r="D304" s="1" t="s">
        <v>1161</v>
      </c>
      <c r="E304" s="3" t="s">
        <v>1162</v>
      </c>
      <c r="F304" s="1" t="s">
        <v>1163</v>
      </c>
      <c r="G304" s="1" t="s">
        <v>67</v>
      </c>
      <c r="H304" s="1">
        <v>0</v>
      </c>
      <c r="I304" s="1">
        <v>0</v>
      </c>
      <c r="J304" s="1" t="s">
        <v>14</v>
      </c>
      <c r="K304" s="2"/>
      <c r="L304" s="5">
        <f>K304*898.00</f>
        <v>0</v>
      </c>
    </row>
    <row r="305" spans="1:12">
      <c r="A305" s="1"/>
      <c r="B305" s="1">
        <v>819664</v>
      </c>
      <c r="C305" s="1" t="s">
        <v>1164</v>
      </c>
      <c r="D305" s="1" t="s">
        <v>1165</v>
      </c>
      <c r="E305" s="3" t="s">
        <v>1166</v>
      </c>
      <c r="F305" s="1" t="s">
        <v>817</v>
      </c>
      <c r="G305" s="1">
        <v>6</v>
      </c>
      <c r="H305" s="1" t="s">
        <v>67</v>
      </c>
      <c r="I305" s="1">
        <v>0</v>
      </c>
      <c r="J305" s="1" t="s">
        <v>14</v>
      </c>
      <c r="K305" s="2"/>
      <c r="L305" s="5">
        <f>K305*921.00</f>
        <v>0</v>
      </c>
    </row>
    <row r="306" spans="1:12">
      <c r="A306" s="1"/>
      <c r="B306" s="1">
        <v>819665</v>
      </c>
      <c r="C306" s="1" t="s">
        <v>1167</v>
      </c>
      <c r="D306" s="1" t="s">
        <v>1168</v>
      </c>
      <c r="E306" s="3" t="s">
        <v>1169</v>
      </c>
      <c r="F306" s="1" t="s">
        <v>1170</v>
      </c>
      <c r="G306" s="1">
        <v>8</v>
      </c>
      <c r="H306" s="1" t="s">
        <v>28</v>
      </c>
      <c r="I306" s="1">
        <v>0</v>
      </c>
      <c r="J306" s="1" t="s">
        <v>14</v>
      </c>
      <c r="K306" s="2"/>
      <c r="L306" s="5">
        <f>K306*964.00</f>
        <v>0</v>
      </c>
    </row>
    <row r="307" spans="1:12">
      <c r="A307" s="1"/>
      <c r="B307" s="1">
        <v>819666</v>
      </c>
      <c r="C307" s="1" t="s">
        <v>1171</v>
      </c>
      <c r="D307" s="1" t="s">
        <v>1172</v>
      </c>
      <c r="E307" s="3" t="s">
        <v>1173</v>
      </c>
      <c r="F307" s="1" t="s">
        <v>1174</v>
      </c>
      <c r="G307" s="1">
        <v>-11</v>
      </c>
      <c r="H307" s="1" t="s">
        <v>28</v>
      </c>
      <c r="I307" s="1" t="s">
        <v>58</v>
      </c>
      <c r="J307" s="1" t="s">
        <v>14</v>
      </c>
      <c r="K307" s="2"/>
      <c r="L307" s="5">
        <f>K307*837.00</f>
        <v>0</v>
      </c>
    </row>
    <row r="308" spans="1:12">
      <c r="A308" s="1"/>
      <c r="B308" s="1">
        <v>819667</v>
      </c>
      <c r="C308" s="1" t="s">
        <v>1175</v>
      </c>
      <c r="D308" s="1" t="s">
        <v>1176</v>
      </c>
      <c r="E308" s="3" t="s">
        <v>1177</v>
      </c>
      <c r="F308" s="1" t="s">
        <v>1178</v>
      </c>
      <c r="G308" s="1">
        <v>5</v>
      </c>
      <c r="H308" s="1">
        <v>0</v>
      </c>
      <c r="I308" s="1">
        <v>0</v>
      </c>
      <c r="J308" s="1" t="s">
        <v>14</v>
      </c>
      <c r="K308" s="2"/>
      <c r="L308" s="5">
        <f>K308*1005.00</f>
        <v>0</v>
      </c>
    </row>
    <row r="309" spans="1:12">
      <c r="A309" s="1"/>
      <c r="B309" s="1">
        <v>819668</v>
      </c>
      <c r="C309" s="1" t="s">
        <v>1179</v>
      </c>
      <c r="D309" s="1" t="s">
        <v>1180</v>
      </c>
      <c r="E309" s="3" t="s">
        <v>1181</v>
      </c>
      <c r="F309" s="1" t="s">
        <v>1182</v>
      </c>
      <c r="G309" s="1">
        <v>3</v>
      </c>
      <c r="H309" s="1" t="s">
        <v>67</v>
      </c>
      <c r="I309" s="1">
        <v>0</v>
      </c>
      <c r="J309" s="1" t="s">
        <v>14</v>
      </c>
      <c r="K309" s="2"/>
      <c r="L309" s="5">
        <f>K309*1475.00</f>
        <v>0</v>
      </c>
    </row>
    <row r="310" spans="1:12">
      <c r="A310" s="1"/>
      <c r="B310" s="1">
        <v>819669</v>
      </c>
      <c r="C310" s="1" t="s">
        <v>1183</v>
      </c>
      <c r="D310" s="1" t="s">
        <v>1184</v>
      </c>
      <c r="E310" s="3" t="s">
        <v>1185</v>
      </c>
      <c r="F310" s="1" t="s">
        <v>1186</v>
      </c>
      <c r="G310" s="1">
        <v>2</v>
      </c>
      <c r="H310" s="1" t="s">
        <v>58</v>
      </c>
      <c r="I310" s="1">
        <v>0</v>
      </c>
      <c r="J310" s="1" t="s">
        <v>14</v>
      </c>
      <c r="K310" s="2"/>
      <c r="L310" s="5">
        <f>K310*1481.00</f>
        <v>0</v>
      </c>
    </row>
    <row r="311" spans="1:12">
      <c r="A311" s="1"/>
      <c r="B311" s="1">
        <v>819670</v>
      </c>
      <c r="C311" s="1" t="s">
        <v>1187</v>
      </c>
      <c r="D311" s="1" t="s">
        <v>1188</v>
      </c>
      <c r="E311" s="3" t="s">
        <v>1189</v>
      </c>
      <c r="F311" s="1" t="s">
        <v>1190</v>
      </c>
      <c r="G311" s="1">
        <v>4</v>
      </c>
      <c r="H311" s="1">
        <v>0</v>
      </c>
      <c r="I311" s="1">
        <v>0</v>
      </c>
      <c r="J311" s="1" t="s">
        <v>14</v>
      </c>
      <c r="K311" s="2"/>
      <c r="L311" s="5">
        <f>K311*1460.00</f>
        <v>0</v>
      </c>
    </row>
    <row r="312" spans="1:12">
      <c r="A312" s="1"/>
      <c r="B312" s="1">
        <v>819671</v>
      </c>
      <c r="C312" s="1" t="s">
        <v>1191</v>
      </c>
      <c r="D312" s="1" t="s">
        <v>1192</v>
      </c>
      <c r="E312" s="3" t="s">
        <v>1193</v>
      </c>
      <c r="F312" s="1" t="s">
        <v>1194</v>
      </c>
      <c r="G312" s="1">
        <v>6</v>
      </c>
      <c r="H312" s="1">
        <v>9</v>
      </c>
      <c r="I312" s="1">
        <v>0</v>
      </c>
      <c r="J312" s="1" t="s">
        <v>14</v>
      </c>
      <c r="K312" s="2"/>
      <c r="L312" s="5">
        <f>K312*1480.00</f>
        <v>0</v>
      </c>
    </row>
    <row r="313" spans="1:12">
      <c r="A313" s="1"/>
      <c r="B313" s="1">
        <v>819672</v>
      </c>
      <c r="C313" s="1" t="s">
        <v>1195</v>
      </c>
      <c r="D313" s="1" t="s">
        <v>1196</v>
      </c>
      <c r="E313" s="3" t="s">
        <v>1197</v>
      </c>
      <c r="F313" s="1" t="s">
        <v>1198</v>
      </c>
      <c r="G313" s="1">
        <v>5</v>
      </c>
      <c r="H313" s="1" t="s">
        <v>28</v>
      </c>
      <c r="I313" s="1">
        <v>0</v>
      </c>
      <c r="J313" s="1" t="s">
        <v>14</v>
      </c>
      <c r="K313" s="2"/>
      <c r="L313" s="5">
        <f>K313*1471.00</f>
        <v>0</v>
      </c>
    </row>
    <row r="314" spans="1:12">
      <c r="A314" s="1"/>
      <c r="B314" s="1">
        <v>819673</v>
      </c>
      <c r="C314" s="1" t="s">
        <v>1199</v>
      </c>
      <c r="D314" s="1" t="s">
        <v>1200</v>
      </c>
      <c r="E314" s="3" t="s">
        <v>1201</v>
      </c>
      <c r="F314" s="1" t="s">
        <v>1202</v>
      </c>
      <c r="G314" s="1">
        <v>2</v>
      </c>
      <c r="H314" s="1" t="s">
        <v>58</v>
      </c>
      <c r="I314" s="1">
        <v>0</v>
      </c>
      <c r="J314" s="1" t="s">
        <v>14</v>
      </c>
      <c r="K314" s="2"/>
      <c r="L314" s="5">
        <f>K314*1412.00</f>
        <v>0</v>
      </c>
    </row>
    <row r="315" spans="1:12">
      <c r="A315" s="1"/>
      <c r="B315" s="1">
        <v>819674</v>
      </c>
      <c r="C315" s="1" t="s">
        <v>1203</v>
      </c>
      <c r="D315" s="1" t="s">
        <v>1204</v>
      </c>
      <c r="E315" s="3" t="s">
        <v>1205</v>
      </c>
      <c r="F315" s="1" t="s">
        <v>881</v>
      </c>
      <c r="G315" s="1">
        <v>5</v>
      </c>
      <c r="H315" s="1">
        <v>0</v>
      </c>
      <c r="I315" s="1">
        <v>0</v>
      </c>
      <c r="J315" s="1" t="s">
        <v>14</v>
      </c>
      <c r="K315" s="2"/>
      <c r="L315" s="5">
        <f>K315*1375.00</f>
        <v>0</v>
      </c>
    </row>
    <row r="316" spans="1:12">
      <c r="A316" s="1"/>
      <c r="B316" s="1">
        <v>819675</v>
      </c>
      <c r="C316" s="1" t="s">
        <v>1206</v>
      </c>
      <c r="D316" s="1" t="s">
        <v>1207</v>
      </c>
      <c r="E316" s="3" t="s">
        <v>1208</v>
      </c>
      <c r="F316" s="1" t="s">
        <v>1209</v>
      </c>
      <c r="G316" s="1">
        <v>3</v>
      </c>
      <c r="H316" s="1">
        <v>4</v>
      </c>
      <c r="I316" s="1">
        <v>0</v>
      </c>
      <c r="J316" s="1" t="s">
        <v>14</v>
      </c>
      <c r="K316" s="2"/>
      <c r="L316" s="5">
        <f>K316*1333.00</f>
        <v>0</v>
      </c>
    </row>
    <row r="317" spans="1:12">
      <c r="A317" s="1"/>
      <c r="B317" s="1">
        <v>819676</v>
      </c>
      <c r="C317" s="1" t="s">
        <v>1210</v>
      </c>
      <c r="D317" s="1" t="s">
        <v>1211</v>
      </c>
      <c r="E317" s="3" t="s">
        <v>1212</v>
      </c>
      <c r="F317" s="1" t="s">
        <v>1213</v>
      </c>
      <c r="G317" s="1">
        <v>3</v>
      </c>
      <c r="H317" s="1" t="s">
        <v>67</v>
      </c>
      <c r="I317" s="1">
        <v>0</v>
      </c>
      <c r="J317" s="1" t="s">
        <v>14</v>
      </c>
      <c r="K317" s="2"/>
      <c r="L317" s="5">
        <f>K317*1493.00</f>
        <v>0</v>
      </c>
    </row>
    <row r="318" spans="1:12">
      <c r="A318" s="1"/>
      <c r="B318" s="1">
        <v>819677</v>
      </c>
      <c r="C318" s="1" t="s">
        <v>1214</v>
      </c>
      <c r="D318" s="1" t="s">
        <v>1215</v>
      </c>
      <c r="E318" s="3" t="s">
        <v>1216</v>
      </c>
      <c r="F318" s="1" t="s">
        <v>1217</v>
      </c>
      <c r="G318" s="1" t="s">
        <v>58</v>
      </c>
      <c r="H318" s="1">
        <v>0</v>
      </c>
      <c r="I318" s="1">
        <v>0</v>
      </c>
      <c r="J318" s="1" t="s">
        <v>14</v>
      </c>
      <c r="K318" s="2"/>
      <c r="L318" s="5">
        <f>K318*381.00</f>
        <v>0</v>
      </c>
    </row>
    <row r="319" spans="1:12">
      <c r="A319" s="1"/>
      <c r="B319" s="1">
        <v>819678</v>
      </c>
      <c r="C319" s="1" t="s">
        <v>1218</v>
      </c>
      <c r="D319" s="1" t="s">
        <v>1219</v>
      </c>
      <c r="E319" s="3" t="s">
        <v>1220</v>
      </c>
      <c r="F319" s="1" t="s">
        <v>1221</v>
      </c>
      <c r="G319" s="1" t="s">
        <v>67</v>
      </c>
      <c r="H319" s="1">
        <v>0</v>
      </c>
      <c r="I319" s="1">
        <v>0</v>
      </c>
      <c r="J319" s="1" t="s">
        <v>14</v>
      </c>
      <c r="K319" s="2"/>
      <c r="L319" s="5">
        <f>K319*526.00</f>
        <v>0</v>
      </c>
    </row>
    <row r="320" spans="1:12">
      <c r="A320" s="1"/>
      <c r="B320" s="1">
        <v>819679</v>
      </c>
      <c r="C320" s="1" t="s">
        <v>1222</v>
      </c>
      <c r="D320" s="1" t="s">
        <v>1223</v>
      </c>
      <c r="E320" s="3" t="s">
        <v>1224</v>
      </c>
      <c r="F320" s="1" t="s">
        <v>1225</v>
      </c>
      <c r="G320" s="1">
        <v>8</v>
      </c>
      <c r="H320" s="1" t="s">
        <v>28</v>
      </c>
      <c r="I320" s="1">
        <v>0</v>
      </c>
      <c r="J320" s="1" t="s">
        <v>14</v>
      </c>
      <c r="K320" s="2"/>
      <c r="L320" s="5">
        <f>K320*757.00</f>
        <v>0</v>
      </c>
    </row>
    <row r="321" spans="1:12">
      <c r="A321" s="1"/>
      <c r="B321" s="1">
        <v>819680</v>
      </c>
      <c r="C321" s="1" t="s">
        <v>1226</v>
      </c>
      <c r="D321" s="1" t="s">
        <v>1227</v>
      </c>
      <c r="E321" s="3" t="s">
        <v>1228</v>
      </c>
      <c r="F321" s="1" t="s">
        <v>1229</v>
      </c>
      <c r="G321" s="1">
        <v>0</v>
      </c>
      <c r="H321" s="1">
        <v>0</v>
      </c>
      <c r="I321" s="1">
        <v>0</v>
      </c>
      <c r="J321" s="1" t="s">
        <v>14</v>
      </c>
      <c r="K321" s="2"/>
      <c r="L321" s="5">
        <f>K321*886.00</f>
        <v>0</v>
      </c>
    </row>
    <row r="322" spans="1:12">
      <c r="A322" s="1"/>
      <c r="B322" s="1">
        <v>819681</v>
      </c>
      <c r="C322" s="1" t="s">
        <v>1230</v>
      </c>
      <c r="D322" s="1" t="s">
        <v>1231</v>
      </c>
      <c r="E322" s="3" t="s">
        <v>1232</v>
      </c>
      <c r="F322" s="1" t="s">
        <v>1233</v>
      </c>
      <c r="G322" s="1">
        <v>5</v>
      </c>
      <c r="H322" s="1" t="s">
        <v>28</v>
      </c>
      <c r="I322" s="1">
        <v>0</v>
      </c>
      <c r="J322" s="1" t="s">
        <v>14</v>
      </c>
      <c r="K322" s="2"/>
      <c r="L322" s="5">
        <f>K322*1055.00</f>
        <v>0</v>
      </c>
    </row>
    <row r="323" spans="1:12">
      <c r="A323" s="1"/>
      <c r="B323" s="1">
        <v>819682</v>
      </c>
      <c r="C323" s="1" t="s">
        <v>1234</v>
      </c>
      <c r="D323" s="1" t="s">
        <v>1235</v>
      </c>
      <c r="E323" s="3" t="s">
        <v>1236</v>
      </c>
      <c r="F323" s="1" t="s">
        <v>1237</v>
      </c>
      <c r="G323" s="1">
        <v>7</v>
      </c>
      <c r="H323" s="1" t="s">
        <v>113</v>
      </c>
      <c r="I323" s="1">
        <v>0</v>
      </c>
      <c r="J323" s="1" t="s">
        <v>14</v>
      </c>
      <c r="K323" s="2"/>
      <c r="L323" s="5">
        <f>K323*1131.00</f>
        <v>0</v>
      </c>
    </row>
    <row r="324" spans="1:12">
      <c r="A324" s="1"/>
      <c r="B324" s="1">
        <v>819683</v>
      </c>
      <c r="C324" s="1" t="s">
        <v>1238</v>
      </c>
      <c r="D324" s="1" t="s">
        <v>1239</v>
      </c>
      <c r="E324" s="3" t="s">
        <v>1240</v>
      </c>
      <c r="F324" s="1" t="s">
        <v>960</v>
      </c>
      <c r="G324" s="1">
        <v>5</v>
      </c>
      <c r="H324" s="1">
        <v>0</v>
      </c>
      <c r="I324" s="1">
        <v>0</v>
      </c>
      <c r="J324" s="1" t="s">
        <v>14</v>
      </c>
      <c r="K324" s="2"/>
      <c r="L324" s="5">
        <f>K324*1244.00</f>
        <v>0</v>
      </c>
    </row>
    <row r="325" spans="1:12">
      <c r="A325" s="1"/>
      <c r="B325" s="1">
        <v>819684</v>
      </c>
      <c r="C325" s="1" t="s">
        <v>1241</v>
      </c>
      <c r="D325" s="1" t="s">
        <v>1242</v>
      </c>
      <c r="E325" s="3" t="s">
        <v>1243</v>
      </c>
      <c r="F325" s="1" t="s">
        <v>1244</v>
      </c>
      <c r="G325" s="1">
        <v>3</v>
      </c>
      <c r="H325" s="1" t="s">
        <v>58</v>
      </c>
      <c r="I325" s="1">
        <v>0</v>
      </c>
      <c r="J325" s="1" t="s">
        <v>14</v>
      </c>
      <c r="K325" s="2"/>
      <c r="L325" s="5">
        <f>K325*1343.00</f>
        <v>0</v>
      </c>
    </row>
    <row r="326" spans="1:12">
      <c r="A326" s="1"/>
      <c r="B326" s="1">
        <v>819685</v>
      </c>
      <c r="C326" s="1" t="s">
        <v>1245</v>
      </c>
      <c r="D326" s="1" t="s">
        <v>1246</v>
      </c>
      <c r="E326" s="3" t="s">
        <v>1247</v>
      </c>
      <c r="F326" s="1" t="s">
        <v>1248</v>
      </c>
      <c r="G326" s="1">
        <v>5</v>
      </c>
      <c r="H326" s="1" t="s">
        <v>113</v>
      </c>
      <c r="I326" s="1">
        <v>0</v>
      </c>
      <c r="J326" s="1" t="s">
        <v>14</v>
      </c>
      <c r="K326" s="2"/>
      <c r="L326" s="5">
        <f>K326*1957.00</f>
        <v>0</v>
      </c>
    </row>
    <row r="327" spans="1:12">
      <c r="A327" s="1"/>
      <c r="B327" s="1">
        <v>819686</v>
      </c>
      <c r="C327" s="1" t="s">
        <v>1249</v>
      </c>
      <c r="D327" s="1" t="s">
        <v>1250</v>
      </c>
      <c r="E327" s="3" t="s">
        <v>1251</v>
      </c>
      <c r="F327" s="1" t="s">
        <v>1252</v>
      </c>
      <c r="G327" s="1">
        <v>0</v>
      </c>
      <c r="H327" s="1" t="s">
        <v>113</v>
      </c>
      <c r="I327" s="1">
        <v>0</v>
      </c>
      <c r="J327" s="1" t="s">
        <v>14</v>
      </c>
      <c r="K327" s="2"/>
      <c r="L327" s="5">
        <f>K327*2416.00</f>
        <v>0</v>
      </c>
    </row>
    <row r="328" spans="1:12">
      <c r="A328" s="1"/>
      <c r="B328" s="1">
        <v>819687</v>
      </c>
      <c r="C328" s="1" t="s">
        <v>1253</v>
      </c>
      <c r="D328" s="1" t="s">
        <v>1254</v>
      </c>
      <c r="E328" s="3" t="s">
        <v>1255</v>
      </c>
      <c r="F328" s="1" t="s">
        <v>1256</v>
      </c>
      <c r="G328" s="1">
        <v>9</v>
      </c>
      <c r="H328" s="1" t="s">
        <v>28</v>
      </c>
      <c r="I328" s="1">
        <v>0</v>
      </c>
      <c r="J328" s="1" t="s">
        <v>14</v>
      </c>
      <c r="K328" s="2"/>
      <c r="L328" s="5">
        <f>K328*364.00</f>
        <v>0</v>
      </c>
    </row>
    <row r="329" spans="1:12">
      <c r="A329" s="1"/>
      <c r="B329" s="1">
        <v>819688</v>
      </c>
      <c r="C329" s="1" t="s">
        <v>1257</v>
      </c>
      <c r="D329" s="1" t="s">
        <v>1258</v>
      </c>
      <c r="E329" s="3" t="s">
        <v>1259</v>
      </c>
      <c r="F329" s="1" t="s">
        <v>661</v>
      </c>
      <c r="G329" s="1" t="s">
        <v>67</v>
      </c>
      <c r="H329" s="1" t="s">
        <v>28</v>
      </c>
      <c r="I329" s="1">
        <v>0</v>
      </c>
      <c r="J329" s="1" t="s">
        <v>14</v>
      </c>
      <c r="K329" s="2"/>
      <c r="L329" s="5">
        <f>K329*515.00</f>
        <v>0</v>
      </c>
    </row>
    <row r="330" spans="1:12">
      <c r="A330" s="1"/>
      <c r="B330" s="1">
        <v>819689</v>
      </c>
      <c r="C330" s="1" t="s">
        <v>1260</v>
      </c>
      <c r="D330" s="1" t="s">
        <v>1261</v>
      </c>
      <c r="E330" s="3" t="s">
        <v>1262</v>
      </c>
      <c r="F330" s="1" t="s">
        <v>1263</v>
      </c>
      <c r="G330" s="1">
        <v>5</v>
      </c>
      <c r="H330" s="1" t="s">
        <v>58</v>
      </c>
      <c r="I330" s="1">
        <v>0</v>
      </c>
      <c r="J330" s="1" t="s">
        <v>14</v>
      </c>
      <c r="K330" s="2"/>
      <c r="L330" s="5">
        <f>K330*591.00</f>
        <v>0</v>
      </c>
    </row>
    <row r="331" spans="1:12">
      <c r="A331" s="1"/>
      <c r="B331" s="1">
        <v>819690</v>
      </c>
      <c r="C331" s="1" t="s">
        <v>1264</v>
      </c>
      <c r="D331" s="1" t="s">
        <v>1265</v>
      </c>
      <c r="E331" s="3" t="s">
        <v>1266</v>
      </c>
      <c r="F331" s="1" t="s">
        <v>1267</v>
      </c>
      <c r="G331" s="1">
        <v>2</v>
      </c>
      <c r="H331" s="1" t="s">
        <v>28</v>
      </c>
      <c r="I331" s="1">
        <v>0</v>
      </c>
      <c r="J331" s="1" t="s">
        <v>14</v>
      </c>
      <c r="K331" s="2"/>
      <c r="L331" s="5">
        <f>K331*814.00</f>
        <v>0</v>
      </c>
    </row>
    <row r="332" spans="1:12">
      <c r="A332" s="1"/>
      <c r="B332" s="1">
        <v>819691</v>
      </c>
      <c r="C332" s="1" t="s">
        <v>1268</v>
      </c>
      <c r="D332" s="1" t="s">
        <v>1269</v>
      </c>
      <c r="E332" s="3" t="s">
        <v>1270</v>
      </c>
      <c r="F332" s="1" t="s">
        <v>1271</v>
      </c>
      <c r="G332" s="1">
        <v>3</v>
      </c>
      <c r="H332" s="1">
        <v>0</v>
      </c>
      <c r="I332" s="1">
        <v>0</v>
      </c>
      <c r="J332" s="1" t="s">
        <v>14</v>
      </c>
      <c r="K332" s="2"/>
      <c r="L332" s="5">
        <f>K332*778.00</f>
        <v>0</v>
      </c>
    </row>
    <row r="333" spans="1:12">
      <c r="A333" s="1"/>
      <c r="B333" s="1">
        <v>819692</v>
      </c>
      <c r="C333" s="1" t="s">
        <v>1272</v>
      </c>
      <c r="D333" s="1" t="s">
        <v>1273</v>
      </c>
      <c r="E333" s="3" t="s">
        <v>1274</v>
      </c>
      <c r="F333" s="1" t="s">
        <v>1275</v>
      </c>
      <c r="G333" s="1">
        <v>5</v>
      </c>
      <c r="H333" s="1" t="s">
        <v>113</v>
      </c>
      <c r="I333" s="1">
        <v>0</v>
      </c>
      <c r="J333" s="1" t="s">
        <v>14</v>
      </c>
      <c r="K333" s="2"/>
      <c r="L333" s="5">
        <f>K333*990.00</f>
        <v>0</v>
      </c>
    </row>
    <row r="334" spans="1:12">
      <c r="A334" s="1"/>
      <c r="B334" s="1">
        <v>819693</v>
      </c>
      <c r="C334" s="1" t="s">
        <v>1276</v>
      </c>
      <c r="D334" s="1" t="s">
        <v>1277</v>
      </c>
      <c r="E334" s="3" t="s">
        <v>1278</v>
      </c>
      <c r="F334" s="1" t="s">
        <v>1279</v>
      </c>
      <c r="G334" s="1">
        <v>4</v>
      </c>
      <c r="H334" s="1">
        <v>0</v>
      </c>
      <c r="I334" s="1">
        <v>0</v>
      </c>
      <c r="J334" s="1" t="s">
        <v>14</v>
      </c>
      <c r="K334" s="2"/>
      <c r="L334" s="5">
        <f>K334*1191.00</f>
        <v>0</v>
      </c>
    </row>
    <row r="335" spans="1:12">
      <c r="A335" s="1"/>
      <c r="B335" s="1">
        <v>819694</v>
      </c>
      <c r="C335" s="1" t="s">
        <v>1280</v>
      </c>
      <c r="D335" s="1" t="s">
        <v>1281</v>
      </c>
      <c r="E335" s="3" t="s">
        <v>1282</v>
      </c>
      <c r="F335" s="1" t="s">
        <v>1283</v>
      </c>
      <c r="G335" s="1">
        <v>5</v>
      </c>
      <c r="H335" s="1" t="s">
        <v>113</v>
      </c>
      <c r="I335" s="1">
        <v>0</v>
      </c>
      <c r="J335" s="1" t="s">
        <v>14</v>
      </c>
      <c r="K335" s="2"/>
      <c r="L335" s="5">
        <f>K335*1358.00</f>
        <v>0</v>
      </c>
    </row>
    <row r="336" spans="1:12">
      <c r="A336" s="1"/>
      <c r="B336" s="1">
        <v>819695</v>
      </c>
      <c r="C336" s="1" t="s">
        <v>1284</v>
      </c>
      <c r="D336" s="1" t="s">
        <v>1285</v>
      </c>
      <c r="E336" s="3" t="s">
        <v>1286</v>
      </c>
      <c r="F336" s="1" t="s">
        <v>1287</v>
      </c>
      <c r="G336" s="1">
        <v>5</v>
      </c>
      <c r="H336" s="1" t="s">
        <v>58</v>
      </c>
      <c r="I336" s="1">
        <v>0</v>
      </c>
      <c r="J336" s="1" t="s">
        <v>14</v>
      </c>
      <c r="K336" s="2"/>
      <c r="L336" s="5">
        <f>K336*566.00</f>
        <v>0</v>
      </c>
    </row>
    <row r="337" spans="1:12">
      <c r="A337" s="1"/>
      <c r="B337" s="1">
        <v>819696</v>
      </c>
      <c r="C337" s="1" t="s">
        <v>1288</v>
      </c>
      <c r="D337" s="1" t="s">
        <v>1289</v>
      </c>
      <c r="E337" s="3" t="s">
        <v>1290</v>
      </c>
      <c r="F337" s="1" t="s">
        <v>1291</v>
      </c>
      <c r="G337" s="1">
        <v>5</v>
      </c>
      <c r="H337" s="1" t="s">
        <v>113</v>
      </c>
      <c r="I337" s="1">
        <v>0</v>
      </c>
      <c r="J337" s="1" t="s">
        <v>14</v>
      </c>
      <c r="K337" s="2"/>
      <c r="L337" s="5">
        <f>K337*875.00</f>
        <v>0</v>
      </c>
    </row>
    <row r="338" spans="1:12">
      <c r="A338" s="1"/>
      <c r="B338" s="1">
        <v>819697</v>
      </c>
      <c r="C338" s="1" t="s">
        <v>1292</v>
      </c>
      <c r="D338" s="1" t="s">
        <v>1293</v>
      </c>
      <c r="E338" s="3" t="s">
        <v>1294</v>
      </c>
      <c r="F338" s="1" t="s">
        <v>1295</v>
      </c>
      <c r="G338" s="1">
        <v>5</v>
      </c>
      <c r="H338" s="1" t="s">
        <v>67</v>
      </c>
      <c r="I338" s="1">
        <v>0</v>
      </c>
      <c r="J338" s="1" t="s">
        <v>14</v>
      </c>
      <c r="K338" s="2"/>
      <c r="L338" s="5">
        <f>K338*1449.00</f>
        <v>0</v>
      </c>
    </row>
    <row r="339" spans="1:12">
      <c r="A339" s="1"/>
      <c r="B339" s="1">
        <v>819698</v>
      </c>
      <c r="C339" s="1" t="s">
        <v>1296</v>
      </c>
      <c r="D339" s="1" t="s">
        <v>1297</v>
      </c>
      <c r="E339" s="3" t="s">
        <v>1298</v>
      </c>
      <c r="F339" s="1" t="s">
        <v>1271</v>
      </c>
      <c r="G339" s="1">
        <v>8</v>
      </c>
      <c r="H339" s="1" t="s">
        <v>28</v>
      </c>
      <c r="I339" s="1">
        <v>0</v>
      </c>
      <c r="J339" s="1" t="s">
        <v>14</v>
      </c>
      <c r="K339" s="2"/>
      <c r="L339" s="5">
        <f>K339*778.00</f>
        <v>0</v>
      </c>
    </row>
    <row r="340" spans="1:12">
      <c r="A340" s="1"/>
      <c r="B340" s="1">
        <v>819699</v>
      </c>
      <c r="C340" s="1" t="s">
        <v>1299</v>
      </c>
      <c r="D340" s="1" t="s">
        <v>1300</v>
      </c>
      <c r="E340" s="3" t="s">
        <v>1301</v>
      </c>
      <c r="F340" s="1" t="s">
        <v>1302</v>
      </c>
      <c r="G340" s="1">
        <v>7</v>
      </c>
      <c r="H340" s="1" t="s">
        <v>58</v>
      </c>
      <c r="I340" s="1">
        <v>0</v>
      </c>
      <c r="J340" s="1" t="s">
        <v>14</v>
      </c>
      <c r="K340" s="2"/>
      <c r="L340" s="5">
        <f>K340*917.00</f>
        <v>0</v>
      </c>
    </row>
    <row r="341" spans="1:12">
      <c r="A341" s="1"/>
      <c r="B341" s="1">
        <v>819700</v>
      </c>
      <c r="C341" s="1" t="s">
        <v>1303</v>
      </c>
      <c r="D341" s="1" t="s">
        <v>1304</v>
      </c>
      <c r="E341" s="3" t="s">
        <v>1305</v>
      </c>
      <c r="F341" s="1" t="s">
        <v>1306</v>
      </c>
      <c r="G341" s="1">
        <v>5</v>
      </c>
      <c r="H341" s="1" t="s">
        <v>58</v>
      </c>
      <c r="I341" s="1">
        <v>0</v>
      </c>
      <c r="J341" s="1" t="s">
        <v>14</v>
      </c>
      <c r="K341" s="2"/>
      <c r="L341" s="5">
        <f>K341*598.00</f>
        <v>0</v>
      </c>
    </row>
    <row r="342" spans="1:12">
      <c r="A342" s="1"/>
      <c r="B342" s="1">
        <v>819701</v>
      </c>
      <c r="C342" s="1" t="s">
        <v>1307</v>
      </c>
      <c r="D342" s="1" t="s">
        <v>1308</v>
      </c>
      <c r="E342" s="3" t="s">
        <v>1309</v>
      </c>
      <c r="F342" s="1" t="s">
        <v>1310</v>
      </c>
      <c r="G342" s="1">
        <v>3</v>
      </c>
      <c r="H342" s="1" t="s">
        <v>58</v>
      </c>
      <c r="I342" s="1">
        <v>0</v>
      </c>
      <c r="J342" s="1" t="s">
        <v>14</v>
      </c>
      <c r="K342" s="2"/>
      <c r="L342" s="5">
        <f>K342*1187.00</f>
        <v>0</v>
      </c>
    </row>
    <row r="343" spans="1:12">
      <c r="A343" s="1"/>
      <c r="B343" s="1">
        <v>819702</v>
      </c>
      <c r="C343" s="1" t="s">
        <v>1311</v>
      </c>
      <c r="D343" s="1" t="s">
        <v>1312</v>
      </c>
      <c r="E343" s="3" t="s">
        <v>1313</v>
      </c>
      <c r="F343" s="1" t="s">
        <v>1314</v>
      </c>
      <c r="G343" s="1">
        <v>3</v>
      </c>
      <c r="H343" s="1" t="s">
        <v>67</v>
      </c>
      <c r="I343" s="1">
        <v>0</v>
      </c>
      <c r="J343" s="1" t="s">
        <v>14</v>
      </c>
      <c r="K343" s="2"/>
      <c r="L343" s="5">
        <f>K343*902.00</f>
        <v>0</v>
      </c>
    </row>
    <row r="344" spans="1:12">
      <c r="A344" s="1"/>
      <c r="B344" s="1">
        <v>819703</v>
      </c>
      <c r="C344" s="1" t="s">
        <v>1315</v>
      </c>
      <c r="D344" s="1" t="s">
        <v>1316</v>
      </c>
      <c r="E344" s="3" t="s">
        <v>1317</v>
      </c>
      <c r="F344" s="1" t="s">
        <v>1060</v>
      </c>
      <c r="G344" s="1" t="s">
        <v>67</v>
      </c>
      <c r="H344" s="1" t="s">
        <v>570</v>
      </c>
      <c r="I344" s="1">
        <v>0</v>
      </c>
      <c r="J344" s="1" t="s">
        <v>14</v>
      </c>
      <c r="K344" s="2"/>
      <c r="L344" s="5">
        <f>K344*279.00</f>
        <v>0</v>
      </c>
    </row>
    <row r="345" spans="1:12">
      <c r="A345" s="1"/>
      <c r="B345" s="1">
        <v>819704</v>
      </c>
      <c r="C345" s="1" t="s">
        <v>1318</v>
      </c>
      <c r="D345" s="1" t="s">
        <v>1319</v>
      </c>
      <c r="E345" s="3" t="s">
        <v>1320</v>
      </c>
      <c r="F345" s="1" t="s">
        <v>1321</v>
      </c>
      <c r="G345" s="1">
        <v>0</v>
      </c>
      <c r="H345" s="1">
        <v>0</v>
      </c>
      <c r="I345" s="1">
        <v>0</v>
      </c>
      <c r="J345" s="1" t="s">
        <v>14</v>
      </c>
      <c r="K345" s="2"/>
      <c r="L345" s="5">
        <f>K345*352.00</f>
        <v>0</v>
      </c>
    </row>
    <row r="346" spans="1:12">
      <c r="A346" s="1"/>
      <c r="B346" s="1">
        <v>819705</v>
      </c>
      <c r="C346" s="1" t="s">
        <v>1322</v>
      </c>
      <c r="D346" s="1" t="s">
        <v>1323</v>
      </c>
      <c r="E346" s="3" t="s">
        <v>1324</v>
      </c>
      <c r="F346" s="1" t="s">
        <v>913</v>
      </c>
      <c r="G346" s="1">
        <v>3</v>
      </c>
      <c r="H346" s="1" t="s">
        <v>570</v>
      </c>
      <c r="I346" s="1">
        <v>0</v>
      </c>
      <c r="J346" s="1" t="s">
        <v>14</v>
      </c>
      <c r="K346" s="2"/>
      <c r="L346" s="5">
        <f>K346*404.00</f>
        <v>0</v>
      </c>
    </row>
    <row r="347" spans="1:12">
      <c r="A347" s="1"/>
      <c r="B347" s="1">
        <v>819706</v>
      </c>
      <c r="C347" s="1" t="s">
        <v>1325</v>
      </c>
      <c r="D347" s="1" t="s">
        <v>1326</v>
      </c>
      <c r="E347" s="3" t="s">
        <v>1327</v>
      </c>
      <c r="F347" s="1" t="s">
        <v>1328</v>
      </c>
      <c r="G347" s="1">
        <v>10</v>
      </c>
      <c r="H347" s="1">
        <v>0</v>
      </c>
      <c r="I347" s="1">
        <v>0</v>
      </c>
      <c r="J347" s="1" t="s">
        <v>14</v>
      </c>
      <c r="K347" s="2"/>
      <c r="L347" s="5">
        <f>K347*451.00</f>
        <v>0</v>
      </c>
    </row>
    <row r="348" spans="1:12">
      <c r="A348" s="1"/>
      <c r="B348" s="1">
        <v>819707</v>
      </c>
      <c r="C348" s="1" t="s">
        <v>1329</v>
      </c>
      <c r="D348" s="1" t="s">
        <v>1330</v>
      </c>
      <c r="E348" s="3" t="s">
        <v>1331</v>
      </c>
      <c r="F348" s="1" t="s">
        <v>1332</v>
      </c>
      <c r="G348" s="1" t="s">
        <v>67</v>
      </c>
      <c r="H348" s="1">
        <v>0</v>
      </c>
      <c r="I348" s="1">
        <v>0</v>
      </c>
      <c r="J348" s="1" t="s">
        <v>14</v>
      </c>
      <c r="K348" s="2"/>
      <c r="L348" s="5">
        <f>K348*662.00</f>
        <v>0</v>
      </c>
    </row>
    <row r="349" spans="1:12">
      <c r="A349" s="1"/>
      <c r="B349" s="1">
        <v>819708</v>
      </c>
      <c r="C349" s="1" t="s">
        <v>1333</v>
      </c>
      <c r="D349" s="1" t="s">
        <v>1334</v>
      </c>
      <c r="E349" s="3" t="s">
        <v>1335</v>
      </c>
      <c r="F349" s="1" t="s">
        <v>1336</v>
      </c>
      <c r="G349" s="1" t="s">
        <v>67</v>
      </c>
      <c r="H349" s="1" t="s">
        <v>58</v>
      </c>
      <c r="I349" s="1">
        <v>0</v>
      </c>
      <c r="J349" s="1" t="s">
        <v>14</v>
      </c>
      <c r="K349" s="2"/>
      <c r="L349" s="5">
        <f>K349*1038.00</f>
        <v>0</v>
      </c>
    </row>
    <row r="350" spans="1:12">
      <c r="A350" s="1"/>
      <c r="B350" s="1">
        <v>819709</v>
      </c>
      <c r="C350" s="1" t="s">
        <v>1337</v>
      </c>
      <c r="D350" s="1" t="s">
        <v>1338</v>
      </c>
      <c r="E350" s="3" t="s">
        <v>1339</v>
      </c>
      <c r="F350" s="1" t="s">
        <v>1340</v>
      </c>
      <c r="G350" s="1">
        <v>0</v>
      </c>
      <c r="H350" s="1">
        <v>2</v>
      </c>
      <c r="I350" s="1">
        <v>0</v>
      </c>
      <c r="J350" s="1" t="s">
        <v>14</v>
      </c>
      <c r="K350" s="2"/>
      <c r="L350" s="5">
        <f>K350*1821.00</f>
        <v>0</v>
      </c>
    </row>
    <row r="351" spans="1:12">
      <c r="A351" s="1"/>
      <c r="B351" s="1">
        <v>819710</v>
      </c>
      <c r="C351" s="1" t="s">
        <v>1341</v>
      </c>
      <c r="D351" s="1" t="s">
        <v>1342</v>
      </c>
      <c r="E351" s="3" t="s">
        <v>1343</v>
      </c>
      <c r="F351" s="1" t="s">
        <v>988</v>
      </c>
      <c r="G351" s="1">
        <v>0</v>
      </c>
      <c r="H351" s="1">
        <v>0</v>
      </c>
      <c r="I351" s="1">
        <v>0</v>
      </c>
      <c r="J351" s="1" t="s">
        <v>14</v>
      </c>
      <c r="K351" s="2"/>
      <c r="L351" s="5">
        <f>K351*274.00</f>
        <v>0</v>
      </c>
    </row>
    <row r="352" spans="1:12">
      <c r="A352" s="1"/>
      <c r="B352" s="1">
        <v>819711</v>
      </c>
      <c r="C352" s="1" t="s">
        <v>1344</v>
      </c>
      <c r="D352" s="1" t="s">
        <v>1345</v>
      </c>
      <c r="E352" s="3" t="s">
        <v>1346</v>
      </c>
      <c r="F352" s="1" t="s">
        <v>1347</v>
      </c>
      <c r="G352" s="1" t="s">
        <v>67</v>
      </c>
      <c r="H352" s="1" t="s">
        <v>113</v>
      </c>
      <c r="I352" s="1">
        <v>0</v>
      </c>
      <c r="J352" s="1" t="s">
        <v>14</v>
      </c>
      <c r="K352" s="2"/>
      <c r="L352" s="5">
        <f>K352*415.00</f>
        <v>0</v>
      </c>
    </row>
    <row r="353" spans="1:12">
      <c r="A353" s="1"/>
      <c r="B353" s="1">
        <v>819712</v>
      </c>
      <c r="C353" s="1" t="s">
        <v>1348</v>
      </c>
      <c r="D353" s="1" t="s">
        <v>1349</v>
      </c>
      <c r="E353" s="3" t="s">
        <v>1350</v>
      </c>
      <c r="F353" s="1" t="s">
        <v>1351</v>
      </c>
      <c r="G353" s="1">
        <v>9</v>
      </c>
      <c r="H353" s="1">
        <v>0</v>
      </c>
      <c r="I353" s="1">
        <v>0</v>
      </c>
      <c r="J353" s="1" t="s">
        <v>14</v>
      </c>
      <c r="K353" s="2"/>
      <c r="L353" s="5">
        <f>K353*366.00</f>
        <v>0</v>
      </c>
    </row>
    <row r="354" spans="1:12">
      <c r="A354" s="1"/>
      <c r="B354" s="1">
        <v>819713</v>
      </c>
      <c r="C354" s="1" t="s">
        <v>1352</v>
      </c>
      <c r="D354" s="1" t="s">
        <v>1353</v>
      </c>
      <c r="E354" s="3" t="s">
        <v>1354</v>
      </c>
      <c r="F354" s="1" t="s">
        <v>1355</v>
      </c>
      <c r="G354" s="1">
        <v>4</v>
      </c>
      <c r="H354" s="1" t="s">
        <v>28</v>
      </c>
      <c r="I354" s="1">
        <v>0</v>
      </c>
      <c r="J354" s="1" t="s">
        <v>14</v>
      </c>
      <c r="K354" s="2"/>
      <c r="L354" s="5">
        <f>K354*458.00</f>
        <v>0</v>
      </c>
    </row>
    <row r="355" spans="1:12">
      <c r="A355" s="1"/>
      <c r="B355" s="1">
        <v>819714</v>
      </c>
      <c r="C355" s="1" t="s">
        <v>1356</v>
      </c>
      <c r="D355" s="1" t="s">
        <v>1357</v>
      </c>
      <c r="E355" s="3" t="s">
        <v>1358</v>
      </c>
      <c r="F355" s="1" t="s">
        <v>1306</v>
      </c>
      <c r="G355" s="1">
        <v>6</v>
      </c>
      <c r="H355" s="1" t="s">
        <v>28</v>
      </c>
      <c r="I355" s="1">
        <v>0</v>
      </c>
      <c r="J355" s="1" t="s">
        <v>14</v>
      </c>
      <c r="K355" s="2"/>
      <c r="L355" s="5">
        <f>K355*598.00</f>
        <v>0</v>
      </c>
    </row>
    <row r="356" spans="1:12">
      <c r="A356" s="1"/>
      <c r="B356" s="1">
        <v>819715</v>
      </c>
      <c r="C356" s="1" t="s">
        <v>1359</v>
      </c>
      <c r="D356" s="1" t="s">
        <v>1360</v>
      </c>
      <c r="E356" s="3" t="s">
        <v>1361</v>
      </c>
      <c r="F356" s="1" t="s">
        <v>1362</v>
      </c>
      <c r="G356" s="1">
        <v>5</v>
      </c>
      <c r="H356" s="1" t="s">
        <v>113</v>
      </c>
      <c r="I356" s="1">
        <v>0</v>
      </c>
      <c r="J356" s="1" t="s">
        <v>14</v>
      </c>
      <c r="K356" s="2"/>
      <c r="L356" s="5">
        <f>K356*718.00</f>
        <v>0</v>
      </c>
    </row>
    <row r="357" spans="1:12">
      <c r="A357" s="1"/>
      <c r="B357" s="1">
        <v>819716</v>
      </c>
      <c r="C357" s="1" t="s">
        <v>1363</v>
      </c>
      <c r="D357" s="1" t="s">
        <v>1364</v>
      </c>
      <c r="E357" s="3" t="s">
        <v>1365</v>
      </c>
      <c r="F357" s="1" t="s">
        <v>1016</v>
      </c>
      <c r="G357" s="1">
        <v>5</v>
      </c>
      <c r="H357" s="1" t="s">
        <v>67</v>
      </c>
      <c r="I357" s="1">
        <v>0</v>
      </c>
      <c r="J357" s="1" t="s">
        <v>14</v>
      </c>
      <c r="K357" s="2"/>
      <c r="L357" s="5">
        <f>K357*988.00</f>
        <v>0</v>
      </c>
    </row>
    <row r="358" spans="1:12">
      <c r="A358" s="1"/>
      <c r="B358" s="1">
        <v>819717</v>
      </c>
      <c r="C358" s="1" t="s">
        <v>1366</v>
      </c>
      <c r="D358" s="1" t="s">
        <v>1367</v>
      </c>
      <c r="E358" s="3" t="s">
        <v>1368</v>
      </c>
      <c r="F358" s="1" t="s">
        <v>717</v>
      </c>
      <c r="G358" s="1" t="s">
        <v>67</v>
      </c>
      <c r="H358" s="1">
        <v>0</v>
      </c>
      <c r="I358" s="1">
        <v>0</v>
      </c>
      <c r="J358" s="1" t="s">
        <v>14</v>
      </c>
      <c r="K358" s="2"/>
      <c r="L358" s="5">
        <f>K358*247.00</f>
        <v>0</v>
      </c>
    </row>
    <row r="359" spans="1:12">
      <c r="A359" s="1"/>
      <c r="B359" s="1">
        <v>819718</v>
      </c>
      <c r="C359" s="1" t="s">
        <v>1369</v>
      </c>
      <c r="D359" s="1" t="s">
        <v>1370</v>
      </c>
      <c r="E359" s="3" t="s">
        <v>1371</v>
      </c>
      <c r="F359" s="1" t="s">
        <v>1372</v>
      </c>
      <c r="G359" s="1" t="s">
        <v>67</v>
      </c>
      <c r="H359" s="1" t="s">
        <v>28</v>
      </c>
      <c r="I359" s="1">
        <v>0</v>
      </c>
      <c r="J359" s="1" t="s">
        <v>14</v>
      </c>
      <c r="K359" s="2"/>
      <c r="L359" s="5">
        <f>K359*396.00</f>
        <v>0</v>
      </c>
    </row>
    <row r="360" spans="1:12">
      <c r="A360" s="1"/>
      <c r="B360" s="1">
        <v>819719</v>
      </c>
      <c r="C360" s="1" t="s">
        <v>1373</v>
      </c>
      <c r="D360" s="1" t="s">
        <v>1374</v>
      </c>
      <c r="E360" s="3" t="s">
        <v>1375</v>
      </c>
      <c r="F360" s="1" t="s">
        <v>1376</v>
      </c>
      <c r="G360" s="1" t="s">
        <v>58</v>
      </c>
      <c r="H360" s="1" t="s">
        <v>28</v>
      </c>
      <c r="I360" s="1">
        <v>0</v>
      </c>
      <c r="J360" s="1" t="s">
        <v>14</v>
      </c>
      <c r="K360" s="2"/>
      <c r="L360" s="5">
        <f>K360*345.00</f>
        <v>0</v>
      </c>
    </row>
    <row r="361" spans="1:12">
      <c r="A361" s="1"/>
      <c r="B361" s="1">
        <v>819720</v>
      </c>
      <c r="C361" s="1" t="s">
        <v>1377</v>
      </c>
      <c r="D361" s="1" t="s">
        <v>1378</v>
      </c>
      <c r="E361" s="3" t="s">
        <v>1379</v>
      </c>
      <c r="F361" s="1" t="s">
        <v>1380</v>
      </c>
      <c r="G361" s="1" t="s">
        <v>67</v>
      </c>
      <c r="H361" s="1" t="s">
        <v>28</v>
      </c>
      <c r="I361" s="1">
        <v>0</v>
      </c>
      <c r="J361" s="1" t="s">
        <v>14</v>
      </c>
      <c r="K361" s="2"/>
      <c r="L361" s="5">
        <f>K361*424.00</f>
        <v>0</v>
      </c>
    </row>
    <row r="362" spans="1:12">
      <c r="A362" s="1"/>
      <c r="B362" s="1">
        <v>819721</v>
      </c>
      <c r="C362" s="1" t="s">
        <v>1381</v>
      </c>
      <c r="D362" s="1" t="s">
        <v>1382</v>
      </c>
      <c r="E362" s="3" t="s">
        <v>1383</v>
      </c>
      <c r="F362" s="1" t="s">
        <v>1384</v>
      </c>
      <c r="G362" s="1">
        <v>5</v>
      </c>
      <c r="H362" s="1" t="s">
        <v>28</v>
      </c>
      <c r="I362" s="1">
        <v>0</v>
      </c>
      <c r="J362" s="1" t="s">
        <v>14</v>
      </c>
      <c r="K362" s="2"/>
      <c r="L362" s="5">
        <f>K362*545.00</f>
        <v>0</v>
      </c>
    </row>
    <row r="363" spans="1:12">
      <c r="A363" s="1"/>
      <c r="B363" s="1">
        <v>819722</v>
      </c>
      <c r="C363" s="1" t="s">
        <v>1385</v>
      </c>
      <c r="D363" s="1" t="s">
        <v>1386</v>
      </c>
      <c r="E363" s="3" t="s">
        <v>1387</v>
      </c>
      <c r="F363" s="1" t="s">
        <v>861</v>
      </c>
      <c r="G363" s="1">
        <v>0</v>
      </c>
      <c r="H363" s="1" t="s">
        <v>28</v>
      </c>
      <c r="I363" s="1">
        <v>0</v>
      </c>
      <c r="J363" s="1" t="s">
        <v>14</v>
      </c>
      <c r="K363" s="2"/>
      <c r="L363" s="5">
        <f>K363*682.00</f>
        <v>0</v>
      </c>
    </row>
    <row r="364" spans="1:12">
      <c r="A364" s="1"/>
      <c r="B364" s="1">
        <v>819723</v>
      </c>
      <c r="C364" s="1" t="s">
        <v>1388</v>
      </c>
      <c r="D364" s="1" t="s">
        <v>1389</v>
      </c>
      <c r="E364" s="3" t="s">
        <v>1390</v>
      </c>
      <c r="F364" s="1" t="s">
        <v>1391</v>
      </c>
      <c r="G364" s="1">
        <v>2</v>
      </c>
      <c r="H364" s="1">
        <v>0</v>
      </c>
      <c r="I364" s="1">
        <v>0</v>
      </c>
      <c r="J364" s="1" t="s">
        <v>14</v>
      </c>
      <c r="K364" s="2"/>
      <c r="L364" s="5">
        <f>K364*1082.00</f>
        <v>0</v>
      </c>
    </row>
    <row r="365" spans="1:12">
      <c r="A365" s="1"/>
      <c r="B365" s="1">
        <v>819724</v>
      </c>
      <c r="C365" s="1" t="s">
        <v>1392</v>
      </c>
      <c r="D365" s="1" t="s">
        <v>1393</v>
      </c>
      <c r="E365" s="3" t="s">
        <v>1394</v>
      </c>
      <c r="F365" s="1" t="s">
        <v>1372</v>
      </c>
      <c r="G365" s="1">
        <v>1</v>
      </c>
      <c r="H365" s="1">
        <v>0</v>
      </c>
      <c r="I365" s="1">
        <v>0</v>
      </c>
      <c r="J365" s="1" t="s">
        <v>14</v>
      </c>
      <c r="K365" s="2"/>
      <c r="L365" s="5">
        <f>K365*396.00</f>
        <v>0</v>
      </c>
    </row>
    <row r="366" spans="1:12">
      <c r="A366" s="1"/>
      <c r="B366" s="1">
        <v>819725</v>
      </c>
      <c r="C366" s="1" t="s">
        <v>1395</v>
      </c>
      <c r="D366" s="1" t="s">
        <v>1396</v>
      </c>
      <c r="E366" s="3" t="s">
        <v>1397</v>
      </c>
      <c r="F366" s="1" t="s">
        <v>1398</v>
      </c>
      <c r="G366" s="1">
        <v>0</v>
      </c>
      <c r="H366" s="1">
        <v>0</v>
      </c>
      <c r="I366" s="1">
        <v>0</v>
      </c>
      <c r="J366" s="1" t="s">
        <v>14</v>
      </c>
      <c r="K366" s="2"/>
      <c r="L366" s="5">
        <f>K366*574.00</f>
        <v>0</v>
      </c>
    </row>
    <row r="367" spans="1:12">
      <c r="A367" s="1"/>
      <c r="B367" s="1">
        <v>819726</v>
      </c>
      <c r="C367" s="1" t="s">
        <v>1399</v>
      </c>
      <c r="D367" s="1" t="s">
        <v>1400</v>
      </c>
      <c r="E367" s="3" t="s">
        <v>1401</v>
      </c>
      <c r="F367" s="1" t="s">
        <v>1402</v>
      </c>
      <c r="G367" s="1">
        <v>8</v>
      </c>
      <c r="H367" s="1" t="s">
        <v>58</v>
      </c>
      <c r="I367" s="1">
        <v>0</v>
      </c>
      <c r="J367" s="1" t="s">
        <v>14</v>
      </c>
      <c r="K367" s="2"/>
      <c r="L367" s="5">
        <f>K367*819.00</f>
        <v>0</v>
      </c>
    </row>
    <row r="368" spans="1:12">
      <c r="A368" s="1"/>
      <c r="B368" s="1">
        <v>819727</v>
      </c>
      <c r="C368" s="1" t="s">
        <v>1403</v>
      </c>
      <c r="D368" s="1" t="s">
        <v>1404</v>
      </c>
      <c r="E368" s="3" t="s">
        <v>1405</v>
      </c>
      <c r="F368" s="1" t="s">
        <v>1406</v>
      </c>
      <c r="G368" s="1">
        <v>5</v>
      </c>
      <c r="H368" s="1" t="s">
        <v>58</v>
      </c>
      <c r="I368" s="1">
        <v>0</v>
      </c>
      <c r="J368" s="1" t="s">
        <v>14</v>
      </c>
      <c r="K368" s="2"/>
      <c r="L368" s="5">
        <f>K368*890.00</f>
        <v>0</v>
      </c>
    </row>
    <row r="369" spans="1:12">
      <c r="A369" s="1"/>
      <c r="B369" s="1">
        <v>819728</v>
      </c>
      <c r="C369" s="1" t="s">
        <v>1407</v>
      </c>
      <c r="D369" s="1" t="s">
        <v>1408</v>
      </c>
      <c r="E369" s="3" t="s">
        <v>1409</v>
      </c>
      <c r="F369" s="1" t="s">
        <v>1083</v>
      </c>
      <c r="G369" s="1" t="s">
        <v>67</v>
      </c>
      <c r="H369" s="1" t="s">
        <v>28</v>
      </c>
      <c r="I369" s="1">
        <v>0</v>
      </c>
      <c r="J369" s="1" t="s">
        <v>14</v>
      </c>
      <c r="K369" s="2"/>
      <c r="L369" s="5">
        <f>K369*492.00</f>
        <v>0</v>
      </c>
    </row>
    <row r="370" spans="1:12">
      <c r="A370" s="1"/>
      <c r="B370" s="1">
        <v>819729</v>
      </c>
      <c r="C370" s="1" t="s">
        <v>1410</v>
      </c>
      <c r="D370" s="1" t="s">
        <v>1411</v>
      </c>
      <c r="E370" s="3" t="s">
        <v>1412</v>
      </c>
      <c r="F370" s="1" t="s">
        <v>1413</v>
      </c>
      <c r="G370" s="1">
        <v>5</v>
      </c>
      <c r="H370" s="1" t="s">
        <v>28</v>
      </c>
      <c r="I370" s="1">
        <v>0</v>
      </c>
      <c r="J370" s="1" t="s">
        <v>14</v>
      </c>
      <c r="K370" s="2"/>
      <c r="L370" s="5">
        <f>K370*456.00</f>
        <v>0</v>
      </c>
    </row>
    <row r="371" spans="1:12">
      <c r="A371" s="1"/>
      <c r="B371" s="1">
        <v>819730</v>
      </c>
      <c r="C371" s="1" t="s">
        <v>1414</v>
      </c>
      <c r="D371" s="1" t="s">
        <v>1415</v>
      </c>
      <c r="E371" s="3" t="s">
        <v>1416</v>
      </c>
      <c r="F371" s="1" t="s">
        <v>1417</v>
      </c>
      <c r="G371" s="1" t="s">
        <v>67</v>
      </c>
      <c r="H371" s="1">
        <v>0</v>
      </c>
      <c r="I371" s="1">
        <v>0</v>
      </c>
      <c r="J371" s="1" t="s">
        <v>14</v>
      </c>
      <c r="K371" s="2"/>
      <c r="L371" s="5">
        <f>K371*847.00</f>
        <v>0</v>
      </c>
    </row>
    <row r="372" spans="1:12">
      <c r="A372" s="1"/>
      <c r="B372" s="1">
        <v>819731</v>
      </c>
      <c r="C372" s="1" t="s">
        <v>1418</v>
      </c>
      <c r="D372" s="1" t="s">
        <v>1419</v>
      </c>
      <c r="E372" s="3" t="s">
        <v>1420</v>
      </c>
      <c r="F372" s="1" t="s">
        <v>1421</v>
      </c>
      <c r="G372" s="1">
        <v>10</v>
      </c>
      <c r="H372" s="1" t="s">
        <v>28</v>
      </c>
      <c r="I372" s="1">
        <v>0</v>
      </c>
      <c r="J372" s="1" t="s">
        <v>14</v>
      </c>
      <c r="K372" s="2"/>
      <c r="L372" s="5">
        <f>K372*1661.00</f>
        <v>0</v>
      </c>
    </row>
    <row r="373" spans="1:12">
      <c r="A373" s="1"/>
      <c r="B373" s="1">
        <v>819732</v>
      </c>
      <c r="C373" s="1" t="s">
        <v>1422</v>
      </c>
      <c r="D373" s="1" t="s">
        <v>1423</v>
      </c>
      <c r="E373" s="3" t="s">
        <v>1424</v>
      </c>
      <c r="F373" s="1" t="s">
        <v>1425</v>
      </c>
      <c r="G373" s="1">
        <v>8</v>
      </c>
      <c r="H373" s="1" t="s">
        <v>28</v>
      </c>
      <c r="I373" s="1">
        <v>0</v>
      </c>
      <c r="J373" s="1" t="s">
        <v>14</v>
      </c>
      <c r="K373" s="2"/>
      <c r="L373" s="5">
        <f>K373*824.00</f>
        <v>0</v>
      </c>
    </row>
    <row r="374" spans="1:12">
      <c r="A374" s="1"/>
      <c r="B374" s="1">
        <v>819733</v>
      </c>
      <c r="C374" s="1" t="s">
        <v>1426</v>
      </c>
      <c r="D374" s="1" t="s">
        <v>1427</v>
      </c>
      <c r="E374" s="3" t="s">
        <v>1428</v>
      </c>
      <c r="F374" s="1" t="s">
        <v>1429</v>
      </c>
      <c r="G374" s="1">
        <v>8</v>
      </c>
      <c r="H374" s="1" t="s">
        <v>28</v>
      </c>
      <c r="I374" s="1">
        <v>0</v>
      </c>
      <c r="J374" s="1" t="s">
        <v>14</v>
      </c>
      <c r="K374" s="2"/>
      <c r="L374" s="5">
        <f>K374*851.00</f>
        <v>0</v>
      </c>
    </row>
    <row r="375" spans="1:12">
      <c r="A375" s="1"/>
      <c r="B375" s="1">
        <v>819734</v>
      </c>
      <c r="C375" s="1" t="s">
        <v>1430</v>
      </c>
      <c r="D375" s="1" t="s">
        <v>1431</v>
      </c>
      <c r="E375" s="3" t="s">
        <v>1432</v>
      </c>
      <c r="F375" s="1" t="s">
        <v>1391</v>
      </c>
      <c r="G375" s="1" t="s">
        <v>67</v>
      </c>
      <c r="H375" s="1">
        <v>0</v>
      </c>
      <c r="I375" s="1">
        <v>0</v>
      </c>
      <c r="J375" s="1" t="s">
        <v>14</v>
      </c>
      <c r="K375" s="2"/>
      <c r="L375" s="5">
        <f>K375*1082.00</f>
        <v>0</v>
      </c>
    </row>
    <row r="376" spans="1:12">
      <c r="A376" s="1"/>
      <c r="B376" s="1">
        <v>819735</v>
      </c>
      <c r="C376" s="1" t="s">
        <v>1433</v>
      </c>
      <c r="D376" s="1" t="s">
        <v>1434</v>
      </c>
      <c r="E376" s="3" t="s">
        <v>1435</v>
      </c>
      <c r="F376" s="1" t="s">
        <v>1436</v>
      </c>
      <c r="G376" s="1">
        <v>7</v>
      </c>
      <c r="H376" s="1" t="s">
        <v>58</v>
      </c>
      <c r="I376" s="1">
        <v>0</v>
      </c>
      <c r="J376" s="1" t="s">
        <v>14</v>
      </c>
      <c r="K376" s="2"/>
      <c r="L376" s="5">
        <f>K376*1907.00</f>
        <v>0</v>
      </c>
    </row>
    <row r="377" spans="1:12">
      <c r="A377" s="1"/>
      <c r="B377" s="1">
        <v>819736</v>
      </c>
      <c r="C377" s="1" t="s">
        <v>1437</v>
      </c>
      <c r="D377" s="1" t="s">
        <v>1438</v>
      </c>
      <c r="E377" s="3" t="s">
        <v>1439</v>
      </c>
      <c r="F377" s="1" t="s">
        <v>1440</v>
      </c>
      <c r="G377" s="1">
        <v>7</v>
      </c>
      <c r="H377" s="1" t="s">
        <v>113</v>
      </c>
      <c r="I377" s="1">
        <v>0</v>
      </c>
      <c r="J377" s="1" t="s">
        <v>14</v>
      </c>
      <c r="K377" s="2"/>
      <c r="L377" s="5">
        <f>K377*1031.00</f>
        <v>0</v>
      </c>
    </row>
    <row r="378" spans="1:12">
      <c r="A378" s="1"/>
      <c r="B378" s="1">
        <v>819737</v>
      </c>
      <c r="C378" s="1" t="s">
        <v>1441</v>
      </c>
      <c r="D378" s="1" t="s">
        <v>1442</v>
      </c>
      <c r="E378" s="3" t="s">
        <v>1443</v>
      </c>
      <c r="F378" s="1" t="s">
        <v>1444</v>
      </c>
      <c r="G378" s="1">
        <v>5</v>
      </c>
      <c r="H378" s="1" t="s">
        <v>113</v>
      </c>
      <c r="I378" s="1">
        <v>0</v>
      </c>
      <c r="J378" s="1" t="s">
        <v>14</v>
      </c>
      <c r="K378" s="2"/>
      <c r="L378" s="5">
        <f>K378*1081.00</f>
        <v>0</v>
      </c>
    </row>
    <row r="379" spans="1:12">
      <c r="A379" s="1"/>
      <c r="B379" s="1">
        <v>819738</v>
      </c>
      <c r="C379" s="1" t="s">
        <v>1445</v>
      </c>
      <c r="D379" s="1" t="s">
        <v>1446</v>
      </c>
      <c r="E379" s="3" t="s">
        <v>1447</v>
      </c>
      <c r="F379" s="1" t="s">
        <v>1448</v>
      </c>
      <c r="G379" s="1">
        <v>0</v>
      </c>
      <c r="H379" s="1" t="s">
        <v>28</v>
      </c>
      <c r="I379" s="1">
        <v>0</v>
      </c>
      <c r="J379" s="1" t="s">
        <v>14</v>
      </c>
      <c r="K379" s="2"/>
      <c r="L379" s="5">
        <f>K379*1145.00</f>
        <v>0</v>
      </c>
    </row>
    <row r="380" spans="1:12">
      <c r="A380" s="1"/>
      <c r="B380" s="1">
        <v>819739</v>
      </c>
      <c r="C380" s="1" t="s">
        <v>1449</v>
      </c>
      <c r="D380" s="1" t="s">
        <v>1450</v>
      </c>
      <c r="E380" s="3" t="s">
        <v>1451</v>
      </c>
      <c r="F380" s="1" t="s">
        <v>1452</v>
      </c>
      <c r="G380" s="1">
        <v>0</v>
      </c>
      <c r="H380" s="1" t="s">
        <v>113</v>
      </c>
      <c r="I380" s="1">
        <v>0</v>
      </c>
      <c r="J380" s="1" t="s">
        <v>14</v>
      </c>
      <c r="K380" s="2"/>
      <c r="L380" s="5">
        <f>K380*1450.00</f>
        <v>0</v>
      </c>
    </row>
    <row r="381" spans="1:12">
      <c r="A381" s="1"/>
      <c r="B381" s="1">
        <v>819740</v>
      </c>
      <c r="C381" s="1" t="s">
        <v>1453</v>
      </c>
      <c r="D381" s="1" t="s">
        <v>1454</v>
      </c>
      <c r="E381" s="3" t="s">
        <v>1455</v>
      </c>
      <c r="F381" s="1" t="s">
        <v>1456</v>
      </c>
      <c r="G381" s="1">
        <v>0</v>
      </c>
      <c r="H381" s="1" t="s">
        <v>28</v>
      </c>
      <c r="I381" s="1">
        <v>0</v>
      </c>
      <c r="J381" s="1" t="s">
        <v>14</v>
      </c>
      <c r="K381" s="2"/>
      <c r="L381" s="5">
        <f>K381*1118.00</f>
        <v>0</v>
      </c>
    </row>
    <row r="382" spans="1:12">
      <c r="A382" s="1"/>
      <c r="B382" s="1">
        <v>819741</v>
      </c>
      <c r="C382" s="1" t="s">
        <v>1457</v>
      </c>
      <c r="D382" s="1" t="s">
        <v>1458</v>
      </c>
      <c r="E382" s="3" t="s">
        <v>1459</v>
      </c>
      <c r="F382" s="1" t="s">
        <v>1456</v>
      </c>
      <c r="G382" s="1">
        <v>0</v>
      </c>
      <c r="H382" s="1" t="s">
        <v>113</v>
      </c>
      <c r="I382" s="1">
        <v>0</v>
      </c>
      <c r="J382" s="1" t="s">
        <v>14</v>
      </c>
      <c r="K382" s="2"/>
      <c r="L382" s="5">
        <f>K382*1118.00</f>
        <v>0</v>
      </c>
    </row>
    <row r="383" spans="1:12">
      <c r="A383" s="1"/>
      <c r="B383" s="1">
        <v>819742</v>
      </c>
      <c r="C383" s="1" t="s">
        <v>1460</v>
      </c>
      <c r="D383" s="1" t="s">
        <v>1461</v>
      </c>
      <c r="E383" s="3" t="s">
        <v>1462</v>
      </c>
      <c r="F383" s="1" t="s">
        <v>1463</v>
      </c>
      <c r="G383" s="1">
        <v>0</v>
      </c>
      <c r="H383" s="1" t="s">
        <v>28</v>
      </c>
      <c r="I383" s="1">
        <v>0</v>
      </c>
      <c r="J383" s="1" t="s">
        <v>14</v>
      </c>
      <c r="K383" s="2"/>
      <c r="L383" s="5">
        <f>K383*1525.00</f>
        <v>0</v>
      </c>
    </row>
    <row r="384" spans="1:12">
      <c r="A384" s="1"/>
      <c r="B384" s="1">
        <v>819743</v>
      </c>
      <c r="C384" s="1" t="s">
        <v>1464</v>
      </c>
      <c r="D384" s="1" t="s">
        <v>1465</v>
      </c>
      <c r="E384" s="3" t="s">
        <v>1466</v>
      </c>
      <c r="F384" s="1" t="s">
        <v>1467</v>
      </c>
      <c r="G384" s="1">
        <v>0</v>
      </c>
      <c r="H384" s="1" t="s">
        <v>113</v>
      </c>
      <c r="I384" s="1">
        <v>0</v>
      </c>
      <c r="J384" s="1" t="s">
        <v>14</v>
      </c>
      <c r="K384" s="2"/>
      <c r="L384" s="5">
        <f>K384*1581.00</f>
        <v>0</v>
      </c>
    </row>
    <row r="385" spans="1:12">
      <c r="A385" s="1"/>
      <c r="B385" s="1">
        <v>819744</v>
      </c>
      <c r="C385" s="1" t="s">
        <v>1468</v>
      </c>
      <c r="D385" s="1" t="s">
        <v>1469</v>
      </c>
      <c r="E385" s="3" t="s">
        <v>1470</v>
      </c>
      <c r="F385" s="1" t="s">
        <v>1471</v>
      </c>
      <c r="G385" s="1">
        <v>0</v>
      </c>
      <c r="H385" s="1" t="s">
        <v>113</v>
      </c>
      <c r="I385" s="1">
        <v>0</v>
      </c>
      <c r="J385" s="1" t="s">
        <v>14</v>
      </c>
      <c r="K385" s="2"/>
      <c r="L385" s="5">
        <f>K385*1226.00</f>
        <v>0</v>
      </c>
    </row>
    <row r="386" spans="1:12">
      <c r="A386" s="1"/>
      <c r="B386" s="1">
        <v>819745</v>
      </c>
      <c r="C386" s="1" t="s">
        <v>1472</v>
      </c>
      <c r="D386" s="1" t="s">
        <v>1473</v>
      </c>
      <c r="E386" s="3" t="s">
        <v>1474</v>
      </c>
      <c r="F386" s="1" t="s">
        <v>1475</v>
      </c>
      <c r="G386" s="1">
        <v>0</v>
      </c>
      <c r="H386" s="1" t="s">
        <v>58</v>
      </c>
      <c r="I386" s="1">
        <v>0</v>
      </c>
      <c r="J386" s="1" t="s">
        <v>14</v>
      </c>
      <c r="K386" s="2"/>
      <c r="L386" s="5">
        <f>K386*1755.00</f>
        <v>0</v>
      </c>
    </row>
    <row r="387" spans="1:12">
      <c r="A387" s="1"/>
      <c r="B387" s="1">
        <v>819746</v>
      </c>
      <c r="C387" s="1" t="s">
        <v>1476</v>
      </c>
      <c r="D387" s="1" t="s">
        <v>1477</v>
      </c>
      <c r="E387" s="3" t="s">
        <v>1478</v>
      </c>
      <c r="F387" s="1" t="s">
        <v>1479</v>
      </c>
      <c r="G387" s="1" t="s">
        <v>58</v>
      </c>
      <c r="H387" s="1" t="s">
        <v>28</v>
      </c>
      <c r="I387" s="1">
        <v>0</v>
      </c>
      <c r="J387" s="1" t="s">
        <v>14</v>
      </c>
      <c r="K387" s="2"/>
      <c r="L387" s="5">
        <f>K387*47.00</f>
        <v>0</v>
      </c>
    </row>
    <row r="388" spans="1:12">
      <c r="A388" s="1"/>
      <c r="B388" s="1">
        <v>819747</v>
      </c>
      <c r="C388" s="1" t="s">
        <v>1480</v>
      </c>
      <c r="D388" s="1" t="s">
        <v>1481</v>
      </c>
      <c r="E388" s="3" t="s">
        <v>1482</v>
      </c>
      <c r="F388" s="1" t="s">
        <v>1483</v>
      </c>
      <c r="G388" s="1" t="s">
        <v>58</v>
      </c>
      <c r="H388" s="1" t="s">
        <v>28</v>
      </c>
      <c r="I388" s="1">
        <v>0</v>
      </c>
      <c r="J388" s="1" t="s">
        <v>14</v>
      </c>
      <c r="K388" s="2"/>
      <c r="L388" s="5">
        <f>K388*60.00</f>
        <v>0</v>
      </c>
    </row>
    <row r="389" spans="1:12">
      <c r="A389" s="1"/>
      <c r="B389" s="1">
        <v>819748</v>
      </c>
      <c r="C389" s="1" t="s">
        <v>1484</v>
      </c>
      <c r="D389" s="1" t="s">
        <v>1485</v>
      </c>
      <c r="E389" s="3" t="s">
        <v>1486</v>
      </c>
      <c r="F389" s="1" t="s">
        <v>1487</v>
      </c>
      <c r="G389" s="1">
        <v>0</v>
      </c>
      <c r="H389" s="1">
        <v>0</v>
      </c>
      <c r="I389" s="1">
        <v>0</v>
      </c>
      <c r="J389" s="1" t="s">
        <v>14</v>
      </c>
      <c r="K389" s="2"/>
      <c r="L389" s="5">
        <f>K389*77.00</f>
        <v>0</v>
      </c>
    </row>
    <row r="390" spans="1:12">
      <c r="A390" s="1"/>
      <c r="B390" s="1">
        <v>819749</v>
      </c>
      <c r="C390" s="1" t="s">
        <v>1488</v>
      </c>
      <c r="D390" s="1" t="s">
        <v>1489</v>
      </c>
      <c r="E390" s="3" t="s">
        <v>1490</v>
      </c>
      <c r="F390" s="1" t="s">
        <v>1491</v>
      </c>
      <c r="G390" s="1">
        <v>7</v>
      </c>
      <c r="H390" s="1">
        <v>10</v>
      </c>
      <c r="I390" s="1">
        <v>0</v>
      </c>
      <c r="J390" s="1" t="s">
        <v>14</v>
      </c>
      <c r="K390" s="2"/>
      <c r="L390" s="5">
        <f>K390*104.00</f>
        <v>0</v>
      </c>
    </row>
    <row r="391" spans="1:12">
      <c r="A391" s="1"/>
      <c r="B391" s="1">
        <v>824456</v>
      </c>
      <c r="C391" s="1" t="s">
        <v>1492</v>
      </c>
      <c r="D391" s="1" t="s">
        <v>1493</v>
      </c>
      <c r="E391" s="3" t="s">
        <v>1494</v>
      </c>
      <c r="F391" s="1" t="s">
        <v>565</v>
      </c>
      <c r="G391" s="1" t="s">
        <v>28</v>
      </c>
      <c r="H391" s="1" t="s">
        <v>570</v>
      </c>
      <c r="I391" s="1">
        <v>0</v>
      </c>
      <c r="J391" s="1" t="s">
        <v>19</v>
      </c>
      <c r="K391" s="2"/>
      <c r="L391" s="5">
        <f>K391*100.00</f>
        <v>0</v>
      </c>
    </row>
    <row r="392" spans="1:12">
      <c r="A392" s="1"/>
      <c r="B392" s="1">
        <v>824457</v>
      </c>
      <c r="C392" s="1" t="s">
        <v>1495</v>
      </c>
      <c r="D392" s="1" t="s">
        <v>1496</v>
      </c>
      <c r="E392" s="3" t="s">
        <v>1497</v>
      </c>
      <c r="F392" s="1" t="s">
        <v>565</v>
      </c>
      <c r="G392" s="1" t="s">
        <v>28</v>
      </c>
      <c r="H392" s="1" t="s">
        <v>28</v>
      </c>
      <c r="I392" s="1">
        <v>0</v>
      </c>
      <c r="J392" s="1" t="s">
        <v>19</v>
      </c>
      <c r="K392" s="2"/>
      <c r="L392" s="5">
        <f>K392*100.00</f>
        <v>0</v>
      </c>
    </row>
    <row r="393" spans="1:12">
      <c r="A393" s="1"/>
      <c r="B393" s="1">
        <v>824458</v>
      </c>
      <c r="C393" s="1" t="s">
        <v>1498</v>
      </c>
      <c r="D393" s="1" t="s">
        <v>1499</v>
      </c>
      <c r="E393" s="3" t="s">
        <v>1500</v>
      </c>
      <c r="F393" s="1" t="s">
        <v>565</v>
      </c>
      <c r="G393" s="1" t="s">
        <v>113</v>
      </c>
      <c r="H393" s="1" t="s">
        <v>28</v>
      </c>
      <c r="I393" s="1">
        <v>0</v>
      </c>
      <c r="J393" s="1" t="s">
        <v>19</v>
      </c>
      <c r="K393" s="2"/>
      <c r="L393" s="5">
        <f>K393*100.00</f>
        <v>0</v>
      </c>
    </row>
    <row r="394" spans="1:12">
      <c r="A394" s="1"/>
      <c r="B394" s="1">
        <v>824459</v>
      </c>
      <c r="C394" s="1" t="s">
        <v>1501</v>
      </c>
      <c r="D394" s="1" t="s">
        <v>1502</v>
      </c>
      <c r="E394" s="3" t="s">
        <v>1503</v>
      </c>
      <c r="F394" s="1" t="s">
        <v>574</v>
      </c>
      <c r="G394" s="1">
        <v>0</v>
      </c>
      <c r="H394" s="1">
        <v>0</v>
      </c>
      <c r="I394" s="1">
        <v>0</v>
      </c>
      <c r="J394" s="1" t="s">
        <v>19</v>
      </c>
      <c r="K394" s="2"/>
      <c r="L394" s="5">
        <f>K394*152.00</f>
        <v>0</v>
      </c>
    </row>
    <row r="395" spans="1:12">
      <c r="A395" s="1"/>
      <c r="B395" s="1">
        <v>824460</v>
      </c>
      <c r="C395" s="1" t="s">
        <v>1504</v>
      </c>
      <c r="D395" s="1" t="s">
        <v>1505</v>
      </c>
      <c r="E395" s="3" t="s">
        <v>1506</v>
      </c>
      <c r="F395" s="1" t="s">
        <v>574</v>
      </c>
      <c r="G395" s="1">
        <v>0</v>
      </c>
      <c r="H395" s="1">
        <v>0</v>
      </c>
      <c r="I395" s="1">
        <v>0</v>
      </c>
      <c r="J395" s="1" t="s">
        <v>19</v>
      </c>
      <c r="K395" s="2"/>
      <c r="L395" s="5">
        <f>K395*152.00</f>
        <v>0</v>
      </c>
    </row>
    <row r="396" spans="1:12">
      <c r="A396" s="1"/>
      <c r="B396" s="1">
        <v>824461</v>
      </c>
      <c r="C396" s="1" t="s">
        <v>1507</v>
      </c>
      <c r="D396" s="1" t="s">
        <v>1508</v>
      </c>
      <c r="E396" s="3" t="s">
        <v>1509</v>
      </c>
      <c r="F396" s="1" t="s">
        <v>574</v>
      </c>
      <c r="G396" s="1">
        <v>0</v>
      </c>
      <c r="H396" s="1">
        <v>0</v>
      </c>
      <c r="I396" s="1">
        <v>0</v>
      </c>
      <c r="J396" s="1" t="s">
        <v>19</v>
      </c>
      <c r="K396" s="2"/>
      <c r="L396" s="5">
        <f>K396*152.00</f>
        <v>0</v>
      </c>
    </row>
    <row r="397" spans="1:12">
      <c r="A397" s="1"/>
      <c r="B397" s="1">
        <v>824462</v>
      </c>
      <c r="C397" s="1" t="s">
        <v>1510</v>
      </c>
      <c r="D397" s="1" t="s">
        <v>1511</v>
      </c>
      <c r="E397" s="3" t="s">
        <v>1512</v>
      </c>
      <c r="F397" s="1" t="s">
        <v>578</v>
      </c>
      <c r="G397" s="1">
        <v>0</v>
      </c>
      <c r="H397" s="1" t="s">
        <v>113</v>
      </c>
      <c r="I397" s="1">
        <v>0</v>
      </c>
      <c r="J397" s="1" t="s">
        <v>19</v>
      </c>
      <c r="K397" s="2"/>
      <c r="L397" s="5">
        <f>K397*295.00</f>
        <v>0</v>
      </c>
    </row>
    <row r="398" spans="1:12">
      <c r="A398" s="1"/>
      <c r="B398" s="1">
        <v>824463</v>
      </c>
      <c r="C398" s="1" t="s">
        <v>1513</v>
      </c>
      <c r="D398" s="1" t="s">
        <v>1514</v>
      </c>
      <c r="E398" s="3" t="s">
        <v>1515</v>
      </c>
      <c r="F398" s="1" t="s">
        <v>578</v>
      </c>
      <c r="G398" s="1">
        <v>0</v>
      </c>
      <c r="H398" s="1">
        <v>0</v>
      </c>
      <c r="I398" s="1">
        <v>0</v>
      </c>
      <c r="J398" s="1" t="s">
        <v>19</v>
      </c>
      <c r="K398" s="2"/>
      <c r="L398" s="5">
        <f>K398*295.00</f>
        <v>0</v>
      </c>
    </row>
    <row r="399" spans="1:12">
      <c r="A399" s="1"/>
      <c r="B399" s="1">
        <v>824464</v>
      </c>
      <c r="C399" s="1" t="s">
        <v>1516</v>
      </c>
      <c r="D399" s="1" t="s">
        <v>1517</v>
      </c>
      <c r="E399" s="3" t="s">
        <v>1518</v>
      </c>
      <c r="F399" s="1" t="s">
        <v>582</v>
      </c>
      <c r="G399" s="1" t="s">
        <v>67</v>
      </c>
      <c r="H399" s="1" t="s">
        <v>45</v>
      </c>
      <c r="I399" s="1">
        <v>0</v>
      </c>
      <c r="J399" s="1" t="s">
        <v>19</v>
      </c>
      <c r="K399" s="2"/>
      <c r="L399" s="5">
        <f>K399*430.00</f>
        <v>0</v>
      </c>
    </row>
    <row r="400" spans="1:12">
      <c r="A400" s="1"/>
      <c r="B400" s="1">
        <v>824465</v>
      </c>
      <c r="C400" s="1" t="s">
        <v>1519</v>
      </c>
      <c r="D400" s="1" t="s">
        <v>1520</v>
      </c>
      <c r="E400" s="3" t="s">
        <v>1521</v>
      </c>
      <c r="F400" s="1" t="s">
        <v>582</v>
      </c>
      <c r="G400" s="1">
        <v>0</v>
      </c>
      <c r="H400" s="1">
        <v>0</v>
      </c>
      <c r="I400" s="1">
        <v>0</v>
      </c>
      <c r="J400" s="1" t="s">
        <v>19</v>
      </c>
      <c r="K400" s="2"/>
      <c r="L400" s="5">
        <f>K400*430.00</f>
        <v>0</v>
      </c>
    </row>
    <row r="401" spans="1:12">
      <c r="A401" s="1"/>
      <c r="B401" s="1">
        <v>834771</v>
      </c>
      <c r="C401" s="1" t="s">
        <v>1522</v>
      </c>
      <c r="D401" s="1" t="s">
        <v>1523</v>
      </c>
      <c r="E401" s="3" t="s">
        <v>1524</v>
      </c>
      <c r="F401" s="1" t="s">
        <v>1525</v>
      </c>
      <c r="G401" s="1">
        <v>6</v>
      </c>
      <c r="H401" s="1">
        <v>0</v>
      </c>
      <c r="I401" s="1">
        <v>0</v>
      </c>
      <c r="J401" s="1" t="s">
        <v>14</v>
      </c>
      <c r="K401" s="2"/>
      <c r="L401" s="5">
        <f>K401*336.00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2024-11-21T09:24:06+03:00</dcterms:created>
  <dcterms:modified xsi:type="dcterms:W3CDTF">2024-11-21T09:24:06+03:00</dcterms:modified>
  <dc:title>Untitled Spreadsheet</dc:title>
  <dc:description/>
  <dc:subject/>
  <cp:keywords/>
  <cp:category/>
</cp:coreProperties>
</file>