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<sst xmlns="http://schemas.openxmlformats.org/spreadsheetml/2006/main" uniqueCount="697">
  <si>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</si>
  <si>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</si>
  <si>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</si>
  <si>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</si>
  <si>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</si>
  <si>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</si>
  <si>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</si>
  <si>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</si>
  <si>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</si>
  <si>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Ваш заказ</t>
  </si>
  <si>
    <t>FRK-110171</t>
  </si>
  <si>
    <t>VR31</t>
  </si>
  <si>
    <t>Планка установочная с водорозетками 16*1/2 вн обжим (1/40шт)</t>
  </si>
  <si>
    <t>856.35 руб.</t>
  </si>
  <si>
    <t>&gt;10</t>
  </si>
  <si>
    <t>шт</t>
  </si>
  <si>
    <t>MPT-210001</t>
  </si>
  <si>
    <t>MPSM163</t>
  </si>
  <si>
    <t>соед. обжим (нар рез) 16*1/2 (10/250шт)</t>
  </si>
  <si>
    <t>118.89 руб.</t>
  </si>
  <si>
    <t>&gt;25</t>
  </si>
  <si>
    <t>MPT-210002</t>
  </si>
  <si>
    <t>MPSM164</t>
  </si>
  <si>
    <t>соед. обжим (нар рез) 16*3/4 (10/250шт)</t>
  </si>
  <si>
    <t>167.18 руб.</t>
  </si>
  <si>
    <t>MPT-210003</t>
  </si>
  <si>
    <t>MPSM203</t>
  </si>
  <si>
    <t>соед. обжим (нар рез) 20*1/2 (10/200шт)</t>
  </si>
  <si>
    <t>191.33 руб.</t>
  </si>
  <si>
    <t>MPT-210004</t>
  </si>
  <si>
    <t>MPSM204</t>
  </si>
  <si>
    <t>соед. обжим (нар рез) 20*3/4 (10/200шт)</t>
  </si>
  <si>
    <t>MPT-210005</t>
  </si>
  <si>
    <t>MPSM265</t>
  </si>
  <si>
    <t>соед. обжим (нар рез) 26*1 (5/100шт)</t>
  </si>
  <si>
    <t>371.52 руб.</t>
  </si>
  <si>
    <t>MPT-210006</t>
  </si>
  <si>
    <t>MPSM264</t>
  </si>
  <si>
    <t>соед. обжим (нар рез) 26*3/4 (5/150шт)</t>
  </si>
  <si>
    <t>291.64 руб.</t>
  </si>
  <si>
    <t>MPT-210007</t>
  </si>
  <si>
    <t>MPSM325</t>
  </si>
  <si>
    <t>соед. обжим (нар рез) 32*1"</t>
  </si>
  <si>
    <t>571.26 руб.</t>
  </si>
  <si>
    <t>MPT-210008</t>
  </si>
  <si>
    <t>MPSF163</t>
  </si>
  <si>
    <t>соед. обжим (вн рез) 16*1/2 (10/250шт)</t>
  </si>
  <si>
    <t>122.60 руб.</t>
  </si>
  <si>
    <t>MPT-210009</t>
  </si>
  <si>
    <t>MPSF164</t>
  </si>
  <si>
    <t>соед. обжим (вн рез) 16*3/4 (10/250шт)</t>
  </si>
  <si>
    <t>183.90 руб.</t>
  </si>
  <si>
    <t>MPT-210010</t>
  </si>
  <si>
    <t>MPSF203</t>
  </si>
  <si>
    <t>соед. обжим (вн рез) 20*1/2 (10/200шт)</t>
  </si>
  <si>
    <t>MPT-210011</t>
  </si>
  <si>
    <t>MPSF204</t>
  </si>
  <si>
    <t>соед. обжим (вн рез) 20*3/4 (10/200шт)</t>
  </si>
  <si>
    <t>208.05 руб.</t>
  </si>
  <si>
    <t>MPT-210012</t>
  </si>
  <si>
    <t>MPSF265</t>
  </si>
  <si>
    <t>соед. обжим (вн рез) 26*1 (5/100шт)</t>
  </si>
  <si>
    <t>414.24 руб.</t>
  </si>
  <si>
    <t>MPT-210013</t>
  </si>
  <si>
    <t>MPSF264</t>
  </si>
  <si>
    <t>соед. обжим (вн рез) 26*3/4 (5/150шт)</t>
  </si>
  <si>
    <t>319.51 руб.</t>
  </si>
  <si>
    <t>MPT-210014</t>
  </si>
  <si>
    <t>MPSF325</t>
  </si>
  <si>
    <t>соед. обжим (вн рез) 32*1"</t>
  </si>
  <si>
    <t>358.81 руб.</t>
  </si>
  <si>
    <t>MPT-210015</t>
  </si>
  <si>
    <t>MPS1616</t>
  </si>
  <si>
    <t>соед. обжим 16*16 (10/240шт)</t>
  </si>
  <si>
    <t>&gt;50</t>
  </si>
  <si>
    <t>MPT-210016</t>
  </si>
  <si>
    <t>MPS2016</t>
  </si>
  <si>
    <t>соед. обжим 20*16 (10/160шт)</t>
  </si>
  <si>
    <t>250.78 руб.</t>
  </si>
  <si>
    <t>MPT-210017</t>
  </si>
  <si>
    <t>MPS2020</t>
  </si>
  <si>
    <t>соед. обжим 20*20 (10/180шт)</t>
  </si>
  <si>
    <t>295.36 руб.</t>
  </si>
  <si>
    <t>MPT-210018</t>
  </si>
  <si>
    <t>MPS2616</t>
  </si>
  <si>
    <t>соед. обжим 26*16</t>
  </si>
  <si>
    <t>187.12 руб.</t>
  </si>
  <si>
    <t>MPT-210019</t>
  </si>
  <si>
    <t>MPS2620</t>
  </si>
  <si>
    <t>соед. обжим 26*20</t>
  </si>
  <si>
    <t>0.00 руб.</t>
  </si>
  <si>
    <t>MPT-210020</t>
  </si>
  <si>
    <t>MPS2626</t>
  </si>
  <si>
    <t>соед. обжим 26*26 (5/75шт)</t>
  </si>
  <si>
    <t>559.14 руб.</t>
  </si>
  <si>
    <t>MPT-210021</t>
  </si>
  <si>
    <t>MPS3226</t>
  </si>
  <si>
    <t>соед. обжим 32*26</t>
  </si>
  <si>
    <t>345.93 руб.</t>
  </si>
  <si>
    <t>MPT-210022</t>
  </si>
  <si>
    <t>MPTF163</t>
  </si>
  <si>
    <t>тройник обжим (вн рез) 16*1/2 (10/130шт)</t>
  </si>
  <si>
    <t>312.08 руб.</t>
  </si>
  <si>
    <t>MPT-210023</t>
  </si>
  <si>
    <t>MPTF164</t>
  </si>
  <si>
    <t>тройник обжим (вн рез) 16*3/4</t>
  </si>
  <si>
    <t>MPT-210024</t>
  </si>
  <si>
    <t>MPTF203</t>
  </si>
  <si>
    <t>тройник обжим (вн рез) 20*1/2 (10/70шт)</t>
  </si>
  <si>
    <t>451.40 руб.</t>
  </si>
  <si>
    <t>MPT-210025</t>
  </si>
  <si>
    <t>MPTF204</t>
  </si>
  <si>
    <t>тройник обжим (вн рез) 20*3/4 (10/70шт)</t>
  </si>
  <si>
    <t>510.84 руб.</t>
  </si>
  <si>
    <t>MPT-210026</t>
  </si>
  <si>
    <t>MPTF265</t>
  </si>
  <si>
    <t>тройник обжим (вн рез) 26*1" (5/70шт)</t>
  </si>
  <si>
    <t>MPT-210027</t>
  </si>
  <si>
    <t>MPTF325</t>
  </si>
  <si>
    <t>тройник обжим (вн рез) 32*1"</t>
  </si>
  <si>
    <t>MPT-210028</t>
  </si>
  <si>
    <t>MPTM163</t>
  </si>
  <si>
    <t>тройник обжим (нар рез) 16*1/2 (10/130шт)</t>
  </si>
  <si>
    <t>302.79 руб.</t>
  </si>
  <si>
    <t>MPT-210029</t>
  </si>
  <si>
    <t>MPTM164</t>
  </si>
  <si>
    <t>тройник обжим (нар рез) 16*3/4</t>
  </si>
  <si>
    <t>356.22 руб.</t>
  </si>
  <si>
    <t>MPT-210030</t>
  </si>
  <si>
    <t>MPTM203</t>
  </si>
  <si>
    <t>тройник обжим (нар рез) 20*1/2 (10/70шт)</t>
  </si>
  <si>
    <t>425.39 руб.</t>
  </si>
  <si>
    <t>MPT-210031</t>
  </si>
  <si>
    <t>MPTM204</t>
  </si>
  <si>
    <t>тройник обжим (нар рез) 20*3/4 (10/70шт)</t>
  </si>
  <si>
    <t>456.97 руб.</t>
  </si>
  <si>
    <t>MPT-210032</t>
  </si>
  <si>
    <t>MPTM265</t>
  </si>
  <si>
    <t>тройник обжим (нар рез) 26*1"</t>
  </si>
  <si>
    <t>719.81 руб.</t>
  </si>
  <si>
    <t>MPT-210033</t>
  </si>
  <si>
    <t>MPTM264</t>
  </si>
  <si>
    <t>тройник обжим (нар рез) 26*3/4</t>
  </si>
  <si>
    <t>601.86 руб.</t>
  </si>
  <si>
    <t>MPT-210034</t>
  </si>
  <si>
    <t>MPT1616</t>
  </si>
  <si>
    <t>тройник обжим 16*16*16 (10/130шт)</t>
  </si>
  <si>
    <t>341.80 руб.</t>
  </si>
  <si>
    <t>MPT-210035</t>
  </si>
  <si>
    <t>MPT2020</t>
  </si>
  <si>
    <t>тройник обжим 20*20*20 (10/70шт)</t>
  </si>
  <si>
    <t>561.00 руб.</t>
  </si>
  <si>
    <t>MPT-210036</t>
  </si>
  <si>
    <t>MPT2626</t>
  </si>
  <si>
    <t>тройник обжим 26*26*26 (10/)</t>
  </si>
  <si>
    <t>800.63 руб.</t>
  </si>
  <si>
    <t>MPT-210037</t>
  </si>
  <si>
    <t>MPT3232</t>
  </si>
  <si>
    <t>тройник обжим 32*32*32</t>
  </si>
  <si>
    <t>918.78 руб.</t>
  </si>
  <si>
    <t>MPT-210038</t>
  </si>
  <si>
    <t>MPT2016</t>
  </si>
  <si>
    <t>тройник обжим переходной 20*16*20 (10/70шт)</t>
  </si>
  <si>
    <t>473.69 руб.</t>
  </si>
  <si>
    <t>MPT-210039</t>
  </si>
  <si>
    <t>MPT2616</t>
  </si>
  <si>
    <t>тройник обжим переходной 26*16*26</t>
  </si>
  <si>
    <t>434.32 руб.</t>
  </si>
  <si>
    <t>MPT-210040</t>
  </si>
  <si>
    <t>MPT2620</t>
  </si>
  <si>
    <t>тройник обжим переходной 26*20*26</t>
  </si>
  <si>
    <t>467.72 руб.</t>
  </si>
  <si>
    <t>MPT-210041</t>
  </si>
  <si>
    <t>MPLF163</t>
  </si>
  <si>
    <t>угольник обжим (вн рез) 16*1/2 (10/200шт)</t>
  </si>
  <si>
    <t>222.91 руб.</t>
  </si>
  <si>
    <t>MPT-210042</t>
  </si>
  <si>
    <t>MPLF164</t>
  </si>
  <si>
    <t>угольник обжим (вн рез) 16*3/4 (10/110шт</t>
  </si>
  <si>
    <t>313.93 руб.</t>
  </si>
  <si>
    <t>MPT-210043</t>
  </si>
  <si>
    <t>MPLF203</t>
  </si>
  <si>
    <t>угольник обжим (вн рез) 20*1/2 (10/150шт)</t>
  </si>
  <si>
    <t>269.35 руб.</t>
  </si>
  <si>
    <t>MPT-210044</t>
  </si>
  <si>
    <t>MPLF204</t>
  </si>
  <si>
    <t>угольник обжим (вн рез) 20*3/4 (10/150шт)</t>
  </si>
  <si>
    <t>MPT-210045</t>
  </si>
  <si>
    <t>MPLF265</t>
  </si>
  <si>
    <t>угольник обжим (вн рез) 26*1" (5/35шт)</t>
  </si>
  <si>
    <t>523.84 руб.</t>
  </si>
  <si>
    <t>MPT-210046</t>
  </si>
  <si>
    <t>MPLF264</t>
  </si>
  <si>
    <t>угольник обжим (вн рез) 26*3/4 (5/50шт)</t>
  </si>
  <si>
    <t>468.12 руб.</t>
  </si>
  <si>
    <t>MPT-210047</t>
  </si>
  <si>
    <t>MPLF325</t>
  </si>
  <si>
    <t>угольник обжим (вн рез) 32*1"</t>
  </si>
  <si>
    <t>491.73 руб.</t>
  </si>
  <si>
    <t>MPT-210048</t>
  </si>
  <si>
    <t>MPLM163</t>
  </si>
  <si>
    <t>угольник обжим (нар рез) 16*1/2 (10/200шт)</t>
  </si>
  <si>
    <t>196.91 руб.</t>
  </si>
  <si>
    <t>MPT-210049</t>
  </si>
  <si>
    <t>MPLM164</t>
  </si>
  <si>
    <t>угольник обжим (нар рез) 16*3/4 (10/200шт)</t>
  </si>
  <si>
    <t>202.48 руб.</t>
  </si>
  <si>
    <t>MPT-210050</t>
  </si>
  <si>
    <t>MPLM203</t>
  </si>
  <si>
    <t>угольник обжим (нар рез) 20*1/2 (10/150шт)</t>
  </si>
  <si>
    <t>256.35 руб.</t>
  </si>
  <si>
    <t>MPT-210051</t>
  </si>
  <si>
    <t>MPLM204</t>
  </si>
  <si>
    <t>угольник обжим (нар рез) 20*3/4 (10/150шт)</t>
  </si>
  <si>
    <t>300.93 руб.</t>
  </si>
  <si>
    <t>MPT-210052</t>
  </si>
  <si>
    <t>MPLM265</t>
  </si>
  <si>
    <t>угольник обжим (нар рез) 26*1" (5/50шт)</t>
  </si>
  <si>
    <t>497.84 руб.</t>
  </si>
  <si>
    <t>MPT-210053</t>
  </si>
  <si>
    <t>MPL1616</t>
  </si>
  <si>
    <t>угольник обжим 16*16 (10/200шт)</t>
  </si>
  <si>
    <t>247.06 руб.</t>
  </si>
  <si>
    <t>&gt;100</t>
  </si>
  <si>
    <t>MPT-210054</t>
  </si>
  <si>
    <t>MPL2020</t>
  </si>
  <si>
    <t>угольник обжим 20*20 (10/150шт)</t>
  </si>
  <si>
    <t>352.94 руб.</t>
  </si>
  <si>
    <t>MPT-210055</t>
  </si>
  <si>
    <t>MPL2626</t>
  </si>
  <si>
    <t>угольник обжим 26*26 (5/70шт)</t>
  </si>
  <si>
    <t>547.99 руб.</t>
  </si>
  <si>
    <t>MPT-210056</t>
  </si>
  <si>
    <t>MPL3232</t>
  </si>
  <si>
    <t>угольник обжим 32*32</t>
  </si>
  <si>
    <t>MPT-210057</t>
  </si>
  <si>
    <t>MPL160</t>
  </si>
  <si>
    <t>угольник обжим с креплением (вн рез) 16*1/2 (водорозетка) (10/150шт)</t>
  </si>
  <si>
    <t>219.20 руб.</t>
  </si>
  <si>
    <t>MPT-210058</t>
  </si>
  <si>
    <t>угольник обжим с креплением (вн рез) 16*3/4</t>
  </si>
  <si>
    <t>MPT-210059</t>
  </si>
  <si>
    <t>угольник обжим с креплением (вн рез) 20*1/2</t>
  </si>
  <si>
    <t>329.61 руб.</t>
  </si>
  <si>
    <t>MPT-210060</t>
  </si>
  <si>
    <t>VRLF161</t>
  </si>
  <si>
    <t>кран шаровой обжим (вн рез) 16*1/2" (10/100шт)</t>
  </si>
  <si>
    <t>462.54 руб.</t>
  </si>
  <si>
    <t>MPT-210061</t>
  </si>
  <si>
    <t>VRLF162</t>
  </si>
  <si>
    <t>кран шаровой обжим (вн рез) 16*3/4"</t>
  </si>
  <si>
    <t>538.03 руб.</t>
  </si>
  <si>
    <t>MPT-210062</t>
  </si>
  <si>
    <t>VRLF201</t>
  </si>
  <si>
    <t>кран шаровой обжим (вн рез) 20*1/2" (10/100шт)</t>
  </si>
  <si>
    <t>616.72 руб.</t>
  </si>
  <si>
    <t>MPT-210063</t>
  </si>
  <si>
    <t>VRLF202</t>
  </si>
  <si>
    <t>кран шаровой обжим (вн рез) 20*3/4" (10/100шт)</t>
  </si>
  <si>
    <t>MPT-210064</t>
  </si>
  <si>
    <t>VRLM162</t>
  </si>
  <si>
    <t>кран шаровой обжим (нар рез) 16*3/4"</t>
  </si>
  <si>
    <t>555.75 руб.</t>
  </si>
  <si>
    <t>MPT-210065</t>
  </si>
  <si>
    <t>VRLM202</t>
  </si>
  <si>
    <t>кран шаровой обжим (нар рез) 20*3/4" (10/100шт)</t>
  </si>
  <si>
    <t>629.73 руб.</t>
  </si>
  <si>
    <t>MPT-210066</t>
  </si>
  <si>
    <t>VRLM161</t>
  </si>
  <si>
    <t>кран шаровой обжим (нар рез) 16*1/2" (10/100шт)</t>
  </si>
  <si>
    <t>481.12 руб.</t>
  </si>
  <si>
    <t>MPT-210067</t>
  </si>
  <si>
    <t>VRLM201</t>
  </si>
  <si>
    <t>кран шаровой обжим (нар рез) 20*1/2" (10/100шт)</t>
  </si>
  <si>
    <t>MPT-210068</t>
  </si>
  <si>
    <t>VRL1616</t>
  </si>
  <si>
    <t>кран шаровой обжим 16*16 (10/100шт)</t>
  </si>
  <si>
    <t>555.42 руб.</t>
  </si>
  <si>
    <t>MPT-210069</t>
  </si>
  <si>
    <t>VRL2020</t>
  </si>
  <si>
    <t>кран шаровой обжим 20*20 (10/100шт)</t>
  </si>
  <si>
    <t>748.61 руб.</t>
  </si>
  <si>
    <t>MPT-210070</t>
  </si>
  <si>
    <t>MPTF264</t>
  </si>
  <si>
    <t>тройник обжим (вн рез) 26*3/4" (10/70шт)</t>
  </si>
  <si>
    <t>655.73 руб.</t>
  </si>
  <si>
    <t>MPT-210071</t>
  </si>
  <si>
    <t>MPT1620</t>
  </si>
  <si>
    <t>тройник обжим переходной 16*20*16 (10/60шт)</t>
  </si>
  <si>
    <t>436.54 руб.</t>
  </si>
  <si>
    <t>MPT-210072</t>
  </si>
  <si>
    <t>MPLM264</t>
  </si>
  <si>
    <t>угольник обжим (нар рез) 26*3/4" (5/100шт)</t>
  </si>
  <si>
    <t>442.11 руб.</t>
  </si>
  <si>
    <t>OTM-110456</t>
  </si>
  <si>
    <t>358.97 руб.</t>
  </si>
  <si>
    <t>OTM-110458</t>
  </si>
  <si>
    <t>328.64 руб.</t>
  </si>
  <si>
    <t>OTM-110460</t>
  </si>
  <si>
    <t>VLC-120002</t>
  </si>
  <si>
    <t>VTm.390.0.000016</t>
  </si>
  <si>
    <t>Кольцо штуцерное из EPDM 16 (100шт)</t>
  </si>
  <si>
    <t>6.00 руб.</t>
  </si>
  <si>
    <t>&gt;1000</t>
  </si>
  <si>
    <t>VLC-120003</t>
  </si>
  <si>
    <t>VTm.390.0.000020</t>
  </si>
  <si>
    <t>Кольцо штуцерное из EPDM 20 (100шт)</t>
  </si>
  <si>
    <t>9.00 руб.</t>
  </si>
  <si>
    <t>&gt;500</t>
  </si>
  <si>
    <t>VLC-120004</t>
  </si>
  <si>
    <t>VTm.390.0.000026</t>
  </si>
  <si>
    <t>Кольцо штуцерное из EPDM 26 (100шт)</t>
  </si>
  <si>
    <t>13.00 руб.</t>
  </si>
  <si>
    <t>VLC-120005</t>
  </si>
  <si>
    <t>VTm.390.0.000032</t>
  </si>
  <si>
    <t>Кольцо штуцерное из EPDM 32 (100шт)</t>
  </si>
  <si>
    <t>17.00 руб.</t>
  </si>
  <si>
    <t>VLC-120006</t>
  </si>
  <si>
    <t>VTm.301.N.001604</t>
  </si>
  <si>
    <t>Соединитель обжимной с переходом на нар. р. 16х1/2"  (10 /190шт)</t>
  </si>
  <si>
    <t>218.00 руб.</t>
  </si>
  <si>
    <t>&gt;5000</t>
  </si>
  <si>
    <t>VLC-120007</t>
  </si>
  <si>
    <t>VTm.301.N.001605</t>
  </si>
  <si>
    <t>Соединитель обжимной с переходом на нар. р. 16х3/4"  (10 /150шт)</t>
  </si>
  <si>
    <t>308.00 руб.</t>
  </si>
  <si>
    <t>VLC-120008</t>
  </si>
  <si>
    <t>VTm.301.N.002004</t>
  </si>
  <si>
    <t>Соединитель обжимной с переходом на нар. р. 20х1/2"  (10 /110шт)</t>
  </si>
  <si>
    <t>343.00 руб.</t>
  </si>
  <si>
    <t>VLC-120009</t>
  </si>
  <si>
    <t>VTm.301.N.002005</t>
  </si>
  <si>
    <t>Соединитель обжимной с переходом на нар. р. 20х3/4"  (10 /120шт)</t>
  </si>
  <si>
    <t>354.00 руб.</t>
  </si>
  <si>
    <t>VLC-120010</t>
  </si>
  <si>
    <t>VTm.301.N.002605</t>
  </si>
  <si>
    <t>Соединитель обжимной с переходом на нар. р. 26х3/4"  (5 /70шт)</t>
  </si>
  <si>
    <t>584.00 руб.</t>
  </si>
  <si>
    <t>VLC-120011</t>
  </si>
  <si>
    <t>VTm.301.N.002606</t>
  </si>
  <si>
    <t>Соединитель обжимной с переходом на нар. р. 26х1"  (5 /60шт)</t>
  </si>
  <si>
    <t>592.00 руб.</t>
  </si>
  <si>
    <t>VLC-120012</t>
  </si>
  <si>
    <t>VTm.301.N.003205</t>
  </si>
  <si>
    <t>Соединитель обжимной с переходом на нар. р. 32х3/4"  (5 /40шт)</t>
  </si>
  <si>
    <t>1 446.00 руб.</t>
  </si>
  <si>
    <t>VLC-120013</t>
  </si>
  <si>
    <t>VTm.301.N.003206</t>
  </si>
  <si>
    <t>Соединитель обжимной с переходом на нар. р. 32х1"  (5 /35шт)</t>
  </si>
  <si>
    <t>1 320.00 руб.</t>
  </si>
  <si>
    <t>VLC-120014</t>
  </si>
  <si>
    <t>VTm.301.N.003207</t>
  </si>
  <si>
    <t>Соединитель обжимной с переходом на нар. р. 32х1 1/4"  (5 /35шт)</t>
  </si>
  <si>
    <t>1 464.00 руб.</t>
  </si>
  <si>
    <t>VLC-120015</t>
  </si>
  <si>
    <t>VTm.302.N.001604</t>
  </si>
  <si>
    <t>Соединитель обжимной с переходом на вн. р. 16х1/2"  (10 /180шт)</t>
  </si>
  <si>
    <t>261.00 руб.</t>
  </si>
  <si>
    <t>VLC-120016</t>
  </si>
  <si>
    <t>VTm.302.N.001605</t>
  </si>
  <si>
    <t>Соединитель обжимной с переходом на вн. р. 16х3/4"  (10 /120шт)</t>
  </si>
  <si>
    <t>338.00 руб.</t>
  </si>
  <si>
    <t>VLC-120017</t>
  </si>
  <si>
    <t>VTm.302.N.002004</t>
  </si>
  <si>
    <t>Соединитель обжимной с переходом на вн. р. 20х1/2"  (10 /120шт)</t>
  </si>
  <si>
    <t>336.00 руб.</t>
  </si>
  <si>
    <t>VLC-120018</t>
  </si>
  <si>
    <t>VTm.302.N.002005</t>
  </si>
  <si>
    <t>Соединитель обжимной с переходом на вн. р. 20х3/4"  (10 /100шт)</t>
  </si>
  <si>
    <t>460.00 руб.</t>
  </si>
  <si>
    <t>VLC-120019</t>
  </si>
  <si>
    <t>VTm.302.N.002605</t>
  </si>
  <si>
    <t>Соединитель обжимной с переходом на вн. р. 26х3/4" (5 /70шт)</t>
  </si>
  <si>
    <t>564.00 руб.</t>
  </si>
  <si>
    <t>VLC-120020</t>
  </si>
  <si>
    <t>VTm.302.N.002606</t>
  </si>
  <si>
    <t>Соединитель обжимной с переходом на вн. р. 26х1"  (5 /55шт)</t>
  </si>
  <si>
    <t>648.00 руб.</t>
  </si>
  <si>
    <t>VLC-120021</t>
  </si>
  <si>
    <t>VTm.302.N.003205</t>
  </si>
  <si>
    <t>Соединитель обжимной с переходом на вн. р. 32х3/4"  (5 /40шт)</t>
  </si>
  <si>
    <t>1 326.00 руб.</t>
  </si>
  <si>
    <t>VLC-120022</t>
  </si>
  <si>
    <t>VTm.302.N.003206</t>
  </si>
  <si>
    <t>Соединитель обжимной с переходом на вн. р. 32х1"  (5 /35шт)</t>
  </si>
  <si>
    <t>1 373.00 руб.</t>
  </si>
  <si>
    <t>VLC-120023</t>
  </si>
  <si>
    <t>VTm.302.N.003207</t>
  </si>
  <si>
    <t>Соединитель обжимной с переходом на вн. р. 32х1 1/4"  (5 /35шт)</t>
  </si>
  <si>
    <t>1 264.00 руб.</t>
  </si>
  <si>
    <t>VLC-120024</t>
  </si>
  <si>
    <t>VTm.303.N.001616</t>
  </si>
  <si>
    <t>Соединитель обжимной 16  (10 /140шт)</t>
  </si>
  <si>
    <t>403.00 руб.</t>
  </si>
  <si>
    <t>VLC-120025</t>
  </si>
  <si>
    <t>VTm.303.N.002020</t>
  </si>
  <si>
    <t>Соединитель обжимной 20  (10 /90шт)</t>
  </si>
  <si>
    <t>599.00 руб.</t>
  </si>
  <si>
    <t>VLC-120026</t>
  </si>
  <si>
    <t>VTm.303.N.002016</t>
  </si>
  <si>
    <t>Соединитель обжимной 20х16  (10 /110шт)</t>
  </si>
  <si>
    <t>495.00 руб.</t>
  </si>
  <si>
    <t>VLC-120027</t>
  </si>
  <si>
    <t>VTm.303.N.002626</t>
  </si>
  <si>
    <t>Соединитель обжимной 26  (5 /55шт)</t>
  </si>
  <si>
    <t>959.00 руб.</t>
  </si>
  <si>
    <t>VLC-120028</t>
  </si>
  <si>
    <t>VTm.303.N.002616</t>
  </si>
  <si>
    <t>Соединитель обжимной 26х16  (5 /60шт)</t>
  </si>
  <si>
    <t>820.00 руб.</t>
  </si>
  <si>
    <t>VLC-120029</t>
  </si>
  <si>
    <t>VTm.303.N.002620</t>
  </si>
  <si>
    <t>Соединитель обжимной 26х20  (5 /55шт)</t>
  </si>
  <si>
    <t>892.00 руб.</t>
  </si>
  <si>
    <t>VLC-120030</t>
  </si>
  <si>
    <t>VTm.303.N.003232</t>
  </si>
  <si>
    <t>Соединитель обжимной 32 (5 /30шт)</t>
  </si>
  <si>
    <t>2 137.00 руб.</t>
  </si>
  <si>
    <t>VLC-120031</t>
  </si>
  <si>
    <t>VTm.303.N.003216</t>
  </si>
  <si>
    <t>Соединитель обжимной 32х16  (5 /40шт)</t>
  </si>
  <si>
    <t>1 454.00 руб.</t>
  </si>
  <si>
    <t>VLC-120032</t>
  </si>
  <si>
    <t>VTm.303.N.003220</t>
  </si>
  <si>
    <t>Соединитель обжимной 32х20  (5 /40шт)</t>
  </si>
  <si>
    <t>1 619.00 руб.</t>
  </si>
  <si>
    <t>VLC-120033</t>
  </si>
  <si>
    <t>VTm.303.N.003226</t>
  </si>
  <si>
    <t>Соединитель обжимной 32х26  (5 /30шт)</t>
  </si>
  <si>
    <t>1 700.00 руб.</t>
  </si>
  <si>
    <t>VLC-120034</t>
  </si>
  <si>
    <t>VTm.322.N.001604</t>
  </si>
  <si>
    <t>Соединитель обжимной с накидной гайкой 16х1/2"</t>
  </si>
  <si>
    <t>311.00 руб.</t>
  </si>
  <si>
    <t>VLC-120035</t>
  </si>
  <si>
    <t>VTm.331.N.161616</t>
  </si>
  <si>
    <t>Тройник обжимной 16 (10 /80шт)</t>
  </si>
  <si>
    <t>532.00 руб.</t>
  </si>
  <si>
    <t>VLC-120036</t>
  </si>
  <si>
    <t>VTm.331.N.202020</t>
  </si>
  <si>
    <t>Тройник обжимной 20  (5 /35шт)</t>
  </si>
  <si>
    <t>939.00 руб.</t>
  </si>
  <si>
    <t>VLC-120037</t>
  </si>
  <si>
    <t>VTm.331.N.162016</t>
  </si>
  <si>
    <t>Тройник обжимной 16х20х16  (5 /50шт)</t>
  </si>
  <si>
    <t>872.00 руб.</t>
  </si>
  <si>
    <t>VLC-120038</t>
  </si>
  <si>
    <t>VTm.331.N.201616</t>
  </si>
  <si>
    <t>Тройник обжимной 20х16х16  (5 /55шт)</t>
  </si>
  <si>
    <t>VLC-120039</t>
  </si>
  <si>
    <t>VTm.331.N.201620</t>
  </si>
  <si>
    <t>Тройник обжимной 20х16х20  (5 /45шт)</t>
  </si>
  <si>
    <t>1 051.00 руб.</t>
  </si>
  <si>
    <t>VLC-120040</t>
  </si>
  <si>
    <t>VTm.331.N.202016</t>
  </si>
  <si>
    <t>Тройник обжимной 20х20х16  (5 /40шт)</t>
  </si>
  <si>
    <t>1 118.00 руб.</t>
  </si>
  <si>
    <t>VLC-120041</t>
  </si>
  <si>
    <t>VTm.331.N.202620</t>
  </si>
  <si>
    <t>Тройник обжимной 20х26х20  (5 /30шт)</t>
  </si>
  <si>
    <t>1 534.00 руб.</t>
  </si>
  <si>
    <t>VLC-120042</t>
  </si>
  <si>
    <t>VTm.331.N.262626</t>
  </si>
  <si>
    <t>Тройник обжимной 26  (5 /25шт)</t>
  </si>
  <si>
    <t>1 399.00 руб.</t>
  </si>
  <si>
    <t>VLC-120043</t>
  </si>
  <si>
    <t>VTm.331.N.261620</t>
  </si>
  <si>
    <t>Тройник обжимной 26х16х20  (5 /35шт)</t>
  </si>
  <si>
    <t>1 272.00 руб.</t>
  </si>
  <si>
    <t>VLC-120044</t>
  </si>
  <si>
    <t>VTm.331.N.261626</t>
  </si>
  <si>
    <t>Тройник обжимной 26х16х26  (5 /30шт)</t>
  </si>
  <si>
    <t>1 242.00 руб.</t>
  </si>
  <si>
    <t>VLC-120045</t>
  </si>
  <si>
    <t>VTm.331.N.262016</t>
  </si>
  <si>
    <t>Тройник обжимной 26х20х16  (5 /35шт)</t>
  </si>
  <si>
    <t>1 157.00 руб.</t>
  </si>
  <si>
    <t>VLC-120046</t>
  </si>
  <si>
    <t>VTm.331.N.262020</t>
  </si>
  <si>
    <t>Тройник обжимной 26х20х20  (5 /30шт)</t>
  </si>
  <si>
    <t>1 412.00 руб.</t>
  </si>
  <si>
    <t>VLC-120047</t>
  </si>
  <si>
    <t>VTm.331.N.262026</t>
  </si>
  <si>
    <t>Тройник обжимной 26х20х26  (5 /30шт)</t>
  </si>
  <si>
    <t>1 322.00 руб.</t>
  </si>
  <si>
    <t>VLC-120048</t>
  </si>
  <si>
    <t>VTm.331.N.262620</t>
  </si>
  <si>
    <t>Тройник обжимной 26х26х20  (5 /30шт)</t>
  </si>
  <si>
    <t>1 478.00 руб.</t>
  </si>
  <si>
    <t>VLC-120049</t>
  </si>
  <si>
    <t>VTm.331.N.323232</t>
  </si>
  <si>
    <t>Тройник обжимной 32  (5 /15шт)</t>
  </si>
  <si>
    <t>3 718.00 руб.</t>
  </si>
  <si>
    <t>VLC-120050</t>
  </si>
  <si>
    <t>VTm.331.N.263226</t>
  </si>
  <si>
    <t>Тройник обжимной 26х32х26  (5 /15шт)</t>
  </si>
  <si>
    <t>2 549.00 руб.</t>
  </si>
  <si>
    <t>VLC-120051</t>
  </si>
  <si>
    <t>VTm.331.N.321632</t>
  </si>
  <si>
    <t>Тройник обжимной 32х16х32  (5 /15шт)</t>
  </si>
  <si>
    <t>2 758.00 руб.</t>
  </si>
  <si>
    <t>VLC-120052</t>
  </si>
  <si>
    <t>VTm.331.N.322032</t>
  </si>
  <si>
    <t>Тройник обжимной 32х20х32  (5 /15шт)</t>
  </si>
  <si>
    <t>3 011.00 руб.</t>
  </si>
  <si>
    <t>VLC-120053</t>
  </si>
  <si>
    <t>VTm.331.N.322626</t>
  </si>
  <si>
    <t>Тройник обжимной 32х26х26  (5 /15шт)</t>
  </si>
  <si>
    <t>2 714.00 руб.</t>
  </si>
  <si>
    <t>VLC-120054</t>
  </si>
  <si>
    <t>VTm.331.N.322632</t>
  </si>
  <si>
    <t>Тройник обжимной 32х26х32  (5 /15шт)</t>
  </si>
  <si>
    <t>3 096.00 руб.</t>
  </si>
  <si>
    <t>VLC-120055</t>
  </si>
  <si>
    <t>VTm.331.N.323226</t>
  </si>
  <si>
    <t>Тройник обжимной 32х32х26  (5 /15шт)</t>
  </si>
  <si>
    <t>2 981.00 руб.</t>
  </si>
  <si>
    <t>VLC-120056</t>
  </si>
  <si>
    <t>VTm.332.N.160416</t>
  </si>
  <si>
    <t>Тройник обжимной с переходом на вн. р. 16х1/2"  (10 /70шт)</t>
  </si>
  <si>
    <t>466.00 руб.</t>
  </si>
  <si>
    <t>VLC-120057</t>
  </si>
  <si>
    <t>VTm.332.N.200420</t>
  </si>
  <si>
    <t>Тройник обжимной с переходом на вн. р. 20х1/2"  (10 /40шт)</t>
  </si>
  <si>
    <t>817.00 руб.</t>
  </si>
  <si>
    <t>VLC-120058</t>
  </si>
  <si>
    <t>VTm.332.N.200520</t>
  </si>
  <si>
    <t>Тройник обжимной с переходом на вн. р. 20х3/4"  (5 /40шт)</t>
  </si>
  <si>
    <t>764.00 руб.</t>
  </si>
  <si>
    <t>VLC-120059</t>
  </si>
  <si>
    <t>VTm.332.N.260526</t>
  </si>
  <si>
    <t>Тройник обжимной с переходом на вн. р. 26х3/4" (5 /30шт)</t>
  </si>
  <si>
    <t>1 159.00 руб.</t>
  </si>
  <si>
    <t>VLC-120060</t>
  </si>
  <si>
    <t>VTm.332.N.260626</t>
  </si>
  <si>
    <t>Тройник обжимной с переходом на вн. р. 26х1" (5 /25шт)</t>
  </si>
  <si>
    <t>1 445.00 руб.</t>
  </si>
  <si>
    <t>VLC-120061</t>
  </si>
  <si>
    <t>VTm.332.N.320632</t>
  </si>
  <si>
    <t>Тройник обжимной с переходом на вн. р. 32х1"  (5 /15шт)</t>
  </si>
  <si>
    <t>2 739.00 руб.</t>
  </si>
  <si>
    <t>VLC-120062</t>
  </si>
  <si>
    <t>VTm.332.N.320732</t>
  </si>
  <si>
    <t>Тройник обжимной с переходом на вн. р. 32х1 1/4"  (5 /15шт)</t>
  </si>
  <si>
    <t>3 140.00 руб.</t>
  </si>
  <si>
    <t>VLC-120063</t>
  </si>
  <si>
    <t>VTm.333.N.160416</t>
  </si>
  <si>
    <t>Тройник обжимной с переходом на нар. р. 16х1/2"  (10 /90шт)</t>
  </si>
  <si>
    <t>511.00 руб.</t>
  </si>
  <si>
    <t>VLC-120064</t>
  </si>
  <si>
    <t>VTm.333.N.200420</t>
  </si>
  <si>
    <t>Тройник обжимной с переходом на нар. р. 20х1/2"  (10 /50шт)</t>
  </si>
  <si>
    <t>828.00 руб.</t>
  </si>
  <si>
    <t>VLC-120065</t>
  </si>
  <si>
    <t>VTm.333.N.200520</t>
  </si>
  <si>
    <t>Тройник обжимной с переходом на нар. р. 20х3/4"   (10 /40шт)</t>
  </si>
  <si>
    <t>780.00 руб.</t>
  </si>
  <si>
    <t>VLC-120066</t>
  </si>
  <si>
    <t>VTm.333.N.260526</t>
  </si>
  <si>
    <t>Тройник обжимной с переходом на нар. р. 26х3/4"  (5 /30шт)</t>
  </si>
  <si>
    <t>1 168.00 руб.</t>
  </si>
  <si>
    <t>VLC-120067</t>
  </si>
  <si>
    <t>VTm.333.N.260626</t>
  </si>
  <si>
    <t>Тройник обжимной с переходом на нар. р. 26х1"  (5 /25шт)</t>
  </si>
  <si>
    <t>1 134.00 руб.</t>
  </si>
  <si>
    <t>VLC-120068</t>
  </si>
  <si>
    <t>VTm.333.N.320632</t>
  </si>
  <si>
    <t>Тройник обжимной с переходом на нар. р. 32х1"  (5 /15шт)</t>
  </si>
  <si>
    <t>2 672.00 руб.</t>
  </si>
  <si>
    <t>VLC-120069</t>
  </si>
  <si>
    <t>VTm.333.N.320732</t>
  </si>
  <si>
    <t>Тройник обжимной с переходом на нар. р. 32х1 1/4"  (5 /15шт)</t>
  </si>
  <si>
    <t>2 837.00 руб.</t>
  </si>
  <si>
    <t>VLC-120070</t>
  </si>
  <si>
    <t>VTm.334.N.160416</t>
  </si>
  <si>
    <t>Водорозетка обжимная проходная 16х1/2"  (10 /40шт)</t>
  </si>
  <si>
    <t>859.00 руб.</t>
  </si>
  <si>
    <t>VLC-120071</t>
  </si>
  <si>
    <t>VTm.334.N.200420</t>
  </si>
  <si>
    <t>Водорозетка обжимная проходная 20х1/2"  (10 /30шт)</t>
  </si>
  <si>
    <t>1 151.00 руб.</t>
  </si>
  <si>
    <t>VLC-120072</t>
  </si>
  <si>
    <t>VTm.341.N.161616</t>
  </si>
  <si>
    <t>Крестовина обжимная 16  (10 /50шт)</t>
  </si>
  <si>
    <t>984.00 руб.</t>
  </si>
  <si>
    <t>VLC-120073</t>
  </si>
  <si>
    <t>VTm.341.N.202020</t>
  </si>
  <si>
    <t>Крестовина обжимная 20  (5 /25шт)</t>
  </si>
  <si>
    <t>1 295.00 руб.</t>
  </si>
  <si>
    <t>VLC-120074</t>
  </si>
  <si>
    <t>VTm.341.N.201620</t>
  </si>
  <si>
    <t>Крестовина обжимная 20х16х20х16  (5 /30шт)</t>
  </si>
  <si>
    <t>1 397.00 руб.</t>
  </si>
  <si>
    <t>VLC-120075</t>
  </si>
  <si>
    <t>VTm.341.N.261626</t>
  </si>
  <si>
    <t>Крестовина обжимная 26х16х26х16  (5 /25шт)</t>
  </si>
  <si>
    <t>1 731.00 руб.</t>
  </si>
  <si>
    <t>VLC-120076</t>
  </si>
  <si>
    <t>VTm.341.N.262026</t>
  </si>
  <si>
    <t>Крестовина обжимная 26х20х26х20  (5 /20шт)</t>
  </si>
  <si>
    <t>1 901.00 руб.</t>
  </si>
  <si>
    <t>VLC-120077</t>
  </si>
  <si>
    <t>VTm.351.N.001616</t>
  </si>
  <si>
    <t>Угольник обжимной 16  (10 /120шт)</t>
  </si>
  <si>
    <t>376.00 руб.</t>
  </si>
  <si>
    <t>VLC-120078</t>
  </si>
  <si>
    <t>VTm.351.N.002020</t>
  </si>
  <si>
    <t>Угольник обжимной 20  (10 /60шт)</t>
  </si>
  <si>
    <t>679.00 руб.</t>
  </si>
  <si>
    <t>VLC-120079</t>
  </si>
  <si>
    <t>VTm.351.N.002626</t>
  </si>
  <si>
    <t>Угольник обжимной 26 (5 /40шт)</t>
  </si>
  <si>
    <t>927.00 руб.</t>
  </si>
  <si>
    <t>VLC-120080</t>
  </si>
  <si>
    <t>VTm.351.N.003232</t>
  </si>
  <si>
    <t>Угольник обжимной 32  (5 /20шт)</t>
  </si>
  <si>
    <t>2 351.00 руб.</t>
  </si>
  <si>
    <t>VLC-120081</t>
  </si>
  <si>
    <t>VTm.352.N.001604</t>
  </si>
  <si>
    <t>Угольник обжимной с переходом на вн. р. 16х1/2"  (10 /130шт)</t>
  </si>
  <si>
    <t>329.00 руб.</t>
  </si>
  <si>
    <t>VLC-120082</t>
  </si>
  <si>
    <t>VTm.352.N.001605</t>
  </si>
  <si>
    <t>Угольник обжимной с переходом на вн. р. 16х3/4" (10 /80шт)</t>
  </si>
  <si>
    <t>476.00 руб.</t>
  </si>
  <si>
    <t>VLC-120083</t>
  </si>
  <si>
    <t>VTm.352.N.002004</t>
  </si>
  <si>
    <t>Угольник обжимной с переходом на вн. р. 20х1/2" (10 /80шт)</t>
  </si>
  <si>
    <t>508.00 руб.</t>
  </si>
  <si>
    <t>VLC-120084</t>
  </si>
  <si>
    <t>VTm.352.N.002005</t>
  </si>
  <si>
    <t>Угольник обжимной с переходом на вн. р. 20х3/4"  (10 /60шт)</t>
  </si>
  <si>
    <t>554.00 руб.</t>
  </si>
  <si>
    <t>VLC-120085</t>
  </si>
  <si>
    <t>VTm.352.N.002605</t>
  </si>
  <si>
    <t>Угольник обжимной с переходом на вн. р. 26х3/4"  (5 /45шт)</t>
  </si>
  <si>
    <t>711.00 руб.</t>
  </si>
  <si>
    <t>VLC-120086</t>
  </si>
  <si>
    <t>VTm.352.N.002606</t>
  </si>
  <si>
    <t>Угольник обжимной с переходом на вн. р. 26х1"  (5 /40шт)</t>
  </si>
  <si>
    <t>847.00 руб.</t>
  </si>
  <si>
    <t>VLC-120087</t>
  </si>
  <si>
    <t>VTm.352.N.003206</t>
  </si>
  <si>
    <t>Угольник обжимной с переходом на вн. р. 32х1"  (5 /25шт)</t>
  </si>
  <si>
    <t>1 817.00 руб.</t>
  </si>
  <si>
    <t>VLC-120088</t>
  </si>
  <si>
    <t>VTm.352.N.003207</t>
  </si>
  <si>
    <t>Угольник обжимной с переходом на вн. р. 32х1 1/4"  (5 /20шт)</t>
  </si>
  <si>
    <t>2 096.00 руб.</t>
  </si>
  <si>
    <t>VLC-120089</t>
  </si>
  <si>
    <t>VTm.353.N.001604</t>
  </si>
  <si>
    <t>Угольник обжимной с переходом на нар. р. 16х1/2"  (10 /150шт)</t>
  </si>
  <si>
    <t>292.00 руб.</t>
  </si>
  <si>
    <t>VLC-120090</t>
  </si>
  <si>
    <t>VTm.353.N.001605</t>
  </si>
  <si>
    <t>Угольник обжимной с переходом на нар. р. 16х3/4"  (10 /100шт)</t>
  </si>
  <si>
    <t>424.00 руб.</t>
  </si>
  <si>
    <t>VLC-120091</t>
  </si>
  <si>
    <t>VTm.353.N.002004</t>
  </si>
  <si>
    <t>Угольник обжимной с переходом на нар. р. 20х1/2"  (10 /100шт)</t>
  </si>
  <si>
    <t>513.00 руб.</t>
  </si>
  <si>
    <t>VLC-120092</t>
  </si>
  <si>
    <t>VTm.353.N.002005</t>
  </si>
  <si>
    <t>Угольник обжимной с переходом на нар. р. 20х3/4"  (10 /70шт)</t>
  </si>
  <si>
    <t>541.00 руб.</t>
  </si>
  <si>
    <t>VLC-120093</t>
  </si>
  <si>
    <t>VTm.353.N.002605</t>
  </si>
  <si>
    <t>Угольник обжимной с переходом на нар. р. 26х3/4"  (5 /55шт)</t>
  </si>
  <si>
    <t>706.00 руб.</t>
  </si>
  <si>
    <t>VLC-120094</t>
  </si>
  <si>
    <t>VTm.353.N.002606</t>
  </si>
  <si>
    <t>Угольник обжимной с переходом на нар. р. 26х1"  (5 /50шт)</t>
  </si>
  <si>
    <t>725.00 руб.</t>
  </si>
  <si>
    <t>VLC-120095</t>
  </si>
  <si>
    <t>VTm.353.N.003206</t>
  </si>
  <si>
    <t>Угольник обжимной с переходом на нар. р. 32х1"  (5 /25шт)</t>
  </si>
  <si>
    <t>1 567.00 руб.</t>
  </si>
  <si>
    <t>VLC-120096</t>
  </si>
  <si>
    <t>VTm.353.N.003207</t>
  </si>
  <si>
    <t>Угольник обжимной с переходом на нар. р. 32х1 1/4"  (5 /25шт)</t>
  </si>
  <si>
    <t>1 846.00 руб.</t>
  </si>
  <si>
    <t>VLC-120097</t>
  </si>
  <si>
    <t>VTm.354.N.001604</t>
  </si>
  <si>
    <t>Водорозетка обжимная 16х1/2"   (10 /70шт)</t>
  </si>
  <si>
    <t>465.00 руб.</t>
  </si>
  <si>
    <t>VLC-120098</t>
  </si>
  <si>
    <t>VTm.354.N.002004</t>
  </si>
  <si>
    <t>Водорозетка обжимная 20х1/2"  (10 /50шт)</t>
  </si>
  <si>
    <t>691.00 руб.</t>
  </si>
  <si>
    <t>VLC-120099</t>
  </si>
  <si>
    <t>VTm.354.N.002005</t>
  </si>
  <si>
    <t>Водорозетка обжимная 20х3/4"  (10 /40шт)</t>
  </si>
  <si>
    <t>813.00 руб.</t>
  </si>
  <si>
    <t>VLC-120100</t>
  </si>
  <si>
    <t>VTm.355.N.001604</t>
  </si>
  <si>
    <t>Водорозетка обжимная 16х1/2" нар.  (10 /90шт)</t>
  </si>
  <si>
    <t>451.00 руб.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</si>
</sst>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1">
      <alignment horizontal="general" vertical="center" textRotation="0" wrapText="tru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1" numFmtId="164" fillId="2" borderId="1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76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0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>
        <f>SUM(J2:J176)</f>
        <v>0</v>
      </c>
      <c r="K1" s="4" t="s">
        <v>9</v>
      </c>
      <c r="L1" s="5"/>
    </row>
    <row r="2" spans="1:12">
      <c r="A2" s="1"/>
      <c r="B2" s="1">
        <v>823188</v>
      </c>
      <c r="C2" s="1" t="s">
        <v>10</v>
      </c>
      <c r="D2" s="1" t="s">
        <v>11</v>
      </c>
      <c r="E2" s="3" t="s">
        <v>12</v>
      </c>
      <c r="F2" s="1" t="s">
        <v>13</v>
      </c>
      <c r="G2" s="1" t="s">
        <v>14</v>
      </c>
      <c r="H2" s="1">
        <v>0</v>
      </c>
      <c r="I2" s="1">
        <v>0</v>
      </c>
      <c r="J2" s="1" t="s">
        <v>15</v>
      </c>
      <c r="K2" s="2"/>
      <c r="L2" s="5">
        <f>K2*856.35</f>
        <v>0</v>
      </c>
    </row>
    <row r="3" spans="1:12">
      <c r="A3" s="1"/>
      <c r="B3" s="1">
        <v>819551</v>
      </c>
      <c r="C3" s="1" t="s">
        <v>16</v>
      </c>
      <c r="D3" s="1" t="s">
        <v>17</v>
      </c>
      <c r="E3" s="3" t="s">
        <v>18</v>
      </c>
      <c r="F3" s="1" t="s">
        <v>19</v>
      </c>
      <c r="G3" s="1" t="s">
        <v>20</v>
      </c>
      <c r="H3" s="1">
        <v>0</v>
      </c>
      <c r="I3" s="1">
        <v>0</v>
      </c>
      <c r="J3" s="1" t="s">
        <v>15</v>
      </c>
      <c r="K3" s="2"/>
      <c r="L3" s="5">
        <f>K3*118.89</f>
        <v>0</v>
      </c>
    </row>
    <row r="4" spans="1:12">
      <c r="A4" s="1"/>
      <c r="B4" s="1">
        <v>819552</v>
      </c>
      <c r="C4" s="1" t="s">
        <v>21</v>
      </c>
      <c r="D4" s="1" t="s">
        <v>22</v>
      </c>
      <c r="E4" s="3" t="s">
        <v>23</v>
      </c>
      <c r="F4" s="1" t="s">
        <v>24</v>
      </c>
      <c r="G4" s="1" t="s">
        <v>20</v>
      </c>
      <c r="H4" s="1">
        <v>0</v>
      </c>
      <c r="I4" s="1">
        <v>0</v>
      </c>
      <c r="J4" s="1" t="s">
        <v>15</v>
      </c>
      <c r="K4" s="2"/>
      <c r="L4" s="5">
        <f>K4*167.18</f>
        <v>0</v>
      </c>
    </row>
    <row r="5" spans="1:12">
      <c r="A5" s="1"/>
      <c r="B5" s="1">
        <v>819553</v>
      </c>
      <c r="C5" s="1" t="s">
        <v>25</v>
      </c>
      <c r="D5" s="1" t="s">
        <v>26</v>
      </c>
      <c r="E5" s="3" t="s">
        <v>27</v>
      </c>
      <c r="F5" s="1" t="s">
        <v>28</v>
      </c>
      <c r="G5" s="1" t="s">
        <v>20</v>
      </c>
      <c r="H5" s="1">
        <v>0</v>
      </c>
      <c r="I5" s="1">
        <v>0</v>
      </c>
      <c r="J5" s="1" t="s">
        <v>15</v>
      </c>
      <c r="K5" s="2"/>
      <c r="L5" s="5">
        <f>K5*191.33</f>
        <v>0</v>
      </c>
    </row>
    <row r="6" spans="1:12">
      <c r="A6" s="1"/>
      <c r="B6" s="1">
        <v>819554</v>
      </c>
      <c r="C6" s="1" t="s">
        <v>29</v>
      </c>
      <c r="D6" s="1" t="s">
        <v>30</v>
      </c>
      <c r="E6" s="3" t="s">
        <v>31</v>
      </c>
      <c r="F6" s="1" t="s">
        <v>28</v>
      </c>
      <c r="G6" s="1" t="s">
        <v>20</v>
      </c>
      <c r="H6" s="1">
        <v>0</v>
      </c>
      <c r="I6" s="1">
        <v>0</v>
      </c>
      <c r="J6" s="1" t="s">
        <v>15</v>
      </c>
      <c r="K6" s="2"/>
      <c r="L6" s="5">
        <f>K6*191.33</f>
        <v>0</v>
      </c>
    </row>
    <row r="7" spans="1:12">
      <c r="A7" s="1"/>
      <c r="B7" s="1">
        <v>819555</v>
      </c>
      <c r="C7" s="1" t="s">
        <v>32</v>
      </c>
      <c r="D7" s="1" t="s">
        <v>33</v>
      </c>
      <c r="E7" s="3" t="s">
        <v>34</v>
      </c>
      <c r="F7" s="1" t="s">
        <v>35</v>
      </c>
      <c r="G7" s="1" t="s">
        <v>14</v>
      </c>
      <c r="H7" s="1">
        <v>0</v>
      </c>
      <c r="I7" s="1">
        <v>0</v>
      </c>
      <c r="J7" s="1" t="s">
        <v>15</v>
      </c>
      <c r="K7" s="2"/>
      <c r="L7" s="5">
        <f>K7*371.52</f>
        <v>0</v>
      </c>
    </row>
    <row r="8" spans="1:12">
      <c r="A8" s="1"/>
      <c r="B8" s="1">
        <v>819556</v>
      </c>
      <c r="C8" s="1" t="s">
        <v>36</v>
      </c>
      <c r="D8" s="1" t="s">
        <v>37</v>
      </c>
      <c r="E8" s="3" t="s">
        <v>38</v>
      </c>
      <c r="F8" s="1" t="s">
        <v>39</v>
      </c>
      <c r="G8" s="1" t="s">
        <v>14</v>
      </c>
      <c r="H8" s="1">
        <v>0</v>
      </c>
      <c r="I8" s="1">
        <v>0</v>
      </c>
      <c r="J8" s="1" t="s">
        <v>15</v>
      </c>
      <c r="K8" s="2"/>
      <c r="L8" s="5">
        <f>K8*291.64</f>
        <v>0</v>
      </c>
    </row>
    <row r="9" spans="1:12">
      <c r="A9" s="1"/>
      <c r="B9" s="1">
        <v>819557</v>
      </c>
      <c r="C9" s="1" t="s">
        <v>40</v>
      </c>
      <c r="D9" s="1" t="s">
        <v>41</v>
      </c>
      <c r="E9" s="3" t="s">
        <v>42</v>
      </c>
      <c r="F9" s="1" t="s">
        <v>43</v>
      </c>
      <c r="G9" s="1">
        <v>0</v>
      </c>
      <c r="H9" s="1">
        <v>0</v>
      </c>
      <c r="I9" s="1">
        <v>0</v>
      </c>
      <c r="J9" s="1" t="s">
        <v>15</v>
      </c>
      <c r="K9" s="2"/>
      <c r="L9" s="5">
        <f>K9*571.26</f>
        <v>0</v>
      </c>
    </row>
    <row r="10" spans="1:12">
      <c r="A10" s="1"/>
      <c r="B10" s="1">
        <v>819558</v>
      </c>
      <c r="C10" s="1" t="s">
        <v>44</v>
      </c>
      <c r="D10" s="1" t="s">
        <v>45</v>
      </c>
      <c r="E10" s="3" t="s">
        <v>46</v>
      </c>
      <c r="F10" s="1" t="s">
        <v>47</v>
      </c>
      <c r="G10" s="1">
        <v>4</v>
      </c>
      <c r="H10" s="1">
        <v>0</v>
      </c>
      <c r="I10" s="1">
        <v>0</v>
      </c>
      <c r="J10" s="1" t="s">
        <v>15</v>
      </c>
      <c r="K10" s="2"/>
      <c r="L10" s="5">
        <f>K10*122.60</f>
        <v>0</v>
      </c>
    </row>
    <row r="11" spans="1:12">
      <c r="A11" s="1"/>
      <c r="B11" s="1">
        <v>819559</v>
      </c>
      <c r="C11" s="1" t="s">
        <v>48</v>
      </c>
      <c r="D11" s="1" t="s">
        <v>49</v>
      </c>
      <c r="E11" s="3" t="s">
        <v>50</v>
      </c>
      <c r="F11" s="1" t="s">
        <v>51</v>
      </c>
      <c r="G11" s="1" t="s">
        <v>14</v>
      </c>
      <c r="H11" s="1">
        <v>0</v>
      </c>
      <c r="I11" s="1">
        <v>0</v>
      </c>
      <c r="J11" s="1" t="s">
        <v>15</v>
      </c>
      <c r="K11" s="2"/>
      <c r="L11" s="5">
        <f>K11*183.90</f>
        <v>0</v>
      </c>
    </row>
    <row r="12" spans="1:12">
      <c r="A12" s="1"/>
      <c r="B12" s="1">
        <v>819560</v>
      </c>
      <c r="C12" s="1" t="s">
        <v>52</v>
      </c>
      <c r="D12" s="1" t="s">
        <v>53</v>
      </c>
      <c r="E12" s="3" t="s">
        <v>54</v>
      </c>
      <c r="F12" s="1" t="s">
        <v>28</v>
      </c>
      <c r="G12" s="1" t="s">
        <v>20</v>
      </c>
      <c r="H12" s="1">
        <v>0</v>
      </c>
      <c r="I12" s="1">
        <v>0</v>
      </c>
      <c r="J12" s="1" t="s">
        <v>15</v>
      </c>
      <c r="K12" s="2"/>
      <c r="L12" s="5">
        <f>K12*191.33</f>
        <v>0</v>
      </c>
    </row>
    <row r="13" spans="1:12">
      <c r="A13" s="1"/>
      <c r="B13" s="1">
        <v>819561</v>
      </c>
      <c r="C13" s="1" t="s">
        <v>55</v>
      </c>
      <c r="D13" s="1" t="s">
        <v>56</v>
      </c>
      <c r="E13" s="3" t="s">
        <v>57</v>
      </c>
      <c r="F13" s="1" t="s">
        <v>58</v>
      </c>
      <c r="G13" s="1" t="s">
        <v>14</v>
      </c>
      <c r="H13" s="1">
        <v>0</v>
      </c>
      <c r="I13" s="1">
        <v>0</v>
      </c>
      <c r="J13" s="1" t="s">
        <v>15</v>
      </c>
      <c r="K13" s="2"/>
      <c r="L13" s="5">
        <f>K13*208.05</f>
        <v>0</v>
      </c>
    </row>
    <row r="14" spans="1:12">
      <c r="A14" s="1"/>
      <c r="B14" s="1">
        <v>819562</v>
      </c>
      <c r="C14" s="1" t="s">
        <v>59</v>
      </c>
      <c r="D14" s="1" t="s">
        <v>60</v>
      </c>
      <c r="E14" s="3" t="s">
        <v>61</v>
      </c>
      <c r="F14" s="1" t="s">
        <v>62</v>
      </c>
      <c r="G14" s="1" t="s">
        <v>20</v>
      </c>
      <c r="H14" s="1">
        <v>0</v>
      </c>
      <c r="I14" s="1">
        <v>0</v>
      </c>
      <c r="J14" s="1" t="s">
        <v>15</v>
      </c>
      <c r="K14" s="2"/>
      <c r="L14" s="5">
        <f>K14*414.24</f>
        <v>0</v>
      </c>
    </row>
    <row r="15" spans="1:12">
      <c r="A15" s="1"/>
      <c r="B15" s="1">
        <v>819563</v>
      </c>
      <c r="C15" s="1" t="s">
        <v>63</v>
      </c>
      <c r="D15" s="1" t="s">
        <v>64</v>
      </c>
      <c r="E15" s="3" t="s">
        <v>65</v>
      </c>
      <c r="F15" s="1" t="s">
        <v>66</v>
      </c>
      <c r="G15" s="1" t="s">
        <v>14</v>
      </c>
      <c r="H15" s="1">
        <v>0</v>
      </c>
      <c r="I15" s="1">
        <v>0</v>
      </c>
      <c r="J15" s="1" t="s">
        <v>15</v>
      </c>
      <c r="K15" s="2"/>
      <c r="L15" s="5">
        <f>K15*319.51</f>
        <v>0</v>
      </c>
    </row>
    <row r="16" spans="1:12">
      <c r="A16" s="1"/>
      <c r="B16" s="1">
        <v>819564</v>
      </c>
      <c r="C16" s="1" t="s">
        <v>67</v>
      </c>
      <c r="D16" s="1" t="s">
        <v>68</v>
      </c>
      <c r="E16" s="3" t="s">
        <v>69</v>
      </c>
      <c r="F16" s="1" t="s">
        <v>70</v>
      </c>
      <c r="G16" s="1">
        <v>0</v>
      </c>
      <c r="H16" s="1">
        <v>0</v>
      </c>
      <c r="I16" s="1">
        <v>0</v>
      </c>
      <c r="J16" s="1" t="s">
        <v>15</v>
      </c>
      <c r="K16" s="2"/>
      <c r="L16" s="5">
        <f>K16*358.81</f>
        <v>0</v>
      </c>
    </row>
    <row r="17" spans="1:12">
      <c r="A17" s="1"/>
      <c r="B17" s="1">
        <v>819565</v>
      </c>
      <c r="C17" s="1" t="s">
        <v>71</v>
      </c>
      <c r="D17" s="1" t="s">
        <v>72</v>
      </c>
      <c r="E17" s="3" t="s">
        <v>73</v>
      </c>
      <c r="F17" s="1" t="s">
        <v>58</v>
      </c>
      <c r="G17" s="1" t="s">
        <v>74</v>
      </c>
      <c r="H17" s="1">
        <v>0</v>
      </c>
      <c r="I17" s="1">
        <v>0</v>
      </c>
      <c r="J17" s="1" t="s">
        <v>15</v>
      </c>
      <c r="K17" s="2"/>
      <c r="L17" s="5">
        <f>K17*208.05</f>
        <v>0</v>
      </c>
    </row>
    <row r="18" spans="1:12">
      <c r="A18" s="1"/>
      <c r="B18" s="1">
        <v>819566</v>
      </c>
      <c r="C18" s="1" t="s">
        <v>75</v>
      </c>
      <c r="D18" s="1" t="s">
        <v>76</v>
      </c>
      <c r="E18" s="3" t="s">
        <v>77</v>
      </c>
      <c r="F18" s="1" t="s">
        <v>78</v>
      </c>
      <c r="G18" s="1" t="s">
        <v>14</v>
      </c>
      <c r="H18" s="1">
        <v>0</v>
      </c>
      <c r="I18" s="1">
        <v>0</v>
      </c>
      <c r="J18" s="1" t="s">
        <v>15</v>
      </c>
      <c r="K18" s="2"/>
      <c r="L18" s="5">
        <f>K18*250.78</f>
        <v>0</v>
      </c>
    </row>
    <row r="19" spans="1:12">
      <c r="A19" s="1"/>
      <c r="B19" s="1">
        <v>819567</v>
      </c>
      <c r="C19" s="1" t="s">
        <v>79</v>
      </c>
      <c r="D19" s="1" t="s">
        <v>80</v>
      </c>
      <c r="E19" s="3" t="s">
        <v>81</v>
      </c>
      <c r="F19" s="1" t="s">
        <v>82</v>
      </c>
      <c r="G19" s="1" t="s">
        <v>14</v>
      </c>
      <c r="H19" s="1">
        <v>0</v>
      </c>
      <c r="I19" s="1">
        <v>0</v>
      </c>
      <c r="J19" s="1" t="s">
        <v>15</v>
      </c>
      <c r="K19" s="2"/>
      <c r="L19" s="5">
        <f>K19*295.36</f>
        <v>0</v>
      </c>
    </row>
    <row r="20" spans="1:12">
      <c r="A20" s="1"/>
      <c r="B20" s="1">
        <v>819568</v>
      </c>
      <c r="C20" s="1" t="s">
        <v>83</v>
      </c>
      <c r="D20" s="1" t="s">
        <v>84</v>
      </c>
      <c r="E20" s="3" t="s">
        <v>85</v>
      </c>
      <c r="F20" s="1" t="s">
        <v>86</v>
      </c>
      <c r="G20" s="1">
        <v>0</v>
      </c>
      <c r="H20" s="1">
        <v>0</v>
      </c>
      <c r="I20" s="1">
        <v>0</v>
      </c>
      <c r="J20" s="1" t="s">
        <v>15</v>
      </c>
      <c r="K20" s="2"/>
      <c r="L20" s="5">
        <f>K20*187.12</f>
        <v>0</v>
      </c>
    </row>
    <row r="21" spans="1:12">
      <c r="A21" s="1"/>
      <c r="B21" s="1">
        <v>819569</v>
      </c>
      <c r="C21" s="1" t="s">
        <v>87</v>
      </c>
      <c r="D21" s="1" t="s">
        <v>88</v>
      </c>
      <c r="E21" s="3" t="s">
        <v>89</v>
      </c>
      <c r="F21" s="1" t="s">
        <v>90</v>
      </c>
      <c r="G21" s="1">
        <v>0</v>
      </c>
      <c r="H21" s="1">
        <v>0</v>
      </c>
      <c r="I21" s="1">
        <v>0</v>
      </c>
      <c r="J21" s="1" t="s">
        <v>15</v>
      </c>
      <c r="K21" s="2"/>
      <c r="L21" s="5">
        <f>K21*0.00</f>
        <v>0</v>
      </c>
    </row>
    <row r="22" spans="1:12">
      <c r="A22" s="1"/>
      <c r="B22" s="1">
        <v>819570</v>
      </c>
      <c r="C22" s="1" t="s">
        <v>91</v>
      </c>
      <c r="D22" s="1" t="s">
        <v>92</v>
      </c>
      <c r="E22" s="3" t="s">
        <v>93</v>
      </c>
      <c r="F22" s="1" t="s">
        <v>94</v>
      </c>
      <c r="G22" s="1" t="s">
        <v>14</v>
      </c>
      <c r="H22" s="1">
        <v>0</v>
      </c>
      <c r="I22" s="1">
        <v>0</v>
      </c>
      <c r="J22" s="1" t="s">
        <v>15</v>
      </c>
      <c r="K22" s="2"/>
      <c r="L22" s="5">
        <f>K22*559.14</f>
        <v>0</v>
      </c>
    </row>
    <row r="23" spans="1:12">
      <c r="A23" s="1"/>
      <c r="B23" s="1">
        <v>819571</v>
      </c>
      <c r="C23" s="1" t="s">
        <v>95</v>
      </c>
      <c r="D23" s="1" t="s">
        <v>96</v>
      </c>
      <c r="E23" s="3" t="s">
        <v>97</v>
      </c>
      <c r="F23" s="1" t="s">
        <v>98</v>
      </c>
      <c r="G23" s="1">
        <v>0</v>
      </c>
      <c r="H23" s="1">
        <v>0</v>
      </c>
      <c r="I23" s="1">
        <v>0</v>
      </c>
      <c r="J23" s="1" t="s">
        <v>15</v>
      </c>
      <c r="K23" s="2"/>
      <c r="L23" s="5">
        <f>K23*345.93</f>
        <v>0</v>
      </c>
    </row>
    <row r="24" spans="1:12">
      <c r="A24" s="1"/>
      <c r="B24" s="1">
        <v>819572</v>
      </c>
      <c r="C24" s="1" t="s">
        <v>99</v>
      </c>
      <c r="D24" s="1" t="s">
        <v>100</v>
      </c>
      <c r="E24" s="3" t="s">
        <v>101</v>
      </c>
      <c r="F24" s="1" t="s">
        <v>102</v>
      </c>
      <c r="G24" s="1" t="s">
        <v>14</v>
      </c>
      <c r="H24" s="1">
        <v>0</v>
      </c>
      <c r="I24" s="1">
        <v>0</v>
      </c>
      <c r="J24" s="1" t="s">
        <v>15</v>
      </c>
      <c r="K24" s="2"/>
      <c r="L24" s="5">
        <f>K24*312.08</f>
        <v>0</v>
      </c>
    </row>
    <row r="25" spans="1:12">
      <c r="A25" s="1"/>
      <c r="B25" s="1">
        <v>819573</v>
      </c>
      <c r="C25" s="1" t="s">
        <v>103</v>
      </c>
      <c r="D25" s="1" t="s">
        <v>104</v>
      </c>
      <c r="E25" s="3" t="s">
        <v>105</v>
      </c>
      <c r="F25" s="1" t="s">
        <v>90</v>
      </c>
      <c r="G25" s="1">
        <v>10</v>
      </c>
      <c r="H25" s="1">
        <v>0</v>
      </c>
      <c r="I25" s="1">
        <v>0</v>
      </c>
      <c r="J25" s="1" t="s">
        <v>15</v>
      </c>
      <c r="K25" s="2"/>
      <c r="L25" s="5">
        <f>K25*0.00</f>
        <v>0</v>
      </c>
    </row>
    <row r="26" spans="1:12">
      <c r="A26" s="1"/>
      <c r="B26" s="1">
        <v>819574</v>
      </c>
      <c r="C26" s="1" t="s">
        <v>106</v>
      </c>
      <c r="D26" s="1" t="s">
        <v>107</v>
      </c>
      <c r="E26" s="3" t="s">
        <v>108</v>
      </c>
      <c r="F26" s="1" t="s">
        <v>109</v>
      </c>
      <c r="G26" s="1" t="s">
        <v>14</v>
      </c>
      <c r="H26" s="1">
        <v>0</v>
      </c>
      <c r="I26" s="1">
        <v>0</v>
      </c>
      <c r="J26" s="1" t="s">
        <v>15</v>
      </c>
      <c r="K26" s="2"/>
      <c r="L26" s="5">
        <f>K26*451.40</f>
        <v>0</v>
      </c>
    </row>
    <row r="27" spans="1:12">
      <c r="A27" s="1"/>
      <c r="B27" s="1">
        <v>819575</v>
      </c>
      <c r="C27" s="1" t="s">
        <v>110</v>
      </c>
      <c r="D27" s="1" t="s">
        <v>111</v>
      </c>
      <c r="E27" s="3" t="s">
        <v>112</v>
      </c>
      <c r="F27" s="1" t="s">
        <v>113</v>
      </c>
      <c r="G27" s="1" t="s">
        <v>14</v>
      </c>
      <c r="H27" s="1">
        <v>0</v>
      </c>
      <c r="I27" s="1">
        <v>0</v>
      </c>
      <c r="J27" s="1" t="s">
        <v>15</v>
      </c>
      <c r="K27" s="2"/>
      <c r="L27" s="5">
        <f>K27*510.84</f>
        <v>0</v>
      </c>
    </row>
    <row r="28" spans="1:12">
      <c r="A28" s="1"/>
      <c r="B28" s="1">
        <v>819576</v>
      </c>
      <c r="C28" s="1" t="s">
        <v>114</v>
      </c>
      <c r="D28" s="1" t="s">
        <v>115</v>
      </c>
      <c r="E28" s="3" t="s">
        <v>116</v>
      </c>
      <c r="F28" s="1" t="s">
        <v>90</v>
      </c>
      <c r="G28" s="1">
        <v>4</v>
      </c>
      <c r="H28" s="1">
        <v>0</v>
      </c>
      <c r="I28" s="1">
        <v>0</v>
      </c>
      <c r="J28" s="1" t="s">
        <v>15</v>
      </c>
      <c r="K28" s="2"/>
      <c r="L28" s="5">
        <f>K28*0.00</f>
        <v>0</v>
      </c>
    </row>
    <row r="29" spans="1:12">
      <c r="A29" s="1"/>
      <c r="B29" s="1">
        <v>819577</v>
      </c>
      <c r="C29" s="1" t="s">
        <v>117</v>
      </c>
      <c r="D29" s="1" t="s">
        <v>118</v>
      </c>
      <c r="E29" s="3" t="s">
        <v>119</v>
      </c>
      <c r="F29" s="1" t="s">
        <v>90</v>
      </c>
      <c r="G29" s="1">
        <v>0</v>
      </c>
      <c r="H29" s="1">
        <v>0</v>
      </c>
      <c r="I29" s="1">
        <v>0</v>
      </c>
      <c r="J29" s="1" t="s">
        <v>15</v>
      </c>
      <c r="K29" s="2"/>
      <c r="L29" s="5">
        <f>K29*0.00</f>
        <v>0</v>
      </c>
    </row>
    <row r="30" spans="1:12">
      <c r="A30" s="1"/>
      <c r="B30" s="1">
        <v>819578</v>
      </c>
      <c r="C30" s="1" t="s">
        <v>120</v>
      </c>
      <c r="D30" s="1" t="s">
        <v>121</v>
      </c>
      <c r="E30" s="3" t="s">
        <v>122</v>
      </c>
      <c r="F30" s="1" t="s">
        <v>123</v>
      </c>
      <c r="G30" s="1" t="s">
        <v>14</v>
      </c>
      <c r="H30" s="1">
        <v>0</v>
      </c>
      <c r="I30" s="1">
        <v>0</v>
      </c>
      <c r="J30" s="1" t="s">
        <v>15</v>
      </c>
      <c r="K30" s="2"/>
      <c r="L30" s="5">
        <f>K30*302.79</f>
        <v>0</v>
      </c>
    </row>
    <row r="31" spans="1:12">
      <c r="A31" s="1"/>
      <c r="B31" s="1">
        <v>819579</v>
      </c>
      <c r="C31" s="1" t="s">
        <v>124</v>
      </c>
      <c r="D31" s="1" t="s">
        <v>125</v>
      </c>
      <c r="E31" s="3" t="s">
        <v>126</v>
      </c>
      <c r="F31" s="1" t="s">
        <v>127</v>
      </c>
      <c r="G31" s="1">
        <v>0</v>
      </c>
      <c r="H31" s="1">
        <v>0</v>
      </c>
      <c r="I31" s="1">
        <v>0</v>
      </c>
      <c r="J31" s="1" t="s">
        <v>15</v>
      </c>
      <c r="K31" s="2"/>
      <c r="L31" s="5">
        <f>K31*356.22</f>
        <v>0</v>
      </c>
    </row>
    <row r="32" spans="1:12">
      <c r="A32" s="1"/>
      <c r="B32" s="1">
        <v>819580</v>
      </c>
      <c r="C32" s="1" t="s">
        <v>128</v>
      </c>
      <c r="D32" s="1" t="s">
        <v>129</v>
      </c>
      <c r="E32" s="3" t="s">
        <v>130</v>
      </c>
      <c r="F32" s="1" t="s">
        <v>131</v>
      </c>
      <c r="G32" s="1">
        <v>7</v>
      </c>
      <c r="H32" s="1">
        <v>0</v>
      </c>
      <c r="I32" s="1">
        <v>0</v>
      </c>
      <c r="J32" s="1" t="s">
        <v>15</v>
      </c>
      <c r="K32" s="2"/>
      <c r="L32" s="5">
        <f>K32*425.39</f>
        <v>0</v>
      </c>
    </row>
    <row r="33" spans="1:12">
      <c r="A33" s="1"/>
      <c r="B33" s="1">
        <v>819581</v>
      </c>
      <c r="C33" s="1" t="s">
        <v>132</v>
      </c>
      <c r="D33" s="1" t="s">
        <v>133</v>
      </c>
      <c r="E33" s="3" t="s">
        <v>134</v>
      </c>
      <c r="F33" s="1" t="s">
        <v>135</v>
      </c>
      <c r="G33" s="1">
        <v>9</v>
      </c>
      <c r="H33" s="1">
        <v>0</v>
      </c>
      <c r="I33" s="1">
        <v>0</v>
      </c>
      <c r="J33" s="1" t="s">
        <v>15</v>
      </c>
      <c r="K33" s="2"/>
      <c r="L33" s="5">
        <f>K33*456.97</f>
        <v>0</v>
      </c>
    </row>
    <row r="34" spans="1:12">
      <c r="A34" s="1"/>
      <c r="B34" s="1">
        <v>819582</v>
      </c>
      <c r="C34" s="1" t="s">
        <v>136</v>
      </c>
      <c r="D34" s="1" t="s">
        <v>137</v>
      </c>
      <c r="E34" s="3" t="s">
        <v>138</v>
      </c>
      <c r="F34" s="1" t="s">
        <v>139</v>
      </c>
      <c r="G34" s="1">
        <v>1</v>
      </c>
      <c r="H34" s="1">
        <v>0</v>
      </c>
      <c r="I34" s="1">
        <v>0</v>
      </c>
      <c r="J34" s="1" t="s">
        <v>15</v>
      </c>
      <c r="K34" s="2"/>
      <c r="L34" s="5">
        <f>K34*719.81</f>
        <v>0</v>
      </c>
    </row>
    <row r="35" spans="1:12">
      <c r="A35" s="1"/>
      <c r="B35" s="1">
        <v>819583</v>
      </c>
      <c r="C35" s="1" t="s">
        <v>140</v>
      </c>
      <c r="D35" s="1" t="s">
        <v>141</v>
      </c>
      <c r="E35" s="3" t="s">
        <v>142</v>
      </c>
      <c r="F35" s="1" t="s">
        <v>143</v>
      </c>
      <c r="G35" s="1">
        <v>0</v>
      </c>
      <c r="H35" s="1">
        <v>0</v>
      </c>
      <c r="I35" s="1">
        <v>0</v>
      </c>
      <c r="J35" s="1" t="s">
        <v>15</v>
      </c>
      <c r="K35" s="2"/>
      <c r="L35" s="5">
        <f>K35*601.86</f>
        <v>0</v>
      </c>
    </row>
    <row r="36" spans="1:12">
      <c r="A36" s="1"/>
      <c r="B36" s="1">
        <v>819584</v>
      </c>
      <c r="C36" s="1" t="s">
        <v>144</v>
      </c>
      <c r="D36" s="1" t="s">
        <v>145</v>
      </c>
      <c r="E36" s="3" t="s">
        <v>146</v>
      </c>
      <c r="F36" s="1" t="s">
        <v>147</v>
      </c>
      <c r="G36" s="1" t="s">
        <v>74</v>
      </c>
      <c r="H36" s="1">
        <v>0</v>
      </c>
      <c r="I36" s="1">
        <v>0</v>
      </c>
      <c r="J36" s="1" t="s">
        <v>15</v>
      </c>
      <c r="K36" s="2"/>
      <c r="L36" s="5">
        <f>K36*341.80</f>
        <v>0</v>
      </c>
    </row>
    <row r="37" spans="1:12">
      <c r="A37" s="1"/>
      <c r="B37" s="1">
        <v>819585</v>
      </c>
      <c r="C37" s="1" t="s">
        <v>148</v>
      </c>
      <c r="D37" s="1" t="s">
        <v>149</v>
      </c>
      <c r="E37" s="3" t="s">
        <v>150</v>
      </c>
      <c r="F37" s="1" t="s">
        <v>151</v>
      </c>
      <c r="G37" s="1" t="s">
        <v>20</v>
      </c>
      <c r="H37" s="1">
        <v>0</v>
      </c>
      <c r="I37" s="1">
        <v>0</v>
      </c>
      <c r="J37" s="1" t="s">
        <v>15</v>
      </c>
      <c r="K37" s="2"/>
      <c r="L37" s="5">
        <f>K37*561.00</f>
        <v>0</v>
      </c>
    </row>
    <row r="38" spans="1:12">
      <c r="A38" s="1"/>
      <c r="B38" s="1">
        <v>819586</v>
      </c>
      <c r="C38" s="1" t="s">
        <v>152</v>
      </c>
      <c r="D38" s="1" t="s">
        <v>153</v>
      </c>
      <c r="E38" s="3" t="s">
        <v>154</v>
      </c>
      <c r="F38" s="1" t="s">
        <v>155</v>
      </c>
      <c r="G38" s="1">
        <v>9</v>
      </c>
      <c r="H38" s="1">
        <v>0</v>
      </c>
      <c r="I38" s="1">
        <v>0</v>
      </c>
      <c r="J38" s="1" t="s">
        <v>15</v>
      </c>
      <c r="K38" s="2"/>
      <c r="L38" s="5">
        <f>K38*800.63</f>
        <v>0</v>
      </c>
    </row>
    <row r="39" spans="1:12">
      <c r="A39" s="1"/>
      <c r="B39" s="1">
        <v>819587</v>
      </c>
      <c r="C39" s="1" t="s">
        <v>156</v>
      </c>
      <c r="D39" s="1" t="s">
        <v>157</v>
      </c>
      <c r="E39" s="3" t="s">
        <v>158</v>
      </c>
      <c r="F39" s="1" t="s">
        <v>159</v>
      </c>
      <c r="G39" s="1">
        <v>0</v>
      </c>
      <c r="H39" s="1">
        <v>0</v>
      </c>
      <c r="I39" s="1">
        <v>0</v>
      </c>
      <c r="J39" s="1" t="s">
        <v>15</v>
      </c>
      <c r="K39" s="2"/>
      <c r="L39" s="5">
        <f>K39*918.78</f>
        <v>0</v>
      </c>
    </row>
    <row r="40" spans="1:12">
      <c r="A40" s="1"/>
      <c r="B40" s="1">
        <v>819588</v>
      </c>
      <c r="C40" s="1" t="s">
        <v>160</v>
      </c>
      <c r="D40" s="1" t="s">
        <v>161</v>
      </c>
      <c r="E40" s="3" t="s">
        <v>162</v>
      </c>
      <c r="F40" s="1" t="s">
        <v>163</v>
      </c>
      <c r="G40" s="1">
        <v>5</v>
      </c>
      <c r="H40" s="1">
        <v>0</v>
      </c>
      <c r="I40" s="1">
        <v>0</v>
      </c>
      <c r="J40" s="1" t="s">
        <v>15</v>
      </c>
      <c r="K40" s="2"/>
      <c r="L40" s="5">
        <f>K40*473.69</f>
        <v>0</v>
      </c>
    </row>
    <row r="41" spans="1:12">
      <c r="A41" s="1"/>
      <c r="B41" s="1">
        <v>819589</v>
      </c>
      <c r="C41" s="1" t="s">
        <v>164</v>
      </c>
      <c r="D41" s="1" t="s">
        <v>165</v>
      </c>
      <c r="E41" s="3" t="s">
        <v>166</v>
      </c>
      <c r="F41" s="1" t="s">
        <v>167</v>
      </c>
      <c r="G41" s="1">
        <v>0</v>
      </c>
      <c r="H41" s="1">
        <v>0</v>
      </c>
      <c r="I41" s="1">
        <v>0</v>
      </c>
      <c r="J41" s="1" t="s">
        <v>15</v>
      </c>
      <c r="K41" s="2"/>
      <c r="L41" s="5">
        <f>K41*434.32</f>
        <v>0</v>
      </c>
    </row>
    <row r="42" spans="1:12">
      <c r="A42" s="1"/>
      <c r="B42" s="1">
        <v>819590</v>
      </c>
      <c r="C42" s="1" t="s">
        <v>168</v>
      </c>
      <c r="D42" s="1" t="s">
        <v>169</v>
      </c>
      <c r="E42" s="3" t="s">
        <v>170</v>
      </c>
      <c r="F42" s="1" t="s">
        <v>171</v>
      </c>
      <c r="G42" s="1">
        <v>0</v>
      </c>
      <c r="H42" s="1">
        <v>0</v>
      </c>
      <c r="I42" s="1">
        <v>0</v>
      </c>
      <c r="J42" s="1" t="s">
        <v>15</v>
      </c>
      <c r="K42" s="2"/>
      <c r="L42" s="5">
        <f>K42*467.72</f>
        <v>0</v>
      </c>
    </row>
    <row r="43" spans="1:12">
      <c r="A43" s="1"/>
      <c r="B43" s="1">
        <v>819591</v>
      </c>
      <c r="C43" s="1" t="s">
        <v>172</v>
      </c>
      <c r="D43" s="1" t="s">
        <v>173</v>
      </c>
      <c r="E43" s="3" t="s">
        <v>174</v>
      </c>
      <c r="F43" s="1" t="s">
        <v>175</v>
      </c>
      <c r="G43" s="1" t="s">
        <v>20</v>
      </c>
      <c r="H43" s="1">
        <v>0</v>
      </c>
      <c r="I43" s="1">
        <v>0</v>
      </c>
      <c r="J43" s="1" t="s">
        <v>15</v>
      </c>
      <c r="K43" s="2"/>
      <c r="L43" s="5">
        <f>K43*222.91</f>
        <v>0</v>
      </c>
    </row>
    <row r="44" spans="1:12">
      <c r="A44" s="1"/>
      <c r="B44" s="1">
        <v>819592</v>
      </c>
      <c r="C44" s="1" t="s">
        <v>176</v>
      </c>
      <c r="D44" s="1" t="s">
        <v>177</v>
      </c>
      <c r="E44" s="3" t="s">
        <v>178</v>
      </c>
      <c r="F44" s="1" t="s">
        <v>179</v>
      </c>
      <c r="G44" s="1">
        <v>10</v>
      </c>
      <c r="H44" s="1">
        <v>0</v>
      </c>
      <c r="I44" s="1">
        <v>0</v>
      </c>
      <c r="J44" s="1" t="s">
        <v>15</v>
      </c>
      <c r="K44" s="2"/>
      <c r="L44" s="5">
        <f>K44*313.93</f>
        <v>0</v>
      </c>
    </row>
    <row r="45" spans="1:12">
      <c r="A45" s="1"/>
      <c r="B45" s="1">
        <v>819593</v>
      </c>
      <c r="C45" s="1" t="s">
        <v>180</v>
      </c>
      <c r="D45" s="1" t="s">
        <v>181</v>
      </c>
      <c r="E45" s="3" t="s">
        <v>182</v>
      </c>
      <c r="F45" s="1" t="s">
        <v>183</v>
      </c>
      <c r="G45" s="1">
        <v>9</v>
      </c>
      <c r="H45" s="1">
        <v>0</v>
      </c>
      <c r="I45" s="1">
        <v>0</v>
      </c>
      <c r="J45" s="1" t="s">
        <v>15</v>
      </c>
      <c r="K45" s="2"/>
      <c r="L45" s="5">
        <f>K45*269.35</f>
        <v>0</v>
      </c>
    </row>
    <row r="46" spans="1:12">
      <c r="A46" s="1"/>
      <c r="B46" s="1">
        <v>819594</v>
      </c>
      <c r="C46" s="1" t="s">
        <v>184</v>
      </c>
      <c r="D46" s="1" t="s">
        <v>185</v>
      </c>
      <c r="E46" s="3" t="s">
        <v>186</v>
      </c>
      <c r="F46" s="1" t="s">
        <v>66</v>
      </c>
      <c r="G46" s="1" t="s">
        <v>14</v>
      </c>
      <c r="H46" s="1">
        <v>0</v>
      </c>
      <c r="I46" s="1">
        <v>0</v>
      </c>
      <c r="J46" s="1" t="s">
        <v>15</v>
      </c>
      <c r="K46" s="2"/>
      <c r="L46" s="5">
        <f>K46*319.51</f>
        <v>0</v>
      </c>
    </row>
    <row r="47" spans="1:12">
      <c r="A47" s="1"/>
      <c r="B47" s="1">
        <v>819595</v>
      </c>
      <c r="C47" s="1" t="s">
        <v>187</v>
      </c>
      <c r="D47" s="1" t="s">
        <v>188</v>
      </c>
      <c r="E47" s="3" t="s">
        <v>189</v>
      </c>
      <c r="F47" s="1" t="s">
        <v>190</v>
      </c>
      <c r="G47" s="1">
        <v>8</v>
      </c>
      <c r="H47" s="1">
        <v>0</v>
      </c>
      <c r="I47" s="1">
        <v>0</v>
      </c>
      <c r="J47" s="1" t="s">
        <v>15</v>
      </c>
      <c r="K47" s="2"/>
      <c r="L47" s="5">
        <f>K47*523.84</f>
        <v>0</v>
      </c>
    </row>
    <row r="48" spans="1:12">
      <c r="A48" s="1"/>
      <c r="B48" s="1">
        <v>819596</v>
      </c>
      <c r="C48" s="1" t="s">
        <v>191</v>
      </c>
      <c r="D48" s="1" t="s">
        <v>192</v>
      </c>
      <c r="E48" s="3" t="s">
        <v>193</v>
      </c>
      <c r="F48" s="1" t="s">
        <v>194</v>
      </c>
      <c r="G48" s="1">
        <v>5</v>
      </c>
      <c r="H48" s="1">
        <v>0</v>
      </c>
      <c r="I48" s="1">
        <v>0</v>
      </c>
      <c r="J48" s="1" t="s">
        <v>15</v>
      </c>
      <c r="K48" s="2"/>
      <c r="L48" s="5">
        <f>K48*468.12</f>
        <v>0</v>
      </c>
    </row>
    <row r="49" spans="1:12">
      <c r="A49" s="1"/>
      <c r="B49" s="1">
        <v>819597</v>
      </c>
      <c r="C49" s="1" t="s">
        <v>195</v>
      </c>
      <c r="D49" s="1" t="s">
        <v>196</v>
      </c>
      <c r="E49" s="3" t="s">
        <v>197</v>
      </c>
      <c r="F49" s="1" t="s">
        <v>198</v>
      </c>
      <c r="G49" s="1">
        <v>0</v>
      </c>
      <c r="H49" s="1">
        <v>0</v>
      </c>
      <c r="I49" s="1">
        <v>0</v>
      </c>
      <c r="J49" s="1" t="s">
        <v>15</v>
      </c>
      <c r="K49" s="2"/>
      <c r="L49" s="5">
        <f>K49*491.73</f>
        <v>0</v>
      </c>
    </row>
    <row r="50" spans="1:12">
      <c r="A50" s="1"/>
      <c r="B50" s="1">
        <v>819598</v>
      </c>
      <c r="C50" s="1" t="s">
        <v>199</v>
      </c>
      <c r="D50" s="1" t="s">
        <v>200</v>
      </c>
      <c r="E50" s="3" t="s">
        <v>201</v>
      </c>
      <c r="F50" s="1" t="s">
        <v>202</v>
      </c>
      <c r="G50" s="1" t="s">
        <v>20</v>
      </c>
      <c r="H50" s="1">
        <v>0</v>
      </c>
      <c r="I50" s="1">
        <v>0</v>
      </c>
      <c r="J50" s="1" t="s">
        <v>15</v>
      </c>
      <c r="K50" s="2"/>
      <c r="L50" s="5">
        <f>K50*196.91</f>
        <v>0</v>
      </c>
    </row>
    <row r="51" spans="1:12">
      <c r="A51" s="1"/>
      <c r="B51" s="1">
        <v>819599</v>
      </c>
      <c r="C51" s="1" t="s">
        <v>203</v>
      </c>
      <c r="D51" s="1" t="s">
        <v>204</v>
      </c>
      <c r="E51" s="3" t="s">
        <v>205</v>
      </c>
      <c r="F51" s="1" t="s">
        <v>206</v>
      </c>
      <c r="G51" s="1">
        <v>10</v>
      </c>
      <c r="H51" s="1">
        <v>0</v>
      </c>
      <c r="I51" s="1">
        <v>0</v>
      </c>
      <c r="J51" s="1" t="s">
        <v>15</v>
      </c>
      <c r="K51" s="2"/>
      <c r="L51" s="5">
        <f>K51*202.48</f>
        <v>0</v>
      </c>
    </row>
    <row r="52" spans="1:12">
      <c r="A52" s="1"/>
      <c r="B52" s="1">
        <v>819600</v>
      </c>
      <c r="C52" s="1" t="s">
        <v>207</v>
      </c>
      <c r="D52" s="1" t="s">
        <v>208</v>
      </c>
      <c r="E52" s="3" t="s">
        <v>209</v>
      </c>
      <c r="F52" s="1" t="s">
        <v>210</v>
      </c>
      <c r="G52" s="1" t="s">
        <v>14</v>
      </c>
      <c r="H52" s="1">
        <v>0</v>
      </c>
      <c r="I52" s="1">
        <v>0</v>
      </c>
      <c r="J52" s="1" t="s">
        <v>15</v>
      </c>
      <c r="K52" s="2"/>
      <c r="L52" s="5">
        <f>K52*256.35</f>
        <v>0</v>
      </c>
    </row>
    <row r="53" spans="1:12">
      <c r="A53" s="1"/>
      <c r="B53" s="1">
        <v>819601</v>
      </c>
      <c r="C53" s="1" t="s">
        <v>211</v>
      </c>
      <c r="D53" s="1" t="s">
        <v>212</v>
      </c>
      <c r="E53" s="3" t="s">
        <v>213</v>
      </c>
      <c r="F53" s="1" t="s">
        <v>214</v>
      </c>
      <c r="G53" s="1" t="s">
        <v>14</v>
      </c>
      <c r="H53" s="1">
        <v>0</v>
      </c>
      <c r="I53" s="1">
        <v>0</v>
      </c>
      <c r="J53" s="1" t="s">
        <v>15</v>
      </c>
      <c r="K53" s="2"/>
      <c r="L53" s="5">
        <f>K53*300.93</f>
        <v>0</v>
      </c>
    </row>
    <row r="54" spans="1:12">
      <c r="A54" s="1"/>
      <c r="B54" s="1">
        <v>819602</v>
      </c>
      <c r="C54" s="1" t="s">
        <v>215</v>
      </c>
      <c r="D54" s="1" t="s">
        <v>216</v>
      </c>
      <c r="E54" s="3" t="s">
        <v>217</v>
      </c>
      <c r="F54" s="1" t="s">
        <v>218</v>
      </c>
      <c r="G54" s="1">
        <v>10</v>
      </c>
      <c r="H54" s="1">
        <v>0</v>
      </c>
      <c r="I54" s="1">
        <v>0</v>
      </c>
      <c r="J54" s="1" t="s">
        <v>15</v>
      </c>
      <c r="K54" s="2"/>
      <c r="L54" s="5">
        <f>K54*497.84</f>
        <v>0</v>
      </c>
    </row>
    <row r="55" spans="1:12">
      <c r="A55" s="1"/>
      <c r="B55" s="1">
        <v>819603</v>
      </c>
      <c r="C55" s="1" t="s">
        <v>219</v>
      </c>
      <c r="D55" s="1" t="s">
        <v>220</v>
      </c>
      <c r="E55" s="3" t="s">
        <v>221</v>
      </c>
      <c r="F55" s="1" t="s">
        <v>222</v>
      </c>
      <c r="G55" s="1" t="s">
        <v>223</v>
      </c>
      <c r="H55" s="1">
        <v>0</v>
      </c>
      <c r="I55" s="1">
        <v>0</v>
      </c>
      <c r="J55" s="1" t="s">
        <v>15</v>
      </c>
      <c r="K55" s="2"/>
      <c r="L55" s="5">
        <f>K55*247.06</f>
        <v>0</v>
      </c>
    </row>
    <row r="56" spans="1:12">
      <c r="A56" s="1"/>
      <c r="B56" s="1">
        <v>819604</v>
      </c>
      <c r="C56" s="1" t="s">
        <v>224</v>
      </c>
      <c r="D56" s="1" t="s">
        <v>225</v>
      </c>
      <c r="E56" s="3" t="s">
        <v>226</v>
      </c>
      <c r="F56" s="1" t="s">
        <v>227</v>
      </c>
      <c r="G56" s="1" t="s">
        <v>20</v>
      </c>
      <c r="H56" s="1">
        <v>0</v>
      </c>
      <c r="I56" s="1">
        <v>0</v>
      </c>
      <c r="J56" s="1" t="s">
        <v>15</v>
      </c>
      <c r="K56" s="2"/>
      <c r="L56" s="5">
        <f>K56*352.94</f>
        <v>0</v>
      </c>
    </row>
    <row r="57" spans="1:12">
      <c r="A57" s="1"/>
      <c r="B57" s="1">
        <v>819605</v>
      </c>
      <c r="C57" s="1" t="s">
        <v>228</v>
      </c>
      <c r="D57" s="1" t="s">
        <v>229</v>
      </c>
      <c r="E57" s="3" t="s">
        <v>230</v>
      </c>
      <c r="F57" s="1" t="s">
        <v>231</v>
      </c>
      <c r="G57" s="1" t="s">
        <v>14</v>
      </c>
      <c r="H57" s="1">
        <v>0</v>
      </c>
      <c r="I57" s="1">
        <v>0</v>
      </c>
      <c r="J57" s="1" t="s">
        <v>15</v>
      </c>
      <c r="K57" s="2"/>
      <c r="L57" s="5">
        <f>K57*547.99</f>
        <v>0</v>
      </c>
    </row>
    <row r="58" spans="1:12">
      <c r="A58" s="1"/>
      <c r="B58" s="1">
        <v>819606</v>
      </c>
      <c r="C58" s="1" t="s">
        <v>232</v>
      </c>
      <c r="D58" s="1" t="s">
        <v>233</v>
      </c>
      <c r="E58" s="3" t="s">
        <v>234</v>
      </c>
      <c r="F58" s="1" t="s">
        <v>90</v>
      </c>
      <c r="G58" s="1">
        <v>0</v>
      </c>
      <c r="H58" s="1">
        <v>0</v>
      </c>
      <c r="I58" s="1">
        <v>0</v>
      </c>
      <c r="J58" s="1" t="s">
        <v>15</v>
      </c>
      <c r="K58" s="2"/>
      <c r="L58" s="5">
        <f>K58*0.00</f>
        <v>0</v>
      </c>
    </row>
    <row r="59" spans="1:12">
      <c r="A59" s="1"/>
      <c r="B59" s="1">
        <v>819607</v>
      </c>
      <c r="C59" s="1" t="s">
        <v>235</v>
      </c>
      <c r="D59" s="1" t="s">
        <v>236</v>
      </c>
      <c r="E59" s="3" t="s">
        <v>237</v>
      </c>
      <c r="F59" s="1" t="s">
        <v>238</v>
      </c>
      <c r="G59" s="1" t="s">
        <v>14</v>
      </c>
      <c r="H59" s="1">
        <v>0</v>
      </c>
      <c r="I59" s="1">
        <v>0</v>
      </c>
      <c r="J59" s="1" t="s">
        <v>15</v>
      </c>
      <c r="K59" s="2"/>
      <c r="L59" s="5">
        <f>K59*219.20</f>
        <v>0</v>
      </c>
    </row>
    <row r="60" spans="1:12">
      <c r="A60" s="1"/>
      <c r="B60" s="1">
        <v>819608</v>
      </c>
      <c r="C60" s="1" t="s">
        <v>239</v>
      </c>
      <c r="D60" s="1"/>
      <c r="E60" s="3" t="s">
        <v>240</v>
      </c>
      <c r="F60" s="1" t="s">
        <v>90</v>
      </c>
      <c r="G60" s="1">
        <v>0</v>
      </c>
      <c r="H60" s="1">
        <v>0</v>
      </c>
      <c r="I60" s="1">
        <v>0</v>
      </c>
      <c r="J60" s="1" t="s">
        <v>15</v>
      </c>
      <c r="K60" s="2"/>
      <c r="L60" s="5">
        <f>K60*0.00</f>
        <v>0</v>
      </c>
    </row>
    <row r="61" spans="1:12">
      <c r="A61" s="1"/>
      <c r="B61" s="1">
        <v>819609</v>
      </c>
      <c r="C61" s="1" t="s">
        <v>241</v>
      </c>
      <c r="D61" s="1"/>
      <c r="E61" s="3" t="s">
        <v>242</v>
      </c>
      <c r="F61" s="1" t="s">
        <v>243</v>
      </c>
      <c r="G61" s="1">
        <v>0</v>
      </c>
      <c r="H61" s="1">
        <v>0</v>
      </c>
      <c r="I61" s="1">
        <v>0</v>
      </c>
      <c r="J61" s="1" t="s">
        <v>15</v>
      </c>
      <c r="K61" s="2"/>
      <c r="L61" s="5">
        <f>K61*329.61</f>
        <v>0</v>
      </c>
    </row>
    <row r="62" spans="1:12">
      <c r="A62" s="1"/>
      <c r="B62" s="1">
        <v>819610</v>
      </c>
      <c r="C62" s="1" t="s">
        <v>244</v>
      </c>
      <c r="D62" s="1" t="s">
        <v>245</v>
      </c>
      <c r="E62" s="3" t="s">
        <v>246</v>
      </c>
      <c r="F62" s="1" t="s">
        <v>247</v>
      </c>
      <c r="G62" s="1">
        <v>3</v>
      </c>
      <c r="H62" s="1">
        <v>0</v>
      </c>
      <c r="I62" s="1">
        <v>0</v>
      </c>
      <c r="J62" s="1" t="s">
        <v>15</v>
      </c>
      <c r="K62" s="2"/>
      <c r="L62" s="5">
        <f>K62*462.54</f>
        <v>0</v>
      </c>
    </row>
    <row r="63" spans="1:12">
      <c r="A63" s="1"/>
      <c r="B63" s="1">
        <v>819611</v>
      </c>
      <c r="C63" s="1" t="s">
        <v>248</v>
      </c>
      <c r="D63" s="1" t="s">
        <v>249</v>
      </c>
      <c r="E63" s="3" t="s">
        <v>250</v>
      </c>
      <c r="F63" s="1" t="s">
        <v>251</v>
      </c>
      <c r="G63" s="1">
        <v>0</v>
      </c>
      <c r="H63" s="1">
        <v>0</v>
      </c>
      <c r="I63" s="1">
        <v>0</v>
      </c>
      <c r="J63" s="1" t="s">
        <v>15</v>
      </c>
      <c r="K63" s="2"/>
      <c r="L63" s="5">
        <f>K63*538.03</f>
        <v>0</v>
      </c>
    </row>
    <row r="64" spans="1:12">
      <c r="A64" s="1"/>
      <c r="B64" s="1">
        <v>819612</v>
      </c>
      <c r="C64" s="1" t="s">
        <v>252</v>
      </c>
      <c r="D64" s="1" t="s">
        <v>253</v>
      </c>
      <c r="E64" s="3" t="s">
        <v>254</v>
      </c>
      <c r="F64" s="1" t="s">
        <v>255</v>
      </c>
      <c r="G64" s="1" t="s">
        <v>14</v>
      </c>
      <c r="H64" s="1">
        <v>0</v>
      </c>
      <c r="I64" s="1">
        <v>0</v>
      </c>
      <c r="J64" s="1" t="s">
        <v>15</v>
      </c>
      <c r="K64" s="2"/>
      <c r="L64" s="5">
        <f>K64*616.72</f>
        <v>0</v>
      </c>
    </row>
    <row r="65" spans="1:12">
      <c r="A65" s="1"/>
      <c r="B65" s="1">
        <v>819613</v>
      </c>
      <c r="C65" s="1" t="s">
        <v>256</v>
      </c>
      <c r="D65" s="1" t="s">
        <v>257</v>
      </c>
      <c r="E65" s="3" t="s">
        <v>258</v>
      </c>
      <c r="F65" s="1" t="s">
        <v>255</v>
      </c>
      <c r="G65" s="1" t="s">
        <v>14</v>
      </c>
      <c r="H65" s="1">
        <v>0</v>
      </c>
      <c r="I65" s="1">
        <v>0</v>
      </c>
      <c r="J65" s="1" t="s">
        <v>15</v>
      </c>
      <c r="K65" s="2"/>
      <c r="L65" s="5">
        <f>K65*616.72</f>
        <v>0</v>
      </c>
    </row>
    <row r="66" spans="1:12">
      <c r="A66" s="1"/>
      <c r="B66" s="1">
        <v>819614</v>
      </c>
      <c r="C66" s="1" t="s">
        <v>259</v>
      </c>
      <c r="D66" s="1" t="s">
        <v>260</v>
      </c>
      <c r="E66" s="3" t="s">
        <v>261</v>
      </c>
      <c r="F66" s="1" t="s">
        <v>262</v>
      </c>
      <c r="G66" s="1">
        <v>4</v>
      </c>
      <c r="H66" s="1">
        <v>0</v>
      </c>
      <c r="I66" s="1">
        <v>0</v>
      </c>
      <c r="J66" s="1" t="s">
        <v>15</v>
      </c>
      <c r="K66" s="2"/>
      <c r="L66" s="5">
        <f>K66*555.75</f>
        <v>0</v>
      </c>
    </row>
    <row r="67" spans="1:12">
      <c r="A67" s="1"/>
      <c r="B67" s="1">
        <v>819615</v>
      </c>
      <c r="C67" s="1" t="s">
        <v>263</v>
      </c>
      <c r="D67" s="1" t="s">
        <v>264</v>
      </c>
      <c r="E67" s="3" t="s">
        <v>265</v>
      </c>
      <c r="F67" s="1" t="s">
        <v>266</v>
      </c>
      <c r="G67" s="1" t="s">
        <v>14</v>
      </c>
      <c r="H67" s="1">
        <v>0</v>
      </c>
      <c r="I67" s="1">
        <v>0</v>
      </c>
      <c r="J67" s="1" t="s">
        <v>15</v>
      </c>
      <c r="K67" s="2"/>
      <c r="L67" s="5">
        <f>K67*629.73</f>
        <v>0</v>
      </c>
    </row>
    <row r="68" spans="1:12">
      <c r="A68" s="1"/>
      <c r="B68" s="1">
        <v>823142</v>
      </c>
      <c r="C68" s="1" t="s">
        <v>267</v>
      </c>
      <c r="D68" s="1" t="s">
        <v>268</v>
      </c>
      <c r="E68" s="3" t="s">
        <v>269</v>
      </c>
      <c r="F68" s="1" t="s">
        <v>270</v>
      </c>
      <c r="G68" s="1">
        <v>4</v>
      </c>
      <c r="H68" s="1">
        <v>0</v>
      </c>
      <c r="I68" s="1">
        <v>0</v>
      </c>
      <c r="J68" s="1" t="s">
        <v>15</v>
      </c>
      <c r="K68" s="2"/>
      <c r="L68" s="5">
        <f>K68*481.12</f>
        <v>0</v>
      </c>
    </row>
    <row r="69" spans="1:12">
      <c r="A69" s="1"/>
      <c r="B69" s="1">
        <v>823143</v>
      </c>
      <c r="C69" s="1" t="s">
        <v>271</v>
      </c>
      <c r="D69" s="1" t="s">
        <v>272</v>
      </c>
      <c r="E69" s="3" t="s">
        <v>273</v>
      </c>
      <c r="F69" s="1" t="s">
        <v>266</v>
      </c>
      <c r="G69" s="1">
        <v>4</v>
      </c>
      <c r="H69" s="1">
        <v>0</v>
      </c>
      <c r="I69" s="1">
        <v>0</v>
      </c>
      <c r="J69" s="1" t="s">
        <v>15</v>
      </c>
      <c r="K69" s="2"/>
      <c r="L69" s="5">
        <f>K69*629.73</f>
        <v>0</v>
      </c>
    </row>
    <row r="70" spans="1:12">
      <c r="A70" s="1"/>
      <c r="B70" s="1">
        <v>823144</v>
      </c>
      <c r="C70" s="1" t="s">
        <v>274</v>
      </c>
      <c r="D70" s="1" t="s">
        <v>275</v>
      </c>
      <c r="E70" s="3" t="s">
        <v>276</v>
      </c>
      <c r="F70" s="1" t="s">
        <v>277</v>
      </c>
      <c r="G70" s="1">
        <v>0</v>
      </c>
      <c r="H70" s="1">
        <v>0</v>
      </c>
      <c r="I70" s="1">
        <v>0</v>
      </c>
      <c r="J70" s="1" t="s">
        <v>15</v>
      </c>
      <c r="K70" s="2"/>
      <c r="L70" s="5">
        <f>K70*555.42</f>
        <v>0</v>
      </c>
    </row>
    <row r="71" spans="1:12">
      <c r="A71" s="1"/>
      <c r="B71" s="1">
        <v>823145</v>
      </c>
      <c r="C71" s="1" t="s">
        <v>278</v>
      </c>
      <c r="D71" s="1" t="s">
        <v>279</v>
      </c>
      <c r="E71" s="3" t="s">
        <v>280</v>
      </c>
      <c r="F71" s="1" t="s">
        <v>281</v>
      </c>
      <c r="G71" s="1">
        <v>3</v>
      </c>
      <c r="H71" s="1">
        <v>0</v>
      </c>
      <c r="I71" s="1">
        <v>0</v>
      </c>
      <c r="J71" s="1" t="s">
        <v>15</v>
      </c>
      <c r="K71" s="2"/>
      <c r="L71" s="5">
        <f>K71*748.61</f>
        <v>0</v>
      </c>
    </row>
    <row r="72" spans="1:12">
      <c r="A72" s="1"/>
      <c r="B72" s="1">
        <v>823970</v>
      </c>
      <c r="C72" s="1" t="s">
        <v>282</v>
      </c>
      <c r="D72" s="1" t="s">
        <v>283</v>
      </c>
      <c r="E72" s="3" t="s">
        <v>284</v>
      </c>
      <c r="F72" s="1" t="s">
        <v>285</v>
      </c>
      <c r="G72" s="1" t="s">
        <v>14</v>
      </c>
      <c r="H72" s="1">
        <v>0</v>
      </c>
      <c r="I72" s="1">
        <v>0</v>
      </c>
      <c r="J72" s="1" t="s">
        <v>15</v>
      </c>
      <c r="K72" s="2"/>
      <c r="L72" s="5">
        <f>K72*655.73</f>
        <v>0</v>
      </c>
    </row>
    <row r="73" spans="1:12">
      <c r="A73" s="1"/>
      <c r="B73" s="1">
        <v>823969</v>
      </c>
      <c r="C73" s="1" t="s">
        <v>286</v>
      </c>
      <c r="D73" s="1" t="s">
        <v>287</v>
      </c>
      <c r="E73" s="3" t="s">
        <v>288</v>
      </c>
      <c r="F73" s="1" t="s">
        <v>289</v>
      </c>
      <c r="G73" s="1">
        <v>7</v>
      </c>
      <c r="H73" s="1">
        <v>0</v>
      </c>
      <c r="I73" s="1">
        <v>0</v>
      </c>
      <c r="J73" s="1" t="s">
        <v>15</v>
      </c>
      <c r="K73" s="2"/>
      <c r="L73" s="5">
        <f>K73*436.54</f>
        <v>0</v>
      </c>
    </row>
    <row r="74" spans="1:12">
      <c r="A74" s="1"/>
      <c r="B74" s="1">
        <v>823968</v>
      </c>
      <c r="C74" s="1" t="s">
        <v>290</v>
      </c>
      <c r="D74" s="1" t="s">
        <v>291</v>
      </c>
      <c r="E74" s="3" t="s">
        <v>292</v>
      </c>
      <c r="F74" s="1" t="s">
        <v>293</v>
      </c>
      <c r="G74" s="1">
        <v>5</v>
      </c>
      <c r="H74" s="1">
        <v>0</v>
      </c>
      <c r="I74" s="1">
        <v>0</v>
      </c>
      <c r="J74" s="1" t="s">
        <v>15</v>
      </c>
      <c r="K74" s="2"/>
      <c r="L74" s="5">
        <f>K74*442.11</f>
        <v>0</v>
      </c>
    </row>
    <row r="75" spans="1:12">
      <c r="A75" s="1"/>
      <c r="B75" s="1">
        <v>883559</v>
      </c>
      <c r="C75" s="1" t="s">
        <v>294</v>
      </c>
      <c r="D75" s="1"/>
      <c r="E75" s="3" t="s">
        <v>276</v>
      </c>
      <c r="F75" s="1" t="s">
        <v>295</v>
      </c>
      <c r="G75" s="1" t="s">
        <v>223</v>
      </c>
      <c r="H75" s="1">
        <v>0</v>
      </c>
      <c r="I75" s="1">
        <v>0</v>
      </c>
      <c r="J75" s="1" t="s">
        <v>15</v>
      </c>
      <c r="K75" s="2"/>
      <c r="L75" s="5">
        <f>K75*358.97</f>
        <v>0</v>
      </c>
    </row>
    <row r="76" spans="1:12">
      <c r="A76" s="1"/>
      <c r="B76" s="1">
        <v>883557</v>
      </c>
      <c r="C76" s="1" t="s">
        <v>296</v>
      </c>
      <c r="D76" s="1"/>
      <c r="E76" s="3" t="s">
        <v>246</v>
      </c>
      <c r="F76" s="1" t="s">
        <v>297</v>
      </c>
      <c r="G76" s="1" t="s">
        <v>74</v>
      </c>
      <c r="H76" s="1">
        <v>0</v>
      </c>
      <c r="I76" s="1">
        <v>0</v>
      </c>
      <c r="J76" s="1" t="s">
        <v>15</v>
      </c>
      <c r="K76" s="2"/>
      <c r="L76" s="5">
        <f>K76*328.64</f>
        <v>0</v>
      </c>
    </row>
    <row r="77" spans="1:12">
      <c r="A77" s="1"/>
      <c r="B77" s="1">
        <v>883558</v>
      </c>
      <c r="C77" s="1" t="s">
        <v>298</v>
      </c>
      <c r="D77" s="1"/>
      <c r="E77" s="3" t="s">
        <v>269</v>
      </c>
      <c r="F77" s="1" t="s">
        <v>297</v>
      </c>
      <c r="G77" s="1" t="s">
        <v>223</v>
      </c>
      <c r="H77" s="1">
        <v>0</v>
      </c>
      <c r="I77" s="1">
        <v>0</v>
      </c>
      <c r="J77" s="1" t="s">
        <v>15</v>
      </c>
      <c r="K77" s="2"/>
      <c r="L77" s="5">
        <f>K77*328.64</f>
        <v>0</v>
      </c>
    </row>
    <row r="78" spans="1:12">
      <c r="A78" s="1"/>
      <c r="B78" s="1">
        <v>819452</v>
      </c>
      <c r="C78" s="1" t="s">
        <v>299</v>
      </c>
      <c r="D78" s="1" t="s">
        <v>300</v>
      </c>
      <c r="E78" s="3" t="s">
        <v>301</v>
      </c>
      <c r="F78" s="1" t="s">
        <v>302</v>
      </c>
      <c r="G78" s="1" t="s">
        <v>303</v>
      </c>
      <c r="H78" s="1" t="s">
        <v>303</v>
      </c>
      <c r="I78" s="1">
        <v>0</v>
      </c>
      <c r="J78" s="1" t="s">
        <v>15</v>
      </c>
      <c r="K78" s="2"/>
      <c r="L78" s="5">
        <f>K78*6.00</f>
        <v>0</v>
      </c>
    </row>
    <row r="79" spans="1:12">
      <c r="A79" s="1"/>
      <c r="B79" s="1">
        <v>819453</v>
      </c>
      <c r="C79" s="1" t="s">
        <v>304</v>
      </c>
      <c r="D79" s="1" t="s">
        <v>305</v>
      </c>
      <c r="E79" s="3" t="s">
        <v>306</v>
      </c>
      <c r="F79" s="1" t="s">
        <v>307</v>
      </c>
      <c r="G79" s="1" t="s">
        <v>308</v>
      </c>
      <c r="H79" s="1" t="s">
        <v>303</v>
      </c>
      <c r="I79" s="1">
        <v>0</v>
      </c>
      <c r="J79" s="1" t="s">
        <v>15</v>
      </c>
      <c r="K79" s="2"/>
      <c r="L79" s="5">
        <f>K79*9.00</f>
        <v>0</v>
      </c>
    </row>
    <row r="80" spans="1:12">
      <c r="A80" s="1"/>
      <c r="B80" s="1">
        <v>819454</v>
      </c>
      <c r="C80" s="1" t="s">
        <v>309</v>
      </c>
      <c r="D80" s="1" t="s">
        <v>310</v>
      </c>
      <c r="E80" s="3" t="s">
        <v>311</v>
      </c>
      <c r="F80" s="1" t="s">
        <v>312</v>
      </c>
      <c r="G80" s="1" t="s">
        <v>223</v>
      </c>
      <c r="H80" s="1">
        <v>0</v>
      </c>
      <c r="I80" s="1">
        <v>0</v>
      </c>
      <c r="J80" s="1" t="s">
        <v>15</v>
      </c>
      <c r="K80" s="2"/>
      <c r="L80" s="5">
        <f>K80*13.00</f>
        <v>0</v>
      </c>
    </row>
    <row r="81" spans="1:12">
      <c r="A81" s="1"/>
      <c r="B81" s="1">
        <v>819455</v>
      </c>
      <c r="C81" s="1" t="s">
        <v>313</v>
      </c>
      <c r="D81" s="1" t="s">
        <v>314</v>
      </c>
      <c r="E81" s="3" t="s">
        <v>315</v>
      </c>
      <c r="F81" s="1" t="s">
        <v>316</v>
      </c>
      <c r="G81" s="1" t="s">
        <v>74</v>
      </c>
      <c r="H81" s="1" t="s">
        <v>308</v>
      </c>
      <c r="I81" s="1">
        <v>0</v>
      </c>
      <c r="J81" s="1" t="s">
        <v>15</v>
      </c>
      <c r="K81" s="2"/>
      <c r="L81" s="5">
        <f>K81*17.00</f>
        <v>0</v>
      </c>
    </row>
    <row r="82" spans="1:12">
      <c r="A82" s="1"/>
      <c r="B82" s="1">
        <v>819456</v>
      </c>
      <c r="C82" s="1" t="s">
        <v>317</v>
      </c>
      <c r="D82" s="1" t="s">
        <v>318</v>
      </c>
      <c r="E82" s="3" t="s">
        <v>319</v>
      </c>
      <c r="F82" s="1" t="s">
        <v>320</v>
      </c>
      <c r="G82" s="1">
        <v>5</v>
      </c>
      <c r="H82" s="1" t="s">
        <v>321</v>
      </c>
      <c r="I82" s="1">
        <v>0</v>
      </c>
      <c r="J82" s="1" t="s">
        <v>15</v>
      </c>
      <c r="K82" s="2"/>
      <c r="L82" s="5">
        <f>K82*218.00</f>
        <v>0</v>
      </c>
    </row>
    <row r="83" spans="1:12">
      <c r="A83" s="1"/>
      <c r="B83" s="1">
        <v>819457</v>
      </c>
      <c r="C83" s="1" t="s">
        <v>322</v>
      </c>
      <c r="D83" s="1" t="s">
        <v>323</v>
      </c>
      <c r="E83" s="3" t="s">
        <v>324</v>
      </c>
      <c r="F83" s="1" t="s">
        <v>325</v>
      </c>
      <c r="G83" s="1" t="s">
        <v>14</v>
      </c>
      <c r="H83" s="1" t="s">
        <v>223</v>
      </c>
      <c r="I83" s="1">
        <v>0</v>
      </c>
      <c r="J83" s="1" t="s">
        <v>15</v>
      </c>
      <c r="K83" s="2"/>
      <c r="L83" s="5">
        <f>K83*308.00</f>
        <v>0</v>
      </c>
    </row>
    <row r="84" spans="1:12">
      <c r="A84" s="1"/>
      <c r="B84" s="1">
        <v>819458</v>
      </c>
      <c r="C84" s="1" t="s">
        <v>326</v>
      </c>
      <c r="D84" s="1" t="s">
        <v>327</v>
      </c>
      <c r="E84" s="3" t="s">
        <v>328</v>
      </c>
      <c r="F84" s="1" t="s">
        <v>329</v>
      </c>
      <c r="G84" s="1" t="s">
        <v>14</v>
      </c>
      <c r="H84" s="1" t="s">
        <v>303</v>
      </c>
      <c r="I84" s="1">
        <v>0</v>
      </c>
      <c r="J84" s="1" t="s">
        <v>15</v>
      </c>
      <c r="K84" s="2"/>
      <c r="L84" s="5">
        <f>K84*343.00</f>
        <v>0</v>
      </c>
    </row>
    <row r="85" spans="1:12">
      <c r="A85" s="1"/>
      <c r="B85" s="1">
        <v>819459</v>
      </c>
      <c r="C85" s="1" t="s">
        <v>330</v>
      </c>
      <c r="D85" s="1" t="s">
        <v>331</v>
      </c>
      <c r="E85" s="3" t="s">
        <v>332</v>
      </c>
      <c r="F85" s="1" t="s">
        <v>333</v>
      </c>
      <c r="G85" s="1" t="s">
        <v>20</v>
      </c>
      <c r="H85" s="1" t="s">
        <v>303</v>
      </c>
      <c r="I85" s="1">
        <v>0</v>
      </c>
      <c r="J85" s="1" t="s">
        <v>15</v>
      </c>
      <c r="K85" s="2"/>
      <c r="L85" s="5">
        <f>K85*354.00</f>
        <v>0</v>
      </c>
    </row>
    <row r="86" spans="1:12">
      <c r="A86" s="1"/>
      <c r="B86" s="1">
        <v>819460</v>
      </c>
      <c r="C86" s="1" t="s">
        <v>334</v>
      </c>
      <c r="D86" s="1" t="s">
        <v>335</v>
      </c>
      <c r="E86" s="3" t="s">
        <v>336</v>
      </c>
      <c r="F86" s="1" t="s">
        <v>337</v>
      </c>
      <c r="G86" s="1">
        <v>0</v>
      </c>
      <c r="H86" s="1">
        <v>0</v>
      </c>
      <c r="I86" s="1">
        <v>0</v>
      </c>
      <c r="J86" s="1" t="s">
        <v>15</v>
      </c>
      <c r="K86" s="2"/>
      <c r="L86" s="5">
        <f>K86*584.00</f>
        <v>0</v>
      </c>
    </row>
    <row r="87" spans="1:12">
      <c r="A87" s="1"/>
      <c r="B87" s="1">
        <v>819461</v>
      </c>
      <c r="C87" s="1" t="s">
        <v>338</v>
      </c>
      <c r="D87" s="1" t="s">
        <v>339</v>
      </c>
      <c r="E87" s="3" t="s">
        <v>340</v>
      </c>
      <c r="F87" s="1" t="s">
        <v>341</v>
      </c>
      <c r="G87" s="1" t="s">
        <v>14</v>
      </c>
      <c r="H87" s="1" t="s">
        <v>308</v>
      </c>
      <c r="I87" s="1">
        <v>0</v>
      </c>
      <c r="J87" s="1" t="s">
        <v>15</v>
      </c>
      <c r="K87" s="2"/>
      <c r="L87" s="5">
        <f>K87*592.00</f>
        <v>0</v>
      </c>
    </row>
    <row r="88" spans="1:12">
      <c r="A88" s="1"/>
      <c r="B88" s="1">
        <v>819462</v>
      </c>
      <c r="C88" s="1" t="s">
        <v>342</v>
      </c>
      <c r="D88" s="1" t="s">
        <v>343</v>
      </c>
      <c r="E88" s="3" t="s">
        <v>344</v>
      </c>
      <c r="F88" s="1" t="s">
        <v>345</v>
      </c>
      <c r="G88" s="1" t="s">
        <v>14</v>
      </c>
      <c r="H88" s="1">
        <v>0</v>
      </c>
      <c r="I88" s="1">
        <v>0</v>
      </c>
      <c r="J88" s="1" t="s">
        <v>15</v>
      </c>
      <c r="K88" s="2"/>
      <c r="L88" s="5">
        <f>K88*1446.00</f>
        <v>0</v>
      </c>
    </row>
    <row r="89" spans="1:12">
      <c r="A89" s="1"/>
      <c r="B89" s="1">
        <v>819463</v>
      </c>
      <c r="C89" s="1" t="s">
        <v>346</v>
      </c>
      <c r="D89" s="1" t="s">
        <v>347</v>
      </c>
      <c r="E89" s="3" t="s">
        <v>348</v>
      </c>
      <c r="F89" s="1" t="s">
        <v>349</v>
      </c>
      <c r="G89" s="1">
        <v>4</v>
      </c>
      <c r="H89" s="1" t="s">
        <v>223</v>
      </c>
      <c r="I89" s="1">
        <v>0</v>
      </c>
      <c r="J89" s="1" t="s">
        <v>15</v>
      </c>
      <c r="K89" s="2"/>
      <c r="L89" s="5">
        <f>K89*1320.00</f>
        <v>0</v>
      </c>
    </row>
    <row r="90" spans="1:12">
      <c r="A90" s="1"/>
      <c r="B90" s="1">
        <v>819464</v>
      </c>
      <c r="C90" s="1" t="s">
        <v>350</v>
      </c>
      <c r="D90" s="1" t="s">
        <v>351</v>
      </c>
      <c r="E90" s="3" t="s">
        <v>352</v>
      </c>
      <c r="F90" s="1" t="s">
        <v>353</v>
      </c>
      <c r="G90" s="1">
        <v>1</v>
      </c>
      <c r="H90" s="1" t="s">
        <v>74</v>
      </c>
      <c r="I90" s="1">
        <v>0</v>
      </c>
      <c r="J90" s="1" t="s">
        <v>15</v>
      </c>
      <c r="K90" s="2"/>
      <c r="L90" s="5">
        <f>K90*1464.00</f>
        <v>0</v>
      </c>
    </row>
    <row r="91" spans="1:12">
      <c r="A91" s="1"/>
      <c r="B91" s="1">
        <v>819465</v>
      </c>
      <c r="C91" s="1" t="s">
        <v>354</v>
      </c>
      <c r="D91" s="1" t="s">
        <v>355</v>
      </c>
      <c r="E91" s="3" t="s">
        <v>356</v>
      </c>
      <c r="F91" s="1" t="s">
        <v>357</v>
      </c>
      <c r="G91" s="1" t="s">
        <v>74</v>
      </c>
      <c r="H91" s="1" t="s">
        <v>303</v>
      </c>
      <c r="I91" s="1">
        <v>0</v>
      </c>
      <c r="J91" s="1" t="s">
        <v>15</v>
      </c>
      <c r="K91" s="2"/>
      <c r="L91" s="5">
        <f>K91*261.00</f>
        <v>0</v>
      </c>
    </row>
    <row r="92" spans="1:12">
      <c r="A92" s="1"/>
      <c r="B92" s="1">
        <v>819466</v>
      </c>
      <c r="C92" s="1" t="s">
        <v>358</v>
      </c>
      <c r="D92" s="1" t="s">
        <v>359</v>
      </c>
      <c r="E92" s="3" t="s">
        <v>360</v>
      </c>
      <c r="F92" s="1" t="s">
        <v>361</v>
      </c>
      <c r="G92" s="1">
        <v>0</v>
      </c>
      <c r="H92" s="1">
        <v>0</v>
      </c>
      <c r="I92" s="1">
        <v>0</v>
      </c>
      <c r="J92" s="1" t="s">
        <v>15</v>
      </c>
      <c r="K92" s="2"/>
      <c r="L92" s="5">
        <f>K92*338.00</f>
        <v>0</v>
      </c>
    </row>
    <row r="93" spans="1:12">
      <c r="A93" s="1"/>
      <c r="B93" s="1">
        <v>819467</v>
      </c>
      <c r="C93" s="1" t="s">
        <v>362</v>
      </c>
      <c r="D93" s="1" t="s">
        <v>363</v>
      </c>
      <c r="E93" s="3" t="s">
        <v>364</v>
      </c>
      <c r="F93" s="1" t="s">
        <v>365</v>
      </c>
      <c r="G93" s="1">
        <v>8</v>
      </c>
      <c r="H93" s="1" t="s">
        <v>303</v>
      </c>
      <c r="I93" s="1">
        <v>0</v>
      </c>
      <c r="J93" s="1" t="s">
        <v>15</v>
      </c>
      <c r="K93" s="2"/>
      <c r="L93" s="5">
        <f>K93*336.00</f>
        <v>0</v>
      </c>
    </row>
    <row r="94" spans="1:12">
      <c r="A94" s="1"/>
      <c r="B94" s="1">
        <v>819468</v>
      </c>
      <c r="C94" s="1" t="s">
        <v>366</v>
      </c>
      <c r="D94" s="1" t="s">
        <v>367</v>
      </c>
      <c r="E94" s="3" t="s">
        <v>368</v>
      </c>
      <c r="F94" s="1" t="s">
        <v>369</v>
      </c>
      <c r="G94" s="1" t="s">
        <v>14</v>
      </c>
      <c r="H94" s="1" t="s">
        <v>303</v>
      </c>
      <c r="I94" s="1">
        <v>0</v>
      </c>
      <c r="J94" s="1" t="s">
        <v>15</v>
      </c>
      <c r="K94" s="2"/>
      <c r="L94" s="5">
        <f>K94*460.00</f>
        <v>0</v>
      </c>
    </row>
    <row r="95" spans="1:12">
      <c r="A95" s="1"/>
      <c r="B95" s="1">
        <v>819469</v>
      </c>
      <c r="C95" s="1" t="s">
        <v>370</v>
      </c>
      <c r="D95" s="1" t="s">
        <v>371</v>
      </c>
      <c r="E95" s="3" t="s">
        <v>372</v>
      </c>
      <c r="F95" s="1" t="s">
        <v>373</v>
      </c>
      <c r="G95" s="1">
        <v>4</v>
      </c>
      <c r="H95" s="1" t="s">
        <v>308</v>
      </c>
      <c r="I95" s="1">
        <v>0</v>
      </c>
      <c r="J95" s="1" t="s">
        <v>15</v>
      </c>
      <c r="K95" s="2"/>
      <c r="L95" s="5">
        <f>K95*564.00</f>
        <v>0</v>
      </c>
    </row>
    <row r="96" spans="1:12">
      <c r="A96" s="1"/>
      <c r="B96" s="1">
        <v>819470</v>
      </c>
      <c r="C96" s="1" t="s">
        <v>374</v>
      </c>
      <c r="D96" s="1" t="s">
        <v>375</v>
      </c>
      <c r="E96" s="3" t="s">
        <v>376</v>
      </c>
      <c r="F96" s="1" t="s">
        <v>377</v>
      </c>
      <c r="G96" s="1">
        <v>1</v>
      </c>
      <c r="H96" s="1" t="s">
        <v>223</v>
      </c>
      <c r="I96" s="1">
        <v>0</v>
      </c>
      <c r="J96" s="1" t="s">
        <v>15</v>
      </c>
      <c r="K96" s="2"/>
      <c r="L96" s="5">
        <f>K96*648.00</f>
        <v>0</v>
      </c>
    </row>
    <row r="97" spans="1:12">
      <c r="A97" s="1"/>
      <c r="B97" s="1">
        <v>819471</v>
      </c>
      <c r="C97" s="1" t="s">
        <v>378</v>
      </c>
      <c r="D97" s="1" t="s">
        <v>379</v>
      </c>
      <c r="E97" s="3" t="s">
        <v>380</v>
      </c>
      <c r="F97" s="1" t="s">
        <v>381</v>
      </c>
      <c r="G97" s="1" t="s">
        <v>14</v>
      </c>
      <c r="H97" s="1" t="s">
        <v>20</v>
      </c>
      <c r="I97" s="1" t="s">
        <v>14</v>
      </c>
      <c r="J97" s="1" t="s">
        <v>15</v>
      </c>
      <c r="K97" s="2"/>
      <c r="L97" s="5">
        <f>K97*1326.00</f>
        <v>0</v>
      </c>
    </row>
    <row r="98" spans="1:12">
      <c r="A98" s="1"/>
      <c r="B98" s="1">
        <v>819472</v>
      </c>
      <c r="C98" s="1" t="s">
        <v>382</v>
      </c>
      <c r="D98" s="1" t="s">
        <v>383</v>
      </c>
      <c r="E98" s="3" t="s">
        <v>384</v>
      </c>
      <c r="F98" s="1" t="s">
        <v>385</v>
      </c>
      <c r="G98" s="1">
        <v>5</v>
      </c>
      <c r="H98" s="1" t="s">
        <v>223</v>
      </c>
      <c r="I98" s="1">
        <v>0</v>
      </c>
      <c r="J98" s="1" t="s">
        <v>15</v>
      </c>
      <c r="K98" s="2"/>
      <c r="L98" s="5">
        <f>K98*1373.00</f>
        <v>0</v>
      </c>
    </row>
    <row r="99" spans="1:12">
      <c r="A99" s="1"/>
      <c r="B99" s="1">
        <v>819473</v>
      </c>
      <c r="C99" s="1" t="s">
        <v>386</v>
      </c>
      <c r="D99" s="1" t="s">
        <v>387</v>
      </c>
      <c r="E99" s="3" t="s">
        <v>388</v>
      </c>
      <c r="F99" s="1" t="s">
        <v>389</v>
      </c>
      <c r="G99" s="1">
        <v>5</v>
      </c>
      <c r="H99" s="1" t="s">
        <v>14</v>
      </c>
      <c r="I99" s="1">
        <v>0</v>
      </c>
      <c r="J99" s="1" t="s">
        <v>15</v>
      </c>
      <c r="K99" s="2"/>
      <c r="L99" s="5">
        <f>K99*1264.00</f>
        <v>0</v>
      </c>
    </row>
    <row r="100" spans="1:12">
      <c r="A100" s="1"/>
      <c r="B100" s="1">
        <v>819474</v>
      </c>
      <c r="C100" s="1" t="s">
        <v>390</v>
      </c>
      <c r="D100" s="1" t="s">
        <v>391</v>
      </c>
      <c r="E100" s="3" t="s">
        <v>392</v>
      </c>
      <c r="F100" s="1" t="s">
        <v>393</v>
      </c>
      <c r="G100" s="1" t="s">
        <v>20</v>
      </c>
      <c r="H100" s="1" t="s">
        <v>308</v>
      </c>
      <c r="I100" s="1">
        <v>0</v>
      </c>
      <c r="J100" s="1" t="s">
        <v>15</v>
      </c>
      <c r="K100" s="2"/>
      <c r="L100" s="5">
        <f>K100*403.00</f>
        <v>0</v>
      </c>
    </row>
    <row r="101" spans="1:12">
      <c r="A101" s="1"/>
      <c r="B101" s="1">
        <v>819475</v>
      </c>
      <c r="C101" s="1" t="s">
        <v>394</v>
      </c>
      <c r="D101" s="1" t="s">
        <v>395</v>
      </c>
      <c r="E101" s="3" t="s">
        <v>396</v>
      </c>
      <c r="F101" s="1" t="s">
        <v>397</v>
      </c>
      <c r="G101" s="1" t="s">
        <v>14</v>
      </c>
      <c r="H101" s="1" t="s">
        <v>308</v>
      </c>
      <c r="I101" s="1">
        <v>0</v>
      </c>
      <c r="J101" s="1" t="s">
        <v>15</v>
      </c>
      <c r="K101" s="2"/>
      <c r="L101" s="5">
        <f>K101*599.00</f>
        <v>0</v>
      </c>
    </row>
    <row r="102" spans="1:12">
      <c r="A102" s="1"/>
      <c r="B102" s="1">
        <v>819476</v>
      </c>
      <c r="C102" s="1" t="s">
        <v>398</v>
      </c>
      <c r="D102" s="1" t="s">
        <v>399</v>
      </c>
      <c r="E102" s="3" t="s">
        <v>400</v>
      </c>
      <c r="F102" s="1" t="s">
        <v>401</v>
      </c>
      <c r="G102" s="1">
        <v>6</v>
      </c>
      <c r="H102" s="1" t="s">
        <v>223</v>
      </c>
      <c r="I102" s="1">
        <v>0</v>
      </c>
      <c r="J102" s="1" t="s">
        <v>15</v>
      </c>
      <c r="K102" s="2"/>
      <c r="L102" s="5">
        <f>K102*495.00</f>
        <v>0</v>
      </c>
    </row>
    <row r="103" spans="1:12">
      <c r="A103" s="1"/>
      <c r="B103" s="1">
        <v>819477</v>
      </c>
      <c r="C103" s="1" t="s">
        <v>402</v>
      </c>
      <c r="D103" s="1" t="s">
        <v>403</v>
      </c>
      <c r="E103" s="3" t="s">
        <v>404</v>
      </c>
      <c r="F103" s="1" t="s">
        <v>405</v>
      </c>
      <c r="G103" s="1">
        <v>4</v>
      </c>
      <c r="H103" s="1" t="s">
        <v>223</v>
      </c>
      <c r="I103" s="1">
        <v>0</v>
      </c>
      <c r="J103" s="1" t="s">
        <v>15</v>
      </c>
      <c r="K103" s="2"/>
      <c r="L103" s="5">
        <f>K103*959.00</f>
        <v>0</v>
      </c>
    </row>
    <row r="104" spans="1:12">
      <c r="A104" s="1"/>
      <c r="B104" s="1">
        <v>819478</v>
      </c>
      <c r="C104" s="1" t="s">
        <v>406</v>
      </c>
      <c r="D104" s="1" t="s">
        <v>407</v>
      </c>
      <c r="E104" s="3" t="s">
        <v>408</v>
      </c>
      <c r="F104" s="1" t="s">
        <v>409</v>
      </c>
      <c r="G104" s="1" t="s">
        <v>14</v>
      </c>
      <c r="H104" s="1" t="s">
        <v>14</v>
      </c>
      <c r="I104" s="1">
        <v>0</v>
      </c>
      <c r="J104" s="1" t="s">
        <v>15</v>
      </c>
      <c r="K104" s="2"/>
      <c r="L104" s="5">
        <f>K104*820.00</f>
        <v>0</v>
      </c>
    </row>
    <row r="105" spans="1:12">
      <c r="A105" s="1"/>
      <c r="B105" s="1">
        <v>819479</v>
      </c>
      <c r="C105" s="1" t="s">
        <v>410</v>
      </c>
      <c r="D105" s="1" t="s">
        <v>411</v>
      </c>
      <c r="E105" s="3" t="s">
        <v>412</v>
      </c>
      <c r="F105" s="1" t="s">
        <v>413</v>
      </c>
      <c r="G105" s="1">
        <v>5</v>
      </c>
      <c r="H105" s="1" t="s">
        <v>14</v>
      </c>
      <c r="I105" s="1">
        <v>0</v>
      </c>
      <c r="J105" s="1" t="s">
        <v>15</v>
      </c>
      <c r="K105" s="2"/>
      <c r="L105" s="5">
        <f>K105*892.00</f>
        <v>0</v>
      </c>
    </row>
    <row r="106" spans="1:12">
      <c r="A106" s="1"/>
      <c r="B106" s="1">
        <v>819480</v>
      </c>
      <c r="C106" s="1" t="s">
        <v>414</v>
      </c>
      <c r="D106" s="1" t="s">
        <v>415</v>
      </c>
      <c r="E106" s="3" t="s">
        <v>416</v>
      </c>
      <c r="F106" s="1" t="s">
        <v>417</v>
      </c>
      <c r="G106" s="1">
        <v>5</v>
      </c>
      <c r="H106" s="1" t="s">
        <v>74</v>
      </c>
      <c r="I106" s="1">
        <v>0</v>
      </c>
      <c r="J106" s="1" t="s">
        <v>15</v>
      </c>
      <c r="K106" s="2"/>
      <c r="L106" s="5">
        <f>K106*2137.00</f>
        <v>0</v>
      </c>
    </row>
    <row r="107" spans="1:12">
      <c r="A107" s="1"/>
      <c r="B107" s="1">
        <v>819481</v>
      </c>
      <c r="C107" s="1" t="s">
        <v>418</v>
      </c>
      <c r="D107" s="1" t="s">
        <v>419</v>
      </c>
      <c r="E107" s="3" t="s">
        <v>420</v>
      </c>
      <c r="F107" s="1" t="s">
        <v>421</v>
      </c>
      <c r="G107" s="1" t="s">
        <v>14</v>
      </c>
      <c r="H107" s="1" t="s">
        <v>223</v>
      </c>
      <c r="I107" s="1">
        <v>0</v>
      </c>
      <c r="J107" s="1" t="s">
        <v>15</v>
      </c>
      <c r="K107" s="2"/>
      <c r="L107" s="5">
        <f>K107*1454.00</f>
        <v>0</v>
      </c>
    </row>
    <row r="108" spans="1:12">
      <c r="A108" s="1"/>
      <c r="B108" s="1">
        <v>819482</v>
      </c>
      <c r="C108" s="1" t="s">
        <v>422</v>
      </c>
      <c r="D108" s="1" t="s">
        <v>423</v>
      </c>
      <c r="E108" s="3" t="s">
        <v>424</v>
      </c>
      <c r="F108" s="1" t="s">
        <v>425</v>
      </c>
      <c r="G108" s="1">
        <v>10</v>
      </c>
      <c r="H108" s="1" t="s">
        <v>223</v>
      </c>
      <c r="I108" s="1">
        <v>0</v>
      </c>
      <c r="J108" s="1" t="s">
        <v>15</v>
      </c>
      <c r="K108" s="2"/>
      <c r="L108" s="5">
        <f>K108*1619.00</f>
        <v>0</v>
      </c>
    </row>
    <row r="109" spans="1:12">
      <c r="A109" s="1"/>
      <c r="B109" s="1">
        <v>819483</v>
      </c>
      <c r="C109" s="1" t="s">
        <v>426</v>
      </c>
      <c r="D109" s="1" t="s">
        <v>427</v>
      </c>
      <c r="E109" s="3" t="s">
        <v>428</v>
      </c>
      <c r="F109" s="1" t="s">
        <v>429</v>
      </c>
      <c r="G109" s="1">
        <v>5</v>
      </c>
      <c r="H109" s="1" t="s">
        <v>20</v>
      </c>
      <c r="I109" s="1">
        <v>0</v>
      </c>
      <c r="J109" s="1" t="s">
        <v>15</v>
      </c>
      <c r="K109" s="2"/>
      <c r="L109" s="5">
        <f>K109*1700.00</f>
        <v>0</v>
      </c>
    </row>
    <row r="110" spans="1:12">
      <c r="A110" s="1"/>
      <c r="B110" s="1">
        <v>819484</v>
      </c>
      <c r="C110" s="1" t="s">
        <v>430</v>
      </c>
      <c r="D110" s="1" t="s">
        <v>431</v>
      </c>
      <c r="E110" s="3" t="s">
        <v>432</v>
      </c>
      <c r="F110" s="1" t="s">
        <v>433</v>
      </c>
      <c r="G110" s="1" t="s">
        <v>74</v>
      </c>
      <c r="H110" s="1" t="s">
        <v>223</v>
      </c>
      <c r="I110" s="1">
        <v>0</v>
      </c>
      <c r="J110" s="1" t="s">
        <v>15</v>
      </c>
      <c r="K110" s="2"/>
      <c r="L110" s="5">
        <f>K110*311.00</f>
        <v>0</v>
      </c>
    </row>
    <row r="111" spans="1:12">
      <c r="A111" s="1"/>
      <c r="B111" s="1">
        <v>819485</v>
      </c>
      <c r="C111" s="1" t="s">
        <v>434</v>
      </c>
      <c r="D111" s="1" t="s">
        <v>435</v>
      </c>
      <c r="E111" s="3" t="s">
        <v>436</v>
      </c>
      <c r="F111" s="1" t="s">
        <v>437</v>
      </c>
      <c r="G111" s="1" t="s">
        <v>14</v>
      </c>
      <c r="H111" s="1" t="s">
        <v>303</v>
      </c>
      <c r="I111" s="1">
        <v>0</v>
      </c>
      <c r="J111" s="1" t="s">
        <v>15</v>
      </c>
      <c r="K111" s="2"/>
      <c r="L111" s="5">
        <f>K111*532.00</f>
        <v>0</v>
      </c>
    </row>
    <row r="112" spans="1:12">
      <c r="A112" s="1"/>
      <c r="B112" s="1">
        <v>819486</v>
      </c>
      <c r="C112" s="1" t="s">
        <v>438</v>
      </c>
      <c r="D112" s="1" t="s">
        <v>439</v>
      </c>
      <c r="E112" s="3" t="s">
        <v>440</v>
      </c>
      <c r="F112" s="1" t="s">
        <v>441</v>
      </c>
      <c r="G112" s="1" t="s">
        <v>14</v>
      </c>
      <c r="H112" s="1" t="s">
        <v>223</v>
      </c>
      <c r="I112" s="1">
        <v>0</v>
      </c>
      <c r="J112" s="1" t="s">
        <v>15</v>
      </c>
      <c r="K112" s="2"/>
      <c r="L112" s="5">
        <f>K112*939.00</f>
        <v>0</v>
      </c>
    </row>
    <row r="113" spans="1:12">
      <c r="A113" s="1"/>
      <c r="B113" s="1">
        <v>819487</v>
      </c>
      <c r="C113" s="1" t="s">
        <v>442</v>
      </c>
      <c r="D113" s="1" t="s">
        <v>443</v>
      </c>
      <c r="E113" s="3" t="s">
        <v>444</v>
      </c>
      <c r="F113" s="1" t="s">
        <v>445</v>
      </c>
      <c r="G113" s="1" t="s">
        <v>20</v>
      </c>
      <c r="H113" s="1" t="s">
        <v>74</v>
      </c>
      <c r="I113" s="1">
        <v>9</v>
      </c>
      <c r="J113" s="1" t="s">
        <v>15</v>
      </c>
      <c r="K113" s="2"/>
      <c r="L113" s="5">
        <f>K113*872.00</f>
        <v>0</v>
      </c>
    </row>
    <row r="114" spans="1:12">
      <c r="A114" s="1"/>
      <c r="B114" s="1">
        <v>819488</v>
      </c>
      <c r="C114" s="1" t="s">
        <v>446</v>
      </c>
      <c r="D114" s="1" t="s">
        <v>447</v>
      </c>
      <c r="E114" s="3" t="s">
        <v>448</v>
      </c>
      <c r="F114" s="1" t="s">
        <v>413</v>
      </c>
      <c r="G114" s="1">
        <v>7</v>
      </c>
      <c r="H114" s="1" t="s">
        <v>223</v>
      </c>
      <c r="I114" s="1">
        <v>0</v>
      </c>
      <c r="J114" s="1" t="s">
        <v>15</v>
      </c>
      <c r="K114" s="2"/>
      <c r="L114" s="5">
        <f>K114*892.00</f>
        <v>0</v>
      </c>
    </row>
    <row r="115" spans="1:12">
      <c r="A115" s="1"/>
      <c r="B115" s="1">
        <v>819489</v>
      </c>
      <c r="C115" s="1" t="s">
        <v>449</v>
      </c>
      <c r="D115" s="1" t="s">
        <v>450</v>
      </c>
      <c r="E115" s="3" t="s">
        <v>451</v>
      </c>
      <c r="F115" s="1" t="s">
        <v>452</v>
      </c>
      <c r="G115" s="1">
        <v>1</v>
      </c>
      <c r="H115" s="1" t="s">
        <v>223</v>
      </c>
      <c r="I115" s="1">
        <v>0</v>
      </c>
      <c r="J115" s="1" t="s">
        <v>15</v>
      </c>
      <c r="K115" s="2"/>
      <c r="L115" s="5">
        <f>K115*1051.00</f>
        <v>0</v>
      </c>
    </row>
    <row r="116" spans="1:12">
      <c r="A116" s="1"/>
      <c r="B116" s="1">
        <v>819490</v>
      </c>
      <c r="C116" s="1" t="s">
        <v>453</v>
      </c>
      <c r="D116" s="1" t="s">
        <v>454</v>
      </c>
      <c r="E116" s="3" t="s">
        <v>455</v>
      </c>
      <c r="F116" s="1" t="s">
        <v>456</v>
      </c>
      <c r="G116" s="1" t="s">
        <v>14</v>
      </c>
      <c r="H116" s="1" t="s">
        <v>223</v>
      </c>
      <c r="I116" s="1">
        <v>6</v>
      </c>
      <c r="J116" s="1" t="s">
        <v>15</v>
      </c>
      <c r="K116" s="2"/>
      <c r="L116" s="5">
        <f>K116*1118.00</f>
        <v>0</v>
      </c>
    </row>
    <row r="117" spans="1:12">
      <c r="A117" s="1"/>
      <c r="B117" s="1">
        <v>819491</v>
      </c>
      <c r="C117" s="1" t="s">
        <v>457</v>
      </c>
      <c r="D117" s="1" t="s">
        <v>458</v>
      </c>
      <c r="E117" s="3" t="s">
        <v>459</v>
      </c>
      <c r="F117" s="1" t="s">
        <v>460</v>
      </c>
      <c r="G117" s="1" t="s">
        <v>14</v>
      </c>
      <c r="H117" s="1" t="s">
        <v>74</v>
      </c>
      <c r="I117" s="1" t="s">
        <v>14</v>
      </c>
      <c r="J117" s="1" t="s">
        <v>15</v>
      </c>
      <c r="K117" s="2"/>
      <c r="L117" s="5">
        <f>K117*1534.00</f>
        <v>0</v>
      </c>
    </row>
    <row r="118" spans="1:12">
      <c r="A118" s="1"/>
      <c r="B118" s="1">
        <v>819492</v>
      </c>
      <c r="C118" s="1" t="s">
        <v>461</v>
      </c>
      <c r="D118" s="1" t="s">
        <v>462</v>
      </c>
      <c r="E118" s="3" t="s">
        <v>463</v>
      </c>
      <c r="F118" s="1" t="s">
        <v>464</v>
      </c>
      <c r="G118" s="1">
        <v>-17</v>
      </c>
      <c r="H118" s="1" t="s">
        <v>74</v>
      </c>
      <c r="I118" s="1" t="s">
        <v>20</v>
      </c>
      <c r="J118" s="1" t="s">
        <v>15</v>
      </c>
      <c r="K118" s="2"/>
      <c r="L118" s="5">
        <f>K118*1399.00</f>
        <v>0</v>
      </c>
    </row>
    <row r="119" spans="1:12">
      <c r="A119" s="1"/>
      <c r="B119" s="1">
        <v>819493</v>
      </c>
      <c r="C119" s="1" t="s">
        <v>465</v>
      </c>
      <c r="D119" s="1" t="s">
        <v>466</v>
      </c>
      <c r="E119" s="3" t="s">
        <v>467</v>
      </c>
      <c r="F119" s="1" t="s">
        <v>468</v>
      </c>
      <c r="G119" s="1" t="s">
        <v>14</v>
      </c>
      <c r="H119" s="1" t="s">
        <v>20</v>
      </c>
      <c r="I119" s="1">
        <v>0</v>
      </c>
      <c r="J119" s="1" t="s">
        <v>15</v>
      </c>
      <c r="K119" s="2"/>
      <c r="L119" s="5">
        <f>K119*1272.00</f>
        <v>0</v>
      </c>
    </row>
    <row r="120" spans="1:12">
      <c r="A120" s="1"/>
      <c r="B120" s="1">
        <v>819494</v>
      </c>
      <c r="C120" s="1" t="s">
        <v>469</v>
      </c>
      <c r="D120" s="1" t="s">
        <v>470</v>
      </c>
      <c r="E120" s="3" t="s">
        <v>471</v>
      </c>
      <c r="F120" s="1" t="s">
        <v>472</v>
      </c>
      <c r="G120" s="1">
        <v>6</v>
      </c>
      <c r="H120" s="1" t="s">
        <v>74</v>
      </c>
      <c r="I120" s="1">
        <v>0</v>
      </c>
      <c r="J120" s="1" t="s">
        <v>15</v>
      </c>
      <c r="K120" s="2"/>
      <c r="L120" s="5">
        <f>K120*1242.00</f>
        <v>0</v>
      </c>
    </row>
    <row r="121" spans="1:12">
      <c r="A121" s="1"/>
      <c r="B121" s="1">
        <v>819495</v>
      </c>
      <c r="C121" s="1" t="s">
        <v>473</v>
      </c>
      <c r="D121" s="1" t="s">
        <v>474</v>
      </c>
      <c r="E121" s="3" t="s">
        <v>475</v>
      </c>
      <c r="F121" s="1" t="s">
        <v>476</v>
      </c>
      <c r="G121" s="1" t="s">
        <v>14</v>
      </c>
      <c r="H121" s="1" t="s">
        <v>223</v>
      </c>
      <c r="I121" s="1">
        <v>2</v>
      </c>
      <c r="J121" s="1" t="s">
        <v>15</v>
      </c>
      <c r="K121" s="2"/>
      <c r="L121" s="5">
        <f>K121*1157.00</f>
        <v>0</v>
      </c>
    </row>
    <row r="122" spans="1:12">
      <c r="A122" s="1"/>
      <c r="B122" s="1">
        <v>819496</v>
      </c>
      <c r="C122" s="1" t="s">
        <v>477</v>
      </c>
      <c r="D122" s="1" t="s">
        <v>478</v>
      </c>
      <c r="E122" s="3" t="s">
        <v>479</v>
      </c>
      <c r="F122" s="1" t="s">
        <v>480</v>
      </c>
      <c r="G122" s="1">
        <v>8</v>
      </c>
      <c r="H122" s="1" t="s">
        <v>20</v>
      </c>
      <c r="I122" s="1">
        <v>4</v>
      </c>
      <c r="J122" s="1" t="s">
        <v>15</v>
      </c>
      <c r="K122" s="2"/>
      <c r="L122" s="5">
        <f>K122*1412.00</f>
        <v>0</v>
      </c>
    </row>
    <row r="123" spans="1:12">
      <c r="A123" s="1"/>
      <c r="B123" s="1">
        <v>819497</v>
      </c>
      <c r="C123" s="1" t="s">
        <v>481</v>
      </c>
      <c r="D123" s="1" t="s">
        <v>482</v>
      </c>
      <c r="E123" s="3" t="s">
        <v>483</v>
      </c>
      <c r="F123" s="1" t="s">
        <v>484</v>
      </c>
      <c r="G123" s="1">
        <v>4</v>
      </c>
      <c r="H123" s="1" t="s">
        <v>74</v>
      </c>
      <c r="I123" s="1">
        <v>2</v>
      </c>
      <c r="J123" s="1" t="s">
        <v>15</v>
      </c>
      <c r="K123" s="2"/>
      <c r="L123" s="5">
        <f>K123*1322.00</f>
        <v>0</v>
      </c>
    </row>
    <row r="124" spans="1:12">
      <c r="A124" s="1"/>
      <c r="B124" s="1">
        <v>819498</v>
      </c>
      <c r="C124" s="1" t="s">
        <v>485</v>
      </c>
      <c r="D124" s="1" t="s">
        <v>486</v>
      </c>
      <c r="E124" s="3" t="s">
        <v>487</v>
      </c>
      <c r="F124" s="1" t="s">
        <v>488</v>
      </c>
      <c r="G124" s="1">
        <v>1</v>
      </c>
      <c r="H124" s="1" t="s">
        <v>20</v>
      </c>
      <c r="I124" s="1" t="s">
        <v>20</v>
      </c>
      <c r="J124" s="1" t="s">
        <v>15</v>
      </c>
      <c r="K124" s="2"/>
      <c r="L124" s="5">
        <f>K124*1478.00</f>
        <v>0</v>
      </c>
    </row>
    <row r="125" spans="1:12">
      <c r="A125" s="1"/>
      <c r="B125" s="1">
        <v>819499</v>
      </c>
      <c r="C125" s="1" t="s">
        <v>489</v>
      </c>
      <c r="D125" s="1" t="s">
        <v>490</v>
      </c>
      <c r="E125" s="3" t="s">
        <v>491</v>
      </c>
      <c r="F125" s="1" t="s">
        <v>492</v>
      </c>
      <c r="G125" s="1">
        <v>4</v>
      </c>
      <c r="H125" s="1">
        <v>0</v>
      </c>
      <c r="I125" s="1">
        <v>1</v>
      </c>
      <c r="J125" s="1" t="s">
        <v>15</v>
      </c>
      <c r="K125" s="2"/>
      <c r="L125" s="5">
        <f>K125*3718.00</f>
        <v>0</v>
      </c>
    </row>
    <row r="126" spans="1:12">
      <c r="A126" s="1"/>
      <c r="B126" s="1">
        <v>819500</v>
      </c>
      <c r="C126" s="1" t="s">
        <v>493</v>
      </c>
      <c r="D126" s="1" t="s">
        <v>494</v>
      </c>
      <c r="E126" s="3" t="s">
        <v>495</v>
      </c>
      <c r="F126" s="1" t="s">
        <v>496</v>
      </c>
      <c r="G126" s="1">
        <v>0</v>
      </c>
      <c r="H126" s="1" t="s">
        <v>223</v>
      </c>
      <c r="I126" s="1" t="s">
        <v>20</v>
      </c>
      <c r="J126" s="1" t="s">
        <v>15</v>
      </c>
      <c r="K126" s="2"/>
      <c r="L126" s="5">
        <f>K126*2549.00</f>
        <v>0</v>
      </c>
    </row>
    <row r="127" spans="1:12">
      <c r="A127" s="1"/>
      <c r="B127" s="1">
        <v>819501</v>
      </c>
      <c r="C127" s="1" t="s">
        <v>497</v>
      </c>
      <c r="D127" s="1" t="s">
        <v>498</v>
      </c>
      <c r="E127" s="3" t="s">
        <v>499</v>
      </c>
      <c r="F127" s="1" t="s">
        <v>500</v>
      </c>
      <c r="G127" s="1" t="s">
        <v>14</v>
      </c>
      <c r="H127" s="1" t="s">
        <v>14</v>
      </c>
      <c r="I127" s="1">
        <v>4</v>
      </c>
      <c r="J127" s="1" t="s">
        <v>15</v>
      </c>
      <c r="K127" s="2"/>
      <c r="L127" s="5">
        <f>K127*2758.00</f>
        <v>0</v>
      </c>
    </row>
    <row r="128" spans="1:12">
      <c r="A128" s="1"/>
      <c r="B128" s="1">
        <v>819502</v>
      </c>
      <c r="C128" s="1" t="s">
        <v>501</v>
      </c>
      <c r="D128" s="1" t="s">
        <v>502</v>
      </c>
      <c r="E128" s="3" t="s">
        <v>503</v>
      </c>
      <c r="F128" s="1" t="s">
        <v>504</v>
      </c>
      <c r="G128" s="1">
        <v>1</v>
      </c>
      <c r="H128" s="1" t="s">
        <v>20</v>
      </c>
      <c r="I128" s="1">
        <v>6</v>
      </c>
      <c r="J128" s="1" t="s">
        <v>15</v>
      </c>
      <c r="K128" s="2"/>
      <c r="L128" s="5">
        <f>K128*3011.00</f>
        <v>0</v>
      </c>
    </row>
    <row r="129" spans="1:12">
      <c r="A129" s="1"/>
      <c r="B129" s="1">
        <v>819503</v>
      </c>
      <c r="C129" s="1" t="s">
        <v>505</v>
      </c>
      <c r="D129" s="1" t="s">
        <v>506</v>
      </c>
      <c r="E129" s="3" t="s">
        <v>507</v>
      </c>
      <c r="F129" s="1" t="s">
        <v>508</v>
      </c>
      <c r="G129" s="1">
        <v>10</v>
      </c>
      <c r="H129" s="1" t="s">
        <v>14</v>
      </c>
      <c r="I129" s="1">
        <v>2</v>
      </c>
      <c r="J129" s="1" t="s">
        <v>15</v>
      </c>
      <c r="K129" s="2"/>
      <c r="L129" s="5">
        <f>K129*2714.00</f>
        <v>0</v>
      </c>
    </row>
    <row r="130" spans="1:12">
      <c r="A130" s="1"/>
      <c r="B130" s="1">
        <v>819504</v>
      </c>
      <c r="C130" s="1" t="s">
        <v>509</v>
      </c>
      <c r="D130" s="1" t="s">
        <v>510</v>
      </c>
      <c r="E130" s="3" t="s">
        <v>511</v>
      </c>
      <c r="F130" s="1" t="s">
        <v>512</v>
      </c>
      <c r="G130" s="1">
        <v>0</v>
      </c>
      <c r="H130" s="1">
        <v>0</v>
      </c>
      <c r="I130" s="1">
        <v>5</v>
      </c>
      <c r="J130" s="1" t="s">
        <v>15</v>
      </c>
      <c r="K130" s="2"/>
      <c r="L130" s="5">
        <f>K130*3096.00</f>
        <v>0</v>
      </c>
    </row>
    <row r="131" spans="1:12">
      <c r="A131" s="1"/>
      <c r="B131" s="1">
        <v>819505</v>
      </c>
      <c r="C131" s="1" t="s">
        <v>513</v>
      </c>
      <c r="D131" s="1" t="s">
        <v>514</v>
      </c>
      <c r="E131" s="3" t="s">
        <v>515</v>
      </c>
      <c r="F131" s="1" t="s">
        <v>516</v>
      </c>
      <c r="G131" s="1">
        <v>3</v>
      </c>
      <c r="H131" s="1" t="s">
        <v>223</v>
      </c>
      <c r="I131" s="1">
        <v>6</v>
      </c>
      <c r="J131" s="1" t="s">
        <v>15</v>
      </c>
      <c r="K131" s="2"/>
      <c r="L131" s="5">
        <f>K131*2981.00</f>
        <v>0</v>
      </c>
    </row>
    <row r="132" spans="1:12">
      <c r="A132" s="1"/>
      <c r="B132" s="1">
        <v>819506</v>
      </c>
      <c r="C132" s="1" t="s">
        <v>517</v>
      </c>
      <c r="D132" s="1" t="s">
        <v>518</v>
      </c>
      <c r="E132" s="3" t="s">
        <v>519</v>
      </c>
      <c r="F132" s="1" t="s">
        <v>520</v>
      </c>
      <c r="G132" s="1" t="s">
        <v>14</v>
      </c>
      <c r="H132" s="1" t="s">
        <v>223</v>
      </c>
      <c r="I132" s="1">
        <v>0</v>
      </c>
      <c r="J132" s="1" t="s">
        <v>15</v>
      </c>
      <c r="K132" s="2"/>
      <c r="L132" s="5">
        <f>K132*466.00</f>
        <v>0</v>
      </c>
    </row>
    <row r="133" spans="1:12">
      <c r="A133" s="1"/>
      <c r="B133" s="1">
        <v>819507</v>
      </c>
      <c r="C133" s="1" t="s">
        <v>521</v>
      </c>
      <c r="D133" s="1" t="s">
        <v>522</v>
      </c>
      <c r="E133" s="3" t="s">
        <v>523</v>
      </c>
      <c r="F133" s="1" t="s">
        <v>524</v>
      </c>
      <c r="G133" s="1">
        <v>-2</v>
      </c>
      <c r="H133" s="1">
        <v>0</v>
      </c>
      <c r="I133" s="1" t="s">
        <v>223</v>
      </c>
      <c r="J133" s="1" t="s">
        <v>15</v>
      </c>
      <c r="K133" s="2"/>
      <c r="L133" s="5">
        <f>K133*817.00</f>
        <v>0</v>
      </c>
    </row>
    <row r="134" spans="1:12">
      <c r="A134" s="1"/>
      <c r="B134" s="1">
        <v>819508</v>
      </c>
      <c r="C134" s="1" t="s">
        <v>525</v>
      </c>
      <c r="D134" s="1" t="s">
        <v>526</v>
      </c>
      <c r="E134" s="3" t="s">
        <v>527</v>
      </c>
      <c r="F134" s="1" t="s">
        <v>528</v>
      </c>
      <c r="G134" s="1" t="s">
        <v>14</v>
      </c>
      <c r="H134" s="1" t="s">
        <v>223</v>
      </c>
      <c r="I134" s="1" t="s">
        <v>223</v>
      </c>
      <c r="J134" s="1" t="s">
        <v>15</v>
      </c>
      <c r="K134" s="2"/>
      <c r="L134" s="5">
        <f>K134*764.00</f>
        <v>0</v>
      </c>
    </row>
    <row r="135" spans="1:12">
      <c r="A135" s="1"/>
      <c r="B135" s="1">
        <v>819509</v>
      </c>
      <c r="C135" s="1" t="s">
        <v>529</v>
      </c>
      <c r="D135" s="1" t="s">
        <v>530</v>
      </c>
      <c r="E135" s="3" t="s">
        <v>531</v>
      </c>
      <c r="F135" s="1" t="s">
        <v>532</v>
      </c>
      <c r="G135" s="1">
        <v>8</v>
      </c>
      <c r="H135" s="1" t="s">
        <v>223</v>
      </c>
      <c r="I135" s="1">
        <v>0</v>
      </c>
      <c r="J135" s="1" t="s">
        <v>15</v>
      </c>
      <c r="K135" s="2"/>
      <c r="L135" s="5">
        <f>K135*1159.00</f>
        <v>0</v>
      </c>
    </row>
    <row r="136" spans="1:12">
      <c r="A136" s="1"/>
      <c r="B136" s="1">
        <v>819510</v>
      </c>
      <c r="C136" s="1" t="s">
        <v>533</v>
      </c>
      <c r="D136" s="1" t="s">
        <v>534</v>
      </c>
      <c r="E136" s="3" t="s">
        <v>535</v>
      </c>
      <c r="F136" s="1" t="s">
        <v>536</v>
      </c>
      <c r="G136" s="1" t="s">
        <v>14</v>
      </c>
      <c r="H136" s="1" t="s">
        <v>74</v>
      </c>
      <c r="I136" s="1" t="s">
        <v>74</v>
      </c>
      <c r="J136" s="1" t="s">
        <v>15</v>
      </c>
      <c r="K136" s="2"/>
      <c r="L136" s="5">
        <f>K136*1445.00</f>
        <v>0</v>
      </c>
    </row>
    <row r="137" spans="1:12">
      <c r="A137" s="1"/>
      <c r="B137" s="1">
        <v>819511</v>
      </c>
      <c r="C137" s="1" t="s">
        <v>537</v>
      </c>
      <c r="D137" s="1" t="s">
        <v>538</v>
      </c>
      <c r="E137" s="3" t="s">
        <v>539</v>
      </c>
      <c r="F137" s="1" t="s">
        <v>540</v>
      </c>
      <c r="G137" s="1">
        <v>0</v>
      </c>
      <c r="H137" s="1">
        <v>0</v>
      </c>
      <c r="I137" s="1">
        <v>6</v>
      </c>
      <c r="J137" s="1" t="s">
        <v>15</v>
      </c>
      <c r="K137" s="2"/>
      <c r="L137" s="5">
        <f>K137*2739.00</f>
        <v>0</v>
      </c>
    </row>
    <row r="138" spans="1:12">
      <c r="A138" s="1"/>
      <c r="B138" s="1">
        <v>819512</v>
      </c>
      <c r="C138" s="1" t="s">
        <v>541</v>
      </c>
      <c r="D138" s="1" t="s">
        <v>542</v>
      </c>
      <c r="E138" s="3" t="s">
        <v>543</v>
      </c>
      <c r="F138" s="1" t="s">
        <v>544</v>
      </c>
      <c r="G138" s="1">
        <v>2</v>
      </c>
      <c r="H138" s="1" t="s">
        <v>74</v>
      </c>
      <c r="I138" s="1" t="s">
        <v>14</v>
      </c>
      <c r="J138" s="1" t="s">
        <v>15</v>
      </c>
      <c r="K138" s="2"/>
      <c r="L138" s="5">
        <f>K138*3140.00</f>
        <v>0</v>
      </c>
    </row>
    <row r="139" spans="1:12">
      <c r="A139" s="1"/>
      <c r="B139" s="1">
        <v>819513</v>
      </c>
      <c r="C139" s="1" t="s">
        <v>545</v>
      </c>
      <c r="D139" s="1" t="s">
        <v>546</v>
      </c>
      <c r="E139" s="3" t="s">
        <v>547</v>
      </c>
      <c r="F139" s="1" t="s">
        <v>548</v>
      </c>
      <c r="G139" s="1">
        <v>0</v>
      </c>
      <c r="H139" s="1">
        <v>0</v>
      </c>
      <c r="I139" s="1">
        <v>0</v>
      </c>
      <c r="J139" s="1" t="s">
        <v>15</v>
      </c>
      <c r="K139" s="2"/>
      <c r="L139" s="5">
        <f>K139*511.00</f>
        <v>0</v>
      </c>
    </row>
    <row r="140" spans="1:12">
      <c r="A140" s="1"/>
      <c r="B140" s="1">
        <v>819514</v>
      </c>
      <c r="C140" s="1" t="s">
        <v>549</v>
      </c>
      <c r="D140" s="1" t="s">
        <v>550</v>
      </c>
      <c r="E140" s="3" t="s">
        <v>551</v>
      </c>
      <c r="F140" s="1" t="s">
        <v>552</v>
      </c>
      <c r="G140" s="1">
        <v>-7</v>
      </c>
      <c r="H140" s="1" t="s">
        <v>223</v>
      </c>
      <c r="I140" s="1" t="s">
        <v>14</v>
      </c>
      <c r="J140" s="1" t="s">
        <v>15</v>
      </c>
      <c r="K140" s="2"/>
      <c r="L140" s="5">
        <f>K140*828.00</f>
        <v>0</v>
      </c>
    </row>
    <row r="141" spans="1:12">
      <c r="A141" s="1"/>
      <c r="B141" s="1">
        <v>819515</v>
      </c>
      <c r="C141" s="1" t="s">
        <v>553</v>
      </c>
      <c r="D141" s="1" t="s">
        <v>554</v>
      </c>
      <c r="E141" s="3" t="s">
        <v>555</v>
      </c>
      <c r="F141" s="1" t="s">
        <v>556</v>
      </c>
      <c r="G141" s="1" t="s">
        <v>14</v>
      </c>
      <c r="H141" s="1" t="s">
        <v>74</v>
      </c>
      <c r="I141" s="1" t="s">
        <v>223</v>
      </c>
      <c r="J141" s="1" t="s">
        <v>15</v>
      </c>
      <c r="K141" s="2"/>
      <c r="L141" s="5">
        <f>K141*780.00</f>
        <v>0</v>
      </c>
    </row>
    <row r="142" spans="1:12">
      <c r="A142" s="1"/>
      <c r="B142" s="1">
        <v>819516</v>
      </c>
      <c r="C142" s="1" t="s">
        <v>557</v>
      </c>
      <c r="D142" s="1" t="s">
        <v>558</v>
      </c>
      <c r="E142" s="3" t="s">
        <v>559</v>
      </c>
      <c r="F142" s="1" t="s">
        <v>560</v>
      </c>
      <c r="G142" s="1">
        <v>-3</v>
      </c>
      <c r="H142" s="1" t="s">
        <v>74</v>
      </c>
      <c r="I142" s="1">
        <v>9</v>
      </c>
      <c r="J142" s="1" t="s">
        <v>15</v>
      </c>
      <c r="K142" s="2"/>
      <c r="L142" s="5">
        <f>K142*1168.00</f>
        <v>0</v>
      </c>
    </row>
    <row r="143" spans="1:12">
      <c r="A143" s="1"/>
      <c r="B143" s="1">
        <v>819517</v>
      </c>
      <c r="C143" s="1" t="s">
        <v>561</v>
      </c>
      <c r="D143" s="1" t="s">
        <v>562</v>
      </c>
      <c r="E143" s="3" t="s">
        <v>563</v>
      </c>
      <c r="F143" s="1" t="s">
        <v>564</v>
      </c>
      <c r="G143" s="1" t="s">
        <v>20</v>
      </c>
      <c r="H143" s="1" t="s">
        <v>223</v>
      </c>
      <c r="I143" s="1" t="s">
        <v>20</v>
      </c>
      <c r="J143" s="1" t="s">
        <v>15</v>
      </c>
      <c r="K143" s="2"/>
      <c r="L143" s="5">
        <f>K143*1134.00</f>
        <v>0</v>
      </c>
    </row>
    <row r="144" spans="1:12">
      <c r="A144" s="1"/>
      <c r="B144" s="1">
        <v>819518</v>
      </c>
      <c r="C144" s="1" t="s">
        <v>565</v>
      </c>
      <c r="D144" s="1" t="s">
        <v>566</v>
      </c>
      <c r="E144" s="3" t="s">
        <v>567</v>
      </c>
      <c r="F144" s="1" t="s">
        <v>568</v>
      </c>
      <c r="G144" s="1">
        <v>2</v>
      </c>
      <c r="H144" s="1">
        <v>0</v>
      </c>
      <c r="I144" s="1">
        <v>9</v>
      </c>
      <c r="J144" s="1" t="s">
        <v>15</v>
      </c>
      <c r="K144" s="2"/>
      <c r="L144" s="5">
        <f>K144*2672.00</f>
        <v>0</v>
      </c>
    </row>
    <row r="145" spans="1:12">
      <c r="A145" s="1"/>
      <c r="B145" s="1">
        <v>819519</v>
      </c>
      <c r="C145" s="1" t="s">
        <v>569</v>
      </c>
      <c r="D145" s="1" t="s">
        <v>570</v>
      </c>
      <c r="E145" s="3" t="s">
        <v>571</v>
      </c>
      <c r="F145" s="1" t="s">
        <v>572</v>
      </c>
      <c r="G145" s="1">
        <v>5</v>
      </c>
      <c r="H145" s="1" t="s">
        <v>14</v>
      </c>
      <c r="I145" s="1">
        <v>5</v>
      </c>
      <c r="J145" s="1" t="s">
        <v>15</v>
      </c>
      <c r="K145" s="2"/>
      <c r="L145" s="5">
        <f>K145*2837.00</f>
        <v>0</v>
      </c>
    </row>
    <row r="146" spans="1:12">
      <c r="A146" s="1"/>
      <c r="B146" s="1">
        <v>819520</v>
      </c>
      <c r="C146" s="1" t="s">
        <v>573</v>
      </c>
      <c r="D146" s="1" t="s">
        <v>574</v>
      </c>
      <c r="E146" s="3" t="s">
        <v>575</v>
      </c>
      <c r="F146" s="1" t="s">
        <v>576</v>
      </c>
      <c r="G146" s="1">
        <v>4</v>
      </c>
      <c r="H146" s="1" t="s">
        <v>20</v>
      </c>
      <c r="I146" s="1" t="s">
        <v>20</v>
      </c>
      <c r="J146" s="1" t="s">
        <v>15</v>
      </c>
      <c r="K146" s="2"/>
      <c r="L146" s="5">
        <f>K146*859.00</f>
        <v>0</v>
      </c>
    </row>
    <row r="147" spans="1:12">
      <c r="A147" s="1"/>
      <c r="B147" s="1">
        <v>819521</v>
      </c>
      <c r="C147" s="1" t="s">
        <v>577</v>
      </c>
      <c r="D147" s="1" t="s">
        <v>578</v>
      </c>
      <c r="E147" s="3" t="s">
        <v>579</v>
      </c>
      <c r="F147" s="1" t="s">
        <v>580</v>
      </c>
      <c r="G147" s="1" t="s">
        <v>14</v>
      </c>
      <c r="H147" s="1" t="s">
        <v>14</v>
      </c>
      <c r="I147" s="1">
        <v>0</v>
      </c>
      <c r="J147" s="1" t="s">
        <v>15</v>
      </c>
      <c r="K147" s="2"/>
      <c r="L147" s="5">
        <f>K147*1151.00</f>
        <v>0</v>
      </c>
    </row>
    <row r="148" spans="1:12">
      <c r="A148" s="1"/>
      <c r="B148" s="1">
        <v>819522</v>
      </c>
      <c r="C148" s="1" t="s">
        <v>581</v>
      </c>
      <c r="D148" s="1" t="s">
        <v>582</v>
      </c>
      <c r="E148" s="3" t="s">
        <v>583</v>
      </c>
      <c r="F148" s="1" t="s">
        <v>584</v>
      </c>
      <c r="G148" s="1">
        <v>8</v>
      </c>
      <c r="H148" s="1" t="s">
        <v>14</v>
      </c>
      <c r="I148" s="1">
        <v>0</v>
      </c>
      <c r="J148" s="1" t="s">
        <v>15</v>
      </c>
      <c r="K148" s="2"/>
      <c r="L148" s="5">
        <f>K148*984.00</f>
        <v>0</v>
      </c>
    </row>
    <row r="149" spans="1:12">
      <c r="A149" s="1"/>
      <c r="B149" s="1">
        <v>819523</v>
      </c>
      <c r="C149" s="1" t="s">
        <v>585</v>
      </c>
      <c r="D149" s="1" t="s">
        <v>586</v>
      </c>
      <c r="E149" s="3" t="s">
        <v>587</v>
      </c>
      <c r="F149" s="1" t="s">
        <v>588</v>
      </c>
      <c r="G149" s="1" t="s">
        <v>14</v>
      </c>
      <c r="H149" s="1">
        <v>0</v>
      </c>
      <c r="I149" s="1">
        <v>0</v>
      </c>
      <c r="J149" s="1" t="s">
        <v>15</v>
      </c>
      <c r="K149" s="2"/>
      <c r="L149" s="5">
        <f>K149*1295.00</f>
        <v>0</v>
      </c>
    </row>
    <row r="150" spans="1:12">
      <c r="A150" s="1"/>
      <c r="B150" s="1">
        <v>819524</v>
      </c>
      <c r="C150" s="1" t="s">
        <v>589</v>
      </c>
      <c r="D150" s="1" t="s">
        <v>590</v>
      </c>
      <c r="E150" s="3" t="s">
        <v>591</v>
      </c>
      <c r="F150" s="1" t="s">
        <v>592</v>
      </c>
      <c r="G150" s="1" t="s">
        <v>14</v>
      </c>
      <c r="H150" s="1" t="s">
        <v>223</v>
      </c>
      <c r="I150" s="1" t="s">
        <v>14</v>
      </c>
      <c r="J150" s="1" t="s">
        <v>15</v>
      </c>
      <c r="K150" s="2"/>
      <c r="L150" s="5">
        <f>K150*1397.00</f>
        <v>0</v>
      </c>
    </row>
    <row r="151" spans="1:12">
      <c r="A151" s="1"/>
      <c r="B151" s="1">
        <v>819525</v>
      </c>
      <c r="C151" s="1" t="s">
        <v>593</v>
      </c>
      <c r="D151" s="1" t="s">
        <v>594</v>
      </c>
      <c r="E151" s="3" t="s">
        <v>595</v>
      </c>
      <c r="F151" s="1" t="s">
        <v>596</v>
      </c>
      <c r="G151" s="1" t="s">
        <v>14</v>
      </c>
      <c r="H151" s="1" t="s">
        <v>223</v>
      </c>
      <c r="I151" s="1">
        <v>0</v>
      </c>
      <c r="J151" s="1" t="s">
        <v>15</v>
      </c>
      <c r="K151" s="2"/>
      <c r="L151" s="5">
        <f>K151*1731.00</f>
        <v>0</v>
      </c>
    </row>
    <row r="152" spans="1:12">
      <c r="A152" s="1"/>
      <c r="B152" s="1">
        <v>819526</v>
      </c>
      <c r="C152" s="1" t="s">
        <v>597</v>
      </c>
      <c r="D152" s="1" t="s">
        <v>598</v>
      </c>
      <c r="E152" s="3" t="s">
        <v>599</v>
      </c>
      <c r="F152" s="1" t="s">
        <v>600</v>
      </c>
      <c r="G152" s="1" t="s">
        <v>14</v>
      </c>
      <c r="H152" s="1" t="s">
        <v>20</v>
      </c>
      <c r="I152" s="1">
        <v>10</v>
      </c>
      <c r="J152" s="1" t="s">
        <v>15</v>
      </c>
      <c r="K152" s="2"/>
      <c r="L152" s="5">
        <f>K152*1901.00</f>
        <v>0</v>
      </c>
    </row>
    <row r="153" spans="1:12">
      <c r="A153" s="1"/>
      <c r="B153" s="1">
        <v>819527</v>
      </c>
      <c r="C153" s="1" t="s">
        <v>601</v>
      </c>
      <c r="D153" s="1" t="s">
        <v>602</v>
      </c>
      <c r="E153" s="3" t="s">
        <v>603</v>
      </c>
      <c r="F153" s="1" t="s">
        <v>604</v>
      </c>
      <c r="G153" s="1" t="s">
        <v>74</v>
      </c>
      <c r="H153" s="1" t="s">
        <v>223</v>
      </c>
      <c r="I153" s="1">
        <v>0</v>
      </c>
      <c r="J153" s="1" t="s">
        <v>15</v>
      </c>
      <c r="K153" s="2"/>
      <c r="L153" s="5">
        <f>K153*376.00</f>
        <v>0</v>
      </c>
    </row>
    <row r="154" spans="1:12">
      <c r="A154" s="1"/>
      <c r="B154" s="1">
        <v>819528</v>
      </c>
      <c r="C154" s="1" t="s">
        <v>605</v>
      </c>
      <c r="D154" s="1" t="s">
        <v>606</v>
      </c>
      <c r="E154" s="3" t="s">
        <v>607</v>
      </c>
      <c r="F154" s="1" t="s">
        <v>608</v>
      </c>
      <c r="G154" s="1" t="s">
        <v>14</v>
      </c>
      <c r="H154" s="1">
        <v>0</v>
      </c>
      <c r="I154" s="1">
        <v>0</v>
      </c>
      <c r="J154" s="1" t="s">
        <v>15</v>
      </c>
      <c r="K154" s="2"/>
      <c r="L154" s="5">
        <f>K154*679.00</f>
        <v>0</v>
      </c>
    </row>
    <row r="155" spans="1:12">
      <c r="A155" s="1"/>
      <c r="B155" s="1">
        <v>819529</v>
      </c>
      <c r="C155" s="1" t="s">
        <v>609</v>
      </c>
      <c r="D155" s="1" t="s">
        <v>610</v>
      </c>
      <c r="E155" s="3" t="s">
        <v>611</v>
      </c>
      <c r="F155" s="1" t="s">
        <v>612</v>
      </c>
      <c r="G155" s="1" t="s">
        <v>14</v>
      </c>
      <c r="H155" s="1" t="s">
        <v>223</v>
      </c>
      <c r="I155" s="1">
        <v>0</v>
      </c>
      <c r="J155" s="1" t="s">
        <v>15</v>
      </c>
      <c r="K155" s="2"/>
      <c r="L155" s="5">
        <f>K155*927.00</f>
        <v>0</v>
      </c>
    </row>
    <row r="156" spans="1:12">
      <c r="A156" s="1"/>
      <c r="B156" s="1">
        <v>819530</v>
      </c>
      <c r="C156" s="1" t="s">
        <v>613</v>
      </c>
      <c r="D156" s="1" t="s">
        <v>614</v>
      </c>
      <c r="E156" s="3" t="s">
        <v>615</v>
      </c>
      <c r="F156" s="1" t="s">
        <v>616</v>
      </c>
      <c r="G156" s="1">
        <v>5</v>
      </c>
      <c r="H156" s="1" t="s">
        <v>223</v>
      </c>
      <c r="I156" s="1">
        <v>0</v>
      </c>
      <c r="J156" s="1" t="s">
        <v>15</v>
      </c>
      <c r="K156" s="2"/>
      <c r="L156" s="5">
        <f>K156*2351.00</f>
        <v>0</v>
      </c>
    </row>
    <row r="157" spans="1:12">
      <c r="A157" s="1"/>
      <c r="B157" s="1">
        <v>819531</v>
      </c>
      <c r="C157" s="1" t="s">
        <v>617</v>
      </c>
      <c r="D157" s="1" t="s">
        <v>618</v>
      </c>
      <c r="E157" s="3" t="s">
        <v>619</v>
      </c>
      <c r="F157" s="1" t="s">
        <v>620</v>
      </c>
      <c r="G157" s="1" t="s">
        <v>20</v>
      </c>
      <c r="H157" s="1" t="s">
        <v>303</v>
      </c>
      <c r="I157" s="1">
        <v>0</v>
      </c>
      <c r="J157" s="1" t="s">
        <v>15</v>
      </c>
      <c r="K157" s="2"/>
      <c r="L157" s="5">
        <f>K157*329.00</f>
        <v>0</v>
      </c>
    </row>
    <row r="158" spans="1:12">
      <c r="A158" s="1"/>
      <c r="B158" s="1">
        <v>819532</v>
      </c>
      <c r="C158" s="1" t="s">
        <v>621</v>
      </c>
      <c r="D158" s="1" t="s">
        <v>622</v>
      </c>
      <c r="E158" s="3" t="s">
        <v>623</v>
      </c>
      <c r="F158" s="1" t="s">
        <v>624</v>
      </c>
      <c r="G158" s="1" t="s">
        <v>14</v>
      </c>
      <c r="H158" s="1" t="s">
        <v>223</v>
      </c>
      <c r="I158" s="1" t="s">
        <v>14</v>
      </c>
      <c r="J158" s="1" t="s">
        <v>15</v>
      </c>
      <c r="K158" s="2"/>
      <c r="L158" s="5">
        <f>K158*476.00</f>
        <v>0</v>
      </c>
    </row>
    <row r="159" spans="1:12">
      <c r="A159" s="1"/>
      <c r="B159" s="1">
        <v>819533</v>
      </c>
      <c r="C159" s="1" t="s">
        <v>625</v>
      </c>
      <c r="D159" s="1" t="s">
        <v>626</v>
      </c>
      <c r="E159" s="3" t="s">
        <v>627</v>
      </c>
      <c r="F159" s="1" t="s">
        <v>628</v>
      </c>
      <c r="G159" s="1" t="s">
        <v>20</v>
      </c>
      <c r="H159" s="1" t="s">
        <v>223</v>
      </c>
      <c r="I159" s="1">
        <v>0</v>
      </c>
      <c r="J159" s="1" t="s">
        <v>15</v>
      </c>
      <c r="K159" s="2"/>
      <c r="L159" s="5">
        <f>K159*508.00</f>
        <v>0</v>
      </c>
    </row>
    <row r="160" spans="1:12">
      <c r="A160" s="1"/>
      <c r="B160" s="1">
        <v>819534</v>
      </c>
      <c r="C160" s="1" t="s">
        <v>629</v>
      </c>
      <c r="D160" s="1" t="s">
        <v>630</v>
      </c>
      <c r="E160" s="3" t="s">
        <v>631</v>
      </c>
      <c r="F160" s="1" t="s">
        <v>632</v>
      </c>
      <c r="G160" s="1" t="s">
        <v>14</v>
      </c>
      <c r="H160" s="1" t="s">
        <v>223</v>
      </c>
      <c r="I160" s="1">
        <v>0</v>
      </c>
      <c r="J160" s="1" t="s">
        <v>15</v>
      </c>
      <c r="K160" s="2"/>
      <c r="L160" s="5">
        <f>K160*554.00</f>
        <v>0</v>
      </c>
    </row>
    <row r="161" spans="1:12">
      <c r="A161" s="1"/>
      <c r="B161" s="1">
        <v>819535</v>
      </c>
      <c r="C161" s="1" t="s">
        <v>633</v>
      </c>
      <c r="D161" s="1" t="s">
        <v>634</v>
      </c>
      <c r="E161" s="3" t="s">
        <v>635</v>
      </c>
      <c r="F161" s="1" t="s">
        <v>636</v>
      </c>
      <c r="G161" s="1" t="s">
        <v>14</v>
      </c>
      <c r="H161" s="1" t="s">
        <v>74</v>
      </c>
      <c r="I161" s="1" t="s">
        <v>223</v>
      </c>
      <c r="J161" s="1" t="s">
        <v>15</v>
      </c>
      <c r="K161" s="2"/>
      <c r="L161" s="5">
        <f>K161*711.00</f>
        <v>0</v>
      </c>
    </row>
    <row r="162" spans="1:12">
      <c r="A162" s="1"/>
      <c r="B162" s="1">
        <v>819536</v>
      </c>
      <c r="C162" s="1" t="s">
        <v>637</v>
      </c>
      <c r="D162" s="1" t="s">
        <v>638</v>
      </c>
      <c r="E162" s="3" t="s">
        <v>639</v>
      </c>
      <c r="F162" s="1" t="s">
        <v>640</v>
      </c>
      <c r="G162" s="1" t="s">
        <v>14</v>
      </c>
      <c r="H162" s="1" t="s">
        <v>74</v>
      </c>
      <c r="I162" s="1" t="s">
        <v>20</v>
      </c>
      <c r="J162" s="1" t="s">
        <v>15</v>
      </c>
      <c r="K162" s="2"/>
      <c r="L162" s="5">
        <f>K162*847.00</f>
        <v>0</v>
      </c>
    </row>
    <row r="163" spans="1:12">
      <c r="A163" s="1"/>
      <c r="B163" s="1">
        <v>819537</v>
      </c>
      <c r="C163" s="1" t="s">
        <v>641</v>
      </c>
      <c r="D163" s="1" t="s">
        <v>642</v>
      </c>
      <c r="E163" s="3" t="s">
        <v>643</v>
      </c>
      <c r="F163" s="1" t="s">
        <v>644</v>
      </c>
      <c r="G163" s="1">
        <v>10</v>
      </c>
      <c r="H163" s="1" t="s">
        <v>20</v>
      </c>
      <c r="I163" s="1">
        <v>0</v>
      </c>
      <c r="J163" s="1" t="s">
        <v>15</v>
      </c>
      <c r="K163" s="2"/>
      <c r="L163" s="5">
        <f>K163*1817.00</f>
        <v>0</v>
      </c>
    </row>
    <row r="164" spans="1:12">
      <c r="A164" s="1"/>
      <c r="B164" s="1">
        <v>819538</v>
      </c>
      <c r="C164" s="1" t="s">
        <v>645</v>
      </c>
      <c r="D164" s="1" t="s">
        <v>646</v>
      </c>
      <c r="E164" s="3" t="s">
        <v>647</v>
      </c>
      <c r="F164" s="1" t="s">
        <v>648</v>
      </c>
      <c r="G164" s="1">
        <v>7</v>
      </c>
      <c r="H164" s="1" t="s">
        <v>14</v>
      </c>
      <c r="I164" s="1">
        <v>0</v>
      </c>
      <c r="J164" s="1" t="s">
        <v>15</v>
      </c>
      <c r="K164" s="2"/>
      <c r="L164" s="5">
        <f>K164*2096.00</f>
        <v>0</v>
      </c>
    </row>
    <row r="165" spans="1:12">
      <c r="A165" s="1"/>
      <c r="B165" s="1">
        <v>819539</v>
      </c>
      <c r="C165" s="1" t="s">
        <v>649</v>
      </c>
      <c r="D165" s="1" t="s">
        <v>650</v>
      </c>
      <c r="E165" s="3" t="s">
        <v>651</v>
      </c>
      <c r="F165" s="1" t="s">
        <v>652</v>
      </c>
      <c r="G165" s="1" t="s">
        <v>20</v>
      </c>
      <c r="H165" s="1" t="s">
        <v>303</v>
      </c>
      <c r="I165" s="1">
        <v>0</v>
      </c>
      <c r="J165" s="1" t="s">
        <v>15</v>
      </c>
      <c r="K165" s="2"/>
      <c r="L165" s="5">
        <f>K165*292.00</f>
        <v>0</v>
      </c>
    </row>
    <row r="166" spans="1:12">
      <c r="A166" s="1"/>
      <c r="B166" s="1">
        <v>819540</v>
      </c>
      <c r="C166" s="1" t="s">
        <v>653</v>
      </c>
      <c r="D166" s="1" t="s">
        <v>654</v>
      </c>
      <c r="E166" s="3" t="s">
        <v>655</v>
      </c>
      <c r="F166" s="1" t="s">
        <v>656</v>
      </c>
      <c r="G166" s="1" t="s">
        <v>74</v>
      </c>
      <c r="H166" s="1">
        <v>0</v>
      </c>
      <c r="I166" s="1">
        <v>0</v>
      </c>
      <c r="J166" s="1" t="s">
        <v>15</v>
      </c>
      <c r="K166" s="2"/>
      <c r="L166" s="5">
        <f>K166*424.00</f>
        <v>0</v>
      </c>
    </row>
    <row r="167" spans="1:12">
      <c r="A167" s="1"/>
      <c r="B167" s="1">
        <v>819541</v>
      </c>
      <c r="C167" s="1" t="s">
        <v>657</v>
      </c>
      <c r="D167" s="1" t="s">
        <v>658</v>
      </c>
      <c r="E167" s="3" t="s">
        <v>659</v>
      </c>
      <c r="F167" s="1" t="s">
        <v>660</v>
      </c>
      <c r="G167" s="1" t="s">
        <v>14</v>
      </c>
      <c r="H167" s="1" t="s">
        <v>223</v>
      </c>
      <c r="I167" s="1" t="s">
        <v>14</v>
      </c>
      <c r="J167" s="1" t="s">
        <v>15</v>
      </c>
      <c r="K167" s="2"/>
      <c r="L167" s="5">
        <f>K167*513.00</f>
        <v>0</v>
      </c>
    </row>
    <row r="168" spans="1:12">
      <c r="A168" s="1"/>
      <c r="B168" s="1">
        <v>819542</v>
      </c>
      <c r="C168" s="1" t="s">
        <v>661</v>
      </c>
      <c r="D168" s="1" t="s">
        <v>662</v>
      </c>
      <c r="E168" s="3" t="s">
        <v>663</v>
      </c>
      <c r="F168" s="1" t="s">
        <v>664</v>
      </c>
      <c r="G168" s="1">
        <v>6</v>
      </c>
      <c r="H168" s="1" t="s">
        <v>223</v>
      </c>
      <c r="I168" s="1">
        <v>0</v>
      </c>
      <c r="J168" s="1" t="s">
        <v>15</v>
      </c>
      <c r="K168" s="2"/>
      <c r="L168" s="5">
        <f>K168*541.00</f>
        <v>0</v>
      </c>
    </row>
    <row r="169" spans="1:12">
      <c r="A169" s="1"/>
      <c r="B169" s="1">
        <v>819543</v>
      </c>
      <c r="C169" s="1" t="s">
        <v>665</v>
      </c>
      <c r="D169" s="1" t="s">
        <v>666</v>
      </c>
      <c r="E169" s="3" t="s">
        <v>667</v>
      </c>
      <c r="F169" s="1" t="s">
        <v>668</v>
      </c>
      <c r="G169" s="1">
        <v>-3</v>
      </c>
      <c r="H169" s="1" t="s">
        <v>223</v>
      </c>
      <c r="I169" s="1" t="s">
        <v>20</v>
      </c>
      <c r="J169" s="1" t="s">
        <v>15</v>
      </c>
      <c r="K169" s="2"/>
      <c r="L169" s="5">
        <f>K169*706.00</f>
        <v>0</v>
      </c>
    </row>
    <row r="170" spans="1:12">
      <c r="A170" s="1"/>
      <c r="B170" s="1">
        <v>819544</v>
      </c>
      <c r="C170" s="1" t="s">
        <v>669</v>
      </c>
      <c r="D170" s="1" t="s">
        <v>670</v>
      </c>
      <c r="E170" s="3" t="s">
        <v>671</v>
      </c>
      <c r="F170" s="1" t="s">
        <v>672</v>
      </c>
      <c r="G170" s="1" t="s">
        <v>20</v>
      </c>
      <c r="H170" s="1" t="s">
        <v>74</v>
      </c>
      <c r="I170" s="1" t="s">
        <v>74</v>
      </c>
      <c r="J170" s="1" t="s">
        <v>15</v>
      </c>
      <c r="K170" s="2"/>
      <c r="L170" s="5">
        <f>K170*725.00</f>
        <v>0</v>
      </c>
    </row>
    <row r="171" spans="1:12">
      <c r="A171" s="1"/>
      <c r="B171" s="1">
        <v>819545</v>
      </c>
      <c r="C171" s="1" t="s">
        <v>673</v>
      </c>
      <c r="D171" s="1" t="s">
        <v>674</v>
      </c>
      <c r="E171" s="3" t="s">
        <v>675</v>
      </c>
      <c r="F171" s="1" t="s">
        <v>676</v>
      </c>
      <c r="G171" s="1">
        <v>6</v>
      </c>
      <c r="H171" s="1" t="s">
        <v>20</v>
      </c>
      <c r="I171" s="1">
        <v>0</v>
      </c>
      <c r="J171" s="1" t="s">
        <v>15</v>
      </c>
      <c r="K171" s="2"/>
      <c r="L171" s="5">
        <f>K171*1567.00</f>
        <v>0</v>
      </c>
    </row>
    <row r="172" spans="1:12">
      <c r="A172" s="1"/>
      <c r="B172" s="1">
        <v>819546</v>
      </c>
      <c r="C172" s="1" t="s">
        <v>677</v>
      </c>
      <c r="D172" s="1" t="s">
        <v>678</v>
      </c>
      <c r="E172" s="3" t="s">
        <v>679</v>
      </c>
      <c r="F172" s="1" t="s">
        <v>680</v>
      </c>
      <c r="G172" s="1" t="s">
        <v>14</v>
      </c>
      <c r="H172" s="1" t="s">
        <v>20</v>
      </c>
      <c r="I172" s="1">
        <v>0</v>
      </c>
      <c r="J172" s="1" t="s">
        <v>15</v>
      </c>
      <c r="K172" s="2"/>
      <c r="L172" s="5">
        <f>K172*1846.00</f>
        <v>0</v>
      </c>
    </row>
    <row r="173" spans="1:12">
      <c r="A173" s="1"/>
      <c r="B173" s="1">
        <v>819547</v>
      </c>
      <c r="C173" s="1" t="s">
        <v>681</v>
      </c>
      <c r="D173" s="1" t="s">
        <v>682</v>
      </c>
      <c r="E173" s="3" t="s">
        <v>683</v>
      </c>
      <c r="F173" s="1" t="s">
        <v>684</v>
      </c>
      <c r="G173" s="1">
        <v>0</v>
      </c>
      <c r="H173" s="1">
        <v>0</v>
      </c>
      <c r="I173" s="1">
        <v>0</v>
      </c>
      <c r="J173" s="1" t="s">
        <v>15</v>
      </c>
      <c r="K173" s="2"/>
      <c r="L173" s="5">
        <f>K173*465.00</f>
        <v>0</v>
      </c>
    </row>
    <row r="174" spans="1:12">
      <c r="A174" s="1"/>
      <c r="B174" s="1">
        <v>819548</v>
      </c>
      <c r="C174" s="1" t="s">
        <v>685</v>
      </c>
      <c r="D174" s="1" t="s">
        <v>686</v>
      </c>
      <c r="E174" s="3" t="s">
        <v>687</v>
      </c>
      <c r="F174" s="1" t="s">
        <v>688</v>
      </c>
      <c r="G174" s="1">
        <v>10</v>
      </c>
      <c r="H174" s="1" t="s">
        <v>223</v>
      </c>
      <c r="I174" s="1">
        <v>0</v>
      </c>
      <c r="J174" s="1" t="s">
        <v>15</v>
      </c>
      <c r="K174" s="2"/>
      <c r="L174" s="5">
        <f>K174*691.00</f>
        <v>0</v>
      </c>
    </row>
    <row r="175" spans="1:12">
      <c r="A175" s="1"/>
      <c r="B175" s="1">
        <v>819549</v>
      </c>
      <c r="C175" s="1" t="s">
        <v>689</v>
      </c>
      <c r="D175" s="1" t="s">
        <v>690</v>
      </c>
      <c r="E175" s="3" t="s">
        <v>691</v>
      </c>
      <c r="F175" s="1" t="s">
        <v>692</v>
      </c>
      <c r="G175" s="1">
        <v>0</v>
      </c>
      <c r="H175" s="1" t="s">
        <v>20</v>
      </c>
      <c r="I175" s="1" t="s">
        <v>14</v>
      </c>
      <c r="J175" s="1" t="s">
        <v>15</v>
      </c>
      <c r="K175" s="2"/>
      <c r="L175" s="5">
        <f>K175*813.00</f>
        <v>0</v>
      </c>
    </row>
    <row r="176" spans="1:12">
      <c r="A176" s="1"/>
      <c r="B176" s="1">
        <v>819550</v>
      </c>
      <c r="C176" s="1" t="s">
        <v>693</v>
      </c>
      <c r="D176" s="1" t="s">
        <v>694</v>
      </c>
      <c r="E176" s="3" t="s">
        <v>695</v>
      </c>
      <c r="F176" s="1" t="s">
        <v>696</v>
      </c>
      <c r="G176" s="1" t="s">
        <v>14</v>
      </c>
      <c r="H176" s="1" t="s">
        <v>223</v>
      </c>
      <c r="I176" s="1">
        <v>0</v>
      </c>
      <c r="J176" s="1" t="s">
        <v>15</v>
      </c>
      <c r="K176" s="2"/>
      <c r="L176" s="5">
        <f>K176*451.00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2024-12-26T21:11:38+03:00</dcterms:created>
  <dcterms:modified xsi:type="dcterms:W3CDTF">2024-12-26T21:11:38+03:00</dcterms:modified>
  <dc:title>Untitled Spreadsheet</dc:title>
  <dc:description/>
  <dc:subject/>
  <cp:keywords/>
  <cp:category/>
</cp:coreProperties>
</file>