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<sst xmlns="http://schemas.openxmlformats.org/spreadsheetml/2006/main" uniqueCount="1215">
  <si>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</si>
  <si>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</si>
  <si>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</si>
  <si>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</si>
  <si>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</si>
  <si>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</si>
  <si>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</si>
  <si>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</si>
  <si>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</si>
  <si>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</si>
  <si>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ALT-110671</t>
  </si>
  <si>
    <t>VP180U10</t>
  </si>
  <si>
    <t>Вибрационный насос 77мм, 60м, 180W, ВЕРХ (кабель 10м) FORA (1/6шт)</t>
  </si>
  <si>
    <t>2 261.89 руб.</t>
  </si>
  <si>
    <t>шт</t>
  </si>
  <si>
    <t>ALT-110672</t>
  </si>
  <si>
    <t>VP180U15</t>
  </si>
  <si>
    <t>Вибрационный насос 77мм, 60м, 180W, ВЕРХ (кабель 15м) FORA (1/6шт)</t>
  </si>
  <si>
    <t>2 518.98 руб.</t>
  </si>
  <si>
    <t>ALT-110673</t>
  </si>
  <si>
    <t>VP200U10</t>
  </si>
  <si>
    <t>Вибрационный насос 98мм, 70м, 200W, ВЕРХ (кабель 15м) FORA (1/6шт)</t>
  </si>
  <si>
    <t>2 499.02 руб.</t>
  </si>
  <si>
    <t>&gt;10</t>
  </si>
  <si>
    <t>ALT-110674</t>
  </si>
  <si>
    <t>VP200U25</t>
  </si>
  <si>
    <t>Вибрационный насос 98мм, 70м, 250W, ВЕРХ (кабель 25м) FORA (1/4шт)</t>
  </si>
  <si>
    <t>3 017.39 руб.</t>
  </si>
  <si>
    <t>ALT-110675</t>
  </si>
  <si>
    <t>VP200U40</t>
  </si>
  <si>
    <t>Вибрационный насос 98мм, 70м, 250W, ВЕРХ (кабель 40м) FORA (1/4шт)</t>
  </si>
  <si>
    <t>3 500.41 руб.</t>
  </si>
  <si>
    <t>ALT-110677</t>
  </si>
  <si>
    <t>VP250D10-TP</t>
  </si>
  <si>
    <t>Вибрационный насос 98мм, 75м, 250W, НИЗ с термозащитой (кабель 10м) FORA (1/6шт)</t>
  </si>
  <si>
    <t>2 537.41 руб.</t>
  </si>
  <si>
    <t>ALT-110678</t>
  </si>
  <si>
    <t>VP250D15-TP</t>
  </si>
  <si>
    <t>Вибрационный насос 98мм, 75м, 250W, НИЗ с термозащитой (кабель 15м) FORA (1/6шт)</t>
  </si>
  <si>
    <t>2 686.20 руб.</t>
  </si>
  <si>
    <t>ALT-110679</t>
  </si>
  <si>
    <t>VP250D25-TP</t>
  </si>
  <si>
    <t>Вибрационный насос 100мм, 75м, 250W, НИЗ с термозащитой (кабель 25м) FORA (1/4шт)</t>
  </si>
  <si>
    <t>3 085.38 руб.</t>
  </si>
  <si>
    <t>ALT-110680</t>
  </si>
  <si>
    <t>VP250D40-TP</t>
  </si>
  <si>
    <t>Вибрационный насос 100мм, 75м, 250W, НИЗ с термозащитой (кабель 40м) FORA (1/4шт)</t>
  </si>
  <si>
    <t>3 610.16 руб.</t>
  </si>
  <si>
    <t>ALT-110765</t>
  </si>
  <si>
    <t>Энергосберегающий циркуляционный насос модель TEBO-E 25/4-130 (1/8)</t>
  </si>
  <si>
    <t>8 311.97 руб.</t>
  </si>
  <si>
    <t>ALT-110766</t>
  </si>
  <si>
    <t>Энергосберегающий циркуляционный насос модель TEBO-E 25/6-130 (1/8)</t>
  </si>
  <si>
    <t>8 571.72 руб.</t>
  </si>
  <si>
    <t>ALT-110767</t>
  </si>
  <si>
    <t>Энергосберегающий циркуляционный насос модель TEBO-E 25/4-180 (1/8)</t>
  </si>
  <si>
    <t>8 485.13 руб.</t>
  </si>
  <si>
    <t>ALT-110768</t>
  </si>
  <si>
    <t>Энергосберегающий циркуляционный насос модель TEBO-E 25/6-180 (1/8)</t>
  </si>
  <si>
    <t>8 831.47 руб.</t>
  </si>
  <si>
    <t>ALT-110769</t>
  </si>
  <si>
    <t>Энергосберегающий циркуляционный насос модель TEBO-E 25/8-180 (1/8)</t>
  </si>
  <si>
    <t>13 160.62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</si>
  <si>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</si>
  <si>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</si>
  <si>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</si>
  <si>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</si>
  <si>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9 177.80 руб.</t>
  </si>
  <si>
    <t>ALT-110772</t>
  </si>
  <si>
    <t>Энергосберегающий циркуляционный насос модель TEBO-E 32/8-180 (1/8)</t>
  </si>
  <si>
    <t>14 113.03 руб.</t>
  </si>
  <si>
    <t>ALT-110773</t>
  </si>
  <si>
    <t>Циркуляционный насос для ГВС модель TEBO-LR 15/12N (1/8)</t>
  </si>
  <si>
    <t>13 123.51 руб.</t>
  </si>
  <si>
    <t>AQU-100002</t>
  </si>
  <si>
    <t>насос циркуляционный для отопления AQUARIO AC 256-180</t>
  </si>
  <si>
    <t>5 206.40 руб.</t>
  </si>
  <si>
    <t>AQU-100007</t>
  </si>
  <si>
    <t>энергосберегающий цирк насос с частотным регулир AQUARIO  PRIME-A1-256-130</t>
  </si>
  <si>
    <t>10 873.60 руб.</t>
  </si>
  <si>
    <t>AQU-100008</t>
  </si>
  <si>
    <t>энергосберегающий цирк насос с частотным регулир AQUARIO  PRIME-A1-256-180</t>
  </si>
  <si>
    <t>11 059.20 руб.</t>
  </si>
  <si>
    <t>AQU-100009</t>
  </si>
  <si>
    <t>энергосберегающий цирк насос с частотным регулир AQUARIO  PRIME-A1-258-180</t>
  </si>
  <si>
    <t>11 585.60 руб.</t>
  </si>
  <si>
    <t>AQU-100010</t>
  </si>
  <si>
    <t>энергосберегающий цирк насос с частотным регулир AQUARIO  PRIME-A1-328-180</t>
  </si>
  <si>
    <t>11 720.00 руб.</t>
  </si>
  <si>
    <t>AQU-100011</t>
  </si>
  <si>
    <t>энергосберегающий цирк насос с частотным регулир AQUARIO  PRIME-B1-256-130</t>
  </si>
  <si>
    <t>7 816.00 руб.</t>
  </si>
  <si>
    <t>AQU-100012</t>
  </si>
  <si>
    <t>энергосберегающий цирк насос с частотным регулир AQUARIO  PRIME-B1-256-180</t>
  </si>
  <si>
    <t>7 923.20 руб.</t>
  </si>
  <si>
    <t>AQU-100013</t>
  </si>
  <si>
    <t>энергосберегающий цирк насос с частотным регулир AQUARIO  PRIME-B1-258-180</t>
  </si>
  <si>
    <t>10 022.40 руб.</t>
  </si>
  <si>
    <t>AQU-100014</t>
  </si>
  <si>
    <t>энергосберегающий цирк насос с частотным регулир AQUARIO  PRIME-B1-328-180</t>
  </si>
  <si>
    <t>10 281.60 руб.</t>
  </si>
  <si>
    <t>AQU-100021</t>
  </si>
  <si>
    <t>энергосберегающий насос для ГВС AQUARIO PRIME-151.5-80HW латунь</t>
  </si>
  <si>
    <t>8 900.80 руб.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</si>
  <si>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</si>
  <si>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</si>
  <si>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</si>
  <si>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11 741.68 руб.</t>
  </si>
  <si>
    <t>NAS-210011</t>
  </si>
  <si>
    <t>VRD20-6-130A</t>
  </si>
  <si>
    <t>Циркуляционный насос для ГВС ЧУГУН корпус VIEIR 130мм (1/8шт)</t>
  </si>
  <si>
    <t>3 335.42 руб.</t>
  </si>
  <si>
    <t>NAS-210012</t>
  </si>
  <si>
    <t>VR25/4-180E</t>
  </si>
  <si>
    <t>Энергосберегающий циркуляционный насос с частотным регулированием "VIEIR" (8шт)</t>
  </si>
  <si>
    <t>7 758.99 руб.</t>
  </si>
  <si>
    <t>NAS-210013</t>
  </si>
  <si>
    <t>VR25/6-180E</t>
  </si>
  <si>
    <t>7 755.69 руб.</t>
  </si>
  <si>
    <t>NAS-210014</t>
  </si>
  <si>
    <t>VR32/6-180E</t>
  </si>
  <si>
    <t>8 934.64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</si>
  <si>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</si>
  <si>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</si>
  <si>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</si>
  <si>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7 630.20 руб.</t>
  </si>
  <si>
    <t>NAS-410001</t>
  </si>
  <si>
    <t>VER7A/1B</t>
  </si>
  <si>
    <t>Реле давления VR-7 A  1-12 бар, нак. гайка 1/4 вн.р,  бок подвод проводов (1/50шт)</t>
  </si>
  <si>
    <t>386.38 руб.</t>
  </si>
  <si>
    <t>NAS-410002</t>
  </si>
  <si>
    <t>VER2.2/1C</t>
  </si>
  <si>
    <t>Блок автоматики VR-2,2 (1/12шт)</t>
  </si>
  <si>
    <t>2 348.01 руб.</t>
  </si>
  <si>
    <t>NAS-410003</t>
  </si>
  <si>
    <t>VER2.3/1C</t>
  </si>
  <si>
    <t>Контроллер насоса  VR-2,3 (1/30шт)</t>
  </si>
  <si>
    <t>2 037.58 руб.</t>
  </si>
  <si>
    <t>NAS-410004</t>
  </si>
  <si>
    <t>VER2.7</t>
  </si>
  <si>
    <t>Поплавковый выключатель, кабель 3м, 5 бар  VR-2,7 (1/20шт)</t>
  </si>
  <si>
    <t>759.55 руб.</t>
  </si>
  <si>
    <t>NAS-410005</t>
  </si>
  <si>
    <t>VR8A/1B</t>
  </si>
  <si>
    <t>Реле "сухого хода" VR-8 A (1/50шт)</t>
  </si>
  <si>
    <t>495.36 руб.</t>
  </si>
  <si>
    <t>NAS-410006</t>
  </si>
  <si>
    <t>VR9C/1B</t>
  </si>
  <si>
    <t>Реле давления VER9C 1-12 бар, нак гайка 1/4 вн.р., нижний подвод проводов (1/50шт)</t>
  </si>
  <si>
    <t>457.38 руб.</t>
  </si>
  <si>
    <t>NAS-410007</t>
  </si>
  <si>
    <t>VER9.1/1B</t>
  </si>
  <si>
    <t>Реле давления 1-5,3 бар с манометром VR-9.1 присоединие 1" (1/40шт)</t>
  </si>
  <si>
    <t>861.93 руб.</t>
  </si>
  <si>
    <t>NAS-410008</t>
  </si>
  <si>
    <t>VER2.1/1C</t>
  </si>
  <si>
    <t>Блок насосной автоматики VR-2.1 (1/15шт)</t>
  </si>
  <si>
    <t>2 295.17 руб.</t>
  </si>
  <si>
    <t>NAS-410009</t>
  </si>
  <si>
    <t>Реле давления PM5G14 1-5 бар, 1/4" нак. гайка, 250В  Italtecnica</t>
  </si>
  <si>
    <t>775.81 руб.</t>
  </si>
  <si>
    <t>NAS-410010</t>
  </si>
  <si>
    <t>Реле давления PM53W со встр. маном 1-5 бар, 1" нар-вн-вн, 250В  Italtecnica</t>
  </si>
  <si>
    <t>1 416.00 руб.</t>
  </si>
  <si>
    <t>NAS-410011</t>
  </si>
  <si>
    <t>VER2.1A/1C</t>
  </si>
  <si>
    <t>Блок насосной автоматики с подключ проводами VR-2.1A (1/12шт)</t>
  </si>
  <si>
    <t>2 529.64 руб.</t>
  </si>
  <si>
    <t>NAS-410012</t>
  </si>
  <si>
    <t>VR9A/1B</t>
  </si>
  <si>
    <t>Реле давления VR-9A 1-12 бар,  1/4 нар.р., нижний подвод проводов (1/50шт)</t>
  </si>
  <si>
    <t>459.03 руб.</t>
  </si>
  <si>
    <t>NAS-430001</t>
  </si>
  <si>
    <t>LP3F14 датчик сухого хода 0,05-0,4 бар, 1/4" гайка, 230В ITALTECNICA</t>
  </si>
  <si>
    <t>1 186.33 руб.</t>
  </si>
  <si>
    <t>NAS-430002</t>
  </si>
  <si>
    <t>LP3G14 датчик сухого хода 0,05-0,4 бар, 1/4" накид. гайка, 230В ITALTECNICA</t>
  </si>
  <si>
    <t>1 228.35 руб.</t>
  </si>
  <si>
    <t>NAS-430003</t>
  </si>
  <si>
    <t>LP3G14H5PR датчик сухого хода 0,05-0,4 бар, 1/4" гайка, кабель 230В ITALTECNICA</t>
  </si>
  <si>
    <t>1 717.85 руб.</t>
  </si>
  <si>
    <t>NAS-430004</t>
  </si>
  <si>
    <t>PM12G14 реле давления 3-12 бар, 1/4" гайка, 250В ITALTECNICA</t>
  </si>
  <si>
    <t>988.23 руб.</t>
  </si>
  <si>
    <t>NAS-430005</t>
  </si>
  <si>
    <t>PM5F14 реле давления 1-5 бар, 1/4" гайка, 250В ITALTECNICA</t>
  </si>
  <si>
    <t>0.00 руб.</t>
  </si>
  <si>
    <t>NAS-430006</t>
  </si>
  <si>
    <t>PM5G14R25 реле давления 1-5 бар, 1/4" накид. гайка, 250В, усил. контакты до 20А ITALTECNICA</t>
  </si>
  <si>
    <t>1 205.16 руб.</t>
  </si>
  <si>
    <t>NAS-430007</t>
  </si>
  <si>
    <t>PM5G14SG реле давления 1-5 бар, 1/4" накид. гайка, 250В, прозр. корпус со шкалой ITALTECNICA</t>
  </si>
  <si>
    <t>1 082.78 руб.</t>
  </si>
  <si>
    <t>NAS-430008</t>
  </si>
  <si>
    <t>PM5ML14 реле давления 1-5 бар, 1/4" штуцер, 250В ITALTECNICA</t>
  </si>
  <si>
    <t>849.69 руб.</t>
  </si>
  <si>
    <t>NAS-430009</t>
  </si>
  <si>
    <t>PT12G14 реле давления 3-12 бар, 1/4" гайка, 380В ITALTECNICA</t>
  </si>
  <si>
    <t>1 017.28 руб.</t>
  </si>
  <si>
    <t>NAS-430010</t>
  </si>
  <si>
    <t>PT5G14 реле давления 1-5 бар, 1/4" накид. гайка, 380В ITALTECNICA</t>
  </si>
  <si>
    <t>1 355.82 руб.</t>
  </si>
  <si>
    <t>NAS-430011</t>
  </si>
  <si>
    <t>BRIO TANK реле давления 1" нар, 12А, 230В с резервуаром для воды ITALTECNICA</t>
  </si>
  <si>
    <t>6 361.54 руб.</t>
  </si>
  <si>
    <t>NAS-430012</t>
  </si>
  <si>
    <t>BRIO-M реле давления 1" нар, 12А, 230В ITALTECNICA</t>
  </si>
  <si>
    <t>4 651.18 руб.</t>
  </si>
  <si>
    <t>NAS-430013</t>
  </si>
  <si>
    <t>SPIN реле расхода 1" нар, 230В ITALTECNICA</t>
  </si>
  <si>
    <t>2 992.00 руб.</t>
  </si>
  <si>
    <t>NAS-430014</t>
  </si>
  <si>
    <t>TECNOIT05S поплавковый выключатель с кабелем 0,5 м ITALTECNICA</t>
  </si>
  <si>
    <t>1 015.94 руб.</t>
  </si>
  <si>
    <t>NAS-430015</t>
  </si>
  <si>
    <t>TECNOIT10 поплавковый выключатель с кабелем 10 м с противовесом ITALTECNICA</t>
  </si>
  <si>
    <t>3 324.86 руб.</t>
  </si>
  <si>
    <t>NAS-430016</t>
  </si>
  <si>
    <t>TECNOIT3 поплавковый выключатель с кабелем 3 м с противовесом ITALTECNICA</t>
  </si>
  <si>
    <t>1 906.45 руб.</t>
  </si>
  <si>
    <t>NAS-440013</t>
  </si>
  <si>
    <t>- датчик сухого хода LP/3 (UNIPUMP)</t>
  </si>
  <si>
    <t>940.70 руб.</t>
  </si>
  <si>
    <t>NAS-710003</t>
  </si>
  <si>
    <t>AQPF370</t>
  </si>
  <si>
    <t>насос поверхностный для чистой воды   500ВТ  (1шт)</t>
  </si>
  <si>
    <t>7 083.65 руб.</t>
  </si>
  <si>
    <t>NAS-810001</t>
  </si>
  <si>
    <t>VERB15-10</t>
  </si>
  <si>
    <t>Насос повышения давления с сухим ротором 90Вт VR (1/8шт)</t>
  </si>
  <si>
    <t>4 156.07 руб.</t>
  </si>
  <si>
    <t>NAS-810002</t>
  </si>
  <si>
    <t>VERB15-15</t>
  </si>
  <si>
    <t>Насос повышения давления с сухим ротором 120Вт VR (1/6шт)</t>
  </si>
  <si>
    <t>5 328.42 руб.</t>
  </si>
  <si>
    <t>NAS-810003</t>
  </si>
  <si>
    <t>VERA15-11</t>
  </si>
  <si>
    <t>Насос повышения давления с мокрым ротором 100Вт VR (1/8шт)</t>
  </si>
  <si>
    <t>4 839.67 руб.</t>
  </si>
  <si>
    <t>NAS-810004</t>
  </si>
  <si>
    <t>VERA15-9</t>
  </si>
  <si>
    <t>Насос повышения давления с мокрым ротором 120Вт VR (1/8шт)</t>
  </si>
  <si>
    <t>4 296.42 руб.</t>
  </si>
  <si>
    <t>NAS-910001</t>
  </si>
  <si>
    <t>VRCS250</t>
  </si>
  <si>
    <t>Канализационный насос 250Вт БЕЗ измельчителя (подъем до 5м, длина сброса до 50м, 80л/мин, 2 входа)</t>
  </si>
  <si>
    <t>NAS-910002</t>
  </si>
  <si>
    <t>VRCS400</t>
  </si>
  <si>
    <t>Канализационный насос 400Вт с измельчителем (подъем до 8м, длина сброса до 80м,145л/мин, 4 входа)</t>
  </si>
  <si>
    <t>NAS-910003</t>
  </si>
  <si>
    <t>VRCS600</t>
  </si>
  <si>
    <t>Канализационный насос 600Вт с измельчителем (подъем до 9м, длина сброса до 90м, 300л/мин, 3 входа)</t>
  </si>
  <si>
    <t>NAS-910004</t>
  </si>
  <si>
    <t>VRCS300</t>
  </si>
  <si>
    <t>Канализационный насос 300ВТ"VIEIR" (3шт)</t>
  </si>
  <si>
    <t>12 456.65 руб.</t>
  </si>
  <si>
    <t>NAS-910005</t>
  </si>
  <si>
    <t>VRCS400A</t>
  </si>
  <si>
    <t>Канализационный насос 400ВТ"VIEIR" (3шт)</t>
  </si>
  <si>
    <t>NAS-910006</t>
  </si>
  <si>
    <t>VRCS500</t>
  </si>
  <si>
    <t>Канализационный насос 500Вт с измельчителем (подъем до 8м, длина сброса до 80м,170л/мин, 4 входа)</t>
  </si>
  <si>
    <t>NAS-910007</t>
  </si>
  <si>
    <t>VRCS600A</t>
  </si>
  <si>
    <t>Канализационная насосная станция 600ВТ"VIEIR" (1шт)</t>
  </si>
  <si>
    <t>16 901.68 руб.</t>
  </si>
  <si>
    <t>VER-000116</t>
  </si>
  <si>
    <t>VRS600</t>
  </si>
  <si>
    <t>НАСОС ПОВЕРХНОСТНЫЙ  600ВТ (ПЛАСТИК) "ViEiR" (1шт) AQPE370</t>
  </si>
  <si>
    <t>6 637.82 руб.</t>
  </si>
  <si>
    <t>VER-000347</t>
  </si>
  <si>
    <t>VRCS450</t>
  </si>
  <si>
    <t>Канализационный насос 450ВТ"VIEIR" (1/1шт)</t>
  </si>
  <si>
    <t>15 826.75 руб.</t>
  </si>
  <si>
    <t>VER-000348</t>
  </si>
  <si>
    <t>VRCS750</t>
  </si>
  <si>
    <t>Канализационный насос 750ВТ"VIEIR" (1/1шт)</t>
  </si>
  <si>
    <t>18 394.37 руб.</t>
  </si>
  <si>
    <t>VER-000453</t>
  </si>
  <si>
    <t>VRCS450-C</t>
  </si>
  <si>
    <t>15 369.37 руб.</t>
  </si>
  <si>
    <t>VER-000454</t>
  </si>
  <si>
    <t>VRDS2-33</t>
  </si>
  <si>
    <t>Насосная станция самовсасывающая с частот преобразоват (650Вт, 45м, 5м3/ч)</t>
  </si>
  <si>
    <t>29 840.49 руб.</t>
  </si>
  <si>
    <t>VER-000545</t>
  </si>
  <si>
    <t>VER3.1A</t>
  </si>
  <si>
    <t>Контроллер насоса  "VIEIR" - 3.1 (12/1шт)</t>
  </si>
  <si>
    <t>4 152.77 руб.</t>
  </si>
  <si>
    <t>VER-000671</t>
  </si>
  <si>
    <t>VRDS2-30</t>
  </si>
  <si>
    <t>Насосная станция поддержания давления с частот преобразоват (550Вт, 42м, 4,5м3/ч)</t>
  </si>
  <si>
    <t>26 775.86 руб.</t>
  </si>
  <si>
    <t>VER-000672</t>
  </si>
  <si>
    <t>VRDS3-30</t>
  </si>
  <si>
    <t>Насосная станция поддержания давления с частот преобразоват (750Вт, 45м, 5,5м3/ч)</t>
  </si>
  <si>
    <t>29 099.10 руб.</t>
  </si>
  <si>
    <t>VER-000717</t>
  </si>
  <si>
    <t>VER3.4</t>
  </si>
  <si>
    <t>Блок контроля давления с накидной гайкой 1/4" (20/1шт)</t>
  </si>
  <si>
    <t>3 087.74 руб.</t>
  </si>
  <si>
    <t>VER-000718</t>
  </si>
  <si>
    <t>VER3.5</t>
  </si>
  <si>
    <t>Блок контроля давления, штуцер 1/2" (20/1шт)</t>
  </si>
  <si>
    <t>3 125.72 руб.</t>
  </si>
  <si>
    <t>VLC-921001</t>
  </si>
  <si>
    <t>VRS.254.13.0</t>
  </si>
  <si>
    <t>Насос цирк. VALTEC RS 25/4-130 с гайками</t>
  </si>
  <si>
    <t>4 110.00 руб.</t>
  </si>
  <si>
    <t>VLC-921002</t>
  </si>
  <si>
    <t>VRS.254.18.0</t>
  </si>
  <si>
    <t>Насос цирк. VALTEC RS 25/4-180 с гайками</t>
  </si>
  <si>
    <t>4 104.00 руб.</t>
  </si>
  <si>
    <t>&gt;100</t>
  </si>
  <si>
    <t>VLC-921003</t>
  </si>
  <si>
    <t>VRS.256.13.0</t>
  </si>
  <si>
    <t>Насос цирк. VALTEC RS 25/6-130 с гайками</t>
  </si>
  <si>
    <t>4 409.00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</si>
  <si>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</si>
  <si>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</si>
  <si>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</si>
  <si>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8 273.00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</si>
  <si>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</si>
  <si>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</si>
  <si>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</si>
  <si>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8 445.00 руб.</t>
  </si>
  <si>
    <t>&gt;50</t>
  </si>
  <si>
    <t>VLC-921006</t>
  </si>
  <si>
    <t>VRS.256.18.0</t>
  </si>
  <si>
    <t>Насос цирк. VALTEC RS 25/6-180 с гайками</t>
  </si>
  <si>
    <t>4 332.00 руб.</t>
  </si>
  <si>
    <t>VLC-921007</t>
  </si>
  <si>
    <t>VRS.258.18.0</t>
  </si>
  <si>
    <t>Насос цирк. VALTEC RS 25/8-180 с гайками</t>
  </si>
  <si>
    <t>8 213.00 руб.</t>
  </si>
  <si>
    <t>VLC-921008</t>
  </si>
  <si>
    <t>VRS.324.18.0</t>
  </si>
  <si>
    <t>Насос цирк. VALTEC RS 32/4-180 с гайками</t>
  </si>
  <si>
    <t>4 199.00 руб.</t>
  </si>
  <si>
    <t>&gt;25</t>
  </si>
  <si>
    <t>VLC-921009</t>
  </si>
  <si>
    <t>VRS.326.18.0</t>
  </si>
  <si>
    <t>Насос цирк. VALTEC RS 32/6-180 с гайками</t>
  </si>
  <si>
    <t>4 737.00 руб.</t>
  </si>
  <si>
    <t>VLC-921010</t>
  </si>
  <si>
    <t>VRS.328.18.0</t>
  </si>
  <si>
    <t>Насос цирк. VALTEC RS 32/8-180 с гайками</t>
  </si>
  <si>
    <t>8 647.00 руб.</t>
  </si>
  <si>
    <t>VLC-921011</t>
  </si>
  <si>
    <t>VSB.004.15.0</t>
  </si>
  <si>
    <t>Насос цирк. для ГВС VALTEC VSB 04-15 латун корпус</t>
  </si>
  <si>
    <t>5 699.00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</si>
  <si>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</si>
  <si>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</si>
  <si>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</si>
  <si>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10 574.00 руб.</t>
  </si>
  <si>
    <t>VLC-921013</t>
  </si>
  <si>
    <t>VRS.129G.15.0</t>
  </si>
  <si>
    <t>Насос повышения давления VALTEC VRS12/9G</t>
  </si>
  <si>
    <t>6 085.00 руб.</t>
  </si>
  <si>
    <t>VLC-922001</t>
  </si>
  <si>
    <t>VT.EPC2.06.0</t>
  </si>
  <si>
    <t>Блок насосной автоматики EPC-2</t>
  </si>
  <si>
    <t>2 746.00 руб.</t>
  </si>
  <si>
    <t>VLC-922002</t>
  </si>
  <si>
    <t>VT.CRS5.02.1</t>
  </si>
  <si>
    <t>Реле давления CRS-5, 1/4" нак.гайка, преднастройка 2,1-3,5 бар</t>
  </si>
  <si>
    <t>620.00 руб.</t>
  </si>
  <si>
    <t>&gt;500</t>
  </si>
  <si>
    <t>VLC-922003</t>
  </si>
  <si>
    <t>VT.CRS6.02.1</t>
  </si>
  <si>
    <t>Реле защиты насоса от «сухого хода» CRS-6, 1/4" нак.гайка</t>
  </si>
  <si>
    <t>661.00 руб.</t>
  </si>
  <si>
    <t>VLC-922004</t>
  </si>
  <si>
    <t>VT.EPC.11.06</t>
  </si>
  <si>
    <t>Блок насосной автоматики EPC-11 (пресс контроль)</t>
  </si>
  <si>
    <t>2 422.00 руб.</t>
  </si>
  <si>
    <t>VVR-000123</t>
  </si>
  <si>
    <t>VER2.4</t>
  </si>
  <si>
    <t>Плата контроллера насоса (250/1шт)</t>
  </si>
  <si>
    <t>714.97 руб.</t>
  </si>
  <si>
    <t>VVR-000139</t>
  </si>
  <si>
    <t>VRT20-6-130B</t>
  </si>
  <si>
    <t>Циркуляционный насос для ГВС ЛАТУНЬ корпус VIEIR 130мм (1/8шт)</t>
  </si>
  <si>
    <t>5 493.54 руб.</t>
  </si>
  <si>
    <t>VVR-000141</t>
  </si>
  <si>
    <t>VRKQ250</t>
  </si>
  <si>
    <t>НАСОС ПОГРУЖНОЙ ДРЕНАЖНЫЙ ДЛЯ ЧИСТОЙ ВОДЫ 250ВТ  ViEiR  (6шт)</t>
  </si>
  <si>
    <t>4 483.01 руб.</t>
  </si>
  <si>
    <t>ZGR-000207</t>
  </si>
  <si>
    <t>ZTP250CN</t>
  </si>
  <si>
    <t>Погружной дренаж насос для ЧИСТОЙ воды С ДЕРЖАТЕЛЕМ поплавка (250Вт; 6м; 5,5м3/час)  (1/4шт)</t>
  </si>
  <si>
    <t>3 864.87 руб.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</si>
  <si>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</si>
  <si>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</si>
  <si>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</si>
  <si>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7 041.36 руб.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</si>
  <si>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</si>
  <si>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</si>
  <si>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</si>
  <si>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7 554.54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</si>
  <si>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</si>
  <si>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</si>
  <si>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</si>
  <si>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7 857.05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</si>
  <si>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</si>
  <si>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</si>
  <si>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</si>
  <si>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8 483.67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</si>
  <si>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</si>
  <si>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</si>
  <si>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</si>
  <si>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9 329.06 руб.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</si>
  <si>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</si>
  <si>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</si>
  <si>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</si>
  <si>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7 273.31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</si>
  <si>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</si>
  <si>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</si>
  <si>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</si>
  <si>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8 287.51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</si>
  <si>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</si>
  <si>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</si>
  <si>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</si>
  <si>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8 763.75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</si>
  <si>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</si>
  <si>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</si>
  <si>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</si>
  <si>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10 522.55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</si>
  <si>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</si>
  <si>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</si>
  <si>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</si>
  <si>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11 831.49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</si>
  <si>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</si>
  <si>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</si>
  <si>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</si>
  <si>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12 041.97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</si>
  <si>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</si>
  <si>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</si>
  <si>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</si>
  <si>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13 715.09 руб.</t>
  </si>
  <si>
    <t>ZGR-001013</t>
  </si>
  <si>
    <t>4SKM100A-0,75kw 10m</t>
  </si>
  <si>
    <t>9 930.30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</si>
  <si>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</si>
  <si>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</si>
  <si>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</si>
  <si>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12 626.44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</si>
  <si>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</si>
  <si>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</si>
  <si>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</si>
  <si>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14 666.51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</si>
  <si>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</si>
  <si>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</si>
  <si>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</si>
  <si>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18 976.37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</si>
  <si>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</si>
  <si>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</si>
  <si>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</si>
  <si>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11 949.55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</si>
  <si>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</si>
  <si>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</si>
  <si>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</si>
  <si>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13 367.09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</si>
  <si>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</si>
  <si>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</si>
  <si>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</si>
  <si>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17 098.00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</si>
  <si>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</si>
  <si>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</si>
  <si>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</si>
  <si>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20 189.09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</si>
  <si>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</si>
  <si>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</si>
  <si>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</si>
  <si>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14 242.53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</si>
  <si>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</si>
  <si>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</si>
  <si>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</si>
  <si>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17 014.05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</si>
  <si>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</si>
  <si>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</si>
  <si>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</si>
  <si>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18 836.71 руб.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</si>
  <si>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</si>
  <si>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</si>
  <si>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</si>
  <si>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13 541.58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</si>
  <si>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</si>
  <si>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</si>
  <si>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</si>
  <si>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14 103.24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</si>
  <si>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</si>
  <si>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</si>
  <si>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</si>
  <si>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14 891.42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</si>
  <si>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</si>
  <si>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</si>
  <si>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</si>
  <si>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16 525.97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</si>
  <si>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</si>
  <si>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</si>
  <si>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</si>
  <si>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20 224.68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</si>
  <si>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</si>
  <si>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</si>
  <si>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</si>
  <si>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14 347.00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</si>
  <si>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</si>
  <si>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</si>
  <si>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</si>
  <si>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15 600.62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</si>
  <si>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</si>
  <si>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</si>
  <si>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</si>
  <si>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18 978.44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</si>
  <si>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</si>
  <si>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</si>
  <si>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</si>
  <si>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11 787.94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</si>
  <si>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</si>
  <si>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</si>
  <si>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</si>
  <si>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14 604.41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</si>
  <si>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</si>
  <si>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</si>
  <si>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</si>
  <si>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18 007.20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</si>
  <si>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</si>
  <si>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</si>
  <si>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</si>
  <si>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24 643.32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</si>
  <si>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</si>
  <si>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</si>
  <si>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</si>
  <si>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14 236.68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</si>
  <si>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</si>
  <si>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</si>
  <si>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</si>
  <si>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15 824.14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</si>
  <si>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</si>
  <si>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</si>
  <si>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</si>
  <si>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18 016.33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</si>
  <si>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</si>
  <si>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</si>
  <si>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</si>
  <si>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22 425.93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</si>
  <si>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</si>
  <si>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</si>
  <si>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</si>
  <si>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13 303.84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</si>
  <si>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</si>
  <si>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</si>
  <si>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</si>
  <si>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15 637.97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</si>
  <si>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</si>
  <si>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</si>
  <si>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</si>
  <si>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20 359.72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</si>
  <si>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</si>
  <si>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</si>
  <si>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</si>
  <si>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21 670.00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</si>
  <si>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</si>
  <si>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</si>
  <si>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</si>
  <si>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15 080.81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</si>
  <si>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</si>
  <si>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</si>
  <si>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</si>
  <si>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17 275.52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</si>
  <si>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</si>
  <si>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</si>
  <si>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</si>
  <si>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18 915.89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</si>
  <si>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</si>
  <si>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</si>
  <si>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</si>
  <si>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23 151.62 руб.</t>
  </si>
  <si>
    <t>ZGR-001048</t>
  </si>
  <si>
    <t>WQV250F</t>
  </si>
  <si>
    <t>Погружной дренажный насос (мощность 250Вт; напор 7,5м; расход 5м3/час) кабель 5м (1/1шт)</t>
  </si>
  <si>
    <t>8 699.34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</si>
  <si>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</si>
  <si>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</si>
  <si>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</si>
  <si>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11 441.81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</si>
  <si>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</si>
  <si>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</si>
  <si>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</si>
  <si>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12 293.92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</si>
  <si>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</si>
  <si>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</si>
  <si>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</si>
  <si>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13 748.52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</si>
  <si>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</si>
  <si>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</si>
  <si>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</si>
  <si>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16 922.94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</si>
  <si>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</si>
  <si>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</si>
  <si>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</si>
  <si>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8 855.20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</si>
  <si>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</si>
  <si>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</si>
  <si>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</si>
  <si>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</si>
  <si>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</si>
  <si>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</si>
  <si>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</si>
  <si>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ZGR-001056</t>
  </si>
  <si>
    <t>ZTP550C</t>
  </si>
  <si>
    <t>Погружной дренажный насос для чистой воды (мощность 550Вт; напор 8,5м; расход 10,5м3/час)  (1/4шт)</t>
  </si>
  <si>
    <t>4 298.38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</si>
  <si>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</si>
  <si>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</si>
  <si>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</si>
  <si>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</si>
  <si>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</si>
  <si>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</si>
  <si>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</si>
  <si>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</si>
  <si>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</si>
  <si>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</si>
  <si>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Погружной дренажный насос для грязной воды (мощность 750Вт; напор 8м; расход 12,6м3/час)  (1/4шт)</t>
  </si>
  <si>
    <t>5 182.98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</si>
  <si>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</si>
  <si>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</si>
  <si>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</si>
  <si>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4 186.76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</si>
  <si>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</si>
  <si>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</si>
  <si>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</si>
  <si>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7 292.23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</si>
  <si>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</si>
  <si>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</si>
  <si>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</si>
  <si>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3 845.61 руб.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</si>
  <si>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</si>
  <si>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</si>
  <si>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</si>
  <si>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</si>
  <si>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</si>
  <si>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</si>
  <si>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</si>
  <si>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10 717.21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</si>
  <si>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</si>
  <si>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</si>
  <si>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</si>
  <si>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</si>
  <si>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</si>
  <si>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</si>
  <si>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</si>
  <si>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8 831.21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</si>
  <si>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</si>
  <si>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</si>
  <si>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</si>
  <si>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9 101.22 руб.</t>
  </si>
  <si>
    <t>ZGR-001068</t>
  </si>
  <si>
    <t>AUJET-100L</t>
  </si>
  <si>
    <t>Насосная станция чугун с баком 24л (мощность 750Вт; напор 48м; расход 3м3/час) (1шт)</t>
  </si>
  <si>
    <t>14 030.77 руб.</t>
  </si>
  <si>
    <t>ZGR-001069</t>
  </si>
  <si>
    <t>AUJET-120L</t>
  </si>
  <si>
    <t>Насосная станция чугун с баком 24л (мощность 1100Вт; напор 53м; расход 3,3м3/час) (1шт)</t>
  </si>
  <si>
    <t>14 077.65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</si>
  <si>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</si>
  <si>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</si>
  <si>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</si>
  <si>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</si>
  <si>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</si>
  <si>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</si>
  <si>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</si>
  <si>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13 900.99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</si>
  <si>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</si>
  <si>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</si>
  <si>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</si>
  <si>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7 943.62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</si>
  <si>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</si>
  <si>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</si>
  <si>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</si>
  <si>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7 542.58 руб.</t>
  </si>
  <si>
    <t>ZGR-001074</t>
  </si>
  <si>
    <t>ZVM60B-10</t>
  </si>
  <si>
    <t>Вибрационный насос с термозащитой диаметр 100мм, 250Вт, 10 м (верх.забор)</t>
  </si>
  <si>
    <t>2 395.18 руб.</t>
  </si>
  <si>
    <t>ZGR-001075</t>
  </si>
  <si>
    <t>ZVM60B-15</t>
  </si>
  <si>
    <t>Вибрационный насос с термозащитой диаметр 100мм, 250Вт, 15 м (верх.забор)</t>
  </si>
  <si>
    <t>2 710.69 руб.</t>
  </si>
  <si>
    <t>ZGR-001076</t>
  </si>
  <si>
    <t>ZVM60H-10</t>
  </si>
  <si>
    <t>Вибрационный насос с термозащитой диаметр 100мм, 250Вт, 10 м (нижний забор)</t>
  </si>
  <si>
    <t>2 515.90 руб.</t>
  </si>
  <si>
    <t>ZGR-001077</t>
  </si>
  <si>
    <t>ZVM60H-15</t>
  </si>
  <si>
    <t>Вибрационный насос с термозащитой диаметр 100мм, 250Вт, 15 м (нижний забор) (4шт)</t>
  </si>
  <si>
    <t>2 793.00 руб.</t>
  </si>
  <si>
    <t>ZGR-001078</t>
  </si>
  <si>
    <t>ZRS25/4GB</t>
  </si>
  <si>
    <t>Насос циркуляционный 25/4 180мм в комплекте с гайками и кабелем (1/8 шт)</t>
  </si>
  <si>
    <t>2 960.91 руб.</t>
  </si>
  <si>
    <t>ZGR-001079</t>
  </si>
  <si>
    <t>ZRS25/6GB</t>
  </si>
  <si>
    <t>Насос циркуляционный 25/6 180мм в комплекте с гайками и кабелем (1/8 шт)</t>
  </si>
  <si>
    <t>3 226.77 руб.</t>
  </si>
  <si>
    <t>ZGR-001080</t>
  </si>
  <si>
    <t>ZRS25/8GB</t>
  </si>
  <si>
    <t>Насос циркуляционный 25/8 180мм в комплекте с гайками и кабелем (1/4 шт)</t>
  </si>
  <si>
    <t>ZGR-001081</t>
  </si>
  <si>
    <t>ZRS32/4GB</t>
  </si>
  <si>
    <t>Насос циркуляционный 32/4 180мм в комплекте с гайками и кабелем (1/8 шт)</t>
  </si>
  <si>
    <t>3 360.59 руб.</t>
  </si>
  <si>
    <t>ZGR-001082</t>
  </si>
  <si>
    <t>ZRS32/6GB</t>
  </si>
  <si>
    <t>Насос циркуляционный 32/6 180мм в комплекте с гайками и кабелем (1/8 шт)</t>
  </si>
  <si>
    <t>3 479.22 руб.</t>
  </si>
  <si>
    <t>ZGR-001083</t>
  </si>
  <si>
    <t>ZRS32/8GB</t>
  </si>
  <si>
    <t>Насос циркуляционный 32/8 180мм в комплекте с гайками и кабелем (1/4 шт)</t>
  </si>
  <si>
    <t>ZGR-001094</t>
  </si>
  <si>
    <t>ZS-01</t>
  </si>
  <si>
    <t>Блок Автоматики Zegor ZS-01 (1/12шт)</t>
  </si>
  <si>
    <t>3 181.16 руб.</t>
  </si>
  <si>
    <t>ZGR-001095</t>
  </si>
  <si>
    <t>ZS-01А</t>
  </si>
  <si>
    <t>Блок Автоматики Zegor ZS-01A (1/12шт)</t>
  </si>
  <si>
    <t>3 558.55 руб.</t>
  </si>
  <si>
    <t>ZGR-001096</t>
  </si>
  <si>
    <t>ZS-01B</t>
  </si>
  <si>
    <t>Блок Автоматики Zegor ZS-01B (1/12шт)</t>
  </si>
  <si>
    <t>2 848.56 руб.</t>
  </si>
  <si>
    <t>ZGR-001097</t>
  </si>
  <si>
    <t>ZS-02</t>
  </si>
  <si>
    <t>-Блок Автоматики с манометром  Zegor ZS-02 (1/20шт)</t>
  </si>
  <si>
    <t>2 817.00 руб.</t>
  </si>
  <si>
    <t>ZGR-001098</t>
  </si>
  <si>
    <t>ZS-03</t>
  </si>
  <si>
    <t>-Блок Автоматики с маноматром Zegor ZS-03 (1/15шт)</t>
  </si>
  <si>
    <t>3 164.40 руб.</t>
  </si>
  <si>
    <t>ZGR-001099</t>
  </si>
  <si>
    <t>ZS-05B</t>
  </si>
  <si>
    <t>Блок Автоматики с манометром Zegor ZS-05B (1/12шт)</t>
  </si>
  <si>
    <t>2 973.07 руб.</t>
  </si>
  <si>
    <t>ZGR-001100</t>
  </si>
  <si>
    <t>SK-5</t>
  </si>
  <si>
    <t>Реле давления 2,1-3,5 бар Zegor SK-5 1/4 вн.р. (1/50шт)</t>
  </si>
  <si>
    <t>473.09 руб.</t>
  </si>
  <si>
    <t>ZGR-001101</t>
  </si>
  <si>
    <t>SK-5B</t>
  </si>
  <si>
    <t>Реле давления 1,4-2,8 бар Zegor SK-5В 1/4 нак. гайка (1/50шт)</t>
  </si>
  <si>
    <t>454.90 руб.</t>
  </si>
  <si>
    <t>ZGR-001102</t>
  </si>
  <si>
    <t>SK-5C</t>
  </si>
  <si>
    <t>Реле давления 1,4-2,8 бар Zegor SK-5C 1/4 нар.р (1/50шт)</t>
  </si>
  <si>
    <t>424.57 руб.</t>
  </si>
  <si>
    <t>ZGR-001103</t>
  </si>
  <si>
    <t>SK-9</t>
  </si>
  <si>
    <t>Реле давления 2,1-3,5 бар Zegor SK-9 1/4 вн.р. (1/50шт)</t>
  </si>
  <si>
    <t>663.12 руб.</t>
  </si>
  <si>
    <t>ZGR-001104</t>
  </si>
  <si>
    <t>SK-9B</t>
  </si>
  <si>
    <t>Реле давления 1,4-2,8 бар Zegor SK-9В 1/4 нак. гайка (1/50шт)</t>
  </si>
  <si>
    <t>535.90 руб.</t>
  </si>
  <si>
    <t>ZGR-001105</t>
  </si>
  <si>
    <t>SK-9C</t>
  </si>
  <si>
    <t>Реле давления 1,4-2,8 бар Zegor SK-9C 1/4 нар.р (1/50шт)</t>
  </si>
  <si>
    <t>603.37 руб.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</si>
  <si>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</si>
  <si>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</si>
  <si>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</si>
  <si>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4 134.64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</si>
  <si>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</si>
  <si>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</si>
  <si>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</si>
  <si>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4 225.67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</si>
  <si>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</si>
  <si>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</si>
  <si>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</si>
  <si>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4 190.44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</si>
  <si>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</si>
  <si>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</si>
  <si>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</si>
  <si>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4 398.93 руб.</t>
  </si>
  <si>
    <t>ZGR-001117</t>
  </si>
  <si>
    <t>ZVM60B-25</t>
  </si>
  <si>
    <t>Вибрационный насос с термозащитой диаметр 100мм, 250Вт, 25 м (верх.забор)</t>
  </si>
  <si>
    <t>3 286.85 руб.</t>
  </si>
  <si>
    <t>ZGR-001118</t>
  </si>
  <si>
    <t>ZVM60H-25</t>
  </si>
  <si>
    <t>Вибрационный насос с термозащитой диаметр 100мм, 250Вт, 25 м (нижний забор) (4шт)</t>
  </si>
  <si>
    <t>3 333.49 руб.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</si>
  <si>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</si>
  <si>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</si>
  <si>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</si>
  <si>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ZGR-001120</t>
  </si>
  <si>
    <t>ZRS25/4GB-130</t>
  </si>
  <si>
    <t>Насос циркуляционный 25/4 130мм в комплекте с гайками и кабелем (1/8 шт)</t>
  </si>
  <si>
    <t>3 180.87 руб.</t>
  </si>
  <si>
    <t>ZGR-001121</t>
  </si>
  <si>
    <t>ZRS25/6GB-130</t>
  </si>
  <si>
    <t>Насос циркуляционный 25/6 130мм в комплекте с гайками и кабелем (1/8 шт)</t>
  </si>
  <si>
    <t>3 397.38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</si>
  <si>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</si>
  <si>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</si>
  <si>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</si>
  <si>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8 989.97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</si>
  <si>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</si>
  <si>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</si>
  <si>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</si>
  <si>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9 247.92 руб.</t>
  </si>
  <si>
    <t>ZGR-001124</t>
  </si>
  <si>
    <t>ZTP800</t>
  </si>
  <si>
    <t>Поверхностный вихревой насос (мощность 800Вт; напор 40м; расход 2,85м3/час)</t>
  </si>
  <si>
    <t>6 901.45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</si>
  <si>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</si>
  <si>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</si>
  <si>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</si>
  <si>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11 857.35 руб.</t>
  </si>
  <si>
    <t>ZGR-001126</t>
  </si>
  <si>
    <t>СРМ 158</t>
  </si>
  <si>
    <t>Поверхностный центробежный насос (мощность 750Вт; напор 32м; расход 6,0м3/час)</t>
  </si>
  <si>
    <t>9 973.99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</si>
  <si>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</si>
  <si>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</si>
  <si>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</si>
  <si>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12 847.49 руб.</t>
  </si>
  <si>
    <t>ZGR-001128</t>
  </si>
  <si>
    <t>BBP15Н-9А</t>
  </si>
  <si>
    <t>Насос повышения давления сухой ротор (напор 9м, расход 1,5м3/час, 100Вт) (1/8шт)</t>
  </si>
  <si>
    <t>4 219.04 руб.</t>
  </si>
  <si>
    <t>ZGR-001129</t>
  </si>
  <si>
    <t>JET-120L</t>
  </si>
  <si>
    <t>Поверхностный центробежный насос (мощность 1100Вт; напор 53м; расход 3,3м3/час)</t>
  </si>
  <si>
    <t>9 558.92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</si>
  <si>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</si>
  <si>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</si>
  <si>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</si>
  <si>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12 632.28 руб.</t>
  </si>
  <si>
    <t>ZGR-001131</t>
  </si>
  <si>
    <t>CBP15-9</t>
  </si>
  <si>
    <t>Насос повышения давления с мокр ротор (напор 9м, расход 1,5м3/час, 100Вт) (1/8шт)</t>
  </si>
  <si>
    <t>4 363.55 руб.</t>
  </si>
  <si>
    <t>ZGR-001132</t>
  </si>
  <si>
    <t>CBP15-11</t>
  </si>
  <si>
    <t>Насос повышения давления с мокр ротор (напор 11м, расход 1,5м3/час, 150Вт) (1/8шт)</t>
  </si>
  <si>
    <t>6 013.60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</si>
  <si>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</si>
  <si>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</si>
  <si>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</si>
  <si>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7 935.38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</si>
  <si>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</si>
  <si>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</si>
  <si>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</si>
  <si>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8 766.27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</si>
  <si>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</si>
  <si>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</si>
  <si>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</si>
  <si>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14 065.23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</si>
  <si>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</si>
  <si>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</si>
  <si>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</si>
  <si>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17 449.85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</si>
  <si>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</si>
  <si>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</si>
  <si>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</si>
  <si>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22 249.91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</si>
  <si>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</si>
  <si>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</si>
  <si>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</si>
  <si>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</si>
  <si>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</si>
  <si>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</si>
  <si>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10 276.18 руб.</t>
  </si>
  <si>
    <t>ZGR-001140</t>
  </si>
  <si>
    <t>АB80</t>
  </si>
  <si>
    <t>Поверхностный вихревой насос (мощность 1750Вт; напор 47м; расход 2,7 м3/час)</t>
  </si>
  <si>
    <t>5 873.17 руб.</t>
  </si>
  <si>
    <t>ZGR-001141</t>
  </si>
  <si>
    <t>AS-120S</t>
  </si>
  <si>
    <t>Поверхностный центробежный насос (мощность 1100Вт; напор 42м; расход 3,0 м3/час)</t>
  </si>
  <si>
    <t>7 255.59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</si>
  <si>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</si>
  <si>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</si>
  <si>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</si>
  <si>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14 775.59 руб.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</si>
  <si>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</si>
  <si>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</si>
  <si>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</si>
  <si>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10 522.88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</si>
  <si>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</si>
  <si>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</si>
  <si>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</si>
  <si>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11 673.48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</si>
  <si>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</si>
  <si>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</si>
  <si>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</si>
  <si>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12 859.20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</si>
  <si>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</si>
  <si>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</si>
  <si>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</si>
  <si>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15 227.93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</si>
  <si>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</si>
  <si>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</si>
  <si>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</si>
  <si>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20 998.06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</si>
  <si>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</si>
  <si>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</si>
  <si>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</si>
  <si>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</si>
  <si>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</si>
  <si>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</si>
  <si>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14 520.90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</si>
  <si>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</si>
  <si>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</si>
  <si>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</si>
  <si>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30 299.92 руб.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</si>
  <si>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</si>
  <si>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</si>
  <si>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</si>
  <si>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24 561.15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</si>
  <si>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</si>
  <si>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</si>
  <si>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</si>
  <si>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28 473.37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</si>
  <si>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</si>
  <si>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</si>
  <si>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</si>
  <si>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13 606.74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</si>
  <si>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</si>
  <si>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</si>
  <si>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</si>
  <si>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17 008.43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</si>
  <si>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</si>
  <si>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</si>
  <si>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</si>
  <si>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</si>
  <si>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</si>
  <si>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</si>
  <si>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15 068.21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</si>
  <si>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</si>
  <si>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</si>
  <si>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</si>
  <si>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16 328.09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</si>
  <si>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</si>
  <si>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</si>
  <si>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</si>
  <si>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18 847.86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</si>
  <si>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</si>
  <si>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</si>
  <si>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</si>
  <si>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24 315.75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</si>
  <si>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</si>
  <si>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</si>
  <si>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</si>
  <si>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26 961.51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</si>
  <si>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</si>
  <si>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</si>
  <si>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</si>
  <si>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10 513.66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</si>
  <si>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</si>
  <si>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</si>
  <si>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</si>
  <si>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</si>
  <si>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ZGR-001176</t>
  </si>
  <si>
    <t>ZOTA110</t>
  </si>
  <si>
    <t>Поверхностный центробежный насос (мощность 1100Вт; напор 45м; расход 4,5м3/час; (1шт)</t>
  </si>
  <si>
    <t>12 141.30 руб.</t>
  </si>
  <si>
    <t>ZGR-001177</t>
  </si>
  <si>
    <t>ZOTA150</t>
  </si>
  <si>
    <t>Поверхностный центробежный насос (мощность 1500Вт; напор 55м; расход 5,4м3/час; (1шт)</t>
  </si>
  <si>
    <t>21 068.32 руб.</t>
  </si>
  <si>
    <t>ZGR-001187</t>
  </si>
  <si>
    <t>AUQB80</t>
  </si>
  <si>
    <t>Насосная станция чугун с баком 24л (мощность 750Вт; напор 53м; расход 2,7м3/час) (1шт)</t>
  </si>
  <si>
    <t>12 107.23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</si>
  <si>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</si>
  <si>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</si>
  <si>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</si>
  <si>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</si>
  <si>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</si>
  <si>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</si>
  <si>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</si>
  <si>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26 442.98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</si>
  <si>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</si>
  <si>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</si>
  <si>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</si>
  <si>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</si>
  <si>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</si>
  <si>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</si>
  <si>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</si>
  <si>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7 263.56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</si>
  <si>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</si>
  <si>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</si>
  <si>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</si>
  <si>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7 728.77 руб.</t>
  </si>
  <si>
    <t>ZGR-001204</t>
  </si>
  <si>
    <t>ZRS20/6G-130 Pro</t>
  </si>
  <si>
    <t>Насос для ГВС СЕРИЯ PRO 20/6 130мм с гайками 3/4 и кабелем. ГАРАНТИЯ 5 ЛЕТ (1/8шт)</t>
  </si>
  <si>
    <t>4 707.27 руб.</t>
  </si>
  <si>
    <t>ZGR-001205</t>
  </si>
  <si>
    <t>BBP15Н-15А</t>
  </si>
  <si>
    <t>Насос повышения давления сухой ротор (напор 15м, расход 1,8м3/час) ZEGOR (1/6шт)</t>
  </si>
  <si>
    <t>5 382.66 руб.</t>
  </si>
  <si>
    <t>ZGR-001208</t>
  </si>
  <si>
    <t>ZP-SDC25</t>
  </si>
  <si>
    <t>Гайка 25мм для подключения циркуляционного насоса (2/100шт)</t>
  </si>
  <si>
    <t>102.83 руб.</t>
  </si>
  <si>
    <t>ZGR-001209</t>
  </si>
  <si>
    <t>ZP-DB01</t>
  </si>
  <si>
    <t>Плата уплавления для блока автоматики ZS-01/ZS-01B (1/100шт)</t>
  </si>
  <si>
    <t>994.36 руб.</t>
  </si>
  <si>
    <t>ZGR-001210</t>
  </si>
  <si>
    <t>ZP-DB01A</t>
  </si>
  <si>
    <t>Плата управления для блока автоматики ZS-01A (1/100шт)</t>
  </si>
  <si>
    <t>ZGR-001211</t>
  </si>
  <si>
    <t>ZP-DB02</t>
  </si>
  <si>
    <t>Плата управления для блока автоматики ZS-02 (1/100шт)</t>
  </si>
  <si>
    <t>ZGR-001212</t>
  </si>
  <si>
    <t>ZP-DB03</t>
  </si>
  <si>
    <t>Плата управления для блока автоматики ZS-03 (1/100шт)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</si>
  <si>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</si>
  <si>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</si>
  <si>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</si>
  <si>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</si>
  <si>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</si>
  <si>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</si>
  <si>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</si>
  <si>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</si>
  <si>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</si>
  <si>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3 949.87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</si>
  <si>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</si>
  <si>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</si>
  <si>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</si>
  <si>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4 349.02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</si>
  <si>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</si>
  <si>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</si>
  <si>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</si>
  <si>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4 590.26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</si>
  <si>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</si>
  <si>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</si>
  <si>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</si>
  <si>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5 662.70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</si>
  <si>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</si>
  <si>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</si>
  <si>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</si>
  <si>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7 818.53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</si>
  <si>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</si>
  <si>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</si>
  <si>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</si>
  <si>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10 365.13 руб.</t>
  </si>
  <si>
    <t>ZGR-001221</t>
  </si>
  <si>
    <t>AKS370</t>
  </si>
  <si>
    <t>Насосная МИНИстанция чугун с баком 2л (мощность 370Вт; напор 25м; расход 2 м3/час) (1шт)</t>
  </si>
  <si>
    <t>5 599.55 руб.</t>
  </si>
  <si>
    <t>ZGR-001223</t>
  </si>
  <si>
    <t>ZS-02B</t>
  </si>
  <si>
    <t>Блок Автоматики с манометром 1-3 бар с кабелем и розеткой Zegor (1/15шт)</t>
  </si>
  <si>
    <t>2 817.11 руб.</t>
  </si>
  <si>
    <t>ZGR-001224</t>
  </si>
  <si>
    <t>ZS-03B</t>
  </si>
  <si>
    <t>Блок Автоматики с манометром 1,5-3 бар с кабелем и розеткой Zegor (1/15шт)</t>
  </si>
  <si>
    <t>3 165.05 руб.</t>
  </si>
  <si>
    <t>ZGR-001225</t>
  </si>
  <si>
    <t>ZS-06</t>
  </si>
  <si>
    <t>Блок Автоматики с цифровым управлением с перезапуском Zegor (1/12шт)</t>
  </si>
  <si>
    <t>3 760.47 руб.</t>
  </si>
  <si>
    <t>ZGR-001226</t>
  </si>
  <si>
    <t>SK-9A</t>
  </si>
  <si>
    <t>Реле сухого хода 1/4 нар.р. (раб давление 0,15-0,9 бар) Zegor (1/50шт)</t>
  </si>
  <si>
    <t>619.16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</si>
  <si>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</si>
  <si>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</si>
  <si>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</si>
  <si>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7 539.02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</si>
  <si>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</si>
  <si>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</si>
  <si>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</si>
  <si>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10 741.97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</si>
  <si>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</si>
  <si>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</si>
  <si>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</si>
  <si>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7 146.70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</si>
  <si>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</si>
  <si>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</si>
  <si>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</si>
  <si>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8 308.11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</si>
  <si>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</si>
  <si>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</si>
  <si>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</si>
  <si>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9 626.17 руб.</t>
  </si>
  <si>
    <t>ZGR-001232</t>
  </si>
  <si>
    <t>СРМ 130</t>
  </si>
  <si>
    <t>Поверхностный центробежный насос (мощность 370Вт; напор 22м; расход 3,6м3/час)</t>
  </si>
  <si>
    <t>6 554.35 руб.</t>
  </si>
  <si>
    <t>ZGR-001233</t>
  </si>
  <si>
    <t>СРМ 146</t>
  </si>
  <si>
    <t>Поверхностный центробежный насос (мощность 550Вт; напор 28м; расход 4,8м3/час)</t>
  </si>
  <si>
    <t>8 427.86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</si>
  <si>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</si>
  <si>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</si>
  <si>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</si>
  <si>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25 674.55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</si>
  <si>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</si>
  <si>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</si>
  <si>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</si>
  <si>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4 331.39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</si>
  <si>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</si>
  <si>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</si>
  <si>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</si>
  <si>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4 501.71 руб.</t>
  </si>
  <si>
    <t>ZGR-001237</t>
  </si>
  <si>
    <t>ZRS40/8F-220 Pro</t>
  </si>
  <si>
    <t>Насос фланцевый циркуляционный СЕРИЯ PRO 40/8 220мм с кабелем (248Вт, 8м, 9,6м3) (1/4 шт)</t>
  </si>
  <si>
    <t>8 015.91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</si>
  <si>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</si>
  <si>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</si>
  <si>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</si>
  <si>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15 251.37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</si>
  <si>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</si>
  <si>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</si>
  <si>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</si>
  <si>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22 418.02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</si>
  <si>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</si>
  <si>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</si>
  <si>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</si>
  <si>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22 709.16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</si>
  <si>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</si>
  <si>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</si>
  <si>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</si>
  <si>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26 098.63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</si>
  <si>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</si>
  <si>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</si>
  <si>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</si>
  <si>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28 960.71 руб.</t>
  </si>
  <si>
    <t>ZGR-001243</t>
  </si>
  <si>
    <t>QDX1,5-12-0,25F</t>
  </si>
  <si>
    <t>Колодезный погружной насос с термозащитой 250Вт, напор 12м; макс. расход 1,5 м3/час; кабель 10м</t>
  </si>
  <si>
    <t>8 035.95 руб.</t>
  </si>
  <si>
    <t>ZGR-001244</t>
  </si>
  <si>
    <t>QDX1,5-17-0,37F</t>
  </si>
  <si>
    <t>Колодезный погружной насос с термозащитой 370Вт, напор 17м; макс. расход 1,5 м3/час; кабель 10м</t>
  </si>
  <si>
    <t>8 172.96 руб.</t>
  </si>
  <si>
    <t>ZGR-001245</t>
  </si>
  <si>
    <t>QDX10-12-0,55F</t>
  </si>
  <si>
    <t>Колодезный погружной насос с термозащитой 550Вт, напор 12м; макс. расход 10 м3/час; кабель 10м</t>
  </si>
  <si>
    <t>10 204.29 руб.</t>
  </si>
  <si>
    <t>ZGR-001246</t>
  </si>
  <si>
    <t>QDX30-6-0,75F</t>
  </si>
  <si>
    <t>Колодезный погружной насос с термозащитой 750Вт, напор 6м; макс. расход 30 м3/час; кабель 10м</t>
  </si>
  <si>
    <t>11 964.58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</si>
  <si>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</si>
  <si>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</si>
  <si>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</si>
  <si>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6 532.47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</si>
  <si>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</si>
  <si>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</si>
  <si>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</si>
  <si>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29 406.59 руб.</t>
  </si>
  <si>
    <t>ZGR-001257</t>
  </si>
  <si>
    <t>SK-2A</t>
  </si>
  <si>
    <t>Реле давления (подходит для WZB370) (1/100шт)</t>
  </si>
  <si>
    <t>398.63 руб.</t>
  </si>
  <si>
    <t>ZGR-001258</t>
  </si>
  <si>
    <t>SK-2B</t>
  </si>
  <si>
    <t>Реле давления (подходит для WZB550) (1/100шт)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</si>
  <si>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</si>
  <si>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</si>
  <si>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</si>
  <si>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5 841.39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</si>
  <si>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</si>
  <si>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</si>
  <si>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</si>
  <si>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10 352.76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</si>
  <si>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</si>
  <si>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</si>
  <si>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</si>
  <si>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12 323.23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</si>
  <si>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</si>
  <si>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</si>
  <si>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</si>
  <si>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13 935.43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</si>
  <si>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</si>
  <si>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</si>
  <si>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</si>
  <si>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12 456.87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</si>
  <si>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</si>
  <si>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</si>
  <si>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</si>
  <si>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12 034.29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</si>
  <si>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</si>
  <si>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</si>
  <si>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</si>
  <si>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24 433.47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</si>
  <si>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</si>
  <si>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</si>
  <si>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</si>
  <si>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27 234.36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</si>
  <si>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</si>
  <si>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</si>
  <si>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</si>
  <si>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30 949.12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</si>
  <si>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</si>
  <si>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</si>
  <si>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</si>
  <si>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34 389.62 руб.</t>
  </si>
  <si>
    <t>ZGR-001270</t>
  </si>
  <si>
    <t>ZS-07</t>
  </si>
  <si>
    <t>Блок Автоматики 1,5-10бар с цифровым управлением Zegor (1/12шт)</t>
  </si>
  <si>
    <t>2 872.24 руб.</t>
  </si>
  <si>
    <t>ZGR-001271</t>
  </si>
  <si>
    <t>SK-9T</t>
  </si>
  <si>
    <t>Реле давления с манометром 1,4-2,8 бар Zegor  1/4 нак. гайка (1/50шт)</t>
  </si>
  <si>
    <t>797.74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</si>
</sst>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SUM(J2:J316)</f>
        <v>0</v>
      </c>
      <c r="K1" s="4" t="s">
        <v>9</v>
      </c>
      <c r="L1" s="5"/>
    </row>
    <row r="2" spans="1:12">
      <c r="A2" s="1"/>
      <c r="B2" s="1">
        <v>873643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3</v>
      </c>
      <c r="H2" s="1">
        <v>0</v>
      </c>
      <c r="I2" s="1">
        <v>0</v>
      </c>
      <c r="J2" s="1" t="s">
        <v>14</v>
      </c>
      <c r="K2" s="2"/>
      <c r="L2" s="5">
        <f>K2*2261.89</f>
        <v>0</v>
      </c>
    </row>
    <row r="3" spans="1:12">
      <c r="A3" s="1"/>
      <c r="B3" s="1">
        <v>873644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9</v>
      </c>
      <c r="H3" s="1">
        <v>0</v>
      </c>
      <c r="I3" s="1">
        <v>0</v>
      </c>
      <c r="J3" s="1" t="s">
        <v>14</v>
      </c>
      <c r="K3" s="2"/>
      <c r="L3" s="5">
        <f>K3*2518.98</f>
        <v>0</v>
      </c>
    </row>
    <row r="4" spans="1:12">
      <c r="A4" s="1"/>
      <c r="B4" s="1">
        <v>873645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14</v>
      </c>
      <c r="K4" s="2"/>
      <c r="L4" s="5">
        <f>K4*2499.02</f>
        <v>0</v>
      </c>
    </row>
    <row r="5" spans="1:12">
      <c r="A5" s="1"/>
      <c r="B5" s="1">
        <v>873646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6</v>
      </c>
      <c r="H5" s="1">
        <v>0</v>
      </c>
      <c r="I5" s="1">
        <v>0</v>
      </c>
      <c r="J5" s="1" t="s">
        <v>14</v>
      </c>
      <c r="K5" s="2"/>
      <c r="L5" s="5">
        <f>K5*3017.39</f>
        <v>0</v>
      </c>
    </row>
    <row r="6" spans="1:12">
      <c r="A6" s="1"/>
      <c r="B6" s="1">
        <v>873647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4</v>
      </c>
      <c r="H6" s="1">
        <v>0</v>
      </c>
      <c r="I6" s="1">
        <v>0</v>
      </c>
      <c r="J6" s="1" t="s">
        <v>14</v>
      </c>
      <c r="K6" s="2"/>
      <c r="L6" s="5">
        <f>K6*3500.41</f>
        <v>0</v>
      </c>
    </row>
    <row r="7" spans="1:12">
      <c r="A7" s="1"/>
      <c r="B7" s="1">
        <v>873649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23</v>
      </c>
      <c r="H7" s="1">
        <v>0</v>
      </c>
      <c r="I7" s="1">
        <v>0</v>
      </c>
      <c r="J7" s="1" t="s">
        <v>14</v>
      </c>
      <c r="K7" s="2"/>
      <c r="L7" s="5">
        <f>K7*2537.41</f>
        <v>0</v>
      </c>
    </row>
    <row r="8" spans="1:12">
      <c r="A8" s="1"/>
      <c r="B8" s="1">
        <v>873650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23</v>
      </c>
      <c r="H8" s="1">
        <v>0</v>
      </c>
      <c r="I8" s="1">
        <v>0</v>
      </c>
      <c r="J8" s="1" t="s">
        <v>14</v>
      </c>
      <c r="K8" s="2"/>
      <c r="L8" s="5">
        <f>K8*2686.20</f>
        <v>0</v>
      </c>
    </row>
    <row r="9" spans="1:12">
      <c r="A9" s="1"/>
      <c r="B9" s="1">
        <v>873651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K9*3085.38</f>
        <v>0</v>
      </c>
    </row>
    <row r="10" spans="1:12">
      <c r="A10" s="1"/>
      <c r="B10" s="1">
        <v>873652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4</v>
      </c>
      <c r="H10" s="1">
        <v>0</v>
      </c>
      <c r="I10" s="1">
        <v>0</v>
      </c>
      <c r="J10" s="1" t="s">
        <v>14</v>
      </c>
      <c r="K10" s="2"/>
      <c r="L10" s="5">
        <f>K10*3610.16</f>
        <v>0</v>
      </c>
    </row>
    <row r="11" spans="1:12">
      <c r="A11" s="1"/>
      <c r="B11" s="1">
        <v>882944</v>
      </c>
      <c r="C11" s="1" t="s">
        <v>48</v>
      </c>
      <c r="D11" s="1"/>
      <c r="E11" s="3" t="s">
        <v>49</v>
      </c>
      <c r="F11" s="1" t="s">
        <v>50</v>
      </c>
      <c r="G11" s="1">
        <v>8</v>
      </c>
      <c r="H11" s="1">
        <v>0</v>
      </c>
      <c r="I11" s="1">
        <v>0</v>
      </c>
      <c r="J11" s="1" t="s">
        <v>14</v>
      </c>
      <c r="K11" s="2"/>
      <c r="L11" s="5">
        <f>K11*8311.97</f>
        <v>0</v>
      </c>
    </row>
    <row r="12" spans="1:12">
      <c r="A12" s="1"/>
      <c r="B12" s="1">
        <v>882945</v>
      </c>
      <c r="C12" s="1" t="s">
        <v>51</v>
      </c>
      <c r="D12" s="1"/>
      <c r="E12" s="3" t="s">
        <v>52</v>
      </c>
      <c r="F12" s="1" t="s">
        <v>53</v>
      </c>
      <c r="G12" s="1">
        <v>6</v>
      </c>
      <c r="H12" s="1">
        <v>0</v>
      </c>
      <c r="I12" s="1">
        <v>0</v>
      </c>
      <c r="J12" s="1" t="s">
        <v>14</v>
      </c>
      <c r="K12" s="2"/>
      <c r="L12" s="5">
        <f>K12*8571.72</f>
        <v>0</v>
      </c>
    </row>
    <row r="13" spans="1:12">
      <c r="A13" s="1"/>
      <c r="B13" s="1">
        <v>882946</v>
      </c>
      <c r="C13" s="1" t="s">
        <v>54</v>
      </c>
      <c r="D13" s="1"/>
      <c r="E13" s="3" t="s">
        <v>55</v>
      </c>
      <c r="F13" s="1" t="s">
        <v>56</v>
      </c>
      <c r="G13" s="1">
        <v>8</v>
      </c>
      <c r="H13" s="1">
        <v>0</v>
      </c>
      <c r="I13" s="1">
        <v>0</v>
      </c>
      <c r="J13" s="1" t="s">
        <v>14</v>
      </c>
      <c r="K13" s="2"/>
      <c r="L13" s="5">
        <f>K13*8485.13</f>
        <v>0</v>
      </c>
    </row>
    <row r="14" spans="1:12">
      <c r="A14" s="1"/>
      <c r="B14" s="1">
        <v>882947</v>
      </c>
      <c r="C14" s="1" t="s">
        <v>57</v>
      </c>
      <c r="D14" s="1"/>
      <c r="E14" s="3" t="s">
        <v>58</v>
      </c>
      <c r="F14" s="1" t="s">
        <v>59</v>
      </c>
      <c r="G14" s="1">
        <v>6</v>
      </c>
      <c r="H14" s="1">
        <v>0</v>
      </c>
      <c r="I14" s="1">
        <v>0</v>
      </c>
      <c r="J14" s="1" t="s">
        <v>14</v>
      </c>
      <c r="K14" s="2"/>
      <c r="L14" s="5">
        <f>K14*8831.47</f>
        <v>0</v>
      </c>
    </row>
    <row r="15" spans="1:12">
      <c r="A15" s="1"/>
      <c r="B15" s="1">
        <v>882948</v>
      </c>
      <c r="C15" s="1" t="s">
        <v>60</v>
      </c>
      <c r="D15" s="1"/>
      <c r="E15" s="3" t="s">
        <v>61</v>
      </c>
      <c r="F15" s="1" t="s">
        <v>62</v>
      </c>
      <c r="G15" s="1">
        <v>3</v>
      </c>
      <c r="H15" s="1">
        <v>0</v>
      </c>
      <c r="I15" s="1">
        <v>0</v>
      </c>
      <c r="J15" s="1" t="s">
        <v>14</v>
      </c>
      <c r="K15" s="2"/>
      <c r="L15" s="5">
        <f>K15*13160.62</f>
        <v>0</v>
      </c>
    </row>
    <row r="16" spans="1:12">
      <c r="A16" s="1"/>
      <c r="B16" s="1">
        <v>882949</v>
      </c>
      <c r="C16" s="1" t="s">
        <v>63</v>
      </c>
      <c r="D16" s="1"/>
      <c r="E16" s="3" t="s">
        <v>64</v>
      </c>
      <c r="F16" s="1" t="s">
        <v>59</v>
      </c>
      <c r="G16" s="1">
        <v>2</v>
      </c>
      <c r="H16" s="1">
        <v>0</v>
      </c>
      <c r="I16" s="1">
        <v>0</v>
      </c>
      <c r="J16" s="1" t="s">
        <v>14</v>
      </c>
      <c r="K16" s="2"/>
      <c r="L16" s="5">
        <f>K16*8831.47</f>
        <v>0</v>
      </c>
    </row>
    <row r="17" spans="1:12">
      <c r="A17" s="1"/>
      <c r="B17" s="1">
        <v>882950</v>
      </c>
      <c r="C17" s="1" t="s">
        <v>65</v>
      </c>
      <c r="D17" s="1"/>
      <c r="E17" s="3" t="s">
        <v>66</v>
      </c>
      <c r="F17" s="1" t="s">
        <v>67</v>
      </c>
      <c r="G17" s="1">
        <v>7</v>
      </c>
      <c r="H17" s="1">
        <v>0</v>
      </c>
      <c r="I17" s="1">
        <v>0</v>
      </c>
      <c r="J17" s="1" t="s">
        <v>14</v>
      </c>
      <c r="K17" s="2"/>
      <c r="L17" s="5">
        <f>K17*9177.80</f>
        <v>0</v>
      </c>
    </row>
    <row r="18" spans="1:12">
      <c r="A18" s="1"/>
      <c r="B18" s="1">
        <v>882951</v>
      </c>
      <c r="C18" s="1" t="s">
        <v>68</v>
      </c>
      <c r="D18" s="1"/>
      <c r="E18" s="3" t="s">
        <v>69</v>
      </c>
      <c r="F18" s="1" t="s">
        <v>70</v>
      </c>
      <c r="G18" s="1">
        <v>6</v>
      </c>
      <c r="H18" s="1">
        <v>0</v>
      </c>
      <c r="I18" s="1">
        <v>0</v>
      </c>
      <c r="J18" s="1" t="s">
        <v>14</v>
      </c>
      <c r="K18" s="2"/>
      <c r="L18" s="5">
        <f>K18*14113.03</f>
        <v>0</v>
      </c>
    </row>
    <row r="19" spans="1:12">
      <c r="A19" s="1"/>
      <c r="B19" s="1">
        <v>882952</v>
      </c>
      <c r="C19" s="1" t="s">
        <v>71</v>
      </c>
      <c r="D19" s="1"/>
      <c r="E19" s="3" t="s">
        <v>72</v>
      </c>
      <c r="F19" s="1" t="s">
        <v>73</v>
      </c>
      <c r="G19" s="1">
        <v>1</v>
      </c>
      <c r="H19" s="1">
        <v>0</v>
      </c>
      <c r="I19" s="1">
        <v>0</v>
      </c>
      <c r="J19" s="1" t="s">
        <v>14</v>
      </c>
      <c r="K19" s="2"/>
      <c r="L19" s="5">
        <f>K19*13123.51</f>
        <v>0</v>
      </c>
    </row>
    <row r="20" spans="1:12">
      <c r="A20" s="1"/>
      <c r="B20" s="1">
        <v>879947</v>
      </c>
      <c r="C20" s="1" t="s">
        <v>74</v>
      </c>
      <c r="D20" s="1"/>
      <c r="E20" s="3" t="s">
        <v>75</v>
      </c>
      <c r="F20" s="1" t="s">
        <v>76</v>
      </c>
      <c r="G20" s="1">
        <v>1</v>
      </c>
      <c r="H20" s="1">
        <v>0</v>
      </c>
      <c r="I20" s="1">
        <v>0</v>
      </c>
      <c r="J20" s="1" t="s">
        <v>14</v>
      </c>
      <c r="K20" s="2"/>
      <c r="L20" s="5">
        <f>K20*5206.40</f>
        <v>0</v>
      </c>
    </row>
    <row r="21" spans="1:12">
      <c r="A21" s="1"/>
      <c r="B21" s="1">
        <v>878772</v>
      </c>
      <c r="C21" s="1" t="s">
        <v>77</v>
      </c>
      <c r="D21" s="1"/>
      <c r="E21" s="3" t="s">
        <v>78</v>
      </c>
      <c r="F21" s="1" t="s">
        <v>79</v>
      </c>
      <c r="G21" s="1">
        <v>1</v>
      </c>
      <c r="H21" s="1">
        <v>0</v>
      </c>
      <c r="I21" s="1">
        <v>0</v>
      </c>
      <c r="J21" s="1" t="s">
        <v>14</v>
      </c>
      <c r="K21" s="2"/>
      <c r="L21" s="5">
        <f>K21*10873.60</f>
        <v>0</v>
      </c>
    </row>
    <row r="22" spans="1:12">
      <c r="A22" s="1"/>
      <c r="B22" s="1">
        <v>878773</v>
      </c>
      <c r="C22" s="1" t="s">
        <v>80</v>
      </c>
      <c r="D22" s="1"/>
      <c r="E22" s="3" t="s">
        <v>81</v>
      </c>
      <c r="F22" s="1" t="s">
        <v>82</v>
      </c>
      <c r="G22" s="1">
        <v>1</v>
      </c>
      <c r="H22" s="1">
        <v>0</v>
      </c>
      <c r="I22" s="1">
        <v>0</v>
      </c>
      <c r="J22" s="1" t="s">
        <v>14</v>
      </c>
      <c r="K22" s="2"/>
      <c r="L22" s="5">
        <f>K22*11059.20</f>
        <v>0</v>
      </c>
    </row>
    <row r="23" spans="1:12">
      <c r="A23" s="1"/>
      <c r="B23" s="1">
        <v>878774</v>
      </c>
      <c r="C23" s="1" t="s">
        <v>83</v>
      </c>
      <c r="D23" s="1"/>
      <c r="E23" s="3" t="s">
        <v>84</v>
      </c>
      <c r="F23" s="1" t="s">
        <v>85</v>
      </c>
      <c r="G23" s="1">
        <v>6</v>
      </c>
      <c r="H23" s="1">
        <v>0</v>
      </c>
      <c r="I23" s="1">
        <v>0</v>
      </c>
      <c r="J23" s="1" t="s">
        <v>14</v>
      </c>
      <c r="K23" s="2"/>
      <c r="L23" s="5">
        <f>K23*11585.60</f>
        <v>0</v>
      </c>
    </row>
    <row r="24" spans="1:12">
      <c r="A24" s="1"/>
      <c r="B24" s="1">
        <v>878775</v>
      </c>
      <c r="C24" s="1" t="s">
        <v>86</v>
      </c>
      <c r="D24" s="1"/>
      <c r="E24" s="3" t="s">
        <v>87</v>
      </c>
      <c r="F24" s="1" t="s">
        <v>88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K24*11720.00</f>
        <v>0</v>
      </c>
    </row>
    <row r="25" spans="1:12">
      <c r="A25" s="1"/>
      <c r="B25" s="1">
        <v>878776</v>
      </c>
      <c r="C25" s="1" t="s">
        <v>89</v>
      </c>
      <c r="D25" s="1"/>
      <c r="E25" s="3" t="s">
        <v>90</v>
      </c>
      <c r="F25" s="1" t="s">
        <v>91</v>
      </c>
      <c r="G25" s="1">
        <v>1</v>
      </c>
      <c r="H25" s="1">
        <v>0</v>
      </c>
      <c r="I25" s="1">
        <v>0</v>
      </c>
      <c r="J25" s="1" t="s">
        <v>14</v>
      </c>
      <c r="K25" s="2"/>
      <c r="L25" s="5">
        <f>K25*7816.00</f>
        <v>0</v>
      </c>
    </row>
    <row r="26" spans="1:12">
      <c r="A26" s="1"/>
      <c r="B26" s="1">
        <v>878777</v>
      </c>
      <c r="C26" s="1" t="s">
        <v>92</v>
      </c>
      <c r="D26" s="1"/>
      <c r="E26" s="3" t="s">
        <v>93</v>
      </c>
      <c r="F26" s="1" t="s">
        <v>94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K26*7923.20</f>
        <v>0</v>
      </c>
    </row>
    <row r="27" spans="1:12">
      <c r="A27" s="1"/>
      <c r="B27" s="1">
        <v>878778</v>
      </c>
      <c r="C27" s="1" t="s">
        <v>95</v>
      </c>
      <c r="D27" s="1"/>
      <c r="E27" s="3" t="s">
        <v>96</v>
      </c>
      <c r="F27" s="1" t="s">
        <v>97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K27*10022.40</f>
        <v>0</v>
      </c>
    </row>
    <row r="28" spans="1:12">
      <c r="A28" s="1"/>
      <c r="B28" s="1">
        <v>878779</v>
      </c>
      <c r="C28" s="1" t="s">
        <v>98</v>
      </c>
      <c r="D28" s="1"/>
      <c r="E28" s="3" t="s">
        <v>99</v>
      </c>
      <c r="F28" s="1" t="s">
        <v>100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K28*10281.60</f>
        <v>0</v>
      </c>
    </row>
    <row r="29" spans="1:12">
      <c r="A29" s="1"/>
      <c r="B29" s="1">
        <v>878781</v>
      </c>
      <c r="C29" s="1" t="s">
        <v>101</v>
      </c>
      <c r="D29" s="1"/>
      <c r="E29" s="3" t="s">
        <v>102</v>
      </c>
      <c r="F29" s="1" t="s">
        <v>103</v>
      </c>
      <c r="G29" s="1">
        <v>1</v>
      </c>
      <c r="H29" s="1">
        <v>0</v>
      </c>
      <c r="I29" s="1">
        <v>0</v>
      </c>
      <c r="J29" s="1" t="s">
        <v>14</v>
      </c>
      <c r="K29" s="2"/>
      <c r="L29" s="5">
        <f>K29*8900.80</f>
        <v>0</v>
      </c>
    </row>
    <row r="30" spans="1:12">
      <c r="A30" s="1"/>
      <c r="B30" s="1">
        <v>829334</v>
      </c>
      <c r="C30" s="1" t="s">
        <v>104</v>
      </c>
      <c r="D30" s="1" t="s">
        <v>105</v>
      </c>
      <c r="E30" s="3" t="s">
        <v>106</v>
      </c>
      <c r="F30" s="1" t="s">
        <v>107</v>
      </c>
      <c r="G30" s="1">
        <v>2</v>
      </c>
      <c r="H30" s="1">
        <v>0</v>
      </c>
      <c r="I30" s="1">
        <v>0</v>
      </c>
      <c r="J30" s="1" t="s">
        <v>14</v>
      </c>
      <c r="K30" s="2"/>
      <c r="L30" s="5">
        <f>K30*11741.68</f>
        <v>0</v>
      </c>
    </row>
    <row r="31" spans="1:12">
      <c r="A31" s="1"/>
      <c r="B31" s="1">
        <v>829335</v>
      </c>
      <c r="C31" s="1" t="s">
        <v>108</v>
      </c>
      <c r="D31" s="1" t="s">
        <v>109</v>
      </c>
      <c r="E31" s="3" t="s">
        <v>110</v>
      </c>
      <c r="F31" s="1" t="s">
        <v>111</v>
      </c>
      <c r="G31" s="1">
        <v>5</v>
      </c>
      <c r="H31" s="1">
        <v>0</v>
      </c>
      <c r="I31" s="1">
        <v>0</v>
      </c>
      <c r="J31" s="1" t="s">
        <v>14</v>
      </c>
      <c r="K31" s="2"/>
      <c r="L31" s="5">
        <f>K31*3335.42</f>
        <v>0</v>
      </c>
    </row>
    <row r="32" spans="1:12">
      <c r="A32" s="1"/>
      <c r="B32" s="1">
        <v>837111</v>
      </c>
      <c r="C32" s="1" t="s">
        <v>112</v>
      </c>
      <c r="D32" s="1" t="s">
        <v>113</v>
      </c>
      <c r="E32" s="3" t="s">
        <v>114</v>
      </c>
      <c r="F32" s="1" t="s">
        <v>115</v>
      </c>
      <c r="G32" s="1">
        <v>5</v>
      </c>
      <c r="H32" s="1">
        <v>0</v>
      </c>
      <c r="I32" s="1">
        <v>0</v>
      </c>
      <c r="J32" s="1" t="s">
        <v>14</v>
      </c>
      <c r="K32" s="2"/>
      <c r="L32" s="5">
        <f>K32*7758.99</f>
        <v>0</v>
      </c>
    </row>
    <row r="33" spans="1:12">
      <c r="A33" s="1"/>
      <c r="B33" s="1">
        <v>837112</v>
      </c>
      <c r="C33" s="1" t="s">
        <v>116</v>
      </c>
      <c r="D33" s="1" t="s">
        <v>117</v>
      </c>
      <c r="E33" s="3" t="s">
        <v>114</v>
      </c>
      <c r="F33" s="1" t="s">
        <v>118</v>
      </c>
      <c r="G33" s="1">
        <v>6</v>
      </c>
      <c r="H33" s="1">
        <v>0</v>
      </c>
      <c r="I33" s="1">
        <v>0</v>
      </c>
      <c r="J33" s="1" t="s">
        <v>14</v>
      </c>
      <c r="K33" s="2"/>
      <c r="L33" s="5">
        <f>K33*7755.69</f>
        <v>0</v>
      </c>
    </row>
    <row r="34" spans="1:12">
      <c r="A34" s="1"/>
      <c r="B34" s="1">
        <v>837113</v>
      </c>
      <c r="C34" s="1" t="s">
        <v>119</v>
      </c>
      <c r="D34" s="1" t="s">
        <v>120</v>
      </c>
      <c r="E34" s="3" t="s">
        <v>114</v>
      </c>
      <c r="F34" s="1" t="s">
        <v>121</v>
      </c>
      <c r="G34" s="1">
        <v>3</v>
      </c>
      <c r="H34" s="1">
        <v>0</v>
      </c>
      <c r="I34" s="1">
        <v>0</v>
      </c>
      <c r="J34" s="1" t="s">
        <v>14</v>
      </c>
      <c r="K34" s="2"/>
      <c r="L34" s="5">
        <f>K34*8934.64</f>
        <v>0</v>
      </c>
    </row>
    <row r="35" spans="1:12">
      <c r="A35" s="1"/>
      <c r="B35" s="1">
        <v>837114</v>
      </c>
      <c r="C35" s="1" t="s">
        <v>122</v>
      </c>
      <c r="D35" s="1" t="s">
        <v>123</v>
      </c>
      <c r="E35" s="3" t="s">
        <v>124</v>
      </c>
      <c r="F35" s="1" t="s">
        <v>125</v>
      </c>
      <c r="G35" s="1">
        <v>3</v>
      </c>
      <c r="H35" s="1">
        <v>0</v>
      </c>
      <c r="I35" s="1">
        <v>0</v>
      </c>
      <c r="J35" s="1" t="s">
        <v>14</v>
      </c>
      <c r="K35" s="2"/>
      <c r="L35" s="5">
        <f>K35*7630.20</f>
        <v>0</v>
      </c>
    </row>
    <row r="36" spans="1:12">
      <c r="A36" s="1"/>
      <c r="B36" s="1">
        <v>822254</v>
      </c>
      <c r="C36" s="1" t="s">
        <v>126</v>
      </c>
      <c r="D36" s="1" t="s">
        <v>127</v>
      </c>
      <c r="E36" s="3" t="s">
        <v>128</v>
      </c>
      <c r="F36" s="1" t="s">
        <v>129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K36*386.38</f>
        <v>0</v>
      </c>
    </row>
    <row r="37" spans="1:12">
      <c r="A37" s="1"/>
      <c r="B37" s="1">
        <v>822255</v>
      </c>
      <c r="C37" s="1" t="s">
        <v>130</v>
      </c>
      <c r="D37" s="1" t="s">
        <v>131</v>
      </c>
      <c r="E37" s="3" t="s">
        <v>132</v>
      </c>
      <c r="F37" s="1" t="s">
        <v>133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K37*2348.01</f>
        <v>0</v>
      </c>
    </row>
    <row r="38" spans="1:12">
      <c r="A38" s="1"/>
      <c r="B38" s="1">
        <v>822256</v>
      </c>
      <c r="C38" s="1" t="s">
        <v>134</v>
      </c>
      <c r="D38" s="1" t="s">
        <v>135</v>
      </c>
      <c r="E38" s="3" t="s">
        <v>136</v>
      </c>
      <c r="F38" s="1" t="s">
        <v>137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K38*2037.58</f>
        <v>0</v>
      </c>
    </row>
    <row r="39" spans="1:12">
      <c r="A39" s="1"/>
      <c r="B39" s="1">
        <v>822257</v>
      </c>
      <c r="C39" s="1" t="s">
        <v>138</v>
      </c>
      <c r="D39" s="1" t="s">
        <v>139</v>
      </c>
      <c r="E39" s="3" t="s">
        <v>140</v>
      </c>
      <c r="F39" s="1" t="s">
        <v>141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K39*759.55</f>
        <v>0</v>
      </c>
    </row>
    <row r="40" spans="1:12">
      <c r="A40" s="1"/>
      <c r="B40" s="1">
        <v>822258</v>
      </c>
      <c r="C40" s="1" t="s">
        <v>142</v>
      </c>
      <c r="D40" s="1" t="s">
        <v>143</v>
      </c>
      <c r="E40" s="3" t="s">
        <v>144</v>
      </c>
      <c r="F40" s="1" t="s">
        <v>145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K40*495.36</f>
        <v>0</v>
      </c>
    </row>
    <row r="41" spans="1:12">
      <c r="A41" s="1"/>
      <c r="B41" s="1">
        <v>822259</v>
      </c>
      <c r="C41" s="1" t="s">
        <v>146</v>
      </c>
      <c r="D41" s="1" t="s">
        <v>147</v>
      </c>
      <c r="E41" s="3" t="s">
        <v>148</v>
      </c>
      <c r="F41" s="1" t="s">
        <v>149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K41*457.38</f>
        <v>0</v>
      </c>
    </row>
    <row r="42" spans="1:12">
      <c r="A42" s="1"/>
      <c r="B42" s="1">
        <v>822260</v>
      </c>
      <c r="C42" s="1" t="s">
        <v>150</v>
      </c>
      <c r="D42" s="1" t="s">
        <v>151</v>
      </c>
      <c r="E42" s="3" t="s">
        <v>152</v>
      </c>
      <c r="F42" s="1" t="s">
        <v>153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K42*861.93</f>
        <v>0</v>
      </c>
    </row>
    <row r="43" spans="1:12">
      <c r="A43" s="1"/>
      <c r="B43" s="1">
        <v>822261</v>
      </c>
      <c r="C43" s="1" t="s">
        <v>154</v>
      </c>
      <c r="D43" s="1" t="s">
        <v>155</v>
      </c>
      <c r="E43" s="3" t="s">
        <v>156</v>
      </c>
      <c r="F43" s="1" t="s">
        <v>157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K43*2295.17</f>
        <v>0</v>
      </c>
    </row>
    <row r="44" spans="1:12">
      <c r="A44" s="1"/>
      <c r="B44" s="1">
        <v>822262</v>
      </c>
      <c r="C44" s="1" t="s">
        <v>158</v>
      </c>
      <c r="D44" s="1"/>
      <c r="E44" s="3" t="s">
        <v>159</v>
      </c>
      <c r="F44" s="1" t="s">
        <v>160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K44*775.81</f>
        <v>0</v>
      </c>
    </row>
    <row r="45" spans="1:12">
      <c r="A45" s="1"/>
      <c r="B45" s="1">
        <v>822263</v>
      </c>
      <c r="C45" s="1" t="s">
        <v>161</v>
      </c>
      <c r="D45" s="1"/>
      <c r="E45" s="3" t="s">
        <v>162</v>
      </c>
      <c r="F45" s="1" t="s">
        <v>163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K45*1416.00</f>
        <v>0</v>
      </c>
    </row>
    <row r="46" spans="1:12">
      <c r="A46" s="1"/>
      <c r="B46" s="1">
        <v>825019</v>
      </c>
      <c r="C46" s="1" t="s">
        <v>164</v>
      </c>
      <c r="D46" s="1" t="s">
        <v>165</v>
      </c>
      <c r="E46" s="3" t="s">
        <v>166</v>
      </c>
      <c r="F46" s="1" t="s">
        <v>167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K46*2529.64</f>
        <v>0</v>
      </c>
    </row>
    <row r="47" spans="1:12">
      <c r="A47" s="1"/>
      <c r="B47" s="1">
        <v>825408</v>
      </c>
      <c r="C47" s="1" t="s">
        <v>168</v>
      </c>
      <c r="D47" s="1" t="s">
        <v>169</v>
      </c>
      <c r="E47" s="3" t="s">
        <v>170</v>
      </c>
      <c r="F47" s="1" t="s">
        <v>171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K47*459.03</f>
        <v>0</v>
      </c>
    </row>
    <row r="48" spans="1:12">
      <c r="A48" s="1"/>
      <c r="B48" s="1">
        <v>826217</v>
      </c>
      <c r="C48" s="1" t="s">
        <v>172</v>
      </c>
      <c r="D48" s="1"/>
      <c r="E48" s="3" t="s">
        <v>173</v>
      </c>
      <c r="F48" s="1" t="s">
        <v>174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K48*1186.33</f>
        <v>0</v>
      </c>
    </row>
    <row r="49" spans="1:12">
      <c r="A49" s="1"/>
      <c r="B49" s="1">
        <v>826218</v>
      </c>
      <c r="C49" s="1" t="s">
        <v>175</v>
      </c>
      <c r="D49" s="1"/>
      <c r="E49" s="3" t="s">
        <v>176</v>
      </c>
      <c r="F49" s="1" t="s">
        <v>177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K49*1228.35</f>
        <v>0</v>
      </c>
    </row>
    <row r="50" spans="1:12">
      <c r="A50" s="1"/>
      <c r="B50" s="1">
        <v>826219</v>
      </c>
      <c r="C50" s="1" t="s">
        <v>178</v>
      </c>
      <c r="D50" s="1"/>
      <c r="E50" s="3" t="s">
        <v>179</v>
      </c>
      <c r="F50" s="1" t="s">
        <v>180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K50*1717.85</f>
        <v>0</v>
      </c>
    </row>
    <row r="51" spans="1:12">
      <c r="A51" s="1"/>
      <c r="B51" s="1">
        <v>826220</v>
      </c>
      <c r="C51" s="1" t="s">
        <v>181</v>
      </c>
      <c r="D51" s="1"/>
      <c r="E51" s="3" t="s">
        <v>182</v>
      </c>
      <c r="F51" s="1" t="s">
        <v>183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K51*988.23</f>
        <v>0</v>
      </c>
    </row>
    <row r="52" spans="1:12">
      <c r="A52" s="1"/>
      <c r="B52" s="1">
        <v>826221</v>
      </c>
      <c r="C52" s="1" t="s">
        <v>184</v>
      </c>
      <c r="D52" s="1"/>
      <c r="E52" s="3" t="s">
        <v>185</v>
      </c>
      <c r="F52" s="1" t="s">
        <v>186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K52*0.00</f>
        <v>0</v>
      </c>
    </row>
    <row r="53" spans="1:12">
      <c r="A53" s="1"/>
      <c r="B53" s="1">
        <v>826222</v>
      </c>
      <c r="C53" s="1" t="s">
        <v>187</v>
      </c>
      <c r="D53" s="1"/>
      <c r="E53" s="3" t="s">
        <v>188</v>
      </c>
      <c r="F53" s="1" t="s">
        <v>189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K53*1205.16</f>
        <v>0</v>
      </c>
    </row>
    <row r="54" spans="1:12">
      <c r="A54" s="1"/>
      <c r="B54" s="1">
        <v>826223</v>
      </c>
      <c r="C54" s="1" t="s">
        <v>190</v>
      </c>
      <c r="D54" s="1"/>
      <c r="E54" s="3" t="s">
        <v>191</v>
      </c>
      <c r="F54" s="1" t="s">
        <v>192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K54*1082.78</f>
        <v>0</v>
      </c>
    </row>
    <row r="55" spans="1:12">
      <c r="A55" s="1"/>
      <c r="B55" s="1">
        <v>826224</v>
      </c>
      <c r="C55" s="1" t="s">
        <v>193</v>
      </c>
      <c r="D55" s="1"/>
      <c r="E55" s="3" t="s">
        <v>194</v>
      </c>
      <c r="F55" s="1" t="s">
        <v>195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K55*849.69</f>
        <v>0</v>
      </c>
    </row>
    <row r="56" spans="1:12">
      <c r="A56" s="1"/>
      <c r="B56" s="1">
        <v>826225</v>
      </c>
      <c r="C56" s="1" t="s">
        <v>196</v>
      </c>
      <c r="D56" s="1"/>
      <c r="E56" s="3" t="s">
        <v>197</v>
      </c>
      <c r="F56" s="1" t="s">
        <v>198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K56*1017.28</f>
        <v>0</v>
      </c>
    </row>
    <row r="57" spans="1:12">
      <c r="A57" s="1"/>
      <c r="B57" s="1">
        <v>826226</v>
      </c>
      <c r="C57" s="1" t="s">
        <v>199</v>
      </c>
      <c r="D57" s="1"/>
      <c r="E57" s="3" t="s">
        <v>200</v>
      </c>
      <c r="F57" s="1" t="s">
        <v>201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K57*1355.82</f>
        <v>0</v>
      </c>
    </row>
    <row r="58" spans="1:12">
      <c r="A58" s="1"/>
      <c r="B58" s="1">
        <v>826227</v>
      </c>
      <c r="C58" s="1" t="s">
        <v>202</v>
      </c>
      <c r="D58" s="1"/>
      <c r="E58" s="3" t="s">
        <v>203</v>
      </c>
      <c r="F58" s="1" t="s">
        <v>204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K58*6361.54</f>
        <v>0</v>
      </c>
    </row>
    <row r="59" spans="1:12">
      <c r="A59" s="1"/>
      <c r="B59" s="1">
        <v>826228</v>
      </c>
      <c r="C59" s="1" t="s">
        <v>205</v>
      </c>
      <c r="D59" s="1"/>
      <c r="E59" s="3" t="s">
        <v>206</v>
      </c>
      <c r="F59" s="1" t="s">
        <v>207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K59*4651.18</f>
        <v>0</v>
      </c>
    </row>
    <row r="60" spans="1:12">
      <c r="A60" s="1"/>
      <c r="B60" s="1">
        <v>826229</v>
      </c>
      <c r="C60" s="1" t="s">
        <v>208</v>
      </c>
      <c r="D60" s="1"/>
      <c r="E60" s="3" t="s">
        <v>209</v>
      </c>
      <c r="F60" s="1" t="s">
        <v>210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K60*2992.00</f>
        <v>0</v>
      </c>
    </row>
    <row r="61" spans="1:12">
      <c r="A61" s="1"/>
      <c r="B61" s="1">
        <v>826230</v>
      </c>
      <c r="C61" s="1" t="s">
        <v>211</v>
      </c>
      <c r="D61" s="1"/>
      <c r="E61" s="3" t="s">
        <v>212</v>
      </c>
      <c r="F61" s="1" t="s">
        <v>213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K61*1015.94</f>
        <v>0</v>
      </c>
    </row>
    <row r="62" spans="1:12">
      <c r="A62" s="1"/>
      <c r="B62" s="1">
        <v>826231</v>
      </c>
      <c r="C62" s="1" t="s">
        <v>214</v>
      </c>
      <c r="D62" s="1"/>
      <c r="E62" s="3" t="s">
        <v>215</v>
      </c>
      <c r="F62" s="1" t="s">
        <v>216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K62*3324.86</f>
        <v>0</v>
      </c>
    </row>
    <row r="63" spans="1:12">
      <c r="A63" s="1"/>
      <c r="B63" s="1">
        <v>826232</v>
      </c>
      <c r="C63" s="1" t="s">
        <v>217</v>
      </c>
      <c r="D63" s="1"/>
      <c r="E63" s="3" t="s">
        <v>218</v>
      </c>
      <c r="F63" s="1" t="s">
        <v>219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K63*1906.45</f>
        <v>0</v>
      </c>
    </row>
    <row r="64" spans="1:12">
      <c r="A64" s="1"/>
      <c r="B64" s="1">
        <v>882094</v>
      </c>
      <c r="C64" s="1" t="s">
        <v>220</v>
      </c>
      <c r="D64" s="1"/>
      <c r="E64" s="3" t="s">
        <v>221</v>
      </c>
      <c r="F64" s="1" t="s">
        <v>222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K64*940.70</f>
        <v>0</v>
      </c>
    </row>
    <row r="65" spans="1:12">
      <c r="A65" s="1"/>
      <c r="B65" s="1">
        <v>882093</v>
      </c>
      <c r="C65" s="1" t="s">
        <v>223</v>
      </c>
      <c r="D65" s="1" t="s">
        <v>224</v>
      </c>
      <c r="E65" s="3" t="s">
        <v>225</v>
      </c>
      <c r="F65" s="1" t="s">
        <v>226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K65*7083.65</f>
        <v>0</v>
      </c>
    </row>
    <row r="66" spans="1:12">
      <c r="A66" s="1"/>
      <c r="B66" s="1">
        <v>825012</v>
      </c>
      <c r="C66" s="1" t="s">
        <v>227</v>
      </c>
      <c r="D66" s="1" t="s">
        <v>228</v>
      </c>
      <c r="E66" s="3" t="s">
        <v>229</v>
      </c>
      <c r="F66" s="1" t="s">
        <v>230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K66*4156.07</f>
        <v>0</v>
      </c>
    </row>
    <row r="67" spans="1:12">
      <c r="A67" s="1"/>
      <c r="B67" s="1">
        <v>825013</v>
      </c>
      <c r="C67" s="1" t="s">
        <v>231</v>
      </c>
      <c r="D67" s="1" t="s">
        <v>232</v>
      </c>
      <c r="E67" s="3" t="s">
        <v>233</v>
      </c>
      <c r="F67" s="1" t="s">
        <v>234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K67*5328.42</f>
        <v>0</v>
      </c>
    </row>
    <row r="68" spans="1:12">
      <c r="A68" s="1"/>
      <c r="B68" s="1">
        <v>825014</v>
      </c>
      <c r="C68" s="1" t="s">
        <v>235</v>
      </c>
      <c r="D68" s="1" t="s">
        <v>236</v>
      </c>
      <c r="E68" s="3" t="s">
        <v>237</v>
      </c>
      <c r="F68" s="1" t="s">
        <v>238</v>
      </c>
      <c r="G68" s="1">
        <v>3</v>
      </c>
      <c r="H68" s="1">
        <v>0</v>
      </c>
      <c r="I68" s="1">
        <v>0</v>
      </c>
      <c r="J68" s="1" t="s">
        <v>14</v>
      </c>
      <c r="K68" s="2"/>
      <c r="L68" s="5">
        <f>K68*4839.67</f>
        <v>0</v>
      </c>
    </row>
    <row r="69" spans="1:12">
      <c r="A69" s="1"/>
      <c r="B69" s="1">
        <v>825015</v>
      </c>
      <c r="C69" s="1" t="s">
        <v>239</v>
      </c>
      <c r="D69" s="1" t="s">
        <v>240</v>
      </c>
      <c r="E69" s="3" t="s">
        <v>241</v>
      </c>
      <c r="F69" s="1" t="s">
        <v>242</v>
      </c>
      <c r="G69" s="1">
        <v>2</v>
      </c>
      <c r="H69" s="1">
        <v>0</v>
      </c>
      <c r="I69" s="1">
        <v>0</v>
      </c>
      <c r="J69" s="1" t="s">
        <v>14</v>
      </c>
      <c r="K69" s="2"/>
      <c r="L69" s="5">
        <f>K69*4296.42</f>
        <v>0</v>
      </c>
    </row>
    <row r="70" spans="1:12">
      <c r="A70" s="1"/>
      <c r="B70" s="1">
        <v>825016</v>
      </c>
      <c r="C70" s="1" t="s">
        <v>243</v>
      </c>
      <c r="D70" s="1" t="s">
        <v>244</v>
      </c>
      <c r="E70" s="3" t="s">
        <v>245</v>
      </c>
      <c r="F70" s="1" t="s">
        <v>186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K70*0.00</f>
        <v>0</v>
      </c>
    </row>
    <row r="71" spans="1:12">
      <c r="A71" s="1"/>
      <c r="B71" s="1">
        <v>825017</v>
      </c>
      <c r="C71" s="1" t="s">
        <v>246</v>
      </c>
      <c r="D71" s="1" t="s">
        <v>247</v>
      </c>
      <c r="E71" s="3" t="s">
        <v>248</v>
      </c>
      <c r="F71" s="1" t="s">
        <v>186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K71*0.00</f>
        <v>0</v>
      </c>
    </row>
    <row r="72" spans="1:12">
      <c r="A72" s="1"/>
      <c r="B72" s="1">
        <v>825018</v>
      </c>
      <c r="C72" s="1" t="s">
        <v>249</v>
      </c>
      <c r="D72" s="1" t="s">
        <v>250</v>
      </c>
      <c r="E72" s="3" t="s">
        <v>251</v>
      </c>
      <c r="F72" s="1" t="s">
        <v>186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K72*0.00</f>
        <v>0</v>
      </c>
    </row>
    <row r="73" spans="1:12">
      <c r="A73" s="1"/>
      <c r="B73" s="1">
        <v>855792</v>
      </c>
      <c r="C73" s="1" t="s">
        <v>252</v>
      </c>
      <c r="D73" s="1" t="s">
        <v>253</v>
      </c>
      <c r="E73" s="3" t="s">
        <v>254</v>
      </c>
      <c r="F73" s="1" t="s">
        <v>255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K73*12456.65</f>
        <v>0</v>
      </c>
    </row>
    <row r="74" spans="1:12">
      <c r="A74" s="1"/>
      <c r="B74" s="1">
        <v>855793</v>
      </c>
      <c r="C74" s="1" t="s">
        <v>256</v>
      </c>
      <c r="D74" s="1" t="s">
        <v>257</v>
      </c>
      <c r="E74" s="3" t="s">
        <v>258</v>
      </c>
      <c r="F74" s="1" t="s">
        <v>186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K74*0.00</f>
        <v>0</v>
      </c>
    </row>
    <row r="75" spans="1:12">
      <c r="A75" s="1"/>
      <c r="B75" s="1">
        <v>855794</v>
      </c>
      <c r="C75" s="1" t="s">
        <v>259</v>
      </c>
      <c r="D75" s="1" t="s">
        <v>260</v>
      </c>
      <c r="E75" s="3" t="s">
        <v>261</v>
      </c>
      <c r="F75" s="1" t="s">
        <v>186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K75*0.00</f>
        <v>0</v>
      </c>
    </row>
    <row r="76" spans="1:12">
      <c r="A76" s="1"/>
      <c r="B76" s="1">
        <v>855795</v>
      </c>
      <c r="C76" s="1" t="s">
        <v>262</v>
      </c>
      <c r="D76" s="1" t="s">
        <v>263</v>
      </c>
      <c r="E76" s="3" t="s">
        <v>264</v>
      </c>
      <c r="F76" s="1" t="s">
        <v>265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K76*16901.68</f>
        <v>0</v>
      </c>
    </row>
    <row r="77" spans="1:12">
      <c r="A77" s="1"/>
      <c r="B77" s="1">
        <v>882098</v>
      </c>
      <c r="C77" s="1" t="s">
        <v>266</v>
      </c>
      <c r="D77" s="1" t="s">
        <v>267</v>
      </c>
      <c r="E77" s="3" t="s">
        <v>268</v>
      </c>
      <c r="F77" s="1" t="s">
        <v>269</v>
      </c>
      <c r="G77" s="1">
        <v>1</v>
      </c>
      <c r="H77" s="1">
        <v>0</v>
      </c>
      <c r="I77" s="1">
        <v>0</v>
      </c>
      <c r="J77" s="1" t="s">
        <v>14</v>
      </c>
      <c r="K77" s="2"/>
      <c r="L77" s="5">
        <f>K77*6637.82</f>
        <v>0</v>
      </c>
    </row>
    <row r="78" spans="1:12">
      <c r="A78" s="1"/>
      <c r="B78" s="1">
        <v>878045</v>
      </c>
      <c r="C78" s="1" t="s">
        <v>270</v>
      </c>
      <c r="D78" s="1" t="s">
        <v>271</v>
      </c>
      <c r="E78" s="3" t="s">
        <v>272</v>
      </c>
      <c r="F78" s="1" t="s">
        <v>273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K78*15826.75</f>
        <v>0</v>
      </c>
    </row>
    <row r="79" spans="1:12">
      <c r="A79" s="1"/>
      <c r="B79" s="1">
        <v>878046</v>
      </c>
      <c r="C79" s="1" t="s">
        <v>274</v>
      </c>
      <c r="D79" s="1" t="s">
        <v>275</v>
      </c>
      <c r="E79" s="3" t="s">
        <v>276</v>
      </c>
      <c r="F79" s="1" t="s">
        <v>277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K79*18394.37</f>
        <v>0</v>
      </c>
    </row>
    <row r="80" spans="1:12">
      <c r="A80" s="1"/>
      <c r="B80" s="1">
        <v>878142</v>
      </c>
      <c r="C80" s="1" t="s">
        <v>278</v>
      </c>
      <c r="D80" s="1" t="s">
        <v>279</v>
      </c>
      <c r="E80" s="3" t="s">
        <v>272</v>
      </c>
      <c r="F80" s="1" t="s">
        <v>280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K80*15369.37</f>
        <v>0</v>
      </c>
    </row>
    <row r="81" spans="1:12">
      <c r="A81" s="1"/>
      <c r="B81" s="1">
        <v>879310</v>
      </c>
      <c r="C81" s="1" t="s">
        <v>281</v>
      </c>
      <c r="D81" s="1" t="s">
        <v>282</v>
      </c>
      <c r="E81" s="3" t="s">
        <v>283</v>
      </c>
      <c r="F81" s="1" t="s">
        <v>284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K81*29840.49</f>
        <v>0</v>
      </c>
    </row>
    <row r="82" spans="1:12">
      <c r="A82" s="1"/>
      <c r="B82" s="1">
        <v>879962</v>
      </c>
      <c r="C82" s="1" t="s">
        <v>285</v>
      </c>
      <c r="D82" s="1" t="s">
        <v>286</v>
      </c>
      <c r="E82" s="3" t="s">
        <v>287</v>
      </c>
      <c r="F82" s="1" t="s">
        <v>288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K82*4152.77</f>
        <v>0</v>
      </c>
    </row>
    <row r="83" spans="1:12">
      <c r="A83" s="1"/>
      <c r="B83" s="1">
        <v>880087</v>
      </c>
      <c r="C83" s="1" t="s">
        <v>289</v>
      </c>
      <c r="D83" s="1" t="s">
        <v>290</v>
      </c>
      <c r="E83" s="3" t="s">
        <v>291</v>
      </c>
      <c r="F83" s="1" t="s">
        <v>292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K83*26775.86</f>
        <v>0</v>
      </c>
    </row>
    <row r="84" spans="1:12">
      <c r="A84" s="1"/>
      <c r="B84" s="1">
        <v>880088</v>
      </c>
      <c r="C84" s="1" t="s">
        <v>293</v>
      </c>
      <c r="D84" s="1" t="s">
        <v>294</v>
      </c>
      <c r="E84" s="3" t="s">
        <v>295</v>
      </c>
      <c r="F84" s="1" t="s">
        <v>296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K84*29099.10</f>
        <v>0</v>
      </c>
    </row>
    <row r="85" spans="1:12">
      <c r="A85" s="1"/>
      <c r="B85" s="1">
        <v>882873</v>
      </c>
      <c r="C85" s="1" t="s">
        <v>297</v>
      </c>
      <c r="D85" s="1" t="s">
        <v>298</v>
      </c>
      <c r="E85" s="3" t="s">
        <v>299</v>
      </c>
      <c r="F85" s="1" t="s">
        <v>300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K85*3087.74</f>
        <v>0</v>
      </c>
    </row>
    <row r="86" spans="1:12">
      <c r="A86" s="1"/>
      <c r="B86" s="1">
        <v>882874</v>
      </c>
      <c r="C86" s="1" t="s">
        <v>301</v>
      </c>
      <c r="D86" s="1" t="s">
        <v>302</v>
      </c>
      <c r="E86" s="3" t="s">
        <v>303</v>
      </c>
      <c r="F86" s="1" t="s">
        <v>304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K86*3125.72</f>
        <v>0</v>
      </c>
    </row>
    <row r="87" spans="1:12">
      <c r="A87" s="1"/>
      <c r="B87" s="1">
        <v>822224</v>
      </c>
      <c r="C87" s="1" t="s">
        <v>305</v>
      </c>
      <c r="D87" s="1" t="s">
        <v>306</v>
      </c>
      <c r="E87" s="3" t="s">
        <v>307</v>
      </c>
      <c r="F87" s="1" t="s">
        <v>308</v>
      </c>
      <c r="G87" s="1">
        <v>3</v>
      </c>
      <c r="H87" s="1">
        <v>0</v>
      </c>
      <c r="I87" s="1">
        <v>0</v>
      </c>
      <c r="J87" s="1" t="s">
        <v>14</v>
      </c>
      <c r="K87" s="2"/>
      <c r="L87" s="5">
        <f>K87*4110.00</f>
        <v>0</v>
      </c>
    </row>
    <row r="88" spans="1:12">
      <c r="A88" s="1"/>
      <c r="B88" s="1">
        <v>822225</v>
      </c>
      <c r="C88" s="1" t="s">
        <v>309</v>
      </c>
      <c r="D88" s="1" t="s">
        <v>310</v>
      </c>
      <c r="E88" s="3" t="s">
        <v>311</v>
      </c>
      <c r="F88" s="1" t="s">
        <v>312</v>
      </c>
      <c r="G88" s="1">
        <v>3</v>
      </c>
      <c r="H88" s="1" t="s">
        <v>313</v>
      </c>
      <c r="I88" s="1">
        <v>0</v>
      </c>
      <c r="J88" s="1" t="s">
        <v>14</v>
      </c>
      <c r="K88" s="2"/>
      <c r="L88" s="5">
        <f>K88*4104.00</f>
        <v>0</v>
      </c>
    </row>
    <row r="89" spans="1:12">
      <c r="A89" s="1"/>
      <c r="B89" s="1">
        <v>822226</v>
      </c>
      <c r="C89" s="1" t="s">
        <v>314</v>
      </c>
      <c r="D89" s="1" t="s">
        <v>315</v>
      </c>
      <c r="E89" s="3" t="s">
        <v>316</v>
      </c>
      <c r="F89" s="1" t="s">
        <v>317</v>
      </c>
      <c r="G89" s="1">
        <v>1</v>
      </c>
      <c r="H89" s="1" t="s">
        <v>313</v>
      </c>
      <c r="I89" s="1">
        <v>0</v>
      </c>
      <c r="J89" s="1" t="s">
        <v>14</v>
      </c>
      <c r="K89" s="2"/>
      <c r="L89" s="5">
        <f>K89*4409.00</f>
        <v>0</v>
      </c>
    </row>
    <row r="90" spans="1:12">
      <c r="A90" s="1"/>
      <c r="B90" s="1">
        <v>822227</v>
      </c>
      <c r="C90" s="1" t="s">
        <v>318</v>
      </c>
      <c r="D90" s="1" t="s">
        <v>319</v>
      </c>
      <c r="E90" s="3" t="s">
        <v>320</v>
      </c>
      <c r="F90" s="1" t="s">
        <v>321</v>
      </c>
      <c r="G90" s="1">
        <v>3</v>
      </c>
      <c r="H90" s="1">
        <v>0</v>
      </c>
      <c r="I90" s="1">
        <v>0</v>
      </c>
      <c r="J90" s="1" t="s">
        <v>14</v>
      </c>
      <c r="K90" s="2"/>
      <c r="L90" s="5">
        <f>K90*8273.00</f>
        <v>0</v>
      </c>
    </row>
    <row r="91" spans="1:12">
      <c r="A91" s="1"/>
      <c r="B91" s="1">
        <v>822228</v>
      </c>
      <c r="C91" s="1" t="s">
        <v>322</v>
      </c>
      <c r="D91" s="1" t="s">
        <v>323</v>
      </c>
      <c r="E91" s="3" t="s">
        <v>324</v>
      </c>
      <c r="F91" s="1" t="s">
        <v>325</v>
      </c>
      <c r="G91" s="1">
        <v>2</v>
      </c>
      <c r="H91" s="1" t="s">
        <v>326</v>
      </c>
      <c r="I91" s="1">
        <v>0</v>
      </c>
      <c r="J91" s="1" t="s">
        <v>14</v>
      </c>
      <c r="K91" s="2"/>
      <c r="L91" s="5">
        <f>K91*8445.00</f>
        <v>0</v>
      </c>
    </row>
    <row r="92" spans="1:12">
      <c r="A92" s="1"/>
      <c r="B92" s="1">
        <v>822229</v>
      </c>
      <c r="C92" s="1" t="s">
        <v>327</v>
      </c>
      <c r="D92" s="1" t="s">
        <v>328</v>
      </c>
      <c r="E92" s="3" t="s">
        <v>329</v>
      </c>
      <c r="F92" s="1" t="s">
        <v>330</v>
      </c>
      <c r="G92" s="1">
        <v>1</v>
      </c>
      <c r="H92" s="1" t="s">
        <v>313</v>
      </c>
      <c r="I92" s="1">
        <v>0</v>
      </c>
      <c r="J92" s="1" t="s">
        <v>14</v>
      </c>
      <c r="K92" s="2"/>
      <c r="L92" s="5">
        <f>K92*4332.00</f>
        <v>0</v>
      </c>
    </row>
    <row r="93" spans="1:12">
      <c r="A93" s="1"/>
      <c r="B93" s="1">
        <v>822230</v>
      </c>
      <c r="C93" s="1" t="s">
        <v>331</v>
      </c>
      <c r="D93" s="1" t="s">
        <v>332</v>
      </c>
      <c r="E93" s="3" t="s">
        <v>333</v>
      </c>
      <c r="F93" s="1" t="s">
        <v>334</v>
      </c>
      <c r="G93" s="1">
        <v>1</v>
      </c>
      <c r="H93" s="1" t="s">
        <v>23</v>
      </c>
      <c r="I93" s="1">
        <v>0</v>
      </c>
      <c r="J93" s="1" t="s">
        <v>14</v>
      </c>
      <c r="K93" s="2"/>
      <c r="L93" s="5">
        <f>K93*8213.00</f>
        <v>0</v>
      </c>
    </row>
    <row r="94" spans="1:12">
      <c r="A94" s="1"/>
      <c r="B94" s="1">
        <v>822231</v>
      </c>
      <c r="C94" s="1" t="s">
        <v>335</v>
      </c>
      <c r="D94" s="1" t="s">
        <v>336</v>
      </c>
      <c r="E94" s="3" t="s">
        <v>337</v>
      </c>
      <c r="F94" s="1" t="s">
        <v>338</v>
      </c>
      <c r="G94" s="1">
        <v>2</v>
      </c>
      <c r="H94" s="1" t="s">
        <v>339</v>
      </c>
      <c r="I94" s="1">
        <v>0</v>
      </c>
      <c r="J94" s="1" t="s">
        <v>14</v>
      </c>
      <c r="K94" s="2"/>
      <c r="L94" s="5">
        <f>K94*4199.00</f>
        <v>0</v>
      </c>
    </row>
    <row r="95" spans="1:12">
      <c r="A95" s="1"/>
      <c r="B95" s="1">
        <v>822232</v>
      </c>
      <c r="C95" s="1" t="s">
        <v>340</v>
      </c>
      <c r="D95" s="1" t="s">
        <v>341</v>
      </c>
      <c r="E95" s="3" t="s">
        <v>342</v>
      </c>
      <c r="F95" s="1" t="s">
        <v>343</v>
      </c>
      <c r="G95" s="1">
        <v>7</v>
      </c>
      <c r="H95" s="1" t="s">
        <v>339</v>
      </c>
      <c r="I95" s="1">
        <v>0</v>
      </c>
      <c r="J95" s="1" t="s">
        <v>14</v>
      </c>
      <c r="K95" s="2"/>
      <c r="L95" s="5">
        <f>K95*4737.00</f>
        <v>0</v>
      </c>
    </row>
    <row r="96" spans="1:12">
      <c r="A96" s="1"/>
      <c r="B96" s="1">
        <v>822233</v>
      </c>
      <c r="C96" s="1" t="s">
        <v>344</v>
      </c>
      <c r="D96" s="1" t="s">
        <v>345</v>
      </c>
      <c r="E96" s="3" t="s">
        <v>346</v>
      </c>
      <c r="F96" s="1" t="s">
        <v>347</v>
      </c>
      <c r="G96" s="1">
        <v>1</v>
      </c>
      <c r="H96" s="1" t="s">
        <v>339</v>
      </c>
      <c r="I96" s="1">
        <v>0</v>
      </c>
      <c r="J96" s="1" t="s">
        <v>14</v>
      </c>
      <c r="K96" s="2"/>
      <c r="L96" s="5">
        <f>K96*8647.00</f>
        <v>0</v>
      </c>
    </row>
    <row r="97" spans="1:12">
      <c r="A97" s="1"/>
      <c r="B97" s="1">
        <v>822234</v>
      </c>
      <c r="C97" s="1" t="s">
        <v>348</v>
      </c>
      <c r="D97" s="1" t="s">
        <v>349</v>
      </c>
      <c r="E97" s="3" t="s">
        <v>350</v>
      </c>
      <c r="F97" s="1" t="s">
        <v>351</v>
      </c>
      <c r="G97" s="1">
        <v>4</v>
      </c>
      <c r="H97" s="1" t="s">
        <v>313</v>
      </c>
      <c r="I97" s="1">
        <v>0</v>
      </c>
      <c r="J97" s="1" t="s">
        <v>14</v>
      </c>
      <c r="K97" s="2"/>
      <c r="L97" s="5">
        <f>K97*5699.00</f>
        <v>0</v>
      </c>
    </row>
    <row r="98" spans="1:12">
      <c r="A98" s="1"/>
      <c r="B98" s="1">
        <v>822235</v>
      </c>
      <c r="C98" s="1" t="s">
        <v>352</v>
      </c>
      <c r="D98" s="1" t="s">
        <v>353</v>
      </c>
      <c r="E98" s="3" t="s">
        <v>354</v>
      </c>
      <c r="F98" s="1" t="s">
        <v>355</v>
      </c>
      <c r="G98" s="1">
        <v>2</v>
      </c>
      <c r="H98" s="1" t="s">
        <v>23</v>
      </c>
      <c r="I98" s="1">
        <v>0</v>
      </c>
      <c r="J98" s="1" t="s">
        <v>14</v>
      </c>
      <c r="K98" s="2"/>
      <c r="L98" s="5">
        <f>K98*10574.00</f>
        <v>0</v>
      </c>
    </row>
    <row r="99" spans="1:12">
      <c r="A99" s="1"/>
      <c r="B99" s="1">
        <v>822236</v>
      </c>
      <c r="C99" s="1" t="s">
        <v>356</v>
      </c>
      <c r="D99" s="1" t="s">
        <v>357</v>
      </c>
      <c r="E99" s="3" t="s">
        <v>358</v>
      </c>
      <c r="F99" s="1" t="s">
        <v>359</v>
      </c>
      <c r="G99" s="1">
        <v>2</v>
      </c>
      <c r="H99" s="1">
        <v>0</v>
      </c>
      <c r="I99" s="1">
        <v>0</v>
      </c>
      <c r="J99" s="1" t="s">
        <v>14</v>
      </c>
      <c r="K99" s="2"/>
      <c r="L99" s="5">
        <f>K99*6085.00</f>
        <v>0</v>
      </c>
    </row>
    <row r="100" spans="1:12">
      <c r="A100" s="1"/>
      <c r="B100" s="1">
        <v>822251</v>
      </c>
      <c r="C100" s="1" t="s">
        <v>360</v>
      </c>
      <c r="D100" s="1" t="s">
        <v>361</v>
      </c>
      <c r="E100" s="3" t="s">
        <v>362</v>
      </c>
      <c r="F100" s="1" t="s">
        <v>363</v>
      </c>
      <c r="G100" s="1">
        <v>0</v>
      </c>
      <c r="H100" s="1" t="s">
        <v>23</v>
      </c>
      <c r="I100" s="1">
        <v>0</v>
      </c>
      <c r="J100" s="1" t="s">
        <v>14</v>
      </c>
      <c r="K100" s="2"/>
      <c r="L100" s="5">
        <f>K100*2746.00</f>
        <v>0</v>
      </c>
    </row>
    <row r="101" spans="1:12">
      <c r="A101" s="1"/>
      <c r="B101" s="1">
        <v>822252</v>
      </c>
      <c r="C101" s="1" t="s">
        <v>364</v>
      </c>
      <c r="D101" s="1" t="s">
        <v>365</v>
      </c>
      <c r="E101" s="3" t="s">
        <v>366</v>
      </c>
      <c r="F101" s="1" t="s">
        <v>367</v>
      </c>
      <c r="G101" s="1">
        <v>0</v>
      </c>
      <c r="H101" s="1" t="s">
        <v>368</v>
      </c>
      <c r="I101" s="1">
        <v>0</v>
      </c>
      <c r="J101" s="1" t="s">
        <v>14</v>
      </c>
      <c r="K101" s="2"/>
      <c r="L101" s="5">
        <f>K101*620.00</f>
        <v>0</v>
      </c>
    </row>
    <row r="102" spans="1:12">
      <c r="A102" s="1"/>
      <c r="B102" s="1">
        <v>822253</v>
      </c>
      <c r="C102" s="1" t="s">
        <v>369</v>
      </c>
      <c r="D102" s="1" t="s">
        <v>370</v>
      </c>
      <c r="E102" s="3" t="s">
        <v>371</v>
      </c>
      <c r="F102" s="1" t="s">
        <v>372</v>
      </c>
      <c r="G102" s="1">
        <v>0</v>
      </c>
      <c r="H102" s="1" t="s">
        <v>313</v>
      </c>
      <c r="I102" s="1">
        <v>0</v>
      </c>
      <c r="J102" s="1" t="s">
        <v>14</v>
      </c>
      <c r="K102" s="2"/>
      <c r="L102" s="5">
        <f>K102*661.00</f>
        <v>0</v>
      </c>
    </row>
    <row r="103" spans="1:12">
      <c r="A103" s="1"/>
      <c r="B103" s="1">
        <v>825485</v>
      </c>
      <c r="C103" s="1" t="s">
        <v>373</v>
      </c>
      <c r="D103" s="1" t="s">
        <v>374</v>
      </c>
      <c r="E103" s="3" t="s">
        <v>375</v>
      </c>
      <c r="F103" s="1" t="s">
        <v>376</v>
      </c>
      <c r="G103" s="1">
        <v>0</v>
      </c>
      <c r="H103" s="1" t="s">
        <v>339</v>
      </c>
      <c r="I103" s="1">
        <v>0</v>
      </c>
      <c r="J103" s="1" t="s">
        <v>14</v>
      </c>
      <c r="K103" s="2"/>
      <c r="L103" s="5">
        <f>K103*2422.00</f>
        <v>0</v>
      </c>
    </row>
    <row r="104" spans="1:12">
      <c r="A104" s="1"/>
      <c r="B104" s="1">
        <v>882096</v>
      </c>
      <c r="C104" s="1" t="s">
        <v>377</v>
      </c>
      <c r="D104" s="1" t="s">
        <v>378</v>
      </c>
      <c r="E104" s="3" t="s">
        <v>379</v>
      </c>
      <c r="F104" s="1" t="s">
        <v>380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K104*714.97</f>
        <v>0</v>
      </c>
    </row>
    <row r="105" spans="1:12">
      <c r="A105" s="1"/>
      <c r="B105" s="1">
        <v>853643</v>
      </c>
      <c r="C105" s="1" t="s">
        <v>381</v>
      </c>
      <c r="D105" s="1" t="s">
        <v>382</v>
      </c>
      <c r="E105" s="3" t="s">
        <v>383</v>
      </c>
      <c r="F105" s="1" t="s">
        <v>384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K105*5493.54</f>
        <v>0</v>
      </c>
    </row>
    <row r="106" spans="1:12">
      <c r="A106" s="1"/>
      <c r="B106" s="1">
        <v>882097</v>
      </c>
      <c r="C106" s="1" t="s">
        <v>385</v>
      </c>
      <c r="D106" s="1" t="s">
        <v>386</v>
      </c>
      <c r="E106" s="3" t="s">
        <v>387</v>
      </c>
      <c r="F106" s="1" t="s">
        <v>388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K106*4483.01</f>
        <v>0</v>
      </c>
    </row>
    <row r="107" spans="1:12">
      <c r="A107" s="1"/>
      <c r="B107" s="1">
        <v>879987</v>
      </c>
      <c r="C107" s="1" t="s">
        <v>389</v>
      </c>
      <c r="D107" s="1" t="s">
        <v>390</v>
      </c>
      <c r="E107" s="3" t="s">
        <v>391</v>
      </c>
      <c r="F107" s="1" t="s">
        <v>392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K107*3864.87</f>
        <v>0</v>
      </c>
    </row>
    <row r="108" spans="1:12">
      <c r="A108" s="1"/>
      <c r="B108" s="1">
        <v>833331</v>
      </c>
      <c r="C108" s="1" t="s">
        <v>393</v>
      </c>
      <c r="D108" s="1" t="s">
        <v>394</v>
      </c>
      <c r="E108" s="3" t="s">
        <v>395</v>
      </c>
      <c r="F108" s="1" t="s">
        <v>396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K108*7041.36</f>
        <v>0</v>
      </c>
    </row>
    <row r="109" spans="1:12">
      <c r="A109" s="1"/>
      <c r="B109" s="1">
        <v>833332</v>
      </c>
      <c r="C109" s="1" t="s">
        <v>397</v>
      </c>
      <c r="D109" s="1" t="s">
        <v>398</v>
      </c>
      <c r="E109" s="3" t="s">
        <v>399</v>
      </c>
      <c r="F109" s="1" t="s">
        <v>400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K109*7554.54</f>
        <v>0</v>
      </c>
    </row>
    <row r="110" spans="1:12">
      <c r="A110" s="1"/>
      <c r="B110" s="1">
        <v>833333</v>
      </c>
      <c r="C110" s="1" t="s">
        <v>401</v>
      </c>
      <c r="D110" s="1" t="s">
        <v>402</v>
      </c>
      <c r="E110" s="3" t="s">
        <v>403</v>
      </c>
      <c r="F110" s="1" t="s">
        <v>404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K110*7857.05</f>
        <v>0</v>
      </c>
    </row>
    <row r="111" spans="1:12">
      <c r="A111" s="1"/>
      <c r="B111" s="1">
        <v>833334</v>
      </c>
      <c r="C111" s="1" t="s">
        <v>405</v>
      </c>
      <c r="D111" s="1" t="s">
        <v>406</v>
      </c>
      <c r="E111" s="3" t="s">
        <v>407</v>
      </c>
      <c r="F111" s="1" t="s">
        <v>408</v>
      </c>
      <c r="G111" s="1">
        <v>0</v>
      </c>
      <c r="H111" s="1">
        <v>0</v>
      </c>
      <c r="I111" s="1">
        <v>0</v>
      </c>
      <c r="J111" s="1" t="s">
        <v>14</v>
      </c>
      <c r="K111" s="2"/>
      <c r="L111" s="5">
        <f>K111*8483.67</f>
        <v>0</v>
      </c>
    </row>
    <row r="112" spans="1:12">
      <c r="A112" s="1"/>
      <c r="B112" s="1">
        <v>833335</v>
      </c>
      <c r="C112" s="1" t="s">
        <v>409</v>
      </c>
      <c r="D112" s="1" t="s">
        <v>410</v>
      </c>
      <c r="E112" s="3" t="s">
        <v>411</v>
      </c>
      <c r="F112" s="1" t="s">
        <v>412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K112*9329.06</f>
        <v>0</v>
      </c>
    </row>
    <row r="113" spans="1:12">
      <c r="A113" s="1"/>
      <c r="B113" s="1">
        <v>833336</v>
      </c>
      <c r="C113" s="1" t="s">
        <v>413</v>
      </c>
      <c r="D113" s="1" t="s">
        <v>414</v>
      </c>
      <c r="E113" s="3" t="s">
        <v>415</v>
      </c>
      <c r="F113" s="1" t="s">
        <v>416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K113*7273.31</f>
        <v>0</v>
      </c>
    </row>
    <row r="114" spans="1:12">
      <c r="A114" s="1"/>
      <c r="B114" s="1">
        <v>833337</v>
      </c>
      <c r="C114" s="1" t="s">
        <v>417</v>
      </c>
      <c r="D114" s="1" t="s">
        <v>418</v>
      </c>
      <c r="E114" s="3" t="s">
        <v>419</v>
      </c>
      <c r="F114" s="1" t="s">
        <v>420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K114*8287.51</f>
        <v>0</v>
      </c>
    </row>
    <row r="115" spans="1:12">
      <c r="A115" s="1"/>
      <c r="B115" s="1">
        <v>833338</v>
      </c>
      <c r="C115" s="1" t="s">
        <v>421</v>
      </c>
      <c r="D115" s="1" t="s">
        <v>422</v>
      </c>
      <c r="E115" s="3" t="s">
        <v>423</v>
      </c>
      <c r="F115" s="1" t="s">
        <v>424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K115*8763.75</f>
        <v>0</v>
      </c>
    </row>
    <row r="116" spans="1:12">
      <c r="A116" s="1"/>
      <c r="B116" s="1">
        <v>833339</v>
      </c>
      <c r="C116" s="1" t="s">
        <v>425</v>
      </c>
      <c r="D116" s="1" t="s">
        <v>426</v>
      </c>
      <c r="E116" s="3" t="s">
        <v>427</v>
      </c>
      <c r="F116" s="1" t="s">
        <v>428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K116*10522.55</f>
        <v>0</v>
      </c>
    </row>
    <row r="117" spans="1:12">
      <c r="A117" s="1"/>
      <c r="B117" s="1">
        <v>833340</v>
      </c>
      <c r="C117" s="1" t="s">
        <v>429</v>
      </c>
      <c r="D117" s="1" t="s">
        <v>430</v>
      </c>
      <c r="E117" s="3" t="s">
        <v>431</v>
      </c>
      <c r="F117" s="1" t="s">
        <v>432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K117*11831.49</f>
        <v>0</v>
      </c>
    </row>
    <row r="118" spans="1:12">
      <c r="A118" s="1"/>
      <c r="B118" s="1">
        <v>833341</v>
      </c>
      <c r="C118" s="1" t="s">
        <v>433</v>
      </c>
      <c r="D118" s="1" t="s">
        <v>434</v>
      </c>
      <c r="E118" s="3" t="s">
        <v>435</v>
      </c>
      <c r="F118" s="1" t="s">
        <v>436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K118*12041.97</f>
        <v>0</v>
      </c>
    </row>
    <row r="119" spans="1:12">
      <c r="A119" s="1"/>
      <c r="B119" s="1">
        <v>833342</v>
      </c>
      <c r="C119" s="1" t="s">
        <v>437</v>
      </c>
      <c r="D119" s="1" t="s">
        <v>438</v>
      </c>
      <c r="E119" s="3" t="s">
        <v>439</v>
      </c>
      <c r="F119" s="1" t="s">
        <v>440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K119*13715.09</f>
        <v>0</v>
      </c>
    </row>
    <row r="120" spans="1:12">
      <c r="A120" s="1"/>
      <c r="B120" s="1">
        <v>833343</v>
      </c>
      <c r="C120" s="1" t="s">
        <v>441</v>
      </c>
      <c r="D120" s="1" t="s">
        <v>442</v>
      </c>
      <c r="E120" s="3" t="s">
        <v>435</v>
      </c>
      <c r="F120" s="1" t="s">
        <v>443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K120*9930.30</f>
        <v>0</v>
      </c>
    </row>
    <row r="121" spans="1:12">
      <c r="A121" s="1"/>
      <c r="B121" s="1">
        <v>833344</v>
      </c>
      <c r="C121" s="1" t="s">
        <v>444</v>
      </c>
      <c r="D121" s="1" t="s">
        <v>445</v>
      </c>
      <c r="E121" s="3" t="s">
        <v>446</v>
      </c>
      <c r="F121" s="1" t="s">
        <v>447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K121*12626.44</f>
        <v>0</v>
      </c>
    </row>
    <row r="122" spans="1:12">
      <c r="A122" s="1"/>
      <c r="B122" s="1">
        <v>833345</v>
      </c>
      <c r="C122" s="1" t="s">
        <v>448</v>
      </c>
      <c r="D122" s="1" t="s">
        <v>449</v>
      </c>
      <c r="E122" s="3" t="s">
        <v>450</v>
      </c>
      <c r="F122" s="1" t="s">
        <v>451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K122*14666.51</f>
        <v>0</v>
      </c>
    </row>
    <row r="123" spans="1:12">
      <c r="A123" s="1"/>
      <c r="B123" s="1">
        <v>833346</v>
      </c>
      <c r="C123" s="1" t="s">
        <v>452</v>
      </c>
      <c r="D123" s="1" t="s">
        <v>453</v>
      </c>
      <c r="E123" s="3" t="s">
        <v>454</v>
      </c>
      <c r="F123" s="1" t="s">
        <v>455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K123*18976.37</f>
        <v>0</v>
      </c>
    </row>
    <row r="124" spans="1:12">
      <c r="A124" s="1"/>
      <c r="B124" s="1">
        <v>833347</v>
      </c>
      <c r="C124" s="1" t="s">
        <v>456</v>
      </c>
      <c r="D124" s="1" t="s">
        <v>457</v>
      </c>
      <c r="E124" s="3" t="s">
        <v>458</v>
      </c>
      <c r="F124" s="1" t="s">
        <v>459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K124*11949.55</f>
        <v>0</v>
      </c>
    </row>
    <row r="125" spans="1:12">
      <c r="A125" s="1"/>
      <c r="B125" s="1">
        <v>833348</v>
      </c>
      <c r="C125" s="1" t="s">
        <v>460</v>
      </c>
      <c r="D125" s="1" t="s">
        <v>461</v>
      </c>
      <c r="E125" s="3" t="s">
        <v>462</v>
      </c>
      <c r="F125" s="1" t="s">
        <v>463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K125*13367.09</f>
        <v>0</v>
      </c>
    </row>
    <row r="126" spans="1:12">
      <c r="A126" s="1"/>
      <c r="B126" s="1">
        <v>833349</v>
      </c>
      <c r="C126" s="1" t="s">
        <v>464</v>
      </c>
      <c r="D126" s="1" t="s">
        <v>465</v>
      </c>
      <c r="E126" s="3" t="s">
        <v>466</v>
      </c>
      <c r="F126" s="1" t="s">
        <v>467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K126*17098.00</f>
        <v>0</v>
      </c>
    </row>
    <row r="127" spans="1:12">
      <c r="A127" s="1"/>
      <c r="B127" s="1">
        <v>833350</v>
      </c>
      <c r="C127" s="1" t="s">
        <v>468</v>
      </c>
      <c r="D127" s="1" t="s">
        <v>469</v>
      </c>
      <c r="E127" s="3" t="s">
        <v>470</v>
      </c>
      <c r="F127" s="1" t="s">
        <v>471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K127*20189.09</f>
        <v>0</v>
      </c>
    </row>
    <row r="128" spans="1:12">
      <c r="A128" s="1"/>
      <c r="B128" s="1">
        <v>833351</v>
      </c>
      <c r="C128" s="1" t="s">
        <v>472</v>
      </c>
      <c r="D128" s="1" t="s">
        <v>473</v>
      </c>
      <c r="E128" s="3" t="s">
        <v>474</v>
      </c>
      <c r="F128" s="1" t="s">
        <v>475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K128*14242.53</f>
        <v>0</v>
      </c>
    </row>
    <row r="129" spans="1:12">
      <c r="A129" s="1"/>
      <c r="B129" s="1">
        <v>833352</v>
      </c>
      <c r="C129" s="1" t="s">
        <v>476</v>
      </c>
      <c r="D129" s="1" t="s">
        <v>477</v>
      </c>
      <c r="E129" s="3" t="s">
        <v>478</v>
      </c>
      <c r="F129" s="1" t="s">
        <v>479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K129*17014.05</f>
        <v>0</v>
      </c>
    </row>
    <row r="130" spans="1:12">
      <c r="A130" s="1"/>
      <c r="B130" s="1">
        <v>833353</v>
      </c>
      <c r="C130" s="1" t="s">
        <v>480</v>
      </c>
      <c r="D130" s="1" t="s">
        <v>481</v>
      </c>
      <c r="E130" s="3" t="s">
        <v>482</v>
      </c>
      <c r="F130" s="1" t="s">
        <v>483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K130*18836.71</f>
        <v>0</v>
      </c>
    </row>
    <row r="131" spans="1:12">
      <c r="A131" s="1"/>
      <c r="B131" s="1">
        <v>833354</v>
      </c>
      <c r="C131" s="1" t="s">
        <v>484</v>
      </c>
      <c r="D131" s="1" t="s">
        <v>485</v>
      </c>
      <c r="E131" s="3" t="s">
        <v>486</v>
      </c>
      <c r="F131" s="1" t="s">
        <v>487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K131*13541.58</f>
        <v>0</v>
      </c>
    </row>
    <row r="132" spans="1:12">
      <c r="A132" s="1"/>
      <c r="B132" s="1">
        <v>833355</v>
      </c>
      <c r="C132" s="1" t="s">
        <v>488</v>
      </c>
      <c r="D132" s="1" t="s">
        <v>489</v>
      </c>
      <c r="E132" s="3" t="s">
        <v>490</v>
      </c>
      <c r="F132" s="1" t="s">
        <v>491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K132*14103.24</f>
        <v>0</v>
      </c>
    </row>
    <row r="133" spans="1:12">
      <c r="A133" s="1"/>
      <c r="B133" s="1">
        <v>833356</v>
      </c>
      <c r="C133" s="1" t="s">
        <v>492</v>
      </c>
      <c r="D133" s="1" t="s">
        <v>493</v>
      </c>
      <c r="E133" s="3" t="s">
        <v>494</v>
      </c>
      <c r="F133" s="1" t="s">
        <v>495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K133*14891.42</f>
        <v>0</v>
      </c>
    </row>
    <row r="134" spans="1:12">
      <c r="A134" s="1"/>
      <c r="B134" s="1">
        <v>833357</v>
      </c>
      <c r="C134" s="1" t="s">
        <v>496</v>
      </c>
      <c r="D134" s="1" t="s">
        <v>497</v>
      </c>
      <c r="E134" s="3" t="s">
        <v>498</v>
      </c>
      <c r="F134" s="1" t="s">
        <v>499</v>
      </c>
      <c r="G134" s="1">
        <v>0</v>
      </c>
      <c r="H134" s="1">
        <v>0</v>
      </c>
      <c r="I134" s="1">
        <v>0</v>
      </c>
      <c r="J134" s="1" t="s">
        <v>14</v>
      </c>
      <c r="K134" s="2"/>
      <c r="L134" s="5">
        <f>K134*16525.97</f>
        <v>0</v>
      </c>
    </row>
    <row r="135" spans="1:12">
      <c r="A135" s="1"/>
      <c r="B135" s="1">
        <v>833358</v>
      </c>
      <c r="C135" s="1" t="s">
        <v>500</v>
      </c>
      <c r="D135" s="1" t="s">
        <v>501</v>
      </c>
      <c r="E135" s="3" t="s">
        <v>502</v>
      </c>
      <c r="F135" s="1" t="s">
        <v>503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K135*20224.68</f>
        <v>0</v>
      </c>
    </row>
    <row r="136" spans="1:12">
      <c r="A136" s="1"/>
      <c r="B136" s="1">
        <v>833359</v>
      </c>
      <c r="C136" s="1" t="s">
        <v>504</v>
      </c>
      <c r="D136" s="1" t="s">
        <v>505</v>
      </c>
      <c r="E136" s="3" t="s">
        <v>506</v>
      </c>
      <c r="F136" s="1" t="s">
        <v>507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K136*14347.00</f>
        <v>0</v>
      </c>
    </row>
    <row r="137" spans="1:12">
      <c r="A137" s="1"/>
      <c r="B137" s="1">
        <v>833360</v>
      </c>
      <c r="C137" s="1" t="s">
        <v>508</v>
      </c>
      <c r="D137" s="1" t="s">
        <v>509</v>
      </c>
      <c r="E137" s="3" t="s">
        <v>510</v>
      </c>
      <c r="F137" s="1" t="s">
        <v>511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K137*15600.62</f>
        <v>0</v>
      </c>
    </row>
    <row r="138" spans="1:12">
      <c r="A138" s="1"/>
      <c r="B138" s="1">
        <v>833361</v>
      </c>
      <c r="C138" s="1" t="s">
        <v>512</v>
      </c>
      <c r="D138" s="1" t="s">
        <v>513</v>
      </c>
      <c r="E138" s="3" t="s">
        <v>514</v>
      </c>
      <c r="F138" s="1" t="s">
        <v>515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K138*18978.44</f>
        <v>0</v>
      </c>
    </row>
    <row r="139" spans="1:12">
      <c r="A139" s="1"/>
      <c r="B139" s="1">
        <v>833362</v>
      </c>
      <c r="C139" s="1" t="s">
        <v>516</v>
      </c>
      <c r="D139" s="1" t="s">
        <v>517</v>
      </c>
      <c r="E139" s="3" t="s">
        <v>518</v>
      </c>
      <c r="F139" s="1" t="s">
        <v>519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K139*11787.94</f>
        <v>0</v>
      </c>
    </row>
    <row r="140" spans="1:12">
      <c r="A140" s="1"/>
      <c r="B140" s="1">
        <v>833363</v>
      </c>
      <c r="C140" s="1" t="s">
        <v>520</v>
      </c>
      <c r="D140" s="1" t="s">
        <v>521</v>
      </c>
      <c r="E140" s="3" t="s">
        <v>522</v>
      </c>
      <c r="F140" s="1" t="s">
        <v>523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K140*14604.41</f>
        <v>0</v>
      </c>
    </row>
    <row r="141" spans="1:12">
      <c r="A141" s="1"/>
      <c r="B141" s="1">
        <v>833364</v>
      </c>
      <c r="C141" s="1" t="s">
        <v>524</v>
      </c>
      <c r="D141" s="1" t="s">
        <v>525</v>
      </c>
      <c r="E141" s="3" t="s">
        <v>526</v>
      </c>
      <c r="F141" s="1" t="s">
        <v>527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K141*18007.20</f>
        <v>0</v>
      </c>
    </row>
    <row r="142" spans="1:12">
      <c r="A142" s="1"/>
      <c r="B142" s="1">
        <v>833365</v>
      </c>
      <c r="C142" s="1" t="s">
        <v>528</v>
      </c>
      <c r="D142" s="1" t="s">
        <v>529</v>
      </c>
      <c r="E142" s="3" t="s">
        <v>530</v>
      </c>
      <c r="F142" s="1" t="s">
        <v>531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K142*24643.32</f>
        <v>0</v>
      </c>
    </row>
    <row r="143" spans="1:12">
      <c r="A143" s="1"/>
      <c r="B143" s="1">
        <v>833366</v>
      </c>
      <c r="C143" s="1" t="s">
        <v>532</v>
      </c>
      <c r="D143" s="1" t="s">
        <v>533</v>
      </c>
      <c r="E143" s="3" t="s">
        <v>534</v>
      </c>
      <c r="F143" s="1" t="s">
        <v>535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K143*14236.68</f>
        <v>0</v>
      </c>
    </row>
    <row r="144" spans="1:12">
      <c r="A144" s="1"/>
      <c r="B144" s="1">
        <v>833367</v>
      </c>
      <c r="C144" s="1" t="s">
        <v>536</v>
      </c>
      <c r="D144" s="1" t="s">
        <v>537</v>
      </c>
      <c r="E144" s="3" t="s">
        <v>538</v>
      </c>
      <c r="F144" s="1" t="s">
        <v>539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K144*15824.14</f>
        <v>0</v>
      </c>
    </row>
    <row r="145" spans="1:12">
      <c r="A145" s="1"/>
      <c r="B145" s="1">
        <v>833368</v>
      </c>
      <c r="C145" s="1" t="s">
        <v>540</v>
      </c>
      <c r="D145" s="1" t="s">
        <v>541</v>
      </c>
      <c r="E145" s="3" t="s">
        <v>542</v>
      </c>
      <c r="F145" s="1" t="s">
        <v>543</v>
      </c>
      <c r="G145" s="1">
        <v>0</v>
      </c>
      <c r="H145" s="1">
        <v>0</v>
      </c>
      <c r="I145" s="1">
        <v>0</v>
      </c>
      <c r="J145" s="1" t="s">
        <v>14</v>
      </c>
      <c r="K145" s="2"/>
      <c r="L145" s="5">
        <f>K145*18016.33</f>
        <v>0</v>
      </c>
    </row>
    <row r="146" spans="1:12">
      <c r="A146" s="1"/>
      <c r="B146" s="1">
        <v>833369</v>
      </c>
      <c r="C146" s="1" t="s">
        <v>544</v>
      </c>
      <c r="D146" s="1" t="s">
        <v>545</v>
      </c>
      <c r="E146" s="3" t="s">
        <v>546</v>
      </c>
      <c r="F146" s="1" t="s">
        <v>547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K146*22425.93</f>
        <v>0</v>
      </c>
    </row>
    <row r="147" spans="1:12">
      <c r="A147" s="1"/>
      <c r="B147" s="1">
        <v>833370</v>
      </c>
      <c r="C147" s="1" t="s">
        <v>548</v>
      </c>
      <c r="D147" s="1" t="s">
        <v>549</v>
      </c>
      <c r="E147" s="3" t="s">
        <v>550</v>
      </c>
      <c r="F147" s="1" t="s">
        <v>551</v>
      </c>
      <c r="G147" s="1">
        <v>0</v>
      </c>
      <c r="H147" s="1">
        <v>0</v>
      </c>
      <c r="I147" s="1">
        <v>0</v>
      </c>
      <c r="J147" s="1" t="s">
        <v>14</v>
      </c>
      <c r="K147" s="2"/>
      <c r="L147" s="5">
        <f>K147*13303.84</f>
        <v>0</v>
      </c>
    </row>
    <row r="148" spans="1:12">
      <c r="A148" s="1"/>
      <c r="B148" s="1">
        <v>833371</v>
      </c>
      <c r="C148" s="1" t="s">
        <v>552</v>
      </c>
      <c r="D148" s="1" t="s">
        <v>553</v>
      </c>
      <c r="E148" s="3" t="s">
        <v>554</v>
      </c>
      <c r="F148" s="1" t="s">
        <v>555</v>
      </c>
      <c r="G148" s="1">
        <v>0</v>
      </c>
      <c r="H148" s="1">
        <v>0</v>
      </c>
      <c r="I148" s="1">
        <v>0</v>
      </c>
      <c r="J148" s="1" t="s">
        <v>14</v>
      </c>
      <c r="K148" s="2"/>
      <c r="L148" s="5">
        <f>K148*15637.97</f>
        <v>0</v>
      </c>
    </row>
    <row r="149" spans="1:12">
      <c r="A149" s="1"/>
      <c r="B149" s="1">
        <v>833372</v>
      </c>
      <c r="C149" s="1" t="s">
        <v>556</v>
      </c>
      <c r="D149" s="1" t="s">
        <v>557</v>
      </c>
      <c r="E149" s="3" t="s">
        <v>558</v>
      </c>
      <c r="F149" s="1" t="s">
        <v>559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K149*20359.72</f>
        <v>0</v>
      </c>
    </row>
    <row r="150" spans="1:12">
      <c r="A150" s="1"/>
      <c r="B150" s="1">
        <v>833373</v>
      </c>
      <c r="C150" s="1" t="s">
        <v>560</v>
      </c>
      <c r="D150" s="1" t="s">
        <v>561</v>
      </c>
      <c r="E150" s="3" t="s">
        <v>562</v>
      </c>
      <c r="F150" s="1" t="s">
        <v>563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K150*21670.00</f>
        <v>0</v>
      </c>
    </row>
    <row r="151" spans="1:12">
      <c r="A151" s="1"/>
      <c r="B151" s="1">
        <v>833374</v>
      </c>
      <c r="C151" s="1" t="s">
        <v>564</v>
      </c>
      <c r="D151" s="1" t="s">
        <v>565</v>
      </c>
      <c r="E151" s="3" t="s">
        <v>566</v>
      </c>
      <c r="F151" s="1" t="s">
        <v>567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K151*15080.81</f>
        <v>0</v>
      </c>
    </row>
    <row r="152" spans="1:12">
      <c r="A152" s="1"/>
      <c r="B152" s="1">
        <v>833375</v>
      </c>
      <c r="C152" s="1" t="s">
        <v>568</v>
      </c>
      <c r="D152" s="1" t="s">
        <v>569</v>
      </c>
      <c r="E152" s="3" t="s">
        <v>570</v>
      </c>
      <c r="F152" s="1" t="s">
        <v>571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K152*17275.52</f>
        <v>0</v>
      </c>
    </row>
    <row r="153" spans="1:12">
      <c r="A153" s="1"/>
      <c r="B153" s="1">
        <v>833376</v>
      </c>
      <c r="C153" s="1" t="s">
        <v>572</v>
      </c>
      <c r="D153" s="1" t="s">
        <v>573</v>
      </c>
      <c r="E153" s="3" t="s">
        <v>574</v>
      </c>
      <c r="F153" s="1" t="s">
        <v>575</v>
      </c>
      <c r="G153" s="1">
        <v>0</v>
      </c>
      <c r="H153" s="1">
        <v>0</v>
      </c>
      <c r="I153" s="1">
        <v>0</v>
      </c>
      <c r="J153" s="1" t="s">
        <v>14</v>
      </c>
      <c r="K153" s="2"/>
      <c r="L153" s="5">
        <f>K153*18915.89</f>
        <v>0</v>
      </c>
    </row>
    <row r="154" spans="1:12">
      <c r="A154" s="1"/>
      <c r="B154" s="1">
        <v>833377</v>
      </c>
      <c r="C154" s="1" t="s">
        <v>576</v>
      </c>
      <c r="D154" s="1" t="s">
        <v>577</v>
      </c>
      <c r="E154" s="3" t="s">
        <v>578</v>
      </c>
      <c r="F154" s="1" t="s">
        <v>579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K154*23151.62</f>
        <v>0</v>
      </c>
    </row>
    <row r="155" spans="1:12">
      <c r="A155" s="1"/>
      <c r="B155" s="1">
        <v>833378</v>
      </c>
      <c r="C155" s="1" t="s">
        <v>580</v>
      </c>
      <c r="D155" s="1" t="s">
        <v>581</v>
      </c>
      <c r="E155" s="3" t="s">
        <v>582</v>
      </c>
      <c r="F155" s="1" t="s">
        <v>583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K155*8699.34</f>
        <v>0</v>
      </c>
    </row>
    <row r="156" spans="1:12">
      <c r="A156" s="1"/>
      <c r="B156" s="1">
        <v>833379</v>
      </c>
      <c r="C156" s="1" t="s">
        <v>584</v>
      </c>
      <c r="D156" s="1" t="s">
        <v>585</v>
      </c>
      <c r="E156" s="3" t="s">
        <v>586</v>
      </c>
      <c r="F156" s="1" t="s">
        <v>587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K156*11441.81</f>
        <v>0</v>
      </c>
    </row>
    <row r="157" spans="1:12">
      <c r="A157" s="1"/>
      <c r="B157" s="1">
        <v>833380</v>
      </c>
      <c r="C157" s="1" t="s">
        <v>588</v>
      </c>
      <c r="D157" s="1" t="s">
        <v>589</v>
      </c>
      <c r="E157" s="3" t="s">
        <v>590</v>
      </c>
      <c r="F157" s="1" t="s">
        <v>591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K157*12293.92</f>
        <v>0</v>
      </c>
    </row>
    <row r="158" spans="1:12">
      <c r="A158" s="1"/>
      <c r="B158" s="1">
        <v>833381</v>
      </c>
      <c r="C158" s="1" t="s">
        <v>592</v>
      </c>
      <c r="D158" s="1" t="s">
        <v>593</v>
      </c>
      <c r="E158" s="3" t="s">
        <v>594</v>
      </c>
      <c r="F158" s="1" t="s">
        <v>595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K158*13748.52</f>
        <v>0</v>
      </c>
    </row>
    <row r="159" spans="1:12">
      <c r="A159" s="1"/>
      <c r="B159" s="1">
        <v>833382</v>
      </c>
      <c r="C159" s="1" t="s">
        <v>596</v>
      </c>
      <c r="D159" s="1" t="s">
        <v>597</v>
      </c>
      <c r="E159" s="3" t="s">
        <v>598</v>
      </c>
      <c r="F159" s="1" t="s">
        <v>599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K159*16922.94</f>
        <v>0</v>
      </c>
    </row>
    <row r="160" spans="1:12">
      <c r="A160" s="1"/>
      <c r="B160" s="1">
        <v>833383</v>
      </c>
      <c r="C160" s="1" t="s">
        <v>600</v>
      </c>
      <c r="D160" s="1" t="s">
        <v>601</v>
      </c>
      <c r="E160" s="3" t="s">
        <v>602</v>
      </c>
      <c r="F160" s="1" t="s">
        <v>603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K160*8855.20</f>
        <v>0</v>
      </c>
    </row>
    <row r="161" spans="1:12">
      <c r="A161" s="1"/>
      <c r="B161" s="1">
        <v>833384</v>
      </c>
      <c r="C161" s="1" t="s">
        <v>604</v>
      </c>
      <c r="D161" s="1" t="s">
        <v>605</v>
      </c>
      <c r="E161" s="3" t="s">
        <v>606</v>
      </c>
      <c r="F161" s="1" t="s">
        <v>607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K161*4061.23</f>
        <v>0</v>
      </c>
    </row>
    <row r="162" spans="1:12">
      <c r="A162" s="1"/>
      <c r="B162" s="1">
        <v>833385</v>
      </c>
      <c r="C162" s="1" t="s">
        <v>608</v>
      </c>
      <c r="D162" s="1" t="s">
        <v>609</v>
      </c>
      <c r="E162" s="3" t="s">
        <v>610</v>
      </c>
      <c r="F162" s="1" t="s">
        <v>392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K162*3864.87</f>
        <v>0</v>
      </c>
    </row>
    <row r="163" spans="1:12">
      <c r="A163" s="1"/>
      <c r="B163" s="1">
        <v>833386</v>
      </c>
      <c r="C163" s="1" t="s">
        <v>611</v>
      </c>
      <c r="D163" s="1" t="s">
        <v>612</v>
      </c>
      <c r="E163" s="3" t="s">
        <v>613</v>
      </c>
      <c r="F163" s="1" t="s">
        <v>614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K163*4298.38</f>
        <v>0</v>
      </c>
    </row>
    <row r="164" spans="1:12">
      <c r="A164" s="1"/>
      <c r="B164" s="1">
        <v>833387</v>
      </c>
      <c r="C164" s="1" t="s">
        <v>615</v>
      </c>
      <c r="D164" s="1" t="s">
        <v>616</v>
      </c>
      <c r="E164" s="3" t="s">
        <v>617</v>
      </c>
      <c r="F164" s="1" t="s">
        <v>618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K164*4298.61</f>
        <v>0</v>
      </c>
    </row>
    <row r="165" spans="1:12">
      <c r="A165" s="1"/>
      <c r="B165" s="1">
        <v>833388</v>
      </c>
      <c r="C165" s="1" t="s">
        <v>619</v>
      </c>
      <c r="D165" s="1" t="s">
        <v>620</v>
      </c>
      <c r="E165" s="3" t="s">
        <v>621</v>
      </c>
      <c r="F165" s="1" t="s">
        <v>622</v>
      </c>
      <c r="G165" s="1">
        <v>-1</v>
      </c>
      <c r="H165" s="1">
        <v>0</v>
      </c>
      <c r="I165" s="1">
        <v>0</v>
      </c>
      <c r="J165" s="1" t="s">
        <v>14</v>
      </c>
      <c r="K165" s="2"/>
      <c r="L165" s="5">
        <f>K165*4686.71</f>
        <v>0</v>
      </c>
    </row>
    <row r="166" spans="1:12">
      <c r="A166" s="1"/>
      <c r="B166" s="1">
        <v>833389</v>
      </c>
      <c r="C166" s="1" t="s">
        <v>623</v>
      </c>
      <c r="D166" s="1" t="s">
        <v>624</v>
      </c>
      <c r="E166" s="3" t="s">
        <v>625</v>
      </c>
      <c r="F166" s="1" t="s">
        <v>626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K166*5182.98</f>
        <v>0</v>
      </c>
    </row>
    <row r="167" spans="1:12">
      <c r="A167" s="1"/>
      <c r="B167" s="1">
        <v>833390</v>
      </c>
      <c r="C167" s="1" t="s">
        <v>627</v>
      </c>
      <c r="D167" s="1" t="s">
        <v>628</v>
      </c>
      <c r="E167" s="3" t="s">
        <v>629</v>
      </c>
      <c r="F167" s="1" t="s">
        <v>630</v>
      </c>
      <c r="G167" s="1">
        <v>5</v>
      </c>
      <c r="H167" s="1">
        <v>0</v>
      </c>
      <c r="I167" s="1">
        <v>0</v>
      </c>
      <c r="J167" s="1" t="s">
        <v>14</v>
      </c>
      <c r="K167" s="2"/>
      <c r="L167" s="5">
        <f>K167*4186.76</f>
        <v>0</v>
      </c>
    </row>
    <row r="168" spans="1:12">
      <c r="A168" s="1"/>
      <c r="B168" s="1">
        <v>833391</v>
      </c>
      <c r="C168" s="1" t="s">
        <v>631</v>
      </c>
      <c r="D168" s="1" t="s">
        <v>632</v>
      </c>
      <c r="E168" s="3" t="s">
        <v>633</v>
      </c>
      <c r="F168" s="1" t="s">
        <v>634</v>
      </c>
      <c r="G168" s="1">
        <v>5</v>
      </c>
      <c r="H168" s="1">
        <v>0</v>
      </c>
      <c r="I168" s="1">
        <v>0</v>
      </c>
      <c r="J168" s="1" t="s">
        <v>14</v>
      </c>
      <c r="K168" s="2"/>
      <c r="L168" s="5">
        <f>K168*7292.23</f>
        <v>0</v>
      </c>
    </row>
    <row r="169" spans="1:12">
      <c r="A169" s="1"/>
      <c r="B169" s="1">
        <v>833392</v>
      </c>
      <c r="C169" s="1" t="s">
        <v>635</v>
      </c>
      <c r="D169" s="1" t="s">
        <v>636</v>
      </c>
      <c r="E169" s="3" t="s">
        <v>637</v>
      </c>
      <c r="F169" s="1" t="s">
        <v>638</v>
      </c>
      <c r="G169" s="1">
        <v>5</v>
      </c>
      <c r="H169" s="1">
        <v>0</v>
      </c>
      <c r="I169" s="1">
        <v>0</v>
      </c>
      <c r="J169" s="1" t="s">
        <v>14</v>
      </c>
      <c r="K169" s="2"/>
      <c r="L169" s="5">
        <f>K169*3845.61</f>
        <v>0</v>
      </c>
    </row>
    <row r="170" spans="1:12">
      <c r="A170" s="1"/>
      <c r="B170" s="1">
        <v>833393</v>
      </c>
      <c r="C170" s="1" t="s">
        <v>639</v>
      </c>
      <c r="D170" s="1" t="s">
        <v>640</v>
      </c>
      <c r="E170" s="3" t="s">
        <v>641</v>
      </c>
      <c r="F170" s="1" t="s">
        <v>642</v>
      </c>
      <c r="G170" s="1">
        <v>0</v>
      </c>
      <c r="H170" s="1">
        <v>0</v>
      </c>
      <c r="I170" s="1">
        <v>0</v>
      </c>
      <c r="J170" s="1" t="s">
        <v>14</v>
      </c>
      <c r="K170" s="2"/>
      <c r="L170" s="5">
        <f>K170*10336.44</f>
        <v>0</v>
      </c>
    </row>
    <row r="171" spans="1:12">
      <c r="A171" s="1"/>
      <c r="B171" s="1">
        <v>833394</v>
      </c>
      <c r="C171" s="1" t="s">
        <v>643</v>
      </c>
      <c r="D171" s="1" t="s">
        <v>644</v>
      </c>
      <c r="E171" s="3" t="s">
        <v>645</v>
      </c>
      <c r="F171" s="1" t="s">
        <v>646</v>
      </c>
      <c r="G171" s="1">
        <v>3</v>
      </c>
      <c r="H171" s="1">
        <v>0</v>
      </c>
      <c r="I171" s="1">
        <v>0</v>
      </c>
      <c r="J171" s="1" t="s">
        <v>14</v>
      </c>
      <c r="K171" s="2"/>
      <c r="L171" s="5">
        <f>K171*10717.21</f>
        <v>0</v>
      </c>
    </row>
    <row r="172" spans="1:12">
      <c r="A172" s="1"/>
      <c r="B172" s="1">
        <v>833395</v>
      </c>
      <c r="C172" s="1" t="s">
        <v>647</v>
      </c>
      <c r="D172" s="1" t="s">
        <v>648</v>
      </c>
      <c r="E172" s="3" t="s">
        <v>649</v>
      </c>
      <c r="F172" s="1" t="s">
        <v>650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K172*14220.00</f>
        <v>0</v>
      </c>
    </row>
    <row r="173" spans="1:12">
      <c r="A173" s="1"/>
      <c r="B173" s="1">
        <v>833396</v>
      </c>
      <c r="C173" s="1" t="s">
        <v>651</v>
      </c>
      <c r="D173" s="1" t="s">
        <v>652</v>
      </c>
      <c r="E173" s="3" t="s">
        <v>653</v>
      </c>
      <c r="F173" s="1" t="s">
        <v>654</v>
      </c>
      <c r="G173" s="1">
        <v>4</v>
      </c>
      <c r="H173" s="1">
        <v>0</v>
      </c>
      <c r="I173" s="1">
        <v>0</v>
      </c>
      <c r="J173" s="1" t="s">
        <v>14</v>
      </c>
      <c r="K173" s="2"/>
      <c r="L173" s="5">
        <f>K173*8831.21</f>
        <v>0</v>
      </c>
    </row>
    <row r="174" spans="1:12">
      <c r="A174" s="1"/>
      <c r="B174" s="1">
        <v>833397</v>
      </c>
      <c r="C174" s="1" t="s">
        <v>655</v>
      </c>
      <c r="D174" s="1" t="s">
        <v>656</v>
      </c>
      <c r="E174" s="3" t="s">
        <v>657</v>
      </c>
      <c r="F174" s="1" t="s">
        <v>658</v>
      </c>
      <c r="G174" s="1">
        <v>2</v>
      </c>
      <c r="H174" s="1">
        <v>0</v>
      </c>
      <c r="I174" s="1">
        <v>0</v>
      </c>
      <c r="J174" s="1" t="s">
        <v>14</v>
      </c>
      <c r="K174" s="2"/>
      <c r="L174" s="5">
        <f>K174*9101.22</f>
        <v>0</v>
      </c>
    </row>
    <row r="175" spans="1:12">
      <c r="A175" s="1"/>
      <c r="B175" s="1">
        <v>833398</v>
      </c>
      <c r="C175" s="1" t="s">
        <v>659</v>
      </c>
      <c r="D175" s="1" t="s">
        <v>660</v>
      </c>
      <c r="E175" s="3" t="s">
        <v>661</v>
      </c>
      <c r="F175" s="1" t="s">
        <v>662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K175*14030.77</f>
        <v>0</v>
      </c>
    </row>
    <row r="176" spans="1:12">
      <c r="A176" s="1"/>
      <c r="B176" s="1">
        <v>833399</v>
      </c>
      <c r="C176" s="1" t="s">
        <v>663</v>
      </c>
      <c r="D176" s="1" t="s">
        <v>664</v>
      </c>
      <c r="E176" s="3" t="s">
        <v>665</v>
      </c>
      <c r="F176" s="1" t="s">
        <v>666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K176*14077.65</f>
        <v>0</v>
      </c>
    </row>
    <row r="177" spans="1:12">
      <c r="A177" s="1"/>
      <c r="B177" s="1">
        <v>833400</v>
      </c>
      <c r="C177" s="1" t="s">
        <v>667</v>
      </c>
      <c r="D177" s="1" t="s">
        <v>668</v>
      </c>
      <c r="E177" s="3" t="s">
        <v>669</v>
      </c>
      <c r="F177" s="1" t="s">
        <v>670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K177*10627.44</f>
        <v>0</v>
      </c>
    </row>
    <row r="178" spans="1:12">
      <c r="A178" s="1"/>
      <c r="B178" s="1">
        <v>833401</v>
      </c>
      <c r="C178" s="1" t="s">
        <v>671</v>
      </c>
      <c r="D178" s="1" t="s">
        <v>672</v>
      </c>
      <c r="E178" s="3" t="s">
        <v>673</v>
      </c>
      <c r="F178" s="1" t="s">
        <v>674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K178*13900.99</f>
        <v>0</v>
      </c>
    </row>
    <row r="179" spans="1:12">
      <c r="A179" s="1"/>
      <c r="B179" s="1">
        <v>833402</v>
      </c>
      <c r="C179" s="1" t="s">
        <v>675</v>
      </c>
      <c r="D179" s="1" t="s">
        <v>676</v>
      </c>
      <c r="E179" s="3" t="s">
        <v>677</v>
      </c>
      <c r="F179" s="1" t="s">
        <v>678</v>
      </c>
      <c r="G179" s="1">
        <v>3</v>
      </c>
      <c r="H179" s="1">
        <v>0</v>
      </c>
      <c r="I179" s="1">
        <v>0</v>
      </c>
      <c r="J179" s="1" t="s">
        <v>14</v>
      </c>
      <c r="K179" s="2"/>
      <c r="L179" s="5">
        <f>K179*7943.62</f>
        <v>0</v>
      </c>
    </row>
    <row r="180" spans="1:12">
      <c r="A180" s="1"/>
      <c r="B180" s="1">
        <v>833403</v>
      </c>
      <c r="C180" s="1" t="s">
        <v>679</v>
      </c>
      <c r="D180" s="1" t="s">
        <v>680</v>
      </c>
      <c r="E180" s="3" t="s">
        <v>681</v>
      </c>
      <c r="F180" s="1" t="s">
        <v>682</v>
      </c>
      <c r="G180" s="1">
        <v>3</v>
      </c>
      <c r="H180" s="1">
        <v>0</v>
      </c>
      <c r="I180" s="1">
        <v>0</v>
      </c>
      <c r="J180" s="1" t="s">
        <v>14</v>
      </c>
      <c r="K180" s="2"/>
      <c r="L180" s="5">
        <f>K180*7542.58</f>
        <v>0</v>
      </c>
    </row>
    <row r="181" spans="1:12">
      <c r="A181" s="1"/>
      <c r="B181" s="1">
        <v>833404</v>
      </c>
      <c r="C181" s="1" t="s">
        <v>683</v>
      </c>
      <c r="D181" s="1" t="s">
        <v>684</v>
      </c>
      <c r="E181" s="3" t="s">
        <v>685</v>
      </c>
      <c r="F181" s="1" t="s">
        <v>686</v>
      </c>
      <c r="G181" s="1" t="s">
        <v>339</v>
      </c>
      <c r="H181" s="1">
        <v>0</v>
      </c>
      <c r="I181" s="1">
        <v>0</v>
      </c>
      <c r="J181" s="1" t="s">
        <v>14</v>
      </c>
      <c r="K181" s="2"/>
      <c r="L181" s="5">
        <f>K181*2395.18</f>
        <v>0</v>
      </c>
    </row>
    <row r="182" spans="1:12">
      <c r="A182" s="1"/>
      <c r="B182" s="1">
        <v>833405</v>
      </c>
      <c r="C182" s="1" t="s">
        <v>687</v>
      </c>
      <c r="D182" s="1" t="s">
        <v>688</v>
      </c>
      <c r="E182" s="3" t="s">
        <v>689</v>
      </c>
      <c r="F182" s="1" t="s">
        <v>690</v>
      </c>
      <c r="G182" s="1" t="s">
        <v>339</v>
      </c>
      <c r="H182" s="1">
        <v>0</v>
      </c>
      <c r="I182" s="1">
        <v>0</v>
      </c>
      <c r="J182" s="1" t="s">
        <v>14</v>
      </c>
      <c r="K182" s="2"/>
      <c r="L182" s="5">
        <f>K182*2710.69</f>
        <v>0</v>
      </c>
    </row>
    <row r="183" spans="1:12">
      <c r="A183" s="1"/>
      <c r="B183" s="1">
        <v>833406</v>
      </c>
      <c r="C183" s="1" t="s">
        <v>691</v>
      </c>
      <c r="D183" s="1" t="s">
        <v>692</v>
      </c>
      <c r="E183" s="3" t="s">
        <v>693</v>
      </c>
      <c r="F183" s="1" t="s">
        <v>694</v>
      </c>
      <c r="G183" s="1" t="s">
        <v>23</v>
      </c>
      <c r="H183" s="1">
        <v>0</v>
      </c>
      <c r="I183" s="1">
        <v>0</v>
      </c>
      <c r="J183" s="1" t="s">
        <v>14</v>
      </c>
      <c r="K183" s="2"/>
      <c r="L183" s="5">
        <f>K183*2515.90</f>
        <v>0</v>
      </c>
    </row>
    <row r="184" spans="1:12">
      <c r="A184" s="1"/>
      <c r="B184" s="1">
        <v>833407</v>
      </c>
      <c r="C184" s="1" t="s">
        <v>695</v>
      </c>
      <c r="D184" s="1" t="s">
        <v>696</v>
      </c>
      <c r="E184" s="3" t="s">
        <v>697</v>
      </c>
      <c r="F184" s="1" t="s">
        <v>698</v>
      </c>
      <c r="G184" s="1" t="s">
        <v>339</v>
      </c>
      <c r="H184" s="1">
        <v>0</v>
      </c>
      <c r="I184" s="1">
        <v>0</v>
      </c>
      <c r="J184" s="1" t="s">
        <v>14</v>
      </c>
      <c r="K184" s="2"/>
      <c r="L184" s="5">
        <f>K184*2793.00</f>
        <v>0</v>
      </c>
    </row>
    <row r="185" spans="1:12">
      <c r="A185" s="1"/>
      <c r="B185" s="1">
        <v>834464</v>
      </c>
      <c r="C185" s="1" t="s">
        <v>699</v>
      </c>
      <c r="D185" s="1" t="s">
        <v>700</v>
      </c>
      <c r="E185" s="3" t="s">
        <v>701</v>
      </c>
      <c r="F185" s="1" t="s">
        <v>702</v>
      </c>
      <c r="G185" s="1">
        <v>8</v>
      </c>
      <c r="H185" s="1">
        <v>0</v>
      </c>
      <c r="I185" s="1">
        <v>0</v>
      </c>
      <c r="J185" s="1" t="s">
        <v>14</v>
      </c>
      <c r="K185" s="2"/>
      <c r="L185" s="5">
        <f>K185*2960.91</f>
        <v>0</v>
      </c>
    </row>
    <row r="186" spans="1:12">
      <c r="A186" s="1"/>
      <c r="B186" s="1">
        <v>834465</v>
      </c>
      <c r="C186" s="1" t="s">
        <v>703</v>
      </c>
      <c r="D186" s="1" t="s">
        <v>704</v>
      </c>
      <c r="E186" s="3" t="s">
        <v>705</v>
      </c>
      <c r="F186" s="1" t="s">
        <v>706</v>
      </c>
      <c r="G186" s="1">
        <v>3</v>
      </c>
      <c r="H186" s="1">
        <v>0</v>
      </c>
      <c r="I186" s="1">
        <v>0</v>
      </c>
      <c r="J186" s="1" t="s">
        <v>14</v>
      </c>
      <c r="K186" s="2"/>
      <c r="L186" s="5">
        <f>K186*3226.77</f>
        <v>0</v>
      </c>
    </row>
    <row r="187" spans="1:12">
      <c r="A187" s="1"/>
      <c r="B187" s="1">
        <v>834466</v>
      </c>
      <c r="C187" s="1" t="s">
        <v>707</v>
      </c>
      <c r="D187" s="1" t="s">
        <v>708</v>
      </c>
      <c r="E187" s="3" t="s">
        <v>709</v>
      </c>
      <c r="F187" s="1" t="s">
        <v>186</v>
      </c>
      <c r="G187" s="1">
        <v>0</v>
      </c>
      <c r="H187" s="1">
        <v>0</v>
      </c>
      <c r="I187" s="1">
        <v>0</v>
      </c>
      <c r="J187" s="1" t="s">
        <v>14</v>
      </c>
      <c r="K187" s="2"/>
      <c r="L187" s="5">
        <f>K187*0.00</f>
        <v>0</v>
      </c>
    </row>
    <row r="188" spans="1:12">
      <c r="A188" s="1"/>
      <c r="B188" s="1">
        <v>834467</v>
      </c>
      <c r="C188" s="1" t="s">
        <v>710</v>
      </c>
      <c r="D188" s="1" t="s">
        <v>711</v>
      </c>
      <c r="E188" s="3" t="s">
        <v>712</v>
      </c>
      <c r="F188" s="1" t="s">
        <v>713</v>
      </c>
      <c r="G188" s="1">
        <v>0</v>
      </c>
      <c r="H188" s="1">
        <v>0</v>
      </c>
      <c r="I188" s="1">
        <v>0</v>
      </c>
      <c r="J188" s="1" t="s">
        <v>14</v>
      </c>
      <c r="K188" s="2"/>
      <c r="L188" s="5">
        <f>K188*3360.59</f>
        <v>0</v>
      </c>
    </row>
    <row r="189" spans="1:12">
      <c r="A189" s="1"/>
      <c r="B189" s="1">
        <v>834468</v>
      </c>
      <c r="C189" s="1" t="s">
        <v>714</v>
      </c>
      <c r="D189" s="1" t="s">
        <v>715</v>
      </c>
      <c r="E189" s="3" t="s">
        <v>716</v>
      </c>
      <c r="F189" s="1" t="s">
        <v>717</v>
      </c>
      <c r="G189" s="1">
        <v>8</v>
      </c>
      <c r="H189" s="1">
        <v>0</v>
      </c>
      <c r="I189" s="1">
        <v>0</v>
      </c>
      <c r="J189" s="1" t="s">
        <v>14</v>
      </c>
      <c r="K189" s="2"/>
      <c r="L189" s="5">
        <f>K189*3479.22</f>
        <v>0</v>
      </c>
    </row>
    <row r="190" spans="1:12">
      <c r="A190" s="1"/>
      <c r="B190" s="1">
        <v>834469</v>
      </c>
      <c r="C190" s="1" t="s">
        <v>718</v>
      </c>
      <c r="D190" s="1" t="s">
        <v>719</v>
      </c>
      <c r="E190" s="3" t="s">
        <v>720</v>
      </c>
      <c r="F190" s="1" t="s">
        <v>186</v>
      </c>
      <c r="G190" s="1">
        <v>0</v>
      </c>
      <c r="H190" s="1">
        <v>0</v>
      </c>
      <c r="I190" s="1">
        <v>0</v>
      </c>
      <c r="J190" s="1" t="s">
        <v>14</v>
      </c>
      <c r="K190" s="2"/>
      <c r="L190" s="5">
        <f>K190*0.00</f>
        <v>0</v>
      </c>
    </row>
    <row r="191" spans="1:12">
      <c r="A191" s="1"/>
      <c r="B191" s="1">
        <v>833412</v>
      </c>
      <c r="C191" s="1" t="s">
        <v>721</v>
      </c>
      <c r="D191" s="1" t="s">
        <v>722</v>
      </c>
      <c r="E191" s="3" t="s">
        <v>723</v>
      </c>
      <c r="F191" s="1" t="s">
        <v>724</v>
      </c>
      <c r="G191" s="1">
        <v>0</v>
      </c>
      <c r="H191" s="1">
        <v>0</v>
      </c>
      <c r="I191" s="1">
        <v>0</v>
      </c>
      <c r="J191" s="1" t="s">
        <v>14</v>
      </c>
      <c r="K191" s="2"/>
      <c r="L191" s="5">
        <f>K191*3181.16</f>
        <v>0</v>
      </c>
    </row>
    <row r="192" spans="1:12">
      <c r="A192" s="1"/>
      <c r="B192" s="1">
        <v>833413</v>
      </c>
      <c r="C192" s="1" t="s">
        <v>725</v>
      </c>
      <c r="D192" s="1" t="s">
        <v>726</v>
      </c>
      <c r="E192" s="3" t="s">
        <v>727</v>
      </c>
      <c r="F192" s="1" t="s">
        <v>728</v>
      </c>
      <c r="G192" s="1">
        <v>0</v>
      </c>
      <c r="H192" s="1">
        <v>0</v>
      </c>
      <c r="I192" s="1">
        <v>0</v>
      </c>
      <c r="J192" s="1" t="s">
        <v>14</v>
      </c>
      <c r="K192" s="2"/>
      <c r="L192" s="5">
        <f>K192*3558.55</f>
        <v>0</v>
      </c>
    </row>
    <row r="193" spans="1:12">
      <c r="A193" s="1"/>
      <c r="B193" s="1">
        <v>833414</v>
      </c>
      <c r="C193" s="1" t="s">
        <v>729</v>
      </c>
      <c r="D193" s="1" t="s">
        <v>730</v>
      </c>
      <c r="E193" s="3" t="s">
        <v>731</v>
      </c>
      <c r="F193" s="1" t="s">
        <v>732</v>
      </c>
      <c r="G193" s="1">
        <v>0</v>
      </c>
      <c r="H193" s="1">
        <v>0</v>
      </c>
      <c r="I193" s="1">
        <v>0</v>
      </c>
      <c r="J193" s="1" t="s">
        <v>14</v>
      </c>
      <c r="K193" s="2"/>
      <c r="L193" s="5">
        <f>K193*2848.56</f>
        <v>0</v>
      </c>
    </row>
    <row r="194" spans="1:12">
      <c r="A194" s="1"/>
      <c r="B194" s="1">
        <v>833415</v>
      </c>
      <c r="C194" s="1" t="s">
        <v>733</v>
      </c>
      <c r="D194" s="1" t="s">
        <v>734</v>
      </c>
      <c r="E194" s="3" t="s">
        <v>735</v>
      </c>
      <c r="F194" s="1" t="s">
        <v>736</v>
      </c>
      <c r="G194" s="1">
        <v>0</v>
      </c>
      <c r="H194" s="1">
        <v>0</v>
      </c>
      <c r="I194" s="1">
        <v>0</v>
      </c>
      <c r="J194" s="1" t="s">
        <v>14</v>
      </c>
      <c r="K194" s="2"/>
      <c r="L194" s="5">
        <f>K194*2817.00</f>
        <v>0</v>
      </c>
    </row>
    <row r="195" spans="1:12">
      <c r="A195" s="1"/>
      <c r="B195" s="1">
        <v>833416</v>
      </c>
      <c r="C195" s="1" t="s">
        <v>737</v>
      </c>
      <c r="D195" s="1" t="s">
        <v>738</v>
      </c>
      <c r="E195" s="3" t="s">
        <v>739</v>
      </c>
      <c r="F195" s="1" t="s">
        <v>740</v>
      </c>
      <c r="G195" s="1">
        <v>0</v>
      </c>
      <c r="H195" s="1">
        <v>0</v>
      </c>
      <c r="I195" s="1">
        <v>0</v>
      </c>
      <c r="J195" s="1" t="s">
        <v>14</v>
      </c>
      <c r="K195" s="2"/>
      <c r="L195" s="5">
        <f>K195*3164.40</f>
        <v>0</v>
      </c>
    </row>
    <row r="196" spans="1:12">
      <c r="A196" s="1"/>
      <c r="B196" s="1">
        <v>833417</v>
      </c>
      <c r="C196" s="1" t="s">
        <v>741</v>
      </c>
      <c r="D196" s="1" t="s">
        <v>742</v>
      </c>
      <c r="E196" s="3" t="s">
        <v>743</v>
      </c>
      <c r="F196" s="1" t="s">
        <v>744</v>
      </c>
      <c r="G196" s="1">
        <v>0</v>
      </c>
      <c r="H196" s="1">
        <v>0</v>
      </c>
      <c r="I196" s="1">
        <v>0</v>
      </c>
      <c r="J196" s="1" t="s">
        <v>14</v>
      </c>
      <c r="K196" s="2"/>
      <c r="L196" s="5">
        <f>K196*2973.07</f>
        <v>0</v>
      </c>
    </row>
    <row r="197" spans="1:12">
      <c r="A197" s="1"/>
      <c r="B197" s="1">
        <v>833418</v>
      </c>
      <c r="C197" s="1" t="s">
        <v>745</v>
      </c>
      <c r="D197" s="1" t="s">
        <v>746</v>
      </c>
      <c r="E197" s="3" t="s">
        <v>747</v>
      </c>
      <c r="F197" s="1" t="s">
        <v>748</v>
      </c>
      <c r="G197" s="1">
        <v>0</v>
      </c>
      <c r="H197" s="1">
        <v>0</v>
      </c>
      <c r="I197" s="1">
        <v>0</v>
      </c>
      <c r="J197" s="1" t="s">
        <v>14</v>
      </c>
      <c r="K197" s="2"/>
      <c r="L197" s="5">
        <f>K197*473.09</f>
        <v>0</v>
      </c>
    </row>
    <row r="198" spans="1:12">
      <c r="A198" s="1"/>
      <c r="B198" s="1">
        <v>833419</v>
      </c>
      <c r="C198" s="1" t="s">
        <v>749</v>
      </c>
      <c r="D198" s="1" t="s">
        <v>750</v>
      </c>
      <c r="E198" s="3" t="s">
        <v>751</v>
      </c>
      <c r="F198" s="1" t="s">
        <v>752</v>
      </c>
      <c r="G198" s="1">
        <v>0</v>
      </c>
      <c r="H198" s="1">
        <v>0</v>
      </c>
      <c r="I198" s="1">
        <v>0</v>
      </c>
      <c r="J198" s="1" t="s">
        <v>14</v>
      </c>
      <c r="K198" s="2"/>
      <c r="L198" s="5">
        <f>K198*454.90</f>
        <v>0</v>
      </c>
    </row>
    <row r="199" spans="1:12">
      <c r="A199" s="1"/>
      <c r="B199" s="1">
        <v>833420</v>
      </c>
      <c r="C199" s="1" t="s">
        <v>753</v>
      </c>
      <c r="D199" s="1" t="s">
        <v>754</v>
      </c>
      <c r="E199" s="3" t="s">
        <v>755</v>
      </c>
      <c r="F199" s="1" t="s">
        <v>756</v>
      </c>
      <c r="G199" s="1">
        <v>0</v>
      </c>
      <c r="H199" s="1">
        <v>0</v>
      </c>
      <c r="I199" s="1">
        <v>0</v>
      </c>
      <c r="J199" s="1" t="s">
        <v>14</v>
      </c>
      <c r="K199" s="2"/>
      <c r="L199" s="5">
        <f>K199*424.57</f>
        <v>0</v>
      </c>
    </row>
    <row r="200" spans="1:12">
      <c r="A200" s="1"/>
      <c r="B200" s="1">
        <v>833421</v>
      </c>
      <c r="C200" s="1" t="s">
        <v>757</v>
      </c>
      <c r="D200" s="1" t="s">
        <v>758</v>
      </c>
      <c r="E200" s="3" t="s">
        <v>759</v>
      </c>
      <c r="F200" s="1" t="s">
        <v>760</v>
      </c>
      <c r="G200" s="1">
        <v>0</v>
      </c>
      <c r="H200" s="1">
        <v>0</v>
      </c>
      <c r="I200" s="1">
        <v>0</v>
      </c>
      <c r="J200" s="1" t="s">
        <v>14</v>
      </c>
      <c r="K200" s="2"/>
      <c r="L200" s="5">
        <f>K200*663.12</f>
        <v>0</v>
      </c>
    </row>
    <row r="201" spans="1:12">
      <c r="A201" s="1"/>
      <c r="B201" s="1">
        <v>833422</v>
      </c>
      <c r="C201" s="1" t="s">
        <v>761</v>
      </c>
      <c r="D201" s="1" t="s">
        <v>762</v>
      </c>
      <c r="E201" s="3" t="s">
        <v>763</v>
      </c>
      <c r="F201" s="1" t="s">
        <v>764</v>
      </c>
      <c r="G201" s="1">
        <v>0</v>
      </c>
      <c r="H201" s="1">
        <v>0</v>
      </c>
      <c r="I201" s="1">
        <v>0</v>
      </c>
      <c r="J201" s="1" t="s">
        <v>14</v>
      </c>
      <c r="K201" s="2"/>
      <c r="L201" s="5">
        <f>K201*535.90</f>
        <v>0</v>
      </c>
    </row>
    <row r="202" spans="1:12">
      <c r="A202" s="1"/>
      <c r="B202" s="1">
        <v>833423</v>
      </c>
      <c r="C202" s="1" t="s">
        <v>765</v>
      </c>
      <c r="D202" s="1" t="s">
        <v>766</v>
      </c>
      <c r="E202" s="3" t="s">
        <v>767</v>
      </c>
      <c r="F202" s="1" t="s">
        <v>768</v>
      </c>
      <c r="G202" s="1">
        <v>0</v>
      </c>
      <c r="H202" s="1">
        <v>0</v>
      </c>
      <c r="I202" s="1">
        <v>0</v>
      </c>
      <c r="J202" s="1" t="s">
        <v>14</v>
      </c>
      <c r="K202" s="2"/>
      <c r="L202" s="5">
        <f>K202*603.37</f>
        <v>0</v>
      </c>
    </row>
    <row r="203" spans="1:12">
      <c r="A203" s="1"/>
      <c r="B203" s="1">
        <v>834505</v>
      </c>
      <c r="C203" s="1" t="s">
        <v>769</v>
      </c>
      <c r="D203" s="1" t="s">
        <v>770</v>
      </c>
      <c r="E203" s="3" t="s">
        <v>771</v>
      </c>
      <c r="F203" s="1" t="s">
        <v>772</v>
      </c>
      <c r="G203" s="1">
        <v>8</v>
      </c>
      <c r="H203" s="1">
        <v>0</v>
      </c>
      <c r="I203" s="1">
        <v>0</v>
      </c>
      <c r="J203" s="1" t="s">
        <v>14</v>
      </c>
      <c r="K203" s="2"/>
      <c r="L203" s="5">
        <f>K203*4134.64</f>
        <v>0</v>
      </c>
    </row>
    <row r="204" spans="1:12">
      <c r="A204" s="1"/>
      <c r="B204" s="1">
        <v>834506</v>
      </c>
      <c r="C204" s="1" t="s">
        <v>773</v>
      </c>
      <c r="D204" s="1" t="s">
        <v>774</v>
      </c>
      <c r="E204" s="3" t="s">
        <v>775</v>
      </c>
      <c r="F204" s="1" t="s">
        <v>776</v>
      </c>
      <c r="G204" s="1">
        <v>10</v>
      </c>
      <c r="H204" s="1">
        <v>0</v>
      </c>
      <c r="I204" s="1">
        <v>0</v>
      </c>
      <c r="J204" s="1" t="s">
        <v>14</v>
      </c>
      <c r="K204" s="2"/>
      <c r="L204" s="5">
        <f>K204*4225.67</f>
        <v>0</v>
      </c>
    </row>
    <row r="205" spans="1:12">
      <c r="A205" s="1"/>
      <c r="B205" s="1">
        <v>834507</v>
      </c>
      <c r="C205" s="1" t="s">
        <v>777</v>
      </c>
      <c r="D205" s="1" t="s">
        <v>778</v>
      </c>
      <c r="E205" s="3" t="s">
        <v>779</v>
      </c>
      <c r="F205" s="1" t="s">
        <v>780</v>
      </c>
      <c r="G205" s="1" t="s">
        <v>23</v>
      </c>
      <c r="H205" s="1">
        <v>0</v>
      </c>
      <c r="I205" s="1">
        <v>0</v>
      </c>
      <c r="J205" s="1" t="s">
        <v>14</v>
      </c>
      <c r="K205" s="2"/>
      <c r="L205" s="5">
        <f>K205*4190.44</f>
        <v>0</v>
      </c>
    </row>
    <row r="206" spans="1:12">
      <c r="A206" s="1"/>
      <c r="B206" s="1">
        <v>834508</v>
      </c>
      <c r="C206" s="1" t="s">
        <v>781</v>
      </c>
      <c r="D206" s="1" t="s">
        <v>782</v>
      </c>
      <c r="E206" s="3" t="s">
        <v>783</v>
      </c>
      <c r="F206" s="1" t="s">
        <v>784</v>
      </c>
      <c r="G206" s="1">
        <v>8</v>
      </c>
      <c r="H206" s="1">
        <v>0</v>
      </c>
      <c r="I206" s="1">
        <v>0</v>
      </c>
      <c r="J206" s="1" t="s">
        <v>14</v>
      </c>
      <c r="K206" s="2"/>
      <c r="L206" s="5">
        <f>K206*4398.93</f>
        <v>0</v>
      </c>
    </row>
    <row r="207" spans="1:12">
      <c r="A207" s="1"/>
      <c r="B207" s="1">
        <v>835193</v>
      </c>
      <c r="C207" s="1" t="s">
        <v>785</v>
      </c>
      <c r="D207" s="1" t="s">
        <v>786</v>
      </c>
      <c r="E207" s="3" t="s">
        <v>787</v>
      </c>
      <c r="F207" s="1" t="s">
        <v>788</v>
      </c>
      <c r="G207" s="1" t="s">
        <v>23</v>
      </c>
      <c r="H207" s="1">
        <v>0</v>
      </c>
      <c r="I207" s="1">
        <v>0</v>
      </c>
      <c r="J207" s="1" t="s">
        <v>14</v>
      </c>
      <c r="K207" s="2"/>
      <c r="L207" s="5">
        <f>K207*3286.85</f>
        <v>0</v>
      </c>
    </row>
    <row r="208" spans="1:12">
      <c r="A208" s="1"/>
      <c r="B208" s="1">
        <v>835194</v>
      </c>
      <c r="C208" s="1" t="s">
        <v>789</v>
      </c>
      <c r="D208" s="1" t="s">
        <v>790</v>
      </c>
      <c r="E208" s="3" t="s">
        <v>791</v>
      </c>
      <c r="F208" s="1" t="s">
        <v>792</v>
      </c>
      <c r="G208" s="1" t="s">
        <v>23</v>
      </c>
      <c r="H208" s="1">
        <v>0</v>
      </c>
      <c r="I208" s="1">
        <v>0</v>
      </c>
      <c r="J208" s="1" t="s">
        <v>14</v>
      </c>
      <c r="K208" s="2"/>
      <c r="L208" s="5">
        <f>K208*3333.49</f>
        <v>0</v>
      </c>
    </row>
    <row r="209" spans="1:12">
      <c r="A209" s="1"/>
      <c r="B209" s="1">
        <v>835195</v>
      </c>
      <c r="C209" s="1" t="s">
        <v>793</v>
      </c>
      <c r="D209" s="1" t="s">
        <v>794</v>
      </c>
      <c r="E209" s="3" t="s">
        <v>795</v>
      </c>
      <c r="F209" s="1" t="s">
        <v>186</v>
      </c>
      <c r="G209" s="1">
        <v>0</v>
      </c>
      <c r="H209" s="1">
        <v>0</v>
      </c>
      <c r="I209" s="1">
        <v>0</v>
      </c>
      <c r="J209" s="1" t="s">
        <v>14</v>
      </c>
      <c r="K209" s="2"/>
      <c r="L209" s="5">
        <f>K209*0.00</f>
        <v>0</v>
      </c>
    </row>
    <row r="210" spans="1:12">
      <c r="A210" s="1"/>
      <c r="B210" s="1">
        <v>835196</v>
      </c>
      <c r="C210" s="1" t="s">
        <v>796</v>
      </c>
      <c r="D210" s="1" t="s">
        <v>797</v>
      </c>
      <c r="E210" s="3" t="s">
        <v>798</v>
      </c>
      <c r="F210" s="1" t="s">
        <v>799</v>
      </c>
      <c r="G210" s="1">
        <v>8</v>
      </c>
      <c r="H210" s="1">
        <v>0</v>
      </c>
      <c r="I210" s="1">
        <v>0</v>
      </c>
      <c r="J210" s="1" t="s">
        <v>14</v>
      </c>
      <c r="K210" s="2"/>
      <c r="L210" s="5">
        <f>K210*3180.87</f>
        <v>0</v>
      </c>
    </row>
    <row r="211" spans="1:12">
      <c r="A211" s="1"/>
      <c r="B211" s="1">
        <v>835197</v>
      </c>
      <c r="C211" s="1" t="s">
        <v>800</v>
      </c>
      <c r="D211" s="1" t="s">
        <v>801</v>
      </c>
      <c r="E211" s="3" t="s">
        <v>802</v>
      </c>
      <c r="F211" s="1" t="s">
        <v>803</v>
      </c>
      <c r="G211" s="1">
        <v>1</v>
      </c>
      <c r="H211" s="1">
        <v>0</v>
      </c>
      <c r="I211" s="1">
        <v>0</v>
      </c>
      <c r="J211" s="1" t="s">
        <v>14</v>
      </c>
      <c r="K211" s="2"/>
      <c r="L211" s="5">
        <f>K211*3397.38</f>
        <v>0</v>
      </c>
    </row>
    <row r="212" spans="1:12">
      <c r="A212" s="1"/>
      <c r="B212" s="1">
        <v>837269</v>
      </c>
      <c r="C212" s="1" t="s">
        <v>804</v>
      </c>
      <c r="D212" s="1" t="s">
        <v>805</v>
      </c>
      <c r="E212" s="3" t="s">
        <v>806</v>
      </c>
      <c r="F212" s="1" t="s">
        <v>807</v>
      </c>
      <c r="G212" s="1">
        <v>0</v>
      </c>
      <c r="H212" s="1">
        <v>0</v>
      </c>
      <c r="I212" s="1">
        <v>0</v>
      </c>
      <c r="J212" s="1" t="s">
        <v>14</v>
      </c>
      <c r="K212" s="2"/>
      <c r="L212" s="5">
        <f>K212*8989.97</f>
        <v>0</v>
      </c>
    </row>
    <row r="213" spans="1:12">
      <c r="A213" s="1"/>
      <c r="B213" s="1">
        <v>837270</v>
      </c>
      <c r="C213" s="1" t="s">
        <v>808</v>
      </c>
      <c r="D213" s="1" t="s">
        <v>809</v>
      </c>
      <c r="E213" s="3" t="s">
        <v>810</v>
      </c>
      <c r="F213" s="1" t="s">
        <v>811</v>
      </c>
      <c r="G213" s="1">
        <v>0</v>
      </c>
      <c r="H213" s="1">
        <v>0</v>
      </c>
      <c r="I213" s="1">
        <v>0</v>
      </c>
      <c r="J213" s="1" t="s">
        <v>14</v>
      </c>
      <c r="K213" s="2"/>
      <c r="L213" s="5">
        <f>K213*9247.92</f>
        <v>0</v>
      </c>
    </row>
    <row r="214" spans="1:12">
      <c r="A214" s="1"/>
      <c r="B214" s="1">
        <v>837271</v>
      </c>
      <c r="C214" s="1" t="s">
        <v>812</v>
      </c>
      <c r="D214" s="1" t="s">
        <v>813</v>
      </c>
      <c r="E214" s="3" t="s">
        <v>814</v>
      </c>
      <c r="F214" s="1" t="s">
        <v>815</v>
      </c>
      <c r="G214" s="1">
        <v>4</v>
      </c>
      <c r="H214" s="1">
        <v>0</v>
      </c>
      <c r="I214" s="1">
        <v>0</v>
      </c>
      <c r="J214" s="1" t="s">
        <v>14</v>
      </c>
      <c r="K214" s="2"/>
      <c r="L214" s="5">
        <f>K214*6901.45</f>
        <v>0</v>
      </c>
    </row>
    <row r="215" spans="1:12">
      <c r="A215" s="1"/>
      <c r="B215" s="1">
        <v>837272</v>
      </c>
      <c r="C215" s="1" t="s">
        <v>816</v>
      </c>
      <c r="D215" s="1" t="s">
        <v>817</v>
      </c>
      <c r="E215" s="3" t="s">
        <v>818</v>
      </c>
      <c r="F215" s="1" t="s">
        <v>819</v>
      </c>
      <c r="G215" s="1">
        <v>0</v>
      </c>
      <c r="H215" s="1">
        <v>0</v>
      </c>
      <c r="I215" s="1">
        <v>0</v>
      </c>
      <c r="J215" s="1" t="s">
        <v>14</v>
      </c>
      <c r="K215" s="2"/>
      <c r="L215" s="5">
        <f>K215*11857.35</f>
        <v>0</v>
      </c>
    </row>
    <row r="216" spans="1:12">
      <c r="A216" s="1"/>
      <c r="B216" s="1">
        <v>837273</v>
      </c>
      <c r="C216" s="1" t="s">
        <v>820</v>
      </c>
      <c r="D216" s="1" t="s">
        <v>821</v>
      </c>
      <c r="E216" s="3" t="s">
        <v>822</v>
      </c>
      <c r="F216" s="1" t="s">
        <v>823</v>
      </c>
      <c r="G216" s="1">
        <v>3</v>
      </c>
      <c r="H216" s="1">
        <v>0</v>
      </c>
      <c r="I216" s="1">
        <v>0</v>
      </c>
      <c r="J216" s="1" t="s">
        <v>14</v>
      </c>
      <c r="K216" s="2"/>
      <c r="L216" s="5">
        <f>K216*9973.99</f>
        <v>0</v>
      </c>
    </row>
    <row r="217" spans="1:12">
      <c r="A217" s="1"/>
      <c r="B217" s="1">
        <v>837274</v>
      </c>
      <c r="C217" s="1" t="s">
        <v>824</v>
      </c>
      <c r="D217" s="1" t="s">
        <v>825</v>
      </c>
      <c r="E217" s="3" t="s">
        <v>826</v>
      </c>
      <c r="F217" s="1" t="s">
        <v>827</v>
      </c>
      <c r="G217" s="1">
        <v>0</v>
      </c>
      <c r="H217" s="1">
        <v>0</v>
      </c>
      <c r="I217" s="1">
        <v>0</v>
      </c>
      <c r="J217" s="1" t="s">
        <v>14</v>
      </c>
      <c r="K217" s="2"/>
      <c r="L217" s="5">
        <f>K217*12847.49</f>
        <v>0</v>
      </c>
    </row>
    <row r="218" spans="1:12">
      <c r="A218" s="1"/>
      <c r="B218" s="1">
        <v>837275</v>
      </c>
      <c r="C218" s="1" t="s">
        <v>828</v>
      </c>
      <c r="D218" s="1" t="s">
        <v>829</v>
      </c>
      <c r="E218" s="3" t="s">
        <v>830</v>
      </c>
      <c r="F218" s="1" t="s">
        <v>831</v>
      </c>
      <c r="G218" s="1">
        <v>3</v>
      </c>
      <c r="H218" s="1">
        <v>0</v>
      </c>
      <c r="I218" s="1">
        <v>0</v>
      </c>
      <c r="J218" s="1" t="s">
        <v>14</v>
      </c>
      <c r="K218" s="2"/>
      <c r="L218" s="5">
        <f>K218*4219.04</f>
        <v>0</v>
      </c>
    </row>
    <row r="219" spans="1:12">
      <c r="A219" s="1"/>
      <c r="B219" s="1">
        <v>837276</v>
      </c>
      <c r="C219" s="1" t="s">
        <v>832</v>
      </c>
      <c r="D219" s="1" t="s">
        <v>833</v>
      </c>
      <c r="E219" s="3" t="s">
        <v>834</v>
      </c>
      <c r="F219" s="1" t="s">
        <v>835</v>
      </c>
      <c r="G219" s="1">
        <v>2</v>
      </c>
      <c r="H219" s="1">
        <v>0</v>
      </c>
      <c r="I219" s="1">
        <v>0</v>
      </c>
      <c r="J219" s="1" t="s">
        <v>14</v>
      </c>
      <c r="K219" s="2"/>
      <c r="L219" s="5">
        <f>K219*9558.92</f>
        <v>0</v>
      </c>
    </row>
    <row r="220" spans="1:12">
      <c r="A220" s="1"/>
      <c r="B220" s="1">
        <v>837277</v>
      </c>
      <c r="C220" s="1" t="s">
        <v>836</v>
      </c>
      <c r="D220" s="1" t="s">
        <v>837</v>
      </c>
      <c r="E220" s="3" t="s">
        <v>838</v>
      </c>
      <c r="F220" s="1" t="s">
        <v>839</v>
      </c>
      <c r="G220" s="1">
        <v>0</v>
      </c>
      <c r="H220" s="1">
        <v>0</v>
      </c>
      <c r="I220" s="1">
        <v>0</v>
      </c>
      <c r="J220" s="1" t="s">
        <v>14</v>
      </c>
      <c r="K220" s="2"/>
      <c r="L220" s="5">
        <f>K220*12632.28</f>
        <v>0</v>
      </c>
    </row>
    <row r="221" spans="1:12">
      <c r="A221" s="1"/>
      <c r="B221" s="1">
        <v>837278</v>
      </c>
      <c r="C221" s="1" t="s">
        <v>840</v>
      </c>
      <c r="D221" s="1" t="s">
        <v>841</v>
      </c>
      <c r="E221" s="3" t="s">
        <v>842</v>
      </c>
      <c r="F221" s="1" t="s">
        <v>843</v>
      </c>
      <c r="G221" s="1">
        <v>4</v>
      </c>
      <c r="H221" s="1">
        <v>0</v>
      </c>
      <c r="I221" s="1">
        <v>0</v>
      </c>
      <c r="J221" s="1" t="s">
        <v>14</v>
      </c>
      <c r="K221" s="2"/>
      <c r="L221" s="5">
        <f>K221*4363.55</f>
        <v>0</v>
      </c>
    </row>
    <row r="222" spans="1:12">
      <c r="A222" s="1"/>
      <c r="B222" s="1">
        <v>837279</v>
      </c>
      <c r="C222" s="1" t="s">
        <v>844</v>
      </c>
      <c r="D222" s="1" t="s">
        <v>845</v>
      </c>
      <c r="E222" s="3" t="s">
        <v>846</v>
      </c>
      <c r="F222" s="1" t="s">
        <v>847</v>
      </c>
      <c r="G222" s="1">
        <v>7</v>
      </c>
      <c r="H222" s="1">
        <v>0</v>
      </c>
      <c r="I222" s="1">
        <v>0</v>
      </c>
      <c r="J222" s="1" t="s">
        <v>14</v>
      </c>
      <c r="K222" s="2"/>
      <c r="L222" s="5">
        <f>K222*6013.60</f>
        <v>0</v>
      </c>
    </row>
    <row r="223" spans="1:12">
      <c r="A223" s="1"/>
      <c r="B223" s="1">
        <v>839070</v>
      </c>
      <c r="C223" s="1" t="s">
        <v>848</v>
      </c>
      <c r="D223" s="1" t="s">
        <v>849</v>
      </c>
      <c r="E223" s="3" t="s">
        <v>850</v>
      </c>
      <c r="F223" s="1" t="s">
        <v>851</v>
      </c>
      <c r="G223" s="1">
        <v>0</v>
      </c>
      <c r="H223" s="1">
        <v>0</v>
      </c>
      <c r="I223" s="1">
        <v>0</v>
      </c>
      <c r="J223" s="1" t="s">
        <v>14</v>
      </c>
      <c r="K223" s="2"/>
      <c r="L223" s="5">
        <f>K223*7935.38</f>
        <v>0</v>
      </c>
    </row>
    <row r="224" spans="1:12">
      <c r="A224" s="1"/>
      <c r="B224" s="1">
        <v>839071</v>
      </c>
      <c r="C224" s="1" t="s">
        <v>852</v>
      </c>
      <c r="D224" s="1" t="s">
        <v>853</v>
      </c>
      <c r="E224" s="3" t="s">
        <v>854</v>
      </c>
      <c r="F224" s="1" t="s">
        <v>855</v>
      </c>
      <c r="G224" s="1">
        <v>0</v>
      </c>
      <c r="H224" s="1">
        <v>0</v>
      </c>
      <c r="I224" s="1">
        <v>0</v>
      </c>
      <c r="J224" s="1" t="s">
        <v>14</v>
      </c>
      <c r="K224" s="2"/>
      <c r="L224" s="5">
        <f>K224*8766.27</f>
        <v>0</v>
      </c>
    </row>
    <row r="225" spans="1:12">
      <c r="A225" s="1"/>
      <c r="B225" s="1">
        <v>839072</v>
      </c>
      <c r="C225" s="1" t="s">
        <v>856</v>
      </c>
      <c r="D225" s="1" t="s">
        <v>857</v>
      </c>
      <c r="E225" s="3" t="s">
        <v>858</v>
      </c>
      <c r="F225" s="1" t="s">
        <v>859</v>
      </c>
      <c r="G225" s="1">
        <v>0</v>
      </c>
      <c r="H225" s="1">
        <v>0</v>
      </c>
      <c r="I225" s="1">
        <v>0</v>
      </c>
      <c r="J225" s="1" t="s">
        <v>14</v>
      </c>
      <c r="K225" s="2"/>
      <c r="L225" s="5">
        <f>K225*14065.23</f>
        <v>0</v>
      </c>
    </row>
    <row r="226" spans="1:12">
      <c r="A226" s="1"/>
      <c r="B226" s="1">
        <v>839073</v>
      </c>
      <c r="C226" s="1" t="s">
        <v>860</v>
      </c>
      <c r="D226" s="1" t="s">
        <v>861</v>
      </c>
      <c r="E226" s="3" t="s">
        <v>862</v>
      </c>
      <c r="F226" s="1" t="s">
        <v>863</v>
      </c>
      <c r="G226" s="1">
        <v>0</v>
      </c>
      <c r="H226" s="1">
        <v>0</v>
      </c>
      <c r="I226" s="1">
        <v>0</v>
      </c>
      <c r="J226" s="1" t="s">
        <v>14</v>
      </c>
      <c r="K226" s="2"/>
      <c r="L226" s="5">
        <f>K226*17449.85</f>
        <v>0</v>
      </c>
    </row>
    <row r="227" spans="1:12">
      <c r="A227" s="1"/>
      <c r="B227" s="1">
        <v>839074</v>
      </c>
      <c r="C227" s="1" t="s">
        <v>864</v>
      </c>
      <c r="D227" s="1" t="s">
        <v>865</v>
      </c>
      <c r="E227" s="3" t="s">
        <v>866</v>
      </c>
      <c r="F227" s="1" t="s">
        <v>867</v>
      </c>
      <c r="G227" s="1">
        <v>0</v>
      </c>
      <c r="H227" s="1">
        <v>0</v>
      </c>
      <c r="I227" s="1">
        <v>0</v>
      </c>
      <c r="J227" s="1" t="s">
        <v>14</v>
      </c>
      <c r="K227" s="2"/>
      <c r="L227" s="5">
        <f>K227*22249.91</f>
        <v>0</v>
      </c>
    </row>
    <row r="228" spans="1:12">
      <c r="A228" s="1"/>
      <c r="B228" s="1">
        <v>839075</v>
      </c>
      <c r="C228" s="1" t="s">
        <v>868</v>
      </c>
      <c r="D228" s="1" t="s">
        <v>869</v>
      </c>
      <c r="E228" s="3" t="s">
        <v>870</v>
      </c>
      <c r="F228" s="1" t="s">
        <v>575</v>
      </c>
      <c r="G228" s="1">
        <v>0</v>
      </c>
      <c r="H228" s="1">
        <v>0</v>
      </c>
      <c r="I228" s="1">
        <v>0</v>
      </c>
      <c r="J228" s="1" t="s">
        <v>14</v>
      </c>
      <c r="K228" s="2"/>
      <c r="L228" s="5">
        <f>K228*18915.89</f>
        <v>0</v>
      </c>
    </row>
    <row r="229" spans="1:12">
      <c r="A229" s="1"/>
      <c r="B229" s="1">
        <v>839076</v>
      </c>
      <c r="C229" s="1" t="s">
        <v>871</v>
      </c>
      <c r="D229" s="1" t="s">
        <v>872</v>
      </c>
      <c r="E229" s="3" t="s">
        <v>873</v>
      </c>
      <c r="F229" s="1" t="s">
        <v>874</v>
      </c>
      <c r="G229" s="1">
        <v>0</v>
      </c>
      <c r="H229" s="1">
        <v>0</v>
      </c>
      <c r="I229" s="1">
        <v>0</v>
      </c>
      <c r="J229" s="1" t="s">
        <v>14</v>
      </c>
      <c r="K229" s="2"/>
      <c r="L229" s="5">
        <f>K229*10276.18</f>
        <v>0</v>
      </c>
    </row>
    <row r="230" spans="1:12">
      <c r="A230" s="1"/>
      <c r="B230" s="1">
        <v>839077</v>
      </c>
      <c r="C230" s="1" t="s">
        <v>875</v>
      </c>
      <c r="D230" s="1" t="s">
        <v>876</v>
      </c>
      <c r="E230" s="3" t="s">
        <v>877</v>
      </c>
      <c r="F230" s="1" t="s">
        <v>878</v>
      </c>
      <c r="G230" s="1">
        <v>6</v>
      </c>
      <c r="H230" s="1">
        <v>0</v>
      </c>
      <c r="I230" s="1">
        <v>0</v>
      </c>
      <c r="J230" s="1" t="s">
        <v>14</v>
      </c>
      <c r="K230" s="2"/>
      <c r="L230" s="5">
        <f>K230*5873.17</f>
        <v>0</v>
      </c>
    </row>
    <row r="231" spans="1:12">
      <c r="A231" s="1"/>
      <c r="B231" s="1">
        <v>839078</v>
      </c>
      <c r="C231" s="1" t="s">
        <v>879</v>
      </c>
      <c r="D231" s="1" t="s">
        <v>880</v>
      </c>
      <c r="E231" s="3" t="s">
        <v>881</v>
      </c>
      <c r="F231" s="1" t="s">
        <v>882</v>
      </c>
      <c r="G231" s="1">
        <v>3</v>
      </c>
      <c r="H231" s="1">
        <v>0</v>
      </c>
      <c r="I231" s="1">
        <v>0</v>
      </c>
      <c r="J231" s="1" t="s">
        <v>14</v>
      </c>
      <c r="K231" s="2"/>
      <c r="L231" s="5">
        <f>K231*7255.59</f>
        <v>0</v>
      </c>
    </row>
    <row r="232" spans="1:12">
      <c r="A232" s="1"/>
      <c r="B232" s="1">
        <v>839079</v>
      </c>
      <c r="C232" s="1" t="s">
        <v>883</v>
      </c>
      <c r="D232" s="1" t="s">
        <v>884</v>
      </c>
      <c r="E232" s="3" t="s">
        <v>885</v>
      </c>
      <c r="F232" s="1" t="s">
        <v>886</v>
      </c>
      <c r="G232" s="1">
        <v>0</v>
      </c>
      <c r="H232" s="1">
        <v>0</v>
      </c>
      <c r="I232" s="1">
        <v>0</v>
      </c>
      <c r="J232" s="1" t="s">
        <v>14</v>
      </c>
      <c r="K232" s="2"/>
      <c r="L232" s="5">
        <f>K232*14775.59</f>
        <v>0</v>
      </c>
    </row>
    <row r="233" spans="1:12">
      <c r="A233" s="1"/>
      <c r="B233" s="1">
        <v>839824</v>
      </c>
      <c r="C233" s="1" t="s">
        <v>887</v>
      </c>
      <c r="D233" s="1" t="s">
        <v>888</v>
      </c>
      <c r="E233" s="3" t="s">
        <v>889</v>
      </c>
      <c r="F233" s="1" t="s">
        <v>890</v>
      </c>
      <c r="G233" s="1">
        <v>0</v>
      </c>
      <c r="H233" s="1">
        <v>0</v>
      </c>
      <c r="I233" s="1">
        <v>0</v>
      </c>
      <c r="J233" s="1" t="s">
        <v>14</v>
      </c>
      <c r="K233" s="2"/>
      <c r="L233" s="5">
        <f>K233*10522.88</f>
        <v>0</v>
      </c>
    </row>
    <row r="234" spans="1:12">
      <c r="A234" s="1"/>
      <c r="B234" s="1">
        <v>839825</v>
      </c>
      <c r="C234" s="1" t="s">
        <v>891</v>
      </c>
      <c r="D234" s="1" t="s">
        <v>892</v>
      </c>
      <c r="E234" s="3" t="s">
        <v>893</v>
      </c>
      <c r="F234" s="1" t="s">
        <v>894</v>
      </c>
      <c r="G234" s="1">
        <v>0</v>
      </c>
      <c r="H234" s="1">
        <v>0</v>
      </c>
      <c r="I234" s="1">
        <v>0</v>
      </c>
      <c r="J234" s="1" t="s">
        <v>14</v>
      </c>
      <c r="K234" s="2"/>
      <c r="L234" s="5">
        <f>K234*11673.48</f>
        <v>0</v>
      </c>
    </row>
    <row r="235" spans="1:12">
      <c r="A235" s="1"/>
      <c r="B235" s="1">
        <v>839826</v>
      </c>
      <c r="C235" s="1" t="s">
        <v>895</v>
      </c>
      <c r="D235" s="1" t="s">
        <v>896</v>
      </c>
      <c r="E235" s="3" t="s">
        <v>897</v>
      </c>
      <c r="F235" s="1" t="s">
        <v>898</v>
      </c>
      <c r="G235" s="1">
        <v>0</v>
      </c>
      <c r="H235" s="1">
        <v>0</v>
      </c>
      <c r="I235" s="1">
        <v>0</v>
      </c>
      <c r="J235" s="1" t="s">
        <v>14</v>
      </c>
      <c r="K235" s="2"/>
      <c r="L235" s="5">
        <f>K235*12859.20</f>
        <v>0</v>
      </c>
    </row>
    <row r="236" spans="1:12">
      <c r="A236" s="1"/>
      <c r="B236" s="1">
        <v>839827</v>
      </c>
      <c r="C236" s="1" t="s">
        <v>899</v>
      </c>
      <c r="D236" s="1" t="s">
        <v>900</v>
      </c>
      <c r="E236" s="3" t="s">
        <v>901</v>
      </c>
      <c r="F236" s="1" t="s">
        <v>902</v>
      </c>
      <c r="G236" s="1">
        <v>0</v>
      </c>
      <c r="H236" s="1">
        <v>0</v>
      </c>
      <c r="I236" s="1">
        <v>0</v>
      </c>
      <c r="J236" s="1" t="s">
        <v>14</v>
      </c>
      <c r="K236" s="2"/>
      <c r="L236" s="5">
        <f>K236*15227.93</f>
        <v>0</v>
      </c>
    </row>
    <row r="237" spans="1:12">
      <c r="A237" s="1"/>
      <c r="B237" s="1">
        <v>839828</v>
      </c>
      <c r="C237" s="1" t="s">
        <v>903</v>
      </c>
      <c r="D237" s="1" t="s">
        <v>904</v>
      </c>
      <c r="E237" s="3" t="s">
        <v>905</v>
      </c>
      <c r="F237" s="1" t="s">
        <v>906</v>
      </c>
      <c r="G237" s="1">
        <v>0</v>
      </c>
      <c r="H237" s="1">
        <v>0</v>
      </c>
      <c r="I237" s="1">
        <v>0</v>
      </c>
      <c r="J237" s="1" t="s">
        <v>14</v>
      </c>
      <c r="K237" s="2"/>
      <c r="L237" s="5">
        <f>K237*20998.06</f>
        <v>0</v>
      </c>
    </row>
    <row r="238" spans="1:12">
      <c r="A238" s="1"/>
      <c r="B238" s="1">
        <v>839829</v>
      </c>
      <c r="C238" s="1" t="s">
        <v>907</v>
      </c>
      <c r="D238" s="1" t="s">
        <v>908</v>
      </c>
      <c r="E238" s="3" t="s">
        <v>909</v>
      </c>
      <c r="F238" s="1" t="s">
        <v>186</v>
      </c>
      <c r="G238" s="1">
        <v>0</v>
      </c>
      <c r="H238" s="1">
        <v>0</v>
      </c>
      <c r="I238" s="1">
        <v>0</v>
      </c>
      <c r="J238" s="1" t="s">
        <v>14</v>
      </c>
      <c r="K238" s="2"/>
      <c r="L238" s="5">
        <f>K238*0.00</f>
        <v>0</v>
      </c>
    </row>
    <row r="239" spans="1:12">
      <c r="A239" s="1"/>
      <c r="B239" s="1">
        <v>839830</v>
      </c>
      <c r="C239" s="1" t="s">
        <v>910</v>
      </c>
      <c r="D239" s="1" t="s">
        <v>911</v>
      </c>
      <c r="E239" s="3" t="s">
        <v>912</v>
      </c>
      <c r="F239" s="1" t="s">
        <v>913</v>
      </c>
      <c r="G239" s="1">
        <v>0</v>
      </c>
      <c r="H239" s="1">
        <v>0</v>
      </c>
      <c r="I239" s="1">
        <v>0</v>
      </c>
      <c r="J239" s="1" t="s">
        <v>14</v>
      </c>
      <c r="K239" s="2"/>
      <c r="L239" s="5">
        <f>K239*14520.90</f>
        <v>0</v>
      </c>
    </row>
    <row r="240" spans="1:12">
      <c r="A240" s="1"/>
      <c r="B240" s="1">
        <v>839831</v>
      </c>
      <c r="C240" s="1" t="s">
        <v>914</v>
      </c>
      <c r="D240" s="1" t="s">
        <v>915</v>
      </c>
      <c r="E240" s="3" t="s">
        <v>916</v>
      </c>
      <c r="F240" s="1" t="s">
        <v>917</v>
      </c>
      <c r="G240" s="1">
        <v>0</v>
      </c>
      <c r="H240" s="1">
        <v>0</v>
      </c>
      <c r="I240" s="1">
        <v>0</v>
      </c>
      <c r="J240" s="1" t="s">
        <v>14</v>
      </c>
      <c r="K240" s="2"/>
      <c r="L240" s="5">
        <f>K240*30299.92</f>
        <v>0</v>
      </c>
    </row>
    <row r="241" spans="1:12">
      <c r="A241" s="1"/>
      <c r="B241" s="1">
        <v>858808</v>
      </c>
      <c r="C241" s="1" t="s">
        <v>918</v>
      </c>
      <c r="D241" s="1" t="s">
        <v>919</v>
      </c>
      <c r="E241" s="3" t="s">
        <v>920</v>
      </c>
      <c r="F241" s="1" t="s">
        <v>921</v>
      </c>
      <c r="G241" s="1">
        <v>0</v>
      </c>
      <c r="H241" s="1">
        <v>0</v>
      </c>
      <c r="I241" s="1">
        <v>0</v>
      </c>
      <c r="J241" s="1" t="s">
        <v>14</v>
      </c>
      <c r="K241" s="2"/>
      <c r="L241" s="5">
        <f>K241*24561.15</f>
        <v>0</v>
      </c>
    </row>
    <row r="242" spans="1:12">
      <c r="A242" s="1"/>
      <c r="B242" s="1">
        <v>858809</v>
      </c>
      <c r="C242" s="1" t="s">
        <v>922</v>
      </c>
      <c r="D242" s="1" t="s">
        <v>923</v>
      </c>
      <c r="E242" s="3" t="s">
        <v>924</v>
      </c>
      <c r="F242" s="1" t="s">
        <v>925</v>
      </c>
      <c r="G242" s="1">
        <v>0</v>
      </c>
      <c r="H242" s="1">
        <v>0</v>
      </c>
      <c r="I242" s="1">
        <v>0</v>
      </c>
      <c r="J242" s="1" t="s">
        <v>14</v>
      </c>
      <c r="K242" s="2"/>
      <c r="L242" s="5">
        <f>K242*28473.37</f>
        <v>0</v>
      </c>
    </row>
    <row r="243" spans="1:12">
      <c r="A243" s="1"/>
      <c r="B243" s="1">
        <v>858810</v>
      </c>
      <c r="C243" s="1" t="s">
        <v>926</v>
      </c>
      <c r="D243" s="1" t="s">
        <v>927</v>
      </c>
      <c r="E243" s="3" t="s">
        <v>928</v>
      </c>
      <c r="F243" s="1" t="s">
        <v>929</v>
      </c>
      <c r="G243" s="1">
        <v>0</v>
      </c>
      <c r="H243" s="1">
        <v>0</v>
      </c>
      <c r="I243" s="1">
        <v>0</v>
      </c>
      <c r="J243" s="1" t="s">
        <v>14</v>
      </c>
      <c r="K243" s="2"/>
      <c r="L243" s="5">
        <f>K243*13606.74</f>
        <v>0</v>
      </c>
    </row>
    <row r="244" spans="1:12">
      <c r="A244" s="1"/>
      <c r="B244" s="1">
        <v>858832</v>
      </c>
      <c r="C244" s="1" t="s">
        <v>930</v>
      </c>
      <c r="D244" s="1" t="s">
        <v>931</v>
      </c>
      <c r="E244" s="3" t="s">
        <v>932</v>
      </c>
      <c r="F244" s="1" t="s">
        <v>933</v>
      </c>
      <c r="G244" s="1">
        <v>0</v>
      </c>
      <c r="H244" s="1">
        <v>0</v>
      </c>
      <c r="I244" s="1">
        <v>0</v>
      </c>
      <c r="J244" s="1" t="s">
        <v>14</v>
      </c>
      <c r="K244" s="2"/>
      <c r="L244" s="5">
        <f>K244*17008.43</f>
        <v>0</v>
      </c>
    </row>
    <row r="245" spans="1:12">
      <c r="A245" s="1"/>
      <c r="B245" s="1">
        <v>858833</v>
      </c>
      <c r="C245" s="1" t="s">
        <v>934</v>
      </c>
      <c r="D245" s="1" t="s">
        <v>935</v>
      </c>
      <c r="E245" s="3" t="s">
        <v>936</v>
      </c>
      <c r="F245" s="1" t="s">
        <v>563</v>
      </c>
      <c r="G245" s="1">
        <v>0</v>
      </c>
      <c r="H245" s="1">
        <v>0</v>
      </c>
      <c r="I245" s="1">
        <v>0</v>
      </c>
      <c r="J245" s="1" t="s">
        <v>14</v>
      </c>
      <c r="K245" s="2"/>
      <c r="L245" s="5">
        <f>K245*21670.00</f>
        <v>0</v>
      </c>
    </row>
    <row r="246" spans="1:12">
      <c r="A246" s="1"/>
      <c r="B246" s="1">
        <v>858834</v>
      </c>
      <c r="C246" s="1" t="s">
        <v>937</v>
      </c>
      <c r="D246" s="1" t="s">
        <v>938</v>
      </c>
      <c r="E246" s="3" t="s">
        <v>939</v>
      </c>
      <c r="F246" s="1" t="s">
        <v>940</v>
      </c>
      <c r="G246" s="1">
        <v>0</v>
      </c>
      <c r="H246" s="1">
        <v>0</v>
      </c>
      <c r="I246" s="1">
        <v>0</v>
      </c>
      <c r="J246" s="1" t="s">
        <v>14</v>
      </c>
      <c r="K246" s="2"/>
      <c r="L246" s="5">
        <f>K246*15068.21</f>
        <v>0</v>
      </c>
    </row>
    <row r="247" spans="1:12">
      <c r="A247" s="1"/>
      <c r="B247" s="1">
        <v>858835</v>
      </c>
      <c r="C247" s="1" t="s">
        <v>941</v>
      </c>
      <c r="D247" s="1" t="s">
        <v>942</v>
      </c>
      <c r="E247" s="3" t="s">
        <v>943</v>
      </c>
      <c r="F247" s="1" t="s">
        <v>944</v>
      </c>
      <c r="G247" s="1">
        <v>0</v>
      </c>
      <c r="H247" s="1">
        <v>0</v>
      </c>
      <c r="I247" s="1">
        <v>0</v>
      </c>
      <c r="J247" s="1" t="s">
        <v>14</v>
      </c>
      <c r="K247" s="2"/>
      <c r="L247" s="5">
        <f>K247*16328.09</f>
        <v>0</v>
      </c>
    </row>
    <row r="248" spans="1:12">
      <c r="A248" s="1"/>
      <c r="B248" s="1">
        <v>858836</v>
      </c>
      <c r="C248" s="1" t="s">
        <v>945</v>
      </c>
      <c r="D248" s="1" t="s">
        <v>946</v>
      </c>
      <c r="E248" s="3" t="s">
        <v>947</v>
      </c>
      <c r="F248" s="1" t="s">
        <v>948</v>
      </c>
      <c r="G248" s="1">
        <v>0</v>
      </c>
      <c r="H248" s="1">
        <v>0</v>
      </c>
      <c r="I248" s="1">
        <v>0</v>
      </c>
      <c r="J248" s="1" t="s">
        <v>14</v>
      </c>
      <c r="K248" s="2"/>
      <c r="L248" s="5">
        <f>K248*18847.86</f>
        <v>0</v>
      </c>
    </row>
    <row r="249" spans="1:12">
      <c r="A249" s="1"/>
      <c r="B249" s="1">
        <v>858837</v>
      </c>
      <c r="C249" s="1" t="s">
        <v>949</v>
      </c>
      <c r="D249" s="1" t="s">
        <v>950</v>
      </c>
      <c r="E249" s="3" t="s">
        <v>951</v>
      </c>
      <c r="F249" s="1" t="s">
        <v>952</v>
      </c>
      <c r="G249" s="1">
        <v>0</v>
      </c>
      <c r="H249" s="1">
        <v>0</v>
      </c>
      <c r="I249" s="1">
        <v>0</v>
      </c>
      <c r="J249" s="1" t="s">
        <v>14</v>
      </c>
      <c r="K249" s="2"/>
      <c r="L249" s="5">
        <f>K249*24315.75</f>
        <v>0</v>
      </c>
    </row>
    <row r="250" spans="1:12">
      <c r="A250" s="1"/>
      <c r="B250" s="1">
        <v>858838</v>
      </c>
      <c r="C250" s="1" t="s">
        <v>953</v>
      </c>
      <c r="D250" s="1" t="s">
        <v>954</v>
      </c>
      <c r="E250" s="3" t="s">
        <v>955</v>
      </c>
      <c r="F250" s="1" t="s">
        <v>956</v>
      </c>
      <c r="G250" s="1">
        <v>0</v>
      </c>
      <c r="H250" s="1">
        <v>0</v>
      </c>
      <c r="I250" s="1">
        <v>0</v>
      </c>
      <c r="J250" s="1" t="s">
        <v>14</v>
      </c>
      <c r="K250" s="2"/>
      <c r="L250" s="5">
        <f>K250*26961.51</f>
        <v>0</v>
      </c>
    </row>
    <row r="251" spans="1:12">
      <c r="A251" s="1"/>
      <c r="B251" s="1">
        <v>858839</v>
      </c>
      <c r="C251" s="1" t="s">
        <v>957</v>
      </c>
      <c r="D251" s="1" t="s">
        <v>958</v>
      </c>
      <c r="E251" s="3" t="s">
        <v>959</v>
      </c>
      <c r="F251" s="1" t="s">
        <v>960</v>
      </c>
      <c r="G251" s="1">
        <v>0</v>
      </c>
      <c r="H251" s="1">
        <v>0</v>
      </c>
      <c r="I251" s="1">
        <v>0</v>
      </c>
      <c r="J251" s="1" t="s">
        <v>14</v>
      </c>
      <c r="K251" s="2"/>
      <c r="L251" s="5">
        <f>K251*10513.66</f>
        <v>0</v>
      </c>
    </row>
    <row r="252" spans="1:12">
      <c r="A252" s="1"/>
      <c r="B252" s="1">
        <v>858840</v>
      </c>
      <c r="C252" s="1" t="s">
        <v>961</v>
      </c>
      <c r="D252" s="1" t="s">
        <v>962</v>
      </c>
      <c r="E252" s="3" t="s">
        <v>963</v>
      </c>
      <c r="F252" s="1" t="s">
        <v>964</v>
      </c>
      <c r="G252" s="1">
        <v>0</v>
      </c>
      <c r="H252" s="1">
        <v>0</v>
      </c>
      <c r="I252" s="1">
        <v>0</v>
      </c>
      <c r="J252" s="1" t="s">
        <v>14</v>
      </c>
      <c r="K252" s="2"/>
      <c r="L252" s="5">
        <f>K252*12240.00</f>
        <v>0</v>
      </c>
    </row>
    <row r="253" spans="1:12">
      <c r="A253" s="1"/>
      <c r="B253" s="1">
        <v>858841</v>
      </c>
      <c r="C253" s="1" t="s">
        <v>965</v>
      </c>
      <c r="D253" s="1" t="s">
        <v>966</v>
      </c>
      <c r="E253" s="3" t="s">
        <v>967</v>
      </c>
      <c r="F253" s="1" t="s">
        <v>968</v>
      </c>
      <c r="G253" s="1">
        <v>2</v>
      </c>
      <c r="H253" s="1">
        <v>0</v>
      </c>
      <c r="I253" s="1">
        <v>0</v>
      </c>
      <c r="J253" s="1" t="s">
        <v>14</v>
      </c>
      <c r="K253" s="2"/>
      <c r="L253" s="5">
        <f>K253*12141.30</f>
        <v>0</v>
      </c>
    </row>
    <row r="254" spans="1:12">
      <c r="A254" s="1"/>
      <c r="B254" s="1">
        <v>858842</v>
      </c>
      <c r="C254" s="1" t="s">
        <v>969</v>
      </c>
      <c r="D254" s="1" t="s">
        <v>970</v>
      </c>
      <c r="E254" s="3" t="s">
        <v>971</v>
      </c>
      <c r="F254" s="1" t="s">
        <v>972</v>
      </c>
      <c r="G254" s="1">
        <v>2</v>
      </c>
      <c r="H254" s="1">
        <v>0</v>
      </c>
      <c r="I254" s="1">
        <v>0</v>
      </c>
      <c r="J254" s="1" t="s">
        <v>14</v>
      </c>
      <c r="K254" s="2"/>
      <c r="L254" s="5">
        <f>K254*21068.32</f>
        <v>0</v>
      </c>
    </row>
    <row r="255" spans="1:12">
      <c r="A255" s="1"/>
      <c r="B255" s="1">
        <v>859047</v>
      </c>
      <c r="C255" s="1" t="s">
        <v>973</v>
      </c>
      <c r="D255" s="1" t="s">
        <v>974</v>
      </c>
      <c r="E255" s="3" t="s">
        <v>975</v>
      </c>
      <c r="F255" s="1" t="s">
        <v>976</v>
      </c>
      <c r="G255" s="1">
        <v>0</v>
      </c>
      <c r="H255" s="1">
        <v>0</v>
      </c>
      <c r="I255" s="1">
        <v>0</v>
      </c>
      <c r="J255" s="1" t="s">
        <v>14</v>
      </c>
      <c r="K255" s="2"/>
      <c r="L255" s="5">
        <f>K255*12107.23</f>
        <v>0</v>
      </c>
    </row>
    <row r="256" spans="1:12">
      <c r="A256" s="1"/>
      <c r="B256" s="1">
        <v>859046</v>
      </c>
      <c r="C256" s="1" t="s">
        <v>977</v>
      </c>
      <c r="D256" s="1" t="s">
        <v>978</v>
      </c>
      <c r="E256" s="3" t="s">
        <v>979</v>
      </c>
      <c r="F256" s="1" t="s">
        <v>980</v>
      </c>
      <c r="G256" s="1">
        <v>0</v>
      </c>
      <c r="H256" s="1">
        <v>0</v>
      </c>
      <c r="I256" s="1">
        <v>0</v>
      </c>
      <c r="J256" s="1" t="s">
        <v>14</v>
      </c>
      <c r="K256" s="2"/>
      <c r="L256" s="5">
        <f>K256*13140.00</f>
        <v>0</v>
      </c>
    </row>
    <row r="257" spans="1:12">
      <c r="A257" s="1"/>
      <c r="B257" s="1">
        <v>859048</v>
      </c>
      <c r="C257" s="1" t="s">
        <v>981</v>
      </c>
      <c r="D257" s="1" t="s">
        <v>982</v>
      </c>
      <c r="E257" s="3" t="s">
        <v>983</v>
      </c>
      <c r="F257" s="1" t="s">
        <v>984</v>
      </c>
      <c r="G257" s="1">
        <v>0</v>
      </c>
      <c r="H257" s="1">
        <v>0</v>
      </c>
      <c r="I257" s="1">
        <v>0</v>
      </c>
      <c r="J257" s="1" t="s">
        <v>14</v>
      </c>
      <c r="K257" s="2"/>
      <c r="L257" s="5">
        <f>K257*26442.98</f>
        <v>0</v>
      </c>
    </row>
    <row r="258" spans="1:12">
      <c r="A258" s="1"/>
      <c r="B258" s="1">
        <v>859049</v>
      </c>
      <c r="C258" s="1" t="s">
        <v>985</v>
      </c>
      <c r="D258" s="1" t="s">
        <v>986</v>
      </c>
      <c r="E258" s="3" t="s">
        <v>987</v>
      </c>
      <c r="F258" s="1" t="s">
        <v>988</v>
      </c>
      <c r="G258" s="1">
        <v>0</v>
      </c>
      <c r="H258" s="1">
        <v>0</v>
      </c>
      <c r="I258" s="1">
        <v>0</v>
      </c>
      <c r="J258" s="1" t="s">
        <v>14</v>
      </c>
      <c r="K258" s="2"/>
      <c r="L258" s="5">
        <f>K258*29404.07</f>
        <v>0</v>
      </c>
    </row>
    <row r="259" spans="1:12">
      <c r="A259" s="1"/>
      <c r="B259" s="1">
        <v>869370</v>
      </c>
      <c r="C259" s="1" t="s">
        <v>989</v>
      </c>
      <c r="D259" s="1" t="s">
        <v>990</v>
      </c>
      <c r="E259" s="3" t="s">
        <v>991</v>
      </c>
      <c r="F259" s="1" t="s">
        <v>992</v>
      </c>
      <c r="G259" s="1">
        <v>7</v>
      </c>
      <c r="H259" s="1">
        <v>0</v>
      </c>
      <c r="I259" s="1">
        <v>0</v>
      </c>
      <c r="J259" s="1" t="s">
        <v>14</v>
      </c>
      <c r="K259" s="2"/>
      <c r="L259" s="5">
        <f>K259*7263.56</f>
        <v>0</v>
      </c>
    </row>
    <row r="260" spans="1:12">
      <c r="A260" s="1"/>
      <c r="B260" s="1">
        <v>869371</v>
      </c>
      <c r="C260" s="1" t="s">
        <v>993</v>
      </c>
      <c r="D260" s="1" t="s">
        <v>994</v>
      </c>
      <c r="E260" s="3" t="s">
        <v>995</v>
      </c>
      <c r="F260" s="1" t="s">
        <v>996</v>
      </c>
      <c r="G260" s="1">
        <v>8</v>
      </c>
      <c r="H260" s="1">
        <v>0</v>
      </c>
      <c r="I260" s="1">
        <v>0</v>
      </c>
      <c r="J260" s="1" t="s">
        <v>14</v>
      </c>
      <c r="K260" s="2"/>
      <c r="L260" s="5">
        <f>K260*7728.77</f>
        <v>0</v>
      </c>
    </row>
    <row r="261" spans="1:12">
      <c r="A261" s="1"/>
      <c r="B261" s="1">
        <v>871588</v>
      </c>
      <c r="C261" s="1" t="s">
        <v>997</v>
      </c>
      <c r="D261" s="1" t="s">
        <v>998</v>
      </c>
      <c r="E261" s="3" t="s">
        <v>999</v>
      </c>
      <c r="F261" s="1" t="s">
        <v>1000</v>
      </c>
      <c r="G261" s="1">
        <v>2</v>
      </c>
      <c r="H261" s="1">
        <v>0</v>
      </c>
      <c r="I261" s="1">
        <v>0</v>
      </c>
      <c r="J261" s="1" t="s">
        <v>14</v>
      </c>
      <c r="K261" s="2"/>
      <c r="L261" s="5">
        <f>K261*4707.27</f>
        <v>0</v>
      </c>
    </row>
    <row r="262" spans="1:12">
      <c r="A262" s="1"/>
      <c r="B262" s="1">
        <v>873440</v>
      </c>
      <c r="C262" s="1" t="s">
        <v>1001</v>
      </c>
      <c r="D262" s="1" t="s">
        <v>1002</v>
      </c>
      <c r="E262" s="3" t="s">
        <v>1003</v>
      </c>
      <c r="F262" s="1" t="s">
        <v>1004</v>
      </c>
      <c r="G262" s="1">
        <v>3</v>
      </c>
      <c r="H262" s="1">
        <v>0</v>
      </c>
      <c r="I262" s="1">
        <v>0</v>
      </c>
      <c r="J262" s="1" t="s">
        <v>14</v>
      </c>
      <c r="K262" s="2"/>
      <c r="L262" s="5">
        <f>K262*5382.66</f>
        <v>0</v>
      </c>
    </row>
    <row r="263" spans="1:12">
      <c r="A263" s="1"/>
      <c r="B263" s="1">
        <v>873443</v>
      </c>
      <c r="C263" s="1" t="s">
        <v>1005</v>
      </c>
      <c r="D263" s="1" t="s">
        <v>1006</v>
      </c>
      <c r="E263" s="3" t="s">
        <v>1007</v>
      </c>
      <c r="F263" s="1" t="s">
        <v>1008</v>
      </c>
      <c r="G263" s="1">
        <v>0</v>
      </c>
      <c r="H263" s="1">
        <v>0</v>
      </c>
      <c r="I263" s="1">
        <v>0</v>
      </c>
      <c r="J263" s="1" t="s">
        <v>14</v>
      </c>
      <c r="K263" s="2"/>
      <c r="L263" s="5">
        <f>K263*102.83</f>
        <v>0</v>
      </c>
    </row>
    <row r="264" spans="1:12">
      <c r="A264" s="1"/>
      <c r="B264" s="1">
        <v>873444</v>
      </c>
      <c r="C264" s="1" t="s">
        <v>1009</v>
      </c>
      <c r="D264" s="1" t="s">
        <v>1010</v>
      </c>
      <c r="E264" s="3" t="s">
        <v>1011</v>
      </c>
      <c r="F264" s="1" t="s">
        <v>1012</v>
      </c>
      <c r="G264" s="1">
        <v>0</v>
      </c>
      <c r="H264" s="1">
        <v>0</v>
      </c>
      <c r="I264" s="1">
        <v>0</v>
      </c>
      <c r="J264" s="1" t="s">
        <v>14</v>
      </c>
      <c r="K264" s="2"/>
      <c r="L264" s="5">
        <f>K264*994.36</f>
        <v>0</v>
      </c>
    </row>
    <row r="265" spans="1:12">
      <c r="A265" s="1"/>
      <c r="B265" s="1">
        <v>873445</v>
      </c>
      <c r="C265" s="1" t="s">
        <v>1013</v>
      </c>
      <c r="D265" s="1" t="s">
        <v>1014</v>
      </c>
      <c r="E265" s="3" t="s">
        <v>1015</v>
      </c>
      <c r="F265" s="1" t="s">
        <v>1012</v>
      </c>
      <c r="G265" s="1">
        <v>0</v>
      </c>
      <c r="H265" s="1">
        <v>0</v>
      </c>
      <c r="I265" s="1">
        <v>0</v>
      </c>
      <c r="J265" s="1" t="s">
        <v>14</v>
      </c>
      <c r="K265" s="2"/>
      <c r="L265" s="5">
        <f>K265*994.36</f>
        <v>0</v>
      </c>
    </row>
    <row r="266" spans="1:12">
      <c r="A266" s="1"/>
      <c r="B266" s="1">
        <v>873446</v>
      </c>
      <c r="C266" s="1" t="s">
        <v>1016</v>
      </c>
      <c r="D266" s="1" t="s">
        <v>1017</v>
      </c>
      <c r="E266" s="3" t="s">
        <v>1018</v>
      </c>
      <c r="F266" s="1" t="s">
        <v>1012</v>
      </c>
      <c r="G266" s="1">
        <v>0</v>
      </c>
      <c r="H266" s="1">
        <v>0</v>
      </c>
      <c r="I266" s="1">
        <v>0</v>
      </c>
      <c r="J266" s="1" t="s">
        <v>14</v>
      </c>
      <c r="K266" s="2"/>
      <c r="L266" s="5">
        <f>K266*994.36</f>
        <v>0</v>
      </c>
    </row>
    <row r="267" spans="1:12">
      <c r="A267" s="1"/>
      <c r="B267" s="1">
        <v>873447</v>
      </c>
      <c r="C267" s="1" t="s">
        <v>1019</v>
      </c>
      <c r="D267" s="1" t="s">
        <v>1020</v>
      </c>
      <c r="E267" s="3" t="s">
        <v>1021</v>
      </c>
      <c r="F267" s="1" t="s">
        <v>1012</v>
      </c>
      <c r="G267" s="1">
        <v>0</v>
      </c>
      <c r="H267" s="1">
        <v>0</v>
      </c>
      <c r="I267" s="1">
        <v>0</v>
      </c>
      <c r="J267" s="1" t="s">
        <v>14</v>
      </c>
      <c r="K267" s="2"/>
      <c r="L267" s="5">
        <f>K267*994.36</f>
        <v>0</v>
      </c>
    </row>
    <row r="268" spans="1:12">
      <c r="A268" s="1"/>
      <c r="B268" s="1">
        <v>874005</v>
      </c>
      <c r="C268" s="1" t="s">
        <v>1022</v>
      </c>
      <c r="D268" s="1" t="s">
        <v>1023</v>
      </c>
      <c r="E268" s="3" t="s">
        <v>1024</v>
      </c>
      <c r="F268" s="1" t="s">
        <v>392</v>
      </c>
      <c r="G268" s="1">
        <v>0</v>
      </c>
      <c r="H268" s="1">
        <v>0</v>
      </c>
      <c r="I268" s="1">
        <v>0</v>
      </c>
      <c r="J268" s="1" t="s">
        <v>14</v>
      </c>
      <c r="K268" s="2"/>
      <c r="L268" s="5">
        <f>K268*3864.87</f>
        <v>0</v>
      </c>
    </row>
    <row r="269" spans="1:12">
      <c r="A269" s="1"/>
      <c r="B269" s="1">
        <v>874006</v>
      </c>
      <c r="C269" s="1" t="s">
        <v>1025</v>
      </c>
      <c r="D269" s="1" t="s">
        <v>1026</v>
      </c>
      <c r="E269" s="3" t="s">
        <v>1027</v>
      </c>
      <c r="F269" s="1" t="s">
        <v>614</v>
      </c>
      <c r="G269" s="1">
        <v>0</v>
      </c>
      <c r="H269" s="1">
        <v>0</v>
      </c>
      <c r="I269" s="1">
        <v>0</v>
      </c>
      <c r="J269" s="1" t="s">
        <v>14</v>
      </c>
      <c r="K269" s="2"/>
      <c r="L269" s="5">
        <f>K269*4298.38</f>
        <v>0</v>
      </c>
    </row>
    <row r="270" spans="1:12">
      <c r="A270" s="1"/>
      <c r="B270" s="1">
        <v>874007</v>
      </c>
      <c r="C270" s="1" t="s">
        <v>1028</v>
      </c>
      <c r="D270" s="1" t="s">
        <v>1029</v>
      </c>
      <c r="E270" s="3" t="s">
        <v>1030</v>
      </c>
      <c r="F270" s="1" t="s">
        <v>1031</v>
      </c>
      <c r="G270" s="1">
        <v>0</v>
      </c>
      <c r="H270" s="1">
        <v>0</v>
      </c>
      <c r="I270" s="1">
        <v>0</v>
      </c>
      <c r="J270" s="1" t="s">
        <v>14</v>
      </c>
      <c r="K270" s="2"/>
      <c r="L270" s="5">
        <f>K270*3949.87</f>
        <v>0</v>
      </c>
    </row>
    <row r="271" spans="1:12">
      <c r="A271" s="1"/>
      <c r="B271" s="1">
        <v>874008</v>
      </c>
      <c r="C271" s="1" t="s">
        <v>1032</v>
      </c>
      <c r="D271" s="1" t="s">
        <v>1033</v>
      </c>
      <c r="E271" s="3" t="s">
        <v>1034</v>
      </c>
      <c r="F271" s="1" t="s">
        <v>1035</v>
      </c>
      <c r="G271" s="1">
        <v>0</v>
      </c>
      <c r="H271" s="1">
        <v>0</v>
      </c>
      <c r="I271" s="1">
        <v>0</v>
      </c>
      <c r="J271" s="1" t="s">
        <v>14</v>
      </c>
      <c r="K271" s="2"/>
      <c r="L271" s="5">
        <f>K271*4349.02</f>
        <v>0</v>
      </c>
    </row>
    <row r="272" spans="1:12">
      <c r="A272" s="1"/>
      <c r="B272" s="1">
        <v>874009</v>
      </c>
      <c r="C272" s="1" t="s">
        <v>1036</v>
      </c>
      <c r="D272" s="1" t="s">
        <v>1037</v>
      </c>
      <c r="E272" s="3" t="s">
        <v>1038</v>
      </c>
      <c r="F272" s="1" t="s">
        <v>1039</v>
      </c>
      <c r="G272" s="1">
        <v>0</v>
      </c>
      <c r="H272" s="1">
        <v>0</v>
      </c>
      <c r="I272" s="1">
        <v>0</v>
      </c>
      <c r="J272" s="1" t="s">
        <v>14</v>
      </c>
      <c r="K272" s="2"/>
      <c r="L272" s="5">
        <f>K272*4590.26</f>
        <v>0</v>
      </c>
    </row>
    <row r="273" spans="1:12">
      <c r="A273" s="1"/>
      <c r="B273" s="1">
        <v>874010</v>
      </c>
      <c r="C273" s="1" t="s">
        <v>1040</v>
      </c>
      <c r="D273" s="1" t="s">
        <v>1041</v>
      </c>
      <c r="E273" s="3" t="s">
        <v>1042</v>
      </c>
      <c r="F273" s="1" t="s">
        <v>1043</v>
      </c>
      <c r="G273" s="1">
        <v>0</v>
      </c>
      <c r="H273" s="1">
        <v>0</v>
      </c>
      <c r="I273" s="1">
        <v>0</v>
      </c>
      <c r="J273" s="1" t="s">
        <v>14</v>
      </c>
      <c r="K273" s="2"/>
      <c r="L273" s="5">
        <f>K273*5662.70</f>
        <v>0</v>
      </c>
    </row>
    <row r="274" spans="1:12">
      <c r="A274" s="1"/>
      <c r="B274" s="1">
        <v>874011</v>
      </c>
      <c r="C274" s="1" t="s">
        <v>1044</v>
      </c>
      <c r="D274" s="1" t="s">
        <v>1045</v>
      </c>
      <c r="E274" s="3" t="s">
        <v>1046</v>
      </c>
      <c r="F274" s="1" t="s">
        <v>1047</v>
      </c>
      <c r="G274" s="1">
        <v>0</v>
      </c>
      <c r="H274" s="1">
        <v>0</v>
      </c>
      <c r="I274" s="1">
        <v>0</v>
      </c>
      <c r="J274" s="1" t="s">
        <v>14</v>
      </c>
      <c r="K274" s="2"/>
      <c r="L274" s="5">
        <f>K274*7818.53</f>
        <v>0</v>
      </c>
    </row>
    <row r="275" spans="1:12">
      <c r="A275" s="1"/>
      <c r="B275" s="1">
        <v>874012</v>
      </c>
      <c r="C275" s="1" t="s">
        <v>1048</v>
      </c>
      <c r="D275" s="1" t="s">
        <v>1049</v>
      </c>
      <c r="E275" s="3" t="s">
        <v>1050</v>
      </c>
      <c r="F275" s="1" t="s">
        <v>1051</v>
      </c>
      <c r="G275" s="1">
        <v>0</v>
      </c>
      <c r="H275" s="1">
        <v>0</v>
      </c>
      <c r="I275" s="1">
        <v>0</v>
      </c>
      <c r="J275" s="1" t="s">
        <v>14</v>
      </c>
      <c r="K275" s="2"/>
      <c r="L275" s="5">
        <f>K275*10365.13</f>
        <v>0</v>
      </c>
    </row>
    <row r="276" spans="1:12">
      <c r="A276" s="1"/>
      <c r="B276" s="1">
        <v>874013</v>
      </c>
      <c r="C276" s="1" t="s">
        <v>1052</v>
      </c>
      <c r="D276" s="1" t="s">
        <v>1053</v>
      </c>
      <c r="E276" s="3" t="s">
        <v>1054</v>
      </c>
      <c r="F276" s="1" t="s">
        <v>1055</v>
      </c>
      <c r="G276" s="1">
        <v>0</v>
      </c>
      <c r="H276" s="1">
        <v>0</v>
      </c>
      <c r="I276" s="1">
        <v>0</v>
      </c>
      <c r="J276" s="1" t="s">
        <v>14</v>
      </c>
      <c r="K276" s="2"/>
      <c r="L276" s="5">
        <f>K276*5599.55</f>
        <v>0</v>
      </c>
    </row>
    <row r="277" spans="1:12">
      <c r="A277" s="1"/>
      <c r="B277" s="1">
        <v>874015</v>
      </c>
      <c r="C277" s="1" t="s">
        <v>1056</v>
      </c>
      <c r="D277" s="1" t="s">
        <v>1057</v>
      </c>
      <c r="E277" s="3" t="s">
        <v>1058</v>
      </c>
      <c r="F277" s="1" t="s">
        <v>1059</v>
      </c>
      <c r="G277" s="1">
        <v>0</v>
      </c>
      <c r="H277" s="1">
        <v>0</v>
      </c>
      <c r="I277" s="1">
        <v>0</v>
      </c>
      <c r="J277" s="1" t="s">
        <v>14</v>
      </c>
      <c r="K277" s="2"/>
      <c r="L277" s="5">
        <f>K277*2817.11</f>
        <v>0</v>
      </c>
    </row>
    <row r="278" spans="1:12">
      <c r="A278" s="1"/>
      <c r="B278" s="1">
        <v>874016</v>
      </c>
      <c r="C278" s="1" t="s">
        <v>1060</v>
      </c>
      <c r="D278" s="1" t="s">
        <v>1061</v>
      </c>
      <c r="E278" s="3" t="s">
        <v>1062</v>
      </c>
      <c r="F278" s="1" t="s">
        <v>1063</v>
      </c>
      <c r="G278" s="1">
        <v>0</v>
      </c>
      <c r="H278" s="1">
        <v>0</v>
      </c>
      <c r="I278" s="1">
        <v>0</v>
      </c>
      <c r="J278" s="1" t="s">
        <v>14</v>
      </c>
      <c r="K278" s="2"/>
      <c r="L278" s="5">
        <f>K278*3165.05</f>
        <v>0</v>
      </c>
    </row>
    <row r="279" spans="1:12">
      <c r="A279" s="1"/>
      <c r="B279" s="1">
        <v>874017</v>
      </c>
      <c r="C279" s="1" t="s">
        <v>1064</v>
      </c>
      <c r="D279" s="1" t="s">
        <v>1065</v>
      </c>
      <c r="E279" s="3" t="s">
        <v>1066</v>
      </c>
      <c r="F279" s="1" t="s">
        <v>1067</v>
      </c>
      <c r="G279" s="1">
        <v>0</v>
      </c>
      <c r="H279" s="1">
        <v>0</v>
      </c>
      <c r="I279" s="1">
        <v>0</v>
      </c>
      <c r="J279" s="1" t="s">
        <v>14</v>
      </c>
      <c r="K279" s="2"/>
      <c r="L279" s="5">
        <f>K279*3760.47</f>
        <v>0</v>
      </c>
    </row>
    <row r="280" spans="1:12">
      <c r="A280" s="1"/>
      <c r="B280" s="1">
        <v>874018</v>
      </c>
      <c r="C280" s="1" t="s">
        <v>1068</v>
      </c>
      <c r="D280" s="1" t="s">
        <v>1069</v>
      </c>
      <c r="E280" s="3" t="s">
        <v>1070</v>
      </c>
      <c r="F280" s="1" t="s">
        <v>1071</v>
      </c>
      <c r="G280" s="1">
        <v>0</v>
      </c>
      <c r="H280" s="1">
        <v>0</v>
      </c>
      <c r="I280" s="1">
        <v>0</v>
      </c>
      <c r="J280" s="1" t="s">
        <v>14</v>
      </c>
      <c r="K280" s="2"/>
      <c r="L280" s="5">
        <f>K280*619.16</f>
        <v>0</v>
      </c>
    </row>
    <row r="281" spans="1:12">
      <c r="A281" s="1"/>
      <c r="B281" s="1">
        <v>877762</v>
      </c>
      <c r="C281" s="1" t="s">
        <v>1072</v>
      </c>
      <c r="D281" s="1" t="s">
        <v>1073</v>
      </c>
      <c r="E281" s="3" t="s">
        <v>1074</v>
      </c>
      <c r="F281" s="1" t="s">
        <v>1075</v>
      </c>
      <c r="G281" s="1">
        <v>3</v>
      </c>
      <c r="H281" s="1">
        <v>0</v>
      </c>
      <c r="I281" s="1">
        <v>0</v>
      </c>
      <c r="J281" s="1" t="s">
        <v>14</v>
      </c>
      <c r="K281" s="2"/>
      <c r="L281" s="5">
        <f>K281*7539.02</f>
        <v>0</v>
      </c>
    </row>
    <row r="282" spans="1:12">
      <c r="A282" s="1"/>
      <c r="B282" s="1">
        <v>877763</v>
      </c>
      <c r="C282" s="1" t="s">
        <v>1076</v>
      </c>
      <c r="D282" s="1" t="s">
        <v>1077</v>
      </c>
      <c r="E282" s="3" t="s">
        <v>1078</v>
      </c>
      <c r="F282" s="1" t="s">
        <v>1079</v>
      </c>
      <c r="G282" s="1">
        <v>0</v>
      </c>
      <c r="H282" s="1">
        <v>0</v>
      </c>
      <c r="I282" s="1">
        <v>0</v>
      </c>
      <c r="J282" s="1" t="s">
        <v>14</v>
      </c>
      <c r="K282" s="2"/>
      <c r="L282" s="5">
        <f>K282*10741.97</f>
        <v>0</v>
      </c>
    </row>
    <row r="283" spans="1:12">
      <c r="A283" s="1"/>
      <c r="B283" s="1">
        <v>878011</v>
      </c>
      <c r="C283" s="1" t="s">
        <v>1080</v>
      </c>
      <c r="D283" s="1" t="s">
        <v>1081</v>
      </c>
      <c r="E283" s="3" t="s">
        <v>1082</v>
      </c>
      <c r="F283" s="1" t="s">
        <v>1083</v>
      </c>
      <c r="G283" s="1">
        <v>0</v>
      </c>
      <c r="H283" s="1">
        <v>0</v>
      </c>
      <c r="I283" s="1">
        <v>0</v>
      </c>
      <c r="J283" s="1" t="s">
        <v>14</v>
      </c>
      <c r="K283" s="2"/>
      <c r="L283" s="5">
        <f>K283*7146.70</f>
        <v>0</v>
      </c>
    </row>
    <row r="284" spans="1:12">
      <c r="A284" s="1"/>
      <c r="B284" s="1">
        <v>878012</v>
      </c>
      <c r="C284" s="1" t="s">
        <v>1084</v>
      </c>
      <c r="D284" s="1" t="s">
        <v>1085</v>
      </c>
      <c r="E284" s="3" t="s">
        <v>1086</v>
      </c>
      <c r="F284" s="1" t="s">
        <v>1087</v>
      </c>
      <c r="G284" s="1">
        <v>0</v>
      </c>
      <c r="H284" s="1">
        <v>0</v>
      </c>
      <c r="I284" s="1">
        <v>0</v>
      </c>
      <c r="J284" s="1" t="s">
        <v>14</v>
      </c>
      <c r="K284" s="2"/>
      <c r="L284" s="5">
        <f>K284*8308.11</f>
        <v>0</v>
      </c>
    </row>
    <row r="285" spans="1:12">
      <c r="A285" s="1"/>
      <c r="B285" s="1">
        <v>878013</v>
      </c>
      <c r="C285" s="1" t="s">
        <v>1088</v>
      </c>
      <c r="D285" s="1" t="s">
        <v>1089</v>
      </c>
      <c r="E285" s="3" t="s">
        <v>1090</v>
      </c>
      <c r="F285" s="1" t="s">
        <v>1091</v>
      </c>
      <c r="G285" s="1">
        <v>0</v>
      </c>
      <c r="H285" s="1">
        <v>0</v>
      </c>
      <c r="I285" s="1">
        <v>0</v>
      </c>
      <c r="J285" s="1" t="s">
        <v>14</v>
      </c>
      <c r="K285" s="2"/>
      <c r="L285" s="5">
        <f>K285*9626.17</f>
        <v>0</v>
      </c>
    </row>
    <row r="286" spans="1:12">
      <c r="A286" s="1"/>
      <c r="B286" s="1">
        <v>879332</v>
      </c>
      <c r="C286" s="1" t="s">
        <v>1092</v>
      </c>
      <c r="D286" s="1" t="s">
        <v>1093</v>
      </c>
      <c r="E286" s="3" t="s">
        <v>1094</v>
      </c>
      <c r="F286" s="1" t="s">
        <v>1095</v>
      </c>
      <c r="G286" s="1">
        <v>2</v>
      </c>
      <c r="H286" s="1">
        <v>0</v>
      </c>
      <c r="I286" s="1">
        <v>0</v>
      </c>
      <c r="J286" s="1" t="s">
        <v>14</v>
      </c>
      <c r="K286" s="2"/>
      <c r="L286" s="5">
        <f>K286*6554.35</f>
        <v>0</v>
      </c>
    </row>
    <row r="287" spans="1:12">
      <c r="A287" s="1"/>
      <c r="B287" s="1">
        <v>879333</v>
      </c>
      <c r="C287" s="1" t="s">
        <v>1096</v>
      </c>
      <c r="D287" s="1" t="s">
        <v>1097</v>
      </c>
      <c r="E287" s="3" t="s">
        <v>1098</v>
      </c>
      <c r="F287" s="1" t="s">
        <v>1099</v>
      </c>
      <c r="G287" s="1">
        <v>2</v>
      </c>
      <c r="H287" s="1">
        <v>0</v>
      </c>
      <c r="I287" s="1">
        <v>0</v>
      </c>
      <c r="J287" s="1" t="s">
        <v>14</v>
      </c>
      <c r="K287" s="2"/>
      <c r="L287" s="5">
        <f>K287*8427.86</f>
        <v>0</v>
      </c>
    </row>
    <row r="288" spans="1:12">
      <c r="A288" s="1"/>
      <c r="B288" s="1">
        <v>879334</v>
      </c>
      <c r="C288" s="1" t="s">
        <v>1100</v>
      </c>
      <c r="D288" s="1" t="s">
        <v>1101</v>
      </c>
      <c r="E288" s="3" t="s">
        <v>1102</v>
      </c>
      <c r="F288" s="1" t="s">
        <v>1103</v>
      </c>
      <c r="G288" s="1">
        <v>0</v>
      </c>
      <c r="H288" s="1">
        <v>0</v>
      </c>
      <c r="I288" s="1">
        <v>0</v>
      </c>
      <c r="J288" s="1" t="s">
        <v>14</v>
      </c>
      <c r="K288" s="2"/>
      <c r="L288" s="5">
        <f>K288*25674.55</f>
        <v>0</v>
      </c>
    </row>
    <row r="289" spans="1:12">
      <c r="A289" s="1"/>
      <c r="B289" s="1">
        <v>879335</v>
      </c>
      <c r="C289" s="1" t="s">
        <v>1104</v>
      </c>
      <c r="D289" s="1" t="s">
        <v>1105</v>
      </c>
      <c r="E289" s="3" t="s">
        <v>1106</v>
      </c>
      <c r="F289" s="1" t="s">
        <v>1107</v>
      </c>
      <c r="G289" s="1">
        <v>0</v>
      </c>
      <c r="H289" s="1">
        <v>0</v>
      </c>
      <c r="I289" s="1">
        <v>0</v>
      </c>
      <c r="J289" s="1" t="s">
        <v>14</v>
      </c>
      <c r="K289" s="2"/>
      <c r="L289" s="5">
        <f>K289*4331.39</f>
        <v>0</v>
      </c>
    </row>
    <row r="290" spans="1:12">
      <c r="A290" s="1"/>
      <c r="B290" s="1">
        <v>879336</v>
      </c>
      <c r="C290" s="1" t="s">
        <v>1108</v>
      </c>
      <c r="D290" s="1" t="s">
        <v>1109</v>
      </c>
      <c r="E290" s="3" t="s">
        <v>1110</v>
      </c>
      <c r="F290" s="1" t="s">
        <v>1111</v>
      </c>
      <c r="G290" s="1">
        <v>8</v>
      </c>
      <c r="H290" s="1">
        <v>0</v>
      </c>
      <c r="I290" s="1">
        <v>0</v>
      </c>
      <c r="J290" s="1" t="s">
        <v>14</v>
      </c>
      <c r="K290" s="2"/>
      <c r="L290" s="5">
        <f>K290*4501.71</f>
        <v>0</v>
      </c>
    </row>
    <row r="291" spans="1:12">
      <c r="A291" s="1"/>
      <c r="B291" s="1">
        <v>879337</v>
      </c>
      <c r="C291" s="1" t="s">
        <v>1112</v>
      </c>
      <c r="D291" s="1" t="s">
        <v>1113</v>
      </c>
      <c r="E291" s="3" t="s">
        <v>1114</v>
      </c>
      <c r="F291" s="1" t="s">
        <v>1115</v>
      </c>
      <c r="G291" s="1">
        <v>1</v>
      </c>
      <c r="H291" s="1">
        <v>0</v>
      </c>
      <c r="I291" s="1">
        <v>0</v>
      </c>
      <c r="J291" s="1" t="s">
        <v>14</v>
      </c>
      <c r="K291" s="2"/>
      <c r="L291" s="5">
        <f>K291*8015.91</f>
        <v>0</v>
      </c>
    </row>
    <row r="292" spans="1:12">
      <c r="A292" s="1"/>
      <c r="B292" s="1">
        <v>879338</v>
      </c>
      <c r="C292" s="1" t="s">
        <v>1116</v>
      </c>
      <c r="D292" s="1" t="s">
        <v>1117</v>
      </c>
      <c r="E292" s="3" t="s">
        <v>1118</v>
      </c>
      <c r="F292" s="1" t="s">
        <v>1119</v>
      </c>
      <c r="G292" s="1">
        <v>1</v>
      </c>
      <c r="H292" s="1">
        <v>0</v>
      </c>
      <c r="I292" s="1">
        <v>0</v>
      </c>
      <c r="J292" s="1" t="s">
        <v>14</v>
      </c>
      <c r="K292" s="2"/>
      <c r="L292" s="5">
        <f>K292*15251.37</f>
        <v>0</v>
      </c>
    </row>
    <row r="293" spans="1:12">
      <c r="A293" s="1"/>
      <c r="B293" s="1">
        <v>879339</v>
      </c>
      <c r="C293" s="1" t="s">
        <v>1120</v>
      </c>
      <c r="D293" s="1" t="s">
        <v>1121</v>
      </c>
      <c r="E293" s="3" t="s">
        <v>1122</v>
      </c>
      <c r="F293" s="1" t="s">
        <v>1123</v>
      </c>
      <c r="G293" s="1">
        <v>1</v>
      </c>
      <c r="H293" s="1">
        <v>0</v>
      </c>
      <c r="I293" s="1">
        <v>0</v>
      </c>
      <c r="J293" s="1" t="s">
        <v>14</v>
      </c>
      <c r="K293" s="2"/>
      <c r="L293" s="5">
        <f>K293*22418.02</f>
        <v>0</v>
      </c>
    </row>
    <row r="294" spans="1:12">
      <c r="A294" s="1"/>
      <c r="B294" s="1">
        <v>879340</v>
      </c>
      <c r="C294" s="1" t="s">
        <v>1124</v>
      </c>
      <c r="D294" s="1" t="s">
        <v>1125</v>
      </c>
      <c r="E294" s="3" t="s">
        <v>1126</v>
      </c>
      <c r="F294" s="1" t="s">
        <v>1127</v>
      </c>
      <c r="G294" s="1">
        <v>1</v>
      </c>
      <c r="H294" s="1">
        <v>0</v>
      </c>
      <c r="I294" s="1">
        <v>0</v>
      </c>
      <c r="J294" s="1" t="s">
        <v>14</v>
      </c>
      <c r="K294" s="2"/>
      <c r="L294" s="5">
        <f>K294*22709.16</f>
        <v>0</v>
      </c>
    </row>
    <row r="295" spans="1:12">
      <c r="A295" s="1"/>
      <c r="B295" s="1">
        <v>879341</v>
      </c>
      <c r="C295" s="1" t="s">
        <v>1128</v>
      </c>
      <c r="D295" s="1" t="s">
        <v>1129</v>
      </c>
      <c r="E295" s="3" t="s">
        <v>1130</v>
      </c>
      <c r="F295" s="1" t="s">
        <v>1131</v>
      </c>
      <c r="G295" s="1">
        <v>1</v>
      </c>
      <c r="H295" s="1">
        <v>0</v>
      </c>
      <c r="I295" s="1">
        <v>0</v>
      </c>
      <c r="J295" s="1" t="s">
        <v>14</v>
      </c>
      <c r="K295" s="2"/>
      <c r="L295" s="5">
        <f>K295*26098.63</f>
        <v>0</v>
      </c>
    </row>
    <row r="296" spans="1:12">
      <c r="A296" s="1"/>
      <c r="B296" s="1">
        <v>879342</v>
      </c>
      <c r="C296" s="1" t="s">
        <v>1132</v>
      </c>
      <c r="D296" s="1" t="s">
        <v>1133</v>
      </c>
      <c r="E296" s="3" t="s">
        <v>1134</v>
      </c>
      <c r="F296" s="1" t="s">
        <v>1135</v>
      </c>
      <c r="G296" s="1">
        <v>1</v>
      </c>
      <c r="H296" s="1">
        <v>0</v>
      </c>
      <c r="I296" s="1">
        <v>0</v>
      </c>
      <c r="J296" s="1" t="s">
        <v>14</v>
      </c>
      <c r="K296" s="2"/>
      <c r="L296" s="5">
        <f>K296*28960.71</f>
        <v>0</v>
      </c>
    </row>
    <row r="297" spans="1:12">
      <c r="A297" s="1"/>
      <c r="B297" s="1">
        <v>882305</v>
      </c>
      <c r="C297" s="1" t="s">
        <v>1136</v>
      </c>
      <c r="D297" s="1" t="s">
        <v>1137</v>
      </c>
      <c r="E297" s="3" t="s">
        <v>1138</v>
      </c>
      <c r="F297" s="1" t="s">
        <v>1139</v>
      </c>
      <c r="G297" s="1">
        <v>0</v>
      </c>
      <c r="H297" s="1">
        <v>0</v>
      </c>
      <c r="I297" s="1">
        <v>0</v>
      </c>
      <c r="J297" s="1" t="s">
        <v>14</v>
      </c>
      <c r="K297" s="2"/>
      <c r="L297" s="5">
        <f>K297*8035.95</f>
        <v>0</v>
      </c>
    </row>
    <row r="298" spans="1:12">
      <c r="A298" s="1"/>
      <c r="B298" s="1">
        <v>882306</v>
      </c>
      <c r="C298" s="1" t="s">
        <v>1140</v>
      </c>
      <c r="D298" s="1" t="s">
        <v>1141</v>
      </c>
      <c r="E298" s="3" t="s">
        <v>1142</v>
      </c>
      <c r="F298" s="1" t="s">
        <v>1143</v>
      </c>
      <c r="G298" s="1">
        <v>0</v>
      </c>
      <c r="H298" s="1">
        <v>0</v>
      </c>
      <c r="I298" s="1">
        <v>0</v>
      </c>
      <c r="J298" s="1" t="s">
        <v>14</v>
      </c>
      <c r="K298" s="2"/>
      <c r="L298" s="5">
        <f>K298*8172.96</f>
        <v>0</v>
      </c>
    </row>
    <row r="299" spans="1:12">
      <c r="A299" s="1"/>
      <c r="B299" s="1">
        <v>882307</v>
      </c>
      <c r="C299" s="1" t="s">
        <v>1144</v>
      </c>
      <c r="D299" s="1" t="s">
        <v>1145</v>
      </c>
      <c r="E299" s="3" t="s">
        <v>1146</v>
      </c>
      <c r="F299" s="1" t="s">
        <v>1147</v>
      </c>
      <c r="G299" s="1">
        <v>0</v>
      </c>
      <c r="H299" s="1">
        <v>0</v>
      </c>
      <c r="I299" s="1">
        <v>0</v>
      </c>
      <c r="J299" s="1" t="s">
        <v>14</v>
      </c>
      <c r="K299" s="2"/>
      <c r="L299" s="5">
        <f>K299*10204.29</f>
        <v>0</v>
      </c>
    </row>
    <row r="300" spans="1:12">
      <c r="A300" s="1"/>
      <c r="B300" s="1">
        <v>882308</v>
      </c>
      <c r="C300" s="1" t="s">
        <v>1148</v>
      </c>
      <c r="D300" s="1" t="s">
        <v>1149</v>
      </c>
      <c r="E300" s="3" t="s">
        <v>1150</v>
      </c>
      <c r="F300" s="1" t="s">
        <v>1151</v>
      </c>
      <c r="G300" s="1">
        <v>0</v>
      </c>
      <c r="H300" s="1">
        <v>0</v>
      </c>
      <c r="I300" s="1">
        <v>0</v>
      </c>
      <c r="J300" s="1" t="s">
        <v>14</v>
      </c>
      <c r="K300" s="2"/>
      <c r="L300" s="5">
        <f>K300*11964.58</f>
        <v>0</v>
      </c>
    </row>
    <row r="301" spans="1:12">
      <c r="A301" s="1"/>
      <c r="B301" s="1">
        <v>882309</v>
      </c>
      <c r="C301" s="1" t="s">
        <v>1152</v>
      </c>
      <c r="D301" s="1" t="s">
        <v>1153</v>
      </c>
      <c r="E301" s="3" t="s">
        <v>1154</v>
      </c>
      <c r="F301" s="1" t="s">
        <v>1155</v>
      </c>
      <c r="G301" s="1">
        <v>0</v>
      </c>
      <c r="H301" s="1">
        <v>0</v>
      </c>
      <c r="I301" s="1">
        <v>0</v>
      </c>
      <c r="J301" s="1" t="s">
        <v>14</v>
      </c>
      <c r="K301" s="2"/>
      <c r="L301" s="5">
        <f>K301*6532.47</f>
        <v>0</v>
      </c>
    </row>
    <row r="302" spans="1:12">
      <c r="A302" s="1"/>
      <c r="B302" s="1">
        <v>882310</v>
      </c>
      <c r="C302" s="1" t="s">
        <v>1156</v>
      </c>
      <c r="D302" s="1" t="s">
        <v>1157</v>
      </c>
      <c r="E302" s="3" t="s">
        <v>1158</v>
      </c>
      <c r="F302" s="1" t="s">
        <v>1159</v>
      </c>
      <c r="G302" s="1">
        <v>0</v>
      </c>
      <c r="H302" s="1">
        <v>0</v>
      </c>
      <c r="I302" s="1">
        <v>0</v>
      </c>
      <c r="J302" s="1" t="s">
        <v>14</v>
      </c>
      <c r="K302" s="2"/>
      <c r="L302" s="5">
        <f>K302*29406.59</f>
        <v>0</v>
      </c>
    </row>
    <row r="303" spans="1:12">
      <c r="A303" s="1"/>
      <c r="B303" s="1">
        <v>882313</v>
      </c>
      <c r="C303" s="1" t="s">
        <v>1160</v>
      </c>
      <c r="D303" s="1" t="s">
        <v>1161</v>
      </c>
      <c r="E303" s="3" t="s">
        <v>1162</v>
      </c>
      <c r="F303" s="1" t="s">
        <v>1163</v>
      </c>
      <c r="G303" s="1">
        <v>0</v>
      </c>
      <c r="H303" s="1">
        <v>0</v>
      </c>
      <c r="I303" s="1">
        <v>0</v>
      </c>
      <c r="J303" s="1" t="s">
        <v>14</v>
      </c>
      <c r="K303" s="2"/>
      <c r="L303" s="5">
        <f>K303*398.63</f>
        <v>0</v>
      </c>
    </row>
    <row r="304" spans="1:12">
      <c r="A304" s="1"/>
      <c r="B304" s="1">
        <v>882314</v>
      </c>
      <c r="C304" s="1" t="s">
        <v>1164</v>
      </c>
      <c r="D304" s="1" t="s">
        <v>1165</v>
      </c>
      <c r="E304" s="3" t="s">
        <v>1166</v>
      </c>
      <c r="F304" s="1" t="s">
        <v>1163</v>
      </c>
      <c r="G304" s="1">
        <v>0</v>
      </c>
      <c r="H304" s="1">
        <v>0</v>
      </c>
      <c r="I304" s="1">
        <v>0</v>
      </c>
      <c r="J304" s="1" t="s">
        <v>14</v>
      </c>
      <c r="K304" s="2"/>
      <c r="L304" s="5">
        <f>K304*398.63</f>
        <v>0</v>
      </c>
    </row>
    <row r="305" spans="1:12">
      <c r="A305" s="1"/>
      <c r="B305" s="1">
        <v>883377</v>
      </c>
      <c r="C305" s="1" t="s">
        <v>1167</v>
      </c>
      <c r="D305" s="1" t="s">
        <v>1168</v>
      </c>
      <c r="E305" s="3" t="s">
        <v>1169</v>
      </c>
      <c r="F305" s="1" t="s">
        <v>1170</v>
      </c>
      <c r="G305" s="1">
        <v>0</v>
      </c>
      <c r="H305" s="1">
        <v>0</v>
      </c>
      <c r="I305" s="1">
        <v>0</v>
      </c>
      <c r="J305" s="1" t="s">
        <v>14</v>
      </c>
      <c r="K305" s="2"/>
      <c r="L305" s="5">
        <f>K305*5841.39</f>
        <v>0</v>
      </c>
    </row>
    <row r="306" spans="1:12">
      <c r="A306" s="1"/>
      <c r="B306" s="1">
        <v>883378</v>
      </c>
      <c r="C306" s="1" t="s">
        <v>1171</v>
      </c>
      <c r="D306" s="1" t="s">
        <v>1172</v>
      </c>
      <c r="E306" s="3" t="s">
        <v>1173</v>
      </c>
      <c r="F306" s="1" t="s">
        <v>1174</v>
      </c>
      <c r="G306" s="1">
        <v>0</v>
      </c>
      <c r="H306" s="1">
        <v>0</v>
      </c>
      <c r="I306" s="1">
        <v>0</v>
      </c>
      <c r="J306" s="1" t="s">
        <v>14</v>
      </c>
      <c r="K306" s="2"/>
      <c r="L306" s="5">
        <f>K306*10352.76</f>
        <v>0</v>
      </c>
    </row>
    <row r="307" spans="1:12">
      <c r="A307" s="1"/>
      <c r="B307" s="1">
        <v>883379</v>
      </c>
      <c r="C307" s="1" t="s">
        <v>1175</v>
      </c>
      <c r="D307" s="1" t="s">
        <v>1176</v>
      </c>
      <c r="E307" s="3" t="s">
        <v>1177</v>
      </c>
      <c r="F307" s="1" t="s">
        <v>1178</v>
      </c>
      <c r="G307" s="1">
        <v>0</v>
      </c>
      <c r="H307" s="1">
        <v>0</v>
      </c>
      <c r="I307" s="1">
        <v>0</v>
      </c>
      <c r="J307" s="1" t="s">
        <v>14</v>
      </c>
      <c r="K307" s="2"/>
      <c r="L307" s="5">
        <f>K307*12323.23</f>
        <v>0</v>
      </c>
    </row>
    <row r="308" spans="1:12">
      <c r="A308" s="1"/>
      <c r="B308" s="1">
        <v>883380</v>
      </c>
      <c r="C308" s="1" t="s">
        <v>1179</v>
      </c>
      <c r="D308" s="1" t="s">
        <v>1180</v>
      </c>
      <c r="E308" s="3" t="s">
        <v>1181</v>
      </c>
      <c r="F308" s="1" t="s">
        <v>1182</v>
      </c>
      <c r="G308" s="1">
        <v>0</v>
      </c>
      <c r="H308" s="1">
        <v>0</v>
      </c>
      <c r="I308" s="1">
        <v>0</v>
      </c>
      <c r="J308" s="1" t="s">
        <v>14</v>
      </c>
      <c r="K308" s="2"/>
      <c r="L308" s="5">
        <f>K308*13935.43</f>
        <v>0</v>
      </c>
    </row>
    <row r="309" spans="1:12">
      <c r="A309" s="1"/>
      <c r="B309" s="1">
        <v>883381</v>
      </c>
      <c r="C309" s="1" t="s">
        <v>1183</v>
      </c>
      <c r="D309" s="1" t="s">
        <v>1184</v>
      </c>
      <c r="E309" s="3" t="s">
        <v>1185</v>
      </c>
      <c r="F309" s="1" t="s">
        <v>1186</v>
      </c>
      <c r="G309" s="1">
        <v>0</v>
      </c>
      <c r="H309" s="1">
        <v>0</v>
      </c>
      <c r="I309" s="1">
        <v>0</v>
      </c>
      <c r="J309" s="1" t="s">
        <v>14</v>
      </c>
      <c r="K309" s="2"/>
      <c r="L309" s="5">
        <f>K309*12456.87</f>
        <v>0</v>
      </c>
    </row>
    <row r="310" spans="1:12">
      <c r="A310" s="1"/>
      <c r="B310" s="1">
        <v>883382</v>
      </c>
      <c r="C310" s="1" t="s">
        <v>1187</v>
      </c>
      <c r="D310" s="1" t="s">
        <v>1188</v>
      </c>
      <c r="E310" s="3" t="s">
        <v>1189</v>
      </c>
      <c r="F310" s="1" t="s">
        <v>1190</v>
      </c>
      <c r="G310" s="1">
        <v>0</v>
      </c>
      <c r="H310" s="1">
        <v>0</v>
      </c>
      <c r="I310" s="1">
        <v>0</v>
      </c>
      <c r="J310" s="1" t="s">
        <v>14</v>
      </c>
      <c r="K310" s="2"/>
      <c r="L310" s="5">
        <f>K310*12034.29</f>
        <v>0</v>
      </c>
    </row>
    <row r="311" spans="1:12">
      <c r="A311" s="1"/>
      <c r="B311" s="1">
        <v>883189</v>
      </c>
      <c r="C311" s="1" t="s">
        <v>1191</v>
      </c>
      <c r="D311" s="1" t="s">
        <v>1192</v>
      </c>
      <c r="E311" s="3" t="s">
        <v>1193</v>
      </c>
      <c r="F311" s="1" t="s">
        <v>1194</v>
      </c>
      <c r="G311" s="1">
        <v>0</v>
      </c>
      <c r="H311" s="1">
        <v>0</v>
      </c>
      <c r="I311" s="1">
        <v>0</v>
      </c>
      <c r="J311" s="1" t="s">
        <v>14</v>
      </c>
      <c r="K311" s="2"/>
      <c r="L311" s="5">
        <f>K311*24433.47</f>
        <v>0</v>
      </c>
    </row>
    <row r="312" spans="1:12">
      <c r="A312" s="1"/>
      <c r="B312" s="1">
        <v>883383</v>
      </c>
      <c r="C312" s="1" t="s">
        <v>1195</v>
      </c>
      <c r="D312" s="1" t="s">
        <v>1196</v>
      </c>
      <c r="E312" s="3" t="s">
        <v>1197</v>
      </c>
      <c r="F312" s="1" t="s">
        <v>1198</v>
      </c>
      <c r="G312" s="1">
        <v>0</v>
      </c>
      <c r="H312" s="1">
        <v>0</v>
      </c>
      <c r="I312" s="1">
        <v>0</v>
      </c>
      <c r="J312" s="1" t="s">
        <v>14</v>
      </c>
      <c r="K312" s="2"/>
      <c r="L312" s="5">
        <f>K312*27234.36</f>
        <v>0</v>
      </c>
    </row>
    <row r="313" spans="1:12">
      <c r="A313" s="1"/>
      <c r="B313" s="1">
        <v>883384</v>
      </c>
      <c r="C313" s="1" t="s">
        <v>1199</v>
      </c>
      <c r="D313" s="1" t="s">
        <v>1200</v>
      </c>
      <c r="E313" s="3" t="s">
        <v>1201</v>
      </c>
      <c r="F313" s="1" t="s">
        <v>1202</v>
      </c>
      <c r="G313" s="1">
        <v>1</v>
      </c>
      <c r="H313" s="1">
        <v>0</v>
      </c>
      <c r="I313" s="1">
        <v>0</v>
      </c>
      <c r="J313" s="1" t="s">
        <v>14</v>
      </c>
      <c r="K313" s="2"/>
      <c r="L313" s="5">
        <f>K313*30949.12</f>
        <v>0</v>
      </c>
    </row>
    <row r="314" spans="1:12">
      <c r="A314" s="1"/>
      <c r="B314" s="1">
        <v>883385</v>
      </c>
      <c r="C314" s="1" t="s">
        <v>1203</v>
      </c>
      <c r="D314" s="1" t="s">
        <v>1204</v>
      </c>
      <c r="E314" s="3" t="s">
        <v>1205</v>
      </c>
      <c r="F314" s="1" t="s">
        <v>1206</v>
      </c>
      <c r="G314" s="1">
        <v>1</v>
      </c>
      <c r="H314" s="1">
        <v>0</v>
      </c>
      <c r="I314" s="1">
        <v>0</v>
      </c>
      <c r="J314" s="1" t="s">
        <v>14</v>
      </c>
      <c r="K314" s="2"/>
      <c r="L314" s="5">
        <f>K314*34389.62</f>
        <v>0</v>
      </c>
    </row>
    <row r="315" spans="1:12">
      <c r="A315" s="1"/>
      <c r="B315" s="1">
        <v>883386</v>
      </c>
      <c r="C315" s="1" t="s">
        <v>1207</v>
      </c>
      <c r="D315" s="1" t="s">
        <v>1208</v>
      </c>
      <c r="E315" s="3" t="s">
        <v>1209</v>
      </c>
      <c r="F315" s="1" t="s">
        <v>1210</v>
      </c>
      <c r="G315" s="1">
        <v>0</v>
      </c>
      <c r="H315" s="1">
        <v>0</v>
      </c>
      <c r="I315" s="1">
        <v>0</v>
      </c>
      <c r="J315" s="1" t="s">
        <v>14</v>
      </c>
      <c r="K315" s="2"/>
      <c r="L315" s="5">
        <f>K315*2872.24</f>
        <v>0</v>
      </c>
    </row>
    <row r="316" spans="1:12">
      <c r="A316" s="1"/>
      <c r="B316" s="1">
        <v>883387</v>
      </c>
      <c r="C316" s="1" t="s">
        <v>1211</v>
      </c>
      <c r="D316" s="1" t="s">
        <v>1212</v>
      </c>
      <c r="E316" s="3" t="s">
        <v>1213</v>
      </c>
      <c r="F316" s="1" t="s">
        <v>1214</v>
      </c>
      <c r="G316" s="1">
        <v>0</v>
      </c>
      <c r="H316" s="1">
        <v>0</v>
      </c>
      <c r="I316" s="1">
        <v>0</v>
      </c>
      <c r="J316" s="1" t="s">
        <v>14</v>
      </c>
      <c r="K316" s="2"/>
      <c r="L316" s="5">
        <f>K316*797.74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2024-11-21T09:21:07+03:00</dcterms:created>
  <dcterms:modified xsi:type="dcterms:W3CDTF">2024-11-21T09:21:07+03:00</dcterms:modified>
  <dc:title>Untitled Spreadsheet</dc:title>
  <dc:description/>
  <dc:subject/>
  <cp:keywords/>
  <cp:category/>
</cp:coreProperties>
</file>