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<sst xmlns="http://schemas.openxmlformats.org/spreadsheetml/2006/main" uniqueCount="1089">
  <si>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</si>
  <si>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</si>
  <si>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</si>
  <si>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</si>
  <si>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</si>
  <si>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</si>
  <si>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</si>
  <si>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</si>
  <si>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</si>
  <si>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</si>
  <si>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</si>
  <si>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ALT-110755</t>
  </si>
  <si>
    <t>034020102</t>
  </si>
  <si>
    <t>Труба PE-RT 16х2,0 для теплого пола красная ALTSTREAM (бухта 100 м)</t>
  </si>
  <si>
    <t>38.73 руб.</t>
  </si>
  <si>
    <t>Уточняйте</t>
  </si>
  <si>
    <t>пог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</si>
  <si>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</si>
  <si>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</si>
  <si>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</si>
  <si>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</si>
  <si>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</si>
  <si>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</si>
  <si>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</si>
  <si>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</si>
  <si>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</si>
  <si>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</si>
  <si>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</si>
  <si>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</si>
  <si>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</si>
  <si>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</si>
  <si>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</si>
  <si>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</si>
  <si>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</si>
  <si>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</si>
  <si>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</si>
  <si>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</si>
  <si>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PPA-120001</t>
  </si>
  <si>
    <t>VP76-200</t>
  </si>
  <si>
    <t>Труба VER-PRO для теплого пола PEXb-EVOH 16х2,0 красная (200м) Kuraray-eval</t>
  </si>
  <si>
    <t>79.63 руб.</t>
  </si>
  <si>
    <t>PPA-120004</t>
  </si>
  <si>
    <t>VP89-100</t>
  </si>
  <si>
    <t>Труба VER-PRO универсальная PEXa-EVOH  (рад, теплый пол) 20х2,8 серебро (100м) Kuraray-eval</t>
  </si>
  <si>
    <t>148.10 руб.</t>
  </si>
  <si>
    <t>PPA-120005</t>
  </si>
  <si>
    <t>VP88-100</t>
  </si>
  <si>
    <t>Труба PEXa-AL, c антидиффузионным слоем EVOH, STABIL PLATINUM 16х(2,6) бухта 100м</t>
  </si>
  <si>
    <t>122.62 руб.</t>
  </si>
  <si>
    <t>PPA-120006</t>
  </si>
  <si>
    <t>VP88-200</t>
  </si>
  <si>
    <t>Труба PEXa-AL, c антидиффузионным слоем EVOH, STABIL PLATINUM 16х(2,6) бухта 200м</t>
  </si>
  <si>
    <t>121.03 руб.</t>
  </si>
  <si>
    <t>PPA-120008</t>
  </si>
  <si>
    <t>VP92-100</t>
  </si>
  <si>
    <t>Труба PEXa-AL, c антидиффузионным слоем EVOH, STABIL PLATINUM 20(2,9) бухта 100м</t>
  </si>
  <si>
    <t>176.77 руб.</t>
  </si>
  <si>
    <t>PPA-120009</t>
  </si>
  <si>
    <t>VP93-50</t>
  </si>
  <si>
    <t>Труба PEXa-AL, c антидиффузионным слоем EVOH, STABIL PLATINUM 25(3,7) бухта 50м</t>
  </si>
  <si>
    <t>288.24 руб.</t>
  </si>
  <si>
    <t>PPA-120010</t>
  </si>
  <si>
    <t>VP94-25</t>
  </si>
  <si>
    <t>Труба PEXa-AL, c антидиффузионным слоем EVOH, STABIL PLATINUM 32(4,7) бухта 25м</t>
  </si>
  <si>
    <t>428.38 руб.</t>
  </si>
  <si>
    <t>PPA-120011</t>
  </si>
  <si>
    <t>VP87-100</t>
  </si>
  <si>
    <t>Труба VER-PRO универсальная PEXa-EVOH  (рад, теплый пол) 16х2,2 серебро (100м) Kuraray-eval</t>
  </si>
  <si>
    <t>92.37 руб.</t>
  </si>
  <si>
    <t>PPA-120012</t>
  </si>
  <si>
    <t>VP87-200</t>
  </si>
  <si>
    <t>Труба VER-PRO универсальная PEXa-EVOH  (рад, теплый пол) 16х2,2 серебро (200м) Kuraray-eval</t>
  </si>
  <si>
    <t>89.18 руб.</t>
  </si>
  <si>
    <t>PPA-120013</t>
  </si>
  <si>
    <t>VP90-50</t>
  </si>
  <si>
    <t>Труба VER-PRO универсальная PEXa-EVOH  (рад, теплый пол) 25х3,5 серебро (50м) Kuraray-eval</t>
  </si>
  <si>
    <t>251.62 руб.</t>
  </si>
  <si>
    <t>PPA-120014</t>
  </si>
  <si>
    <t>VP91-50</t>
  </si>
  <si>
    <t>Труба VER-PRO универсальная PEXa-EVOH  (рад, теплый пол) 32х4,4 серебро (50м) Kuraray-eval</t>
  </si>
  <si>
    <t>391.76 руб.</t>
  </si>
  <si>
    <t>PPA-120015</t>
  </si>
  <si>
    <t>DN16*2.0-100</t>
  </si>
  <si>
    <t>Труба для теплого пола PEXb-EVOH 16х2,0 VIEIR красная (100м)</t>
  </si>
  <si>
    <t>65.29 руб.</t>
  </si>
  <si>
    <t>PPA-120016</t>
  </si>
  <si>
    <t>DN16*2.0-200</t>
  </si>
  <si>
    <t>Труба для теплого пола PEXb-EVOH 16х2,0 VIEIR красная (200м)</t>
  </si>
  <si>
    <t>PPA-120017</t>
  </si>
  <si>
    <t>DN16*2.0-600</t>
  </si>
  <si>
    <t>Труба для теплого пола PEXb-EVOH 16х2,0 VIEIR красная (600м)</t>
  </si>
  <si>
    <t>60.52 руб.</t>
  </si>
  <si>
    <t>PPA-120018</t>
  </si>
  <si>
    <t>DN20*2,0-100</t>
  </si>
  <si>
    <t>Труба для теплого пола PEXb-EVOH 20х2,0 VIEIR красная (100м)</t>
  </si>
  <si>
    <t>98.74 руб.</t>
  </si>
  <si>
    <t>PPA-120019</t>
  </si>
  <si>
    <t>DN16*2.2-100</t>
  </si>
  <si>
    <t>Труба универсальная (радиаторы, теплый пол) PEXb-EVOH 16х2,2 VIEIR фиолетовая (100м)</t>
  </si>
  <si>
    <t>87.31 руб.</t>
  </si>
  <si>
    <t>PPA-120020</t>
  </si>
  <si>
    <t>DN16*2.2-200</t>
  </si>
  <si>
    <t>Труба универсальная (радиаторы, теплый пол) PEXb-EVOH 16х2,2 VIEIR фиолетовая (200м)</t>
  </si>
  <si>
    <t>83.59 руб.</t>
  </si>
  <si>
    <t>PPA-120021</t>
  </si>
  <si>
    <t>DN16*2.2-600</t>
  </si>
  <si>
    <t>Труба универсальная (радиаторы, теплый пол) PEXb-EVOH 16х2,2 VIEIR фиолетовая (600м)</t>
  </si>
  <si>
    <t>76.16 руб.</t>
  </si>
  <si>
    <t>PPA-120023</t>
  </si>
  <si>
    <t>VP87-600</t>
  </si>
  <si>
    <t>Труба VER-PRO универсальная PEXa-EVOH  (рад, теплый пол) 16х2,2 серебро (600м) Kuraray-eval</t>
  </si>
  <si>
    <t>86.00 руб.</t>
  </si>
  <si>
    <t>PPA-120024</t>
  </si>
  <si>
    <t>VP76-600</t>
  </si>
  <si>
    <t>Труба VER-PRO для теплого пола PEXb-EVOH 16х2,0 красная (600м) Kuraray-eval</t>
  </si>
  <si>
    <t>PPA-130001</t>
  </si>
  <si>
    <t>SK 40025к</t>
  </si>
  <si>
    <t>кожух гофр. для трубы 16мм (25мм) красный (50м)</t>
  </si>
  <si>
    <t>22.27 руб.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</si>
  <si>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</si>
  <si>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</si>
  <si>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</si>
  <si>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</si>
  <si>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</si>
  <si>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</si>
  <si>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</si>
  <si>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</si>
  <si>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</si>
  <si>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</si>
  <si>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</si>
  <si>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</si>
  <si>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</si>
  <si>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</si>
  <si>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</si>
  <si>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</si>
  <si>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</si>
  <si>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</si>
  <si>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</si>
  <si>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</si>
  <si>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</si>
  <si>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</si>
  <si>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</si>
  <si>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</si>
  <si>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PPA-140002</t>
  </si>
  <si>
    <t>Труба PEX-EVOH 16х2,0, c антидиффузионным слоем СТМ бухта 200м</t>
  </si>
  <si>
    <t>62.00 руб.</t>
  </si>
  <si>
    <t>PPA-140003</t>
  </si>
  <si>
    <t>Труба PEX-EVOH 16х2,0, c антидиффузионным слоем СТМ бухта 500м</t>
  </si>
  <si>
    <t>PPA-220001</t>
  </si>
  <si>
    <t>VRP1622A</t>
  </si>
  <si>
    <t>Монтажная гильза 16*2,2 (500/10ш)</t>
  </si>
  <si>
    <t>шт</t>
  </si>
  <si>
    <t>PPA-220002</t>
  </si>
  <si>
    <t>VRP2028A</t>
  </si>
  <si>
    <t>Монтажная гильза 20*2,8 (400/10ш)</t>
  </si>
  <si>
    <t>73.26 руб.</t>
  </si>
  <si>
    <t>PPA-220003</t>
  </si>
  <si>
    <t>VRP2535A</t>
  </si>
  <si>
    <t>Монтажная гильза 25*3,5 (400/10ш)</t>
  </si>
  <si>
    <t>116.25 руб.</t>
  </si>
  <si>
    <t>PPA-220004</t>
  </si>
  <si>
    <t>VRP3244A</t>
  </si>
  <si>
    <t>Монтажная гильза 32*4,4 (500/10ш)</t>
  </si>
  <si>
    <t>227.73 руб.</t>
  </si>
  <si>
    <t>PPA-220005</t>
  </si>
  <si>
    <t>VRP163SF</t>
  </si>
  <si>
    <t>Муфта аксиальная 16X1/2"вн.  (210/10ш)</t>
  </si>
  <si>
    <t>136.96 руб.</t>
  </si>
  <si>
    <t>PPA-220006</t>
  </si>
  <si>
    <t>VRP164SF</t>
  </si>
  <si>
    <t>Муфта аксиальная 16X3/4"вн.  (150/10ш)</t>
  </si>
  <si>
    <t>187.92 руб.</t>
  </si>
  <si>
    <t>PPA-220007</t>
  </si>
  <si>
    <t>VRP203SF</t>
  </si>
  <si>
    <t>Муфта аксиальная 20X1/2"вн.  (180/10ш)</t>
  </si>
  <si>
    <t>162.44 руб.</t>
  </si>
  <si>
    <t>PPA-220008</t>
  </si>
  <si>
    <t>VRP204SF</t>
  </si>
  <si>
    <t>Муфта аксиальная 20X3/4"вн.  (120/10ш)</t>
  </si>
  <si>
    <t>213.40 руб.</t>
  </si>
  <si>
    <t>PPA-220009</t>
  </si>
  <si>
    <t>VRP254SF</t>
  </si>
  <si>
    <t>Муфта аксиальная 25X3/4"вн.  (120/10ш)</t>
  </si>
  <si>
    <t>270.73 руб.</t>
  </si>
  <si>
    <t>PPA-220010</t>
  </si>
  <si>
    <t>VRP255SF</t>
  </si>
  <si>
    <t>Муфта аксиальная 25X1"вн.  (120/10ш)</t>
  </si>
  <si>
    <t>347.17 руб.</t>
  </si>
  <si>
    <t>PPA-220011</t>
  </si>
  <si>
    <t>VRP325SF</t>
  </si>
  <si>
    <t>Муфта аксиальная 32X1"вн.  (120/10ш)</t>
  </si>
  <si>
    <t>447.49 руб.</t>
  </si>
  <si>
    <t>PPA-220012</t>
  </si>
  <si>
    <t>VRP163SM</t>
  </si>
  <si>
    <t>Муфта аксиальная 16X1/2"нар.  (240/10ш)</t>
  </si>
  <si>
    <t>132.18 руб.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</si>
  <si>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</si>
  <si>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</si>
  <si>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</si>
  <si>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</si>
  <si>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</si>
  <si>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</si>
  <si>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156.07 руб.</t>
  </si>
  <si>
    <t>PPA-220015</t>
  </si>
  <si>
    <t>VRP204SM</t>
  </si>
  <si>
    <t>Муфта аксиальная 20X3/4"нар.  (150/10ш)</t>
  </si>
  <si>
    <t>189.51 руб.</t>
  </si>
  <si>
    <t>PPA-220016</t>
  </si>
  <si>
    <t>VRP254SM</t>
  </si>
  <si>
    <t>Муфта аксиальная 25X3/4"нар. (120/10ш)</t>
  </si>
  <si>
    <t>248.43 руб.</t>
  </si>
  <si>
    <t>PPA-220017</t>
  </si>
  <si>
    <t>VRP255SM</t>
  </si>
  <si>
    <t>Муфта аксиальная 25X1"нар.  (120/10ш)</t>
  </si>
  <si>
    <t>337.61 руб.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</si>
  <si>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</si>
  <si>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</si>
  <si>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</si>
  <si>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</si>
  <si>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</si>
  <si>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</si>
  <si>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95.55 руб.</t>
  </si>
  <si>
    <t>PPA-220020</t>
  </si>
  <si>
    <t>VRP2016S</t>
  </si>
  <si>
    <t>Муфта аксиальная 16X20  (270/10ш)</t>
  </si>
  <si>
    <t>PPA-220021</t>
  </si>
  <si>
    <t>VRP1625S</t>
  </si>
  <si>
    <t>Муфта аксиальная 16X25  (270/10ш)</t>
  </si>
  <si>
    <t>183.14 руб.</t>
  </si>
  <si>
    <t>PPA-220022</t>
  </si>
  <si>
    <t>VRP2025S</t>
  </si>
  <si>
    <t>Муфта аксиальная 20X25  (270/10ш)</t>
  </si>
  <si>
    <t>202.25 руб.</t>
  </si>
  <si>
    <t>PPA-220023</t>
  </si>
  <si>
    <t>VRP2532S</t>
  </si>
  <si>
    <t>Муфта аксиальная 25X32  (270/10ш)</t>
  </si>
  <si>
    <t>371.05 руб.</t>
  </si>
  <si>
    <t>PPA-220024</t>
  </si>
  <si>
    <t>VRP2020S</t>
  </si>
  <si>
    <t>Муфта аксиальная 20X20  (210/10ш)</t>
  </si>
  <si>
    <t>144.92 руб.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</si>
  <si>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</si>
  <si>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</si>
  <si>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</si>
  <si>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</si>
  <si>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</si>
  <si>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</si>
  <si>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607.44 руб.</t>
  </si>
  <si>
    <t>PPA-220027</t>
  </si>
  <si>
    <t>VRP163LF</t>
  </si>
  <si>
    <t>Угольник  аксиальный 16X1/2"вн.  (150/10ш)</t>
  </si>
  <si>
    <t>152.88 руб.</t>
  </si>
  <si>
    <t>PPA-220028</t>
  </si>
  <si>
    <t>VRP164LF</t>
  </si>
  <si>
    <t>Угольник  аксиальный 16X3/4"вн.  (90/10ш)</t>
  </si>
  <si>
    <t>203.84 руб.</t>
  </si>
  <si>
    <t>PPA-220029</t>
  </si>
  <si>
    <t>VRP203LF</t>
  </si>
  <si>
    <t>Угольник  аксиальный 20X1/2"вн.  (120/10ш)</t>
  </si>
  <si>
    <t>194.29 руб.</t>
  </si>
  <si>
    <t>PPA-220030</t>
  </si>
  <si>
    <t>VRP204LF</t>
  </si>
  <si>
    <t>Угольник  аксиальный 20X3/4"вн.  (90/10ш)</t>
  </si>
  <si>
    <t>242.06 руб.</t>
  </si>
  <si>
    <t>PPA-220031</t>
  </si>
  <si>
    <t>VRP254LF</t>
  </si>
  <si>
    <t>Угольник  аксиальный 25X3/4"вн.  (120/10ш)</t>
  </si>
  <si>
    <t>329.65 руб.</t>
  </si>
  <si>
    <t>PPA-220032</t>
  </si>
  <si>
    <t>VRP255LF</t>
  </si>
  <si>
    <t>Угольник  аксиальный 25X1"вн.  (90/10ш)</t>
  </si>
  <si>
    <t>417.24 руб.</t>
  </si>
  <si>
    <t>PPA-220033</t>
  </si>
  <si>
    <t>VRP325LF</t>
  </si>
  <si>
    <t>Угольник  аксиальный 32X1"вн.  (90/10ш)</t>
  </si>
  <si>
    <t>568.52 руб.</t>
  </si>
  <si>
    <t>PPA-220034</t>
  </si>
  <si>
    <t>VRP163LM</t>
  </si>
  <si>
    <t>Угольник  аксиальный 16X1/2"нар.  (150/10ш)</t>
  </si>
  <si>
    <t>160.84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</si>
  <si>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</si>
  <si>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</si>
  <si>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</si>
  <si>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</si>
  <si>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</si>
  <si>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</si>
  <si>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</si>
  <si>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</si>
  <si>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</si>
  <si>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262.76 руб.</t>
  </si>
  <si>
    <t>PPA-220038</t>
  </si>
  <si>
    <t>VRP254LM</t>
  </si>
  <si>
    <t>Угольник  аксиальный 25X3/4"нар.  (120/10ш)</t>
  </si>
  <si>
    <t>350.35 руб.</t>
  </si>
  <si>
    <t>PPA-220039</t>
  </si>
  <si>
    <t>VRP251LM</t>
  </si>
  <si>
    <t>Угольник  аксиальный 25X1"нар.  (90/10ш)</t>
  </si>
  <si>
    <t>394.94 руб.</t>
  </si>
  <si>
    <t>PPA-220041</t>
  </si>
  <si>
    <t>VRP1616L</t>
  </si>
  <si>
    <t>Угольник  аксиальный 16X16  (180/10ш)</t>
  </si>
  <si>
    <t>140.14 руб.</t>
  </si>
  <si>
    <t>PPA-220042</t>
  </si>
  <si>
    <t>VRP2020L</t>
  </si>
  <si>
    <t>Угольник  аксиальный 20X20  (120/10ш)</t>
  </si>
  <si>
    <t>232.51 руб.</t>
  </si>
  <si>
    <t>PPA-220043</t>
  </si>
  <si>
    <t>VRP2525L</t>
  </si>
  <si>
    <t>Угольник  аксиальный 25X25  (180/10ш)</t>
  </si>
  <si>
    <t>406.09 руб.</t>
  </si>
  <si>
    <t>PPA-220044</t>
  </si>
  <si>
    <t>VRP3232L</t>
  </si>
  <si>
    <t>Угольник  аксиальный 32X32  (120/10ш)</t>
  </si>
  <si>
    <t>721.40 руб.</t>
  </si>
  <si>
    <t>PPA-220045</t>
  </si>
  <si>
    <t>VRP16316TF</t>
  </si>
  <si>
    <t>Тройник аксиальный 16X1/2"вн.X16  (120/10ш)</t>
  </si>
  <si>
    <t>219.77 руб.</t>
  </si>
  <si>
    <t>PPA-220046</t>
  </si>
  <si>
    <t>VRP20320TF</t>
  </si>
  <si>
    <t>Тройник  аксиальный 20X1/2"вн.X20  (90/10ш)</t>
  </si>
  <si>
    <t>289.84 руб.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</si>
  <si>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</si>
  <si>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</si>
  <si>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</si>
  <si>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</si>
  <si>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</si>
  <si>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</si>
  <si>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495.27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</si>
  <si>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</si>
  <si>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</si>
  <si>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</si>
  <si>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</si>
  <si>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</si>
  <si>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</si>
  <si>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</si>
  <si>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858.36 руб.</t>
  </si>
  <si>
    <t>PPA-220051</t>
  </si>
  <si>
    <t>VRP16316TM</t>
  </si>
  <si>
    <t>Тройник аксиальный 16X1/2"нар.X16  (120/10ш)</t>
  </si>
  <si>
    <t>267.54 руб.</t>
  </si>
  <si>
    <t>PPA-220052</t>
  </si>
  <si>
    <t>VRP20320TM</t>
  </si>
  <si>
    <t>Тройник  аксиальный 20X1/2"нар.X20  (90/10ш)</t>
  </si>
  <si>
    <t>PPA-220053</t>
  </si>
  <si>
    <t>VRP20420TM</t>
  </si>
  <si>
    <t>Тройник  аксиальный 20X3/4"нар.X20  (60/10ш)</t>
  </si>
  <si>
    <t>404.50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</si>
  <si>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</si>
  <si>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</si>
  <si>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</si>
  <si>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</si>
  <si>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</si>
  <si>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</si>
  <si>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</si>
  <si>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564.71 руб.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</si>
  <si>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</si>
  <si>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</si>
  <si>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</si>
  <si>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</si>
  <si>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</si>
  <si>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</si>
  <si>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</si>
  <si>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199.06 руб.</t>
  </si>
  <si>
    <t>PPA-220058</t>
  </si>
  <si>
    <t>VRP201616T</t>
  </si>
  <si>
    <t>Тройник  аксиальный 20X16X16  (120/10ш)</t>
  </si>
  <si>
    <t>237.28 руб.</t>
  </si>
  <si>
    <t>PPA-220059</t>
  </si>
  <si>
    <t>VRP201620T</t>
  </si>
  <si>
    <t>Тройник  аксиальный 20X16X20  (120/10ш)</t>
  </si>
  <si>
    <t>273.91 руб.</t>
  </si>
  <si>
    <t>PPA-220060</t>
  </si>
  <si>
    <t>VRP202020T</t>
  </si>
  <si>
    <t>Тройник  аксиальный 20X20X20  (90/10ш)</t>
  </si>
  <si>
    <t>315.32 руб.</t>
  </si>
  <si>
    <t>PPA-220061</t>
  </si>
  <si>
    <t>VRP252525T</t>
  </si>
  <si>
    <t>Тройник  аксиальный 25X25X25  (90/10ш)</t>
  </si>
  <si>
    <t>538.27 руб.</t>
  </si>
  <si>
    <t>PPA-220062</t>
  </si>
  <si>
    <t>VRP323232T</t>
  </si>
  <si>
    <t>Тройник  аксиальный 32X32X32  (90/10ш)</t>
  </si>
  <si>
    <t>977.80 руб.</t>
  </si>
  <si>
    <t>PPA-220063</t>
  </si>
  <si>
    <t>VRP163C</t>
  </si>
  <si>
    <t>Муфта аксиальная с накидной гайкой 16X1/2"вн.  (180/10ш)</t>
  </si>
  <si>
    <t>133.77 руб.</t>
  </si>
  <si>
    <t>PPA-220064</t>
  </si>
  <si>
    <t>VRP164C</t>
  </si>
  <si>
    <t>Муфта аксиальная с накидной гайкой 16X3/4"вн.  (180/10ш)</t>
  </si>
  <si>
    <t>170.40 руб.</t>
  </si>
  <si>
    <t>PPA-220065</t>
  </si>
  <si>
    <t>VRP203C</t>
  </si>
  <si>
    <t>Муфта аксиальная с накидной гайкой 20X1/2"вн.  (180/10ш)</t>
  </si>
  <si>
    <t>159.25 руб.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</si>
  <si>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</si>
  <si>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</si>
  <si>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</si>
  <si>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</si>
  <si>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</si>
  <si>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</si>
  <si>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243.65 руб.</t>
  </si>
  <si>
    <t>PPA-220068</t>
  </si>
  <si>
    <t>VRP163ZLF</t>
  </si>
  <si>
    <t>Водорозетка угольник  аксиальный с креплением 16(2,2)X1/2"вн.  (90/10ш)</t>
  </si>
  <si>
    <t>257.99 руб.</t>
  </si>
  <si>
    <t>PPA-220069</t>
  </si>
  <si>
    <t>VRP203ZLF</t>
  </si>
  <si>
    <t>Угольник  аксиальный с креплением 20X1/2"вн.  (90/10ш)</t>
  </si>
  <si>
    <t>299.39 руб.</t>
  </si>
  <si>
    <t>PPA-220070</t>
  </si>
  <si>
    <t>VRP204ZLF</t>
  </si>
  <si>
    <t>Угольник  аксиальный с креплением 20X3/4"вн.  (90/10ш)</t>
  </si>
  <si>
    <t>355.13 руб.</t>
  </si>
  <si>
    <t>PPA-220071</t>
  </si>
  <si>
    <t>VP326</t>
  </si>
  <si>
    <t>Трубка Г-образная аксиальная для радиатора 16x250 (100шт)</t>
  </si>
  <si>
    <t>437.94 руб.</t>
  </si>
  <si>
    <t>PPA-220073</t>
  </si>
  <si>
    <t>VRP1626A</t>
  </si>
  <si>
    <t>Монтажная гильза Ф16.2*2,6  VER-PRO  (200/10шт)</t>
  </si>
  <si>
    <t>66.89 руб.</t>
  </si>
  <si>
    <t>PPA-220074</t>
  </si>
  <si>
    <t>VRP253SM</t>
  </si>
  <si>
    <t>Переходник  аксиальный S25X1/2 M  VER-PRO  (120/2шт)</t>
  </si>
  <si>
    <t>221.36 руб.</t>
  </si>
  <si>
    <t>PPA-220075</t>
  </si>
  <si>
    <t>VRP324SM</t>
  </si>
  <si>
    <t>Переходник  аксиальный S32X3/4 M   VER-PRO  (60/2шт)</t>
  </si>
  <si>
    <t>PPA-220079</t>
  </si>
  <si>
    <t>VRP201625T</t>
  </si>
  <si>
    <t>Тройник  аксиальный Т20X16X25   VER-PRO  (27/3шт)</t>
  </si>
  <si>
    <t>351.94 руб.</t>
  </si>
  <si>
    <t>PPA-220080</t>
  </si>
  <si>
    <t>VRP251625T</t>
  </si>
  <si>
    <t>Тройник  аксиальный Т25X16X25   VER-PRO  (27/3шт)</t>
  </si>
  <si>
    <t>414.05 руб.</t>
  </si>
  <si>
    <t>PPA-220081</t>
  </si>
  <si>
    <t>VRP252025T</t>
  </si>
  <si>
    <t>Тройник  аксиальный Т25X20X25   VER-PRO  (90/3шт)</t>
  </si>
  <si>
    <t>460.23 руб.</t>
  </si>
  <si>
    <t>PPA-220082</t>
  </si>
  <si>
    <t>VRP322532T</t>
  </si>
  <si>
    <t>Тройник  аксиальный Т32X25X32   VER-PRO  (12/2шт)</t>
  </si>
  <si>
    <t>813.77 руб.</t>
  </si>
  <si>
    <t>PPA-220083</t>
  </si>
  <si>
    <t>VRP322032T</t>
  </si>
  <si>
    <t>Тройник  аксиальный Т32X20X32   VER-PRO  (50/2шт)</t>
  </si>
  <si>
    <t>726.18 руб.</t>
  </si>
  <si>
    <t>PPA-220084</t>
  </si>
  <si>
    <t>VRP255C</t>
  </si>
  <si>
    <t>Переходник  аксиальный с накидной гайкой Ф25X1 F   VER-PRO  (36/2шт)</t>
  </si>
  <si>
    <t>348.76 руб.</t>
  </si>
  <si>
    <t>PPA-220085</t>
  </si>
  <si>
    <t>VRP325C</t>
  </si>
  <si>
    <t>Переходник  аксиальный с накидной гайкой Ф32X1 F   VER-PRO  (27/3шт)</t>
  </si>
  <si>
    <t>PPA-220086</t>
  </si>
  <si>
    <t>VRP254ZLF</t>
  </si>
  <si>
    <t>Уголок  аксиальный с креплением ZL25X3/4 F   VER-PRO  (27/3шт)</t>
  </si>
  <si>
    <t>VER-000238</t>
  </si>
  <si>
    <t>VRP325LM</t>
  </si>
  <si>
    <t>Уголок  аксиальный L32X1"M  "VER-PRO" (18/2шт)</t>
  </si>
  <si>
    <t>613.11 руб.</t>
  </si>
  <si>
    <t>VER-000282</t>
  </si>
  <si>
    <t>VRP164C-A</t>
  </si>
  <si>
    <t>Соединитель ЕВРОКОНУС с накидной гайкой Ф16X3/4"F  "VER-PRO" (75/5шт)</t>
  </si>
  <si>
    <t>210.21 руб.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</si>
  <si>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</si>
  <si>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</si>
  <si>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</si>
  <si>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</si>
  <si>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</si>
  <si>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</si>
  <si>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1 065.38 руб.</t>
  </si>
  <si>
    <t>VER-000317</t>
  </si>
  <si>
    <t>VRKP1622ZLF</t>
  </si>
  <si>
    <t>Водорозетка аксиальная удлиненная с креплением 16X2,2-1/2" "VER-PRO" (36/3шт)</t>
  </si>
  <si>
    <t>434.75 руб.</t>
  </si>
  <si>
    <t>VER-000437</t>
  </si>
  <si>
    <t>VRP1622C</t>
  </si>
  <si>
    <t>Пробка аксиальная Ф16X2,2"VER-PRO" (110/10шт)</t>
  </si>
  <si>
    <t>VER-000438</t>
  </si>
  <si>
    <t>VRP2028C</t>
  </si>
  <si>
    <t>Пробка аксиальная Ф20X2,8"VER-PRO" (100/10шт)</t>
  </si>
  <si>
    <t>90.77 руб.</t>
  </si>
  <si>
    <t>VER-000439</t>
  </si>
  <si>
    <t>VRP2535C</t>
  </si>
  <si>
    <t>Пробка аксиальная Ф25X3,5"VER-PRO" (80/5шт)</t>
  </si>
  <si>
    <t>154.47 руб.</t>
  </si>
  <si>
    <t>VER-000462</t>
  </si>
  <si>
    <t>VRP321632T</t>
  </si>
  <si>
    <t>Тройник  аксиальный Т32X16X32  "VER-PRO" (16/2шт)</t>
  </si>
  <si>
    <t>672.04 руб.</t>
  </si>
  <si>
    <t>VER-000463</t>
  </si>
  <si>
    <t>VRTT201616</t>
  </si>
  <si>
    <t>Аксиальная одноплоскостная крестовина в изоляции 20x16x16 (18/1шт)</t>
  </si>
  <si>
    <t>1 087.68 руб.</t>
  </si>
  <si>
    <t>VER-000464</t>
  </si>
  <si>
    <t>VRTT201620</t>
  </si>
  <si>
    <t>Аксиальная одноплоскостная крестовина в изоляции 20x16x20 (18/1шт)</t>
  </si>
  <si>
    <t>1 194.38 руб.</t>
  </si>
  <si>
    <t>VER-000510</t>
  </si>
  <si>
    <t>VRP202016T</t>
  </si>
  <si>
    <t>Тройник  аксиальный Т20X20X16  "VER-PRO" (42/3шт)</t>
  </si>
  <si>
    <t>286.65 руб.</t>
  </si>
  <si>
    <t>VER-000511</t>
  </si>
  <si>
    <t>VRP252016T</t>
  </si>
  <si>
    <t>Тройник  аксиальный Т25X20X16  "VER-PRO" (27/3шт)</t>
  </si>
  <si>
    <t>369.46 руб.</t>
  </si>
  <si>
    <t>VER-000512</t>
  </si>
  <si>
    <t>VRP252020T</t>
  </si>
  <si>
    <t>Тройник  аксиальный Т25X20X20 "VER-PRO" (27/3шт)</t>
  </si>
  <si>
    <t>398.13 руб.</t>
  </si>
  <si>
    <t>VER-000513</t>
  </si>
  <si>
    <t>VRP252520T</t>
  </si>
  <si>
    <t>Тройник  аксиальный Т25X25X20 "VER-PRO" (27/3шт)</t>
  </si>
  <si>
    <t>477.75 руб.</t>
  </si>
  <si>
    <t>VER-000514</t>
  </si>
  <si>
    <t>VRP322525T</t>
  </si>
  <si>
    <t>Тройник  аксиальный Т32X25X25 "VER-PRO" (16/2шт)</t>
  </si>
  <si>
    <t>705.48 руб.</t>
  </si>
  <si>
    <t>VER-000698</t>
  </si>
  <si>
    <t>VPD163F</t>
  </si>
  <si>
    <t>Уголок аксиальный настенный для гипсокартона 1/2"F*16*2.2 (300/10шт)</t>
  </si>
  <si>
    <t>651.33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</si>
  <si>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</si>
  <si>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</si>
  <si>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</si>
  <si>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541.45 руб.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</si>
  <si>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</si>
  <si>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</si>
  <si>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</si>
  <si>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1 251.71 руб.</t>
  </si>
  <si>
    <t>VER-001289</t>
  </si>
  <si>
    <t>VP2020-25</t>
  </si>
  <si>
    <t>Т-образная трубка из нержавеющей стали для подключения радиатора 20(2.8)x20(2.8)-25 (60/6шт)</t>
  </si>
  <si>
    <t>633.82 руб.</t>
  </si>
  <si>
    <t>VER-001296</t>
  </si>
  <si>
    <t>VRP163LF-C</t>
  </si>
  <si>
    <t>Уголок  аксиальный с накидной гайкой 16x1/2"F (200/10шт)</t>
  </si>
  <si>
    <t>VER-001297</t>
  </si>
  <si>
    <t>VRP164LF-C</t>
  </si>
  <si>
    <t>Уголок  аксиальный с накидной гайкой 16x3/4"F (200/10шт)</t>
  </si>
  <si>
    <t>230.91 руб.</t>
  </si>
  <si>
    <t>VER-001298</t>
  </si>
  <si>
    <t>VRP203LF-C</t>
  </si>
  <si>
    <t>Уголок  аксиальный с накидной гайкой 20x1/2" (150/10шт)</t>
  </si>
  <si>
    <t>216.58 руб.</t>
  </si>
  <si>
    <t>VER-001299</t>
  </si>
  <si>
    <t>VRP204LF-C</t>
  </si>
  <si>
    <t>Уголок  аксиальный с накидной гайкой 20x3/4" (150/10шт)</t>
  </si>
  <si>
    <t>VER-001300</t>
  </si>
  <si>
    <t>VRP254LF-C</t>
  </si>
  <si>
    <t>Уголок  аксиальный с накидной гайкой 25x3/4" (100/5шт)</t>
  </si>
  <si>
    <t>VER-001343</t>
  </si>
  <si>
    <t>VP329</t>
  </si>
  <si>
    <t>Г-Образная трубка 20*1/2-250 (100/10шт)</t>
  </si>
  <si>
    <t>501.64 руб.</t>
  </si>
  <si>
    <t>VER-001353</t>
  </si>
  <si>
    <t>VRP251616T</t>
  </si>
  <si>
    <t>Тройник аксиальный ТT25x16x16 (27/3шт)</t>
  </si>
  <si>
    <t>VER-001354</t>
  </si>
  <si>
    <t>VRP251620T</t>
  </si>
  <si>
    <t>Тройник аксиальный ТT25x16x20 (27/3шт)</t>
  </si>
  <si>
    <t>388.57 руб.</t>
  </si>
  <si>
    <t>VER-001355</t>
  </si>
  <si>
    <t>VRP321625T</t>
  </si>
  <si>
    <t>Тройник аксиальный ТT32x16x25 (16/2шт)</t>
  </si>
  <si>
    <t>629.04 руб.</t>
  </si>
  <si>
    <t>VER-001364</t>
  </si>
  <si>
    <t>VRP164C-B</t>
  </si>
  <si>
    <t>Переходник под евроконус с накидной гайкой Ф16(2.0)x3/4"F (75/5шт)</t>
  </si>
  <si>
    <t>VER-001365</t>
  </si>
  <si>
    <t>VRP204C-B</t>
  </si>
  <si>
    <t>Переходник под евроконус с накидной гайкой Ф20(2.0)x3/4"F (72/4шт)</t>
  </si>
  <si>
    <t>208.62 руб.</t>
  </si>
  <si>
    <t>VER-001500</t>
  </si>
  <si>
    <t>VRP253SF</t>
  </si>
  <si>
    <t>Переходник аксиальный S25x1/2"F (55/5шт)</t>
  </si>
  <si>
    <t>246.84 руб.</t>
  </si>
  <si>
    <t>VER-001501</t>
  </si>
  <si>
    <t>VRP324SF</t>
  </si>
  <si>
    <t>Переходник аксиальный S32x3/4"F (33/3шт)</t>
  </si>
  <si>
    <t>VER-001502</t>
  </si>
  <si>
    <t>VRP16416TF</t>
  </si>
  <si>
    <t>Тройник аксиальный Т16x3/4"Fx16 (39/3шт)</t>
  </si>
  <si>
    <t>326.46 руб.</t>
  </si>
  <si>
    <t>VER-001503</t>
  </si>
  <si>
    <t>VRP16416TM</t>
  </si>
  <si>
    <t>Тройник аксиальный Т16x3/4"Mx16 (39/3шт)</t>
  </si>
  <si>
    <t>323.28 руб.</t>
  </si>
  <si>
    <t>VER-001504</t>
  </si>
  <si>
    <t>VRP202516T</t>
  </si>
  <si>
    <t>Тройник аксиальный T20x25x16 (27/3шт)</t>
  </si>
  <si>
    <t>383.79 руб.</t>
  </si>
  <si>
    <t>VER-001505</t>
  </si>
  <si>
    <t>VRP252532T</t>
  </si>
  <si>
    <t>Тройник аксиальный T25x25x32 (18/2шт)</t>
  </si>
  <si>
    <t>756.44 руб.</t>
  </si>
  <si>
    <t>VER-001506</t>
  </si>
  <si>
    <t>VRP164ZLF</t>
  </si>
  <si>
    <t>Уголок аксиальный с креплением ZL16x3/4"F (40/4шт)</t>
  </si>
  <si>
    <t>328.06 руб.</t>
  </si>
  <si>
    <t>VLC-210003</t>
  </si>
  <si>
    <t>VR1620.200</t>
  </si>
  <si>
    <t>Труба полимерная PE-RT 16(2,0) бухта 200м</t>
  </si>
  <si>
    <t>41.00 руб.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</si>
  <si>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</si>
  <si>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</si>
  <si>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</si>
  <si>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96.00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</si>
  <si>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</si>
  <si>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</si>
  <si>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</si>
  <si>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</si>
  <si>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</si>
  <si>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</si>
  <si>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140.00 руб.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</si>
  <si>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</si>
  <si>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</si>
  <si>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</si>
  <si>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</si>
  <si>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</si>
  <si>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</si>
  <si>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VLC-900216</t>
  </si>
  <si>
    <t>VTm.400.BG.001622</t>
  </si>
  <si>
    <t>Гильза ( надвижной фитинг) 16(2,2)</t>
  </si>
  <si>
    <t>102.00 руб.</t>
  </si>
  <si>
    <t>VLC-900217</t>
  </si>
  <si>
    <t>VTm.401.BG.001604</t>
  </si>
  <si>
    <t>Соединитель надвижной с переходом на нар.резьбу 16(2,2)х1/2"</t>
  </si>
  <si>
    <t>234.00 руб.</t>
  </si>
  <si>
    <t>VLC-900218</t>
  </si>
  <si>
    <t>VTm.402.BG.001604</t>
  </si>
  <si>
    <t>Соединитель надвижной с переходом на вн.резьбу 16(2,2)х1/2"</t>
  </si>
  <si>
    <t>263.00 руб.</t>
  </si>
  <si>
    <t>VLC-900219</t>
  </si>
  <si>
    <t>VTm.403.BG.001616</t>
  </si>
  <si>
    <t>Соединитель надвижной 16(2,2)х16(2,2)</t>
  </si>
  <si>
    <t>187.00 руб.</t>
  </si>
  <si>
    <t>VLC-900220</t>
  </si>
  <si>
    <t>VTm.422.BG.001604</t>
  </si>
  <si>
    <t>Соединитель надвижной с накидной гайкой 16(2,2) х 1/2"</t>
  </si>
  <si>
    <t>380.00 руб.</t>
  </si>
  <si>
    <t>VLC-900221</t>
  </si>
  <si>
    <t>VTm.422.EBG.001605</t>
  </si>
  <si>
    <t>Соединитель надвижной с накидной гайкой EUROCONUS 16(2,2) х 3/4"EC</t>
  </si>
  <si>
    <t>473.00 руб.</t>
  </si>
  <si>
    <t>VLC-900222</t>
  </si>
  <si>
    <t>VTm.431.BG.161616</t>
  </si>
  <si>
    <t>Тройник надвижной 16(2,2)х16(2,2)х16(2,2)</t>
  </si>
  <si>
    <t>496.00 руб.</t>
  </si>
  <si>
    <t>VLC-900223</t>
  </si>
  <si>
    <t>VTm.432.BG.160416</t>
  </si>
  <si>
    <t>Тройник надвижной с переходом на вн.р. 16(2,2) х 1/2" х 16(2,2)</t>
  </si>
  <si>
    <t>407.00 руб.</t>
  </si>
  <si>
    <t>VLC-900224</t>
  </si>
  <si>
    <t>VTm.451.BG.001616</t>
  </si>
  <si>
    <t>Угольник надвижной 16(2,2)х16(2,2)</t>
  </si>
  <si>
    <t>351.00 руб.</t>
  </si>
  <si>
    <t>VLC-900225</t>
  </si>
  <si>
    <t>VTm.452.BG.001604</t>
  </si>
  <si>
    <t>Угольник надвижной с переходом на вн.р. 16(2,2) х 1/2"</t>
  </si>
  <si>
    <t>403.00 руб.</t>
  </si>
  <si>
    <t>VLC-900226</t>
  </si>
  <si>
    <t>VTm.453.BG.001604</t>
  </si>
  <si>
    <t>Угольник надвижной с переходом на нар.р. 16(2,2) х 1/2"</t>
  </si>
  <si>
    <t>362.00 руб.</t>
  </si>
  <si>
    <t>VLC-900227</t>
  </si>
  <si>
    <t>VTm.454.BG.001604</t>
  </si>
  <si>
    <t>Водорозетка надвижная 16(2,2) х 1/2"</t>
  </si>
  <si>
    <t>427.00 руб.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</si>
  <si>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</si>
  <si>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</si>
  <si>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</si>
  <si>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406.00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</si>
  <si>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</si>
  <si>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</si>
  <si>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</si>
  <si>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843.00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</si>
  <si>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</si>
  <si>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</si>
  <si>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</si>
  <si>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2 095.00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</si>
  <si>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</si>
  <si>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</si>
  <si>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</si>
  <si>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962.00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</si>
  <si>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</si>
  <si>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</si>
  <si>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</si>
  <si>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907.00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</si>
  <si>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</si>
  <si>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</si>
  <si>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</si>
  <si>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986.00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</si>
  <si>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</si>
  <si>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</si>
  <si>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</si>
  <si>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1 081.00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</si>
  <si>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</si>
  <si>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</si>
  <si>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</si>
  <si>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1 173.00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</si>
  <si>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</si>
  <si>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</si>
  <si>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</si>
  <si>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1 090.00 руб.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</si>
  <si>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</si>
  <si>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</si>
  <si>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</si>
  <si>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1 266.00 руб.</t>
  </si>
  <si>
    <t>VLC-900438</t>
  </si>
  <si>
    <t>VTm.400.BC.001622</t>
  </si>
  <si>
    <t>Гильза хромированная (надвижной фитинг) 16(2,2)</t>
  </si>
  <si>
    <t>116.00 руб.</t>
  </si>
  <si>
    <t>VLC-900439</t>
  </si>
  <si>
    <t>VTm.400.BC.002028</t>
  </si>
  <si>
    <t>Гильза хромированная (надвижной фитинг) 20(2,8)</t>
  </si>
  <si>
    <t>137.00 руб.</t>
  </si>
  <si>
    <t>VLC-900440</t>
  </si>
  <si>
    <t>VT.481.KS.01</t>
  </si>
  <si>
    <t>Кронштейн стальной для крепления фитингов VTm.481.P 50 мм</t>
  </si>
  <si>
    <t>131.00 руб.</t>
  </si>
  <si>
    <t>VLC-900458</t>
  </si>
  <si>
    <t>VTm.400.BG.003244</t>
  </si>
  <si>
    <t>Гильза (надвижной фитинг) 32(4,4)</t>
  </si>
  <si>
    <t>369.00 руб.</t>
  </si>
  <si>
    <t>VLC-900459</t>
  </si>
  <si>
    <t>VTm.401.BG.003205</t>
  </si>
  <si>
    <t>Соединитель надвижной с переходом на нар.р.32(4,4) х 3/4"</t>
  </si>
  <si>
    <t>515.00 руб.</t>
  </si>
  <si>
    <t>VLC-900460</t>
  </si>
  <si>
    <t>VTm.401.BG.003206</t>
  </si>
  <si>
    <t>Соединитель надвижной с переходом на нар.р.32(4,4) х 1"</t>
  </si>
  <si>
    <t>659.00 руб.</t>
  </si>
  <si>
    <t>VLC-900461</t>
  </si>
  <si>
    <t>VTm.402.BG.003205</t>
  </si>
  <si>
    <t>Соединитель надвижной с переходом на вн.р.32(4,4) х 3/4"</t>
  </si>
  <si>
    <t>598.00 руб.</t>
  </si>
  <si>
    <t>VLC-900462</t>
  </si>
  <si>
    <t>VTm.402.BG.003206</t>
  </si>
  <si>
    <t>Соединитель надвижной с переходом на вн.р.32(4,4) х 1"</t>
  </si>
  <si>
    <t>713.00 руб.</t>
  </si>
  <si>
    <t>VLC-900463</t>
  </si>
  <si>
    <t>VTm.403.BG.003232</t>
  </si>
  <si>
    <t>Соединитель надвижной 32(4,4) х 32(4,4)</t>
  </si>
  <si>
    <t>682.00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</si>
  <si>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</si>
  <si>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</si>
  <si>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</si>
  <si>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</si>
  <si>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</si>
  <si>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</si>
  <si>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670.00 руб.</t>
  </si>
  <si>
    <t>VLC-900466</t>
  </si>
  <si>
    <t>VTm.431.BG.323232</t>
  </si>
  <si>
    <t>Тройник надвижной  32(4,4) х 32(4,4) х 32(4,4)</t>
  </si>
  <si>
    <t>1 521.00 руб.</t>
  </si>
  <si>
    <t>VLC-900467</t>
  </si>
  <si>
    <t>VTm.431.BG.321632</t>
  </si>
  <si>
    <t>Тройник надвижной  32(4,4) х 16(2,2) х 32(4,4)</t>
  </si>
  <si>
    <t>1 185.00 руб.</t>
  </si>
  <si>
    <t>VLC-900468</t>
  </si>
  <si>
    <t>VTm.431.BG.322032</t>
  </si>
  <si>
    <t>Тройник надвижной  32(4,4) х 20(2,8) х 32(4,4)</t>
  </si>
  <si>
    <t>1 140.00 руб.</t>
  </si>
  <si>
    <t>VLC-900469</t>
  </si>
  <si>
    <t>VTm.431.BG.322532</t>
  </si>
  <si>
    <t>Тройник надвижной  32(4,4) х 25(3,5) х 32(4,4)</t>
  </si>
  <si>
    <t>1 187.00 руб.</t>
  </si>
  <si>
    <t>VLC-900470</t>
  </si>
  <si>
    <t>VTm.432.BG.320632</t>
  </si>
  <si>
    <t>Тройник надвижной с переходом на вн.р.32(4,4) х 1" х32(4,4)</t>
  </si>
  <si>
    <t>1 600.00 руб.</t>
  </si>
  <si>
    <t>VLC-900471</t>
  </si>
  <si>
    <t>VTm.451.BG.003232</t>
  </si>
  <si>
    <t>Угольник надвижной 32(4,4) х 32(4,4)</t>
  </si>
  <si>
    <t>1 188.00 руб.</t>
  </si>
  <si>
    <t>VLC-900472</t>
  </si>
  <si>
    <t>VTm.452.BG.003206</t>
  </si>
  <si>
    <t>Угольник надвижной с переходом на вн.р 32(4,4) х 1"</t>
  </si>
  <si>
    <t>1 022.00 руб.</t>
  </si>
  <si>
    <t>VLC-900473</t>
  </si>
  <si>
    <t>VTm.453.BG.003206</t>
  </si>
  <si>
    <t>Угольник надвижной с переходом на нар.р. 32(4,4) х1"</t>
  </si>
  <si>
    <t>918.00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</si>
  <si>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</si>
  <si>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</si>
  <si>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</si>
  <si>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2 453.00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</si>
  <si>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</si>
  <si>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</si>
  <si>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</si>
  <si>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2 788.00 руб.</t>
  </si>
  <si>
    <t>VLC-900533</t>
  </si>
  <si>
    <t>VR1620.200C</t>
  </si>
  <si>
    <t>Труба PE-RT 16(2,0) полиэтилен повышенной термостойкости (тип 2) VALTEC (200м)</t>
  </si>
  <si>
    <t>39.00 руб.</t>
  </si>
  <si>
    <t>VLC-900579</t>
  </si>
  <si>
    <t>VTm.402.BG.002504</t>
  </si>
  <si>
    <t>Соединитель надвижной с переходом на вн.р. 25(3,5) х 1/2"</t>
  </si>
  <si>
    <t>302.00 руб.</t>
  </si>
  <si>
    <t>VLC-900580</t>
  </si>
  <si>
    <t>VTm.431.BG.202516</t>
  </si>
  <si>
    <t>Тройник надвижной 20(2,8) х25(3,5) х 16(2,2)</t>
  </si>
  <si>
    <t>559.00 руб.</t>
  </si>
  <si>
    <t>VLC-900581</t>
  </si>
  <si>
    <t>VTm.431.BG.322020</t>
  </si>
  <si>
    <t>Тройник надвижной 32(4,4) х 20(2,8) х 20(2,8)</t>
  </si>
  <si>
    <t>914.00 руб.</t>
  </si>
  <si>
    <t>VLC-900582</t>
  </si>
  <si>
    <t>VTm.431.BG.322025</t>
  </si>
  <si>
    <t>Тройник надвижной 32(4,4) х 20(2,8) х 25(3,5)</t>
  </si>
  <si>
    <t>953.00 руб.</t>
  </si>
  <si>
    <t>VLC-900644</t>
  </si>
  <si>
    <t>VA1622.3.C.050</t>
  </si>
  <si>
    <t>Труба PEXa 16(2.2) универсальная (радиаторы, теплый пол) с барьерным слоем EVOH, бухта 50 м</t>
  </si>
  <si>
    <t>100.00 руб.</t>
  </si>
  <si>
    <t>VLC-900646</t>
  </si>
  <si>
    <t>VA1622.3.C.070</t>
  </si>
  <si>
    <t>Труба PEXa 16(2.2) универсальная (радиаторы, теплый пол) с барьерным слоем EVOH, бухта 70 м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</si>
  <si>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</si>
  <si>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</si>
  <si>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</si>
  <si>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256.00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</si>
  <si>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</si>
  <si>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</si>
  <si>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</si>
  <si>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</si>
  <si>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</si>
  <si>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</si>
  <si>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152.00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</si>
  <si>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</si>
  <si>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</si>
  <si>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</si>
  <si>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</si>
  <si>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</si>
  <si>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</si>
  <si>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VLC-999027</t>
  </si>
  <si>
    <t>VTm.400.BG.002028</t>
  </si>
  <si>
    <t>Гильза (надвижной фитинг) 20(2,8)</t>
  </si>
  <si>
    <t>120.00 руб.</t>
  </si>
  <si>
    <t>VLC-999028</t>
  </si>
  <si>
    <t>VTm.400.BG.002535</t>
  </si>
  <si>
    <t>Гильза (надвижной фитинг) 25(3,5)</t>
  </si>
  <si>
    <t>185.00 руб.</t>
  </si>
  <si>
    <t>VLC-999029</t>
  </si>
  <si>
    <t>VTm.401.BG.002004</t>
  </si>
  <si>
    <t>Соединитель надвижной с переходом на нар.р. 20(2,8) х 1/2"</t>
  </si>
  <si>
    <t>309.00 руб.</t>
  </si>
  <si>
    <t>VLC-999030</t>
  </si>
  <si>
    <t>VTm.401.BG.002005</t>
  </si>
  <si>
    <t>Соединитель надвижной с переходом на нар.р. 20(2,8) х 3/4"</t>
  </si>
  <si>
    <t>272.00 руб.</t>
  </si>
  <si>
    <t>VLC-999031</t>
  </si>
  <si>
    <t>VTm.401.BG.002504</t>
  </si>
  <si>
    <t>Соединитель надвижной с переходом на нар.р. 25(3,5) х 1/2"</t>
  </si>
  <si>
    <t>505.00 руб.</t>
  </si>
  <si>
    <t>VLC-999032</t>
  </si>
  <si>
    <t>VTm.401.BG.002505</t>
  </si>
  <si>
    <t>Соединитель надвижной с переходом на нар.р. 25(3,5) х 3/4"</t>
  </si>
  <si>
    <t>466.00 руб.</t>
  </si>
  <si>
    <t>VLC-999033</t>
  </si>
  <si>
    <t>VTm.401.BG.002506</t>
  </si>
  <si>
    <t>Соединитель надвижной с переходом на нар.р. 25(3,5) х 1"</t>
  </si>
  <si>
    <t>579.00 руб.</t>
  </si>
  <si>
    <t>VLC-999034</t>
  </si>
  <si>
    <t>VTm.402.BG.002004</t>
  </si>
  <si>
    <t>Соединитель надвижной с переходом на вн.р. 20(2,8) х 1/2"</t>
  </si>
  <si>
    <t>291.00 руб.</t>
  </si>
  <si>
    <t>VLC-999035</t>
  </si>
  <si>
    <t>VTm.402.BG.002005</t>
  </si>
  <si>
    <t>Соединитель надвижной с переходом на вн.р. 20(2,8) х 3/4"</t>
  </si>
  <si>
    <t>306.00 руб.</t>
  </si>
  <si>
    <t>VLC-999036</t>
  </si>
  <si>
    <t>VTm.402.BG.002505</t>
  </si>
  <si>
    <t>Соединитель надвижной с переходом на вн.р. 25(3,5) х 3/4"</t>
  </si>
  <si>
    <t>460.00 руб.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</si>
  <si>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</si>
  <si>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</si>
  <si>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</si>
  <si>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</si>
  <si>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</si>
  <si>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</si>
  <si>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271.00 руб.</t>
  </si>
  <si>
    <t>VLC-999039</t>
  </si>
  <si>
    <t>VTm.403.BG.002016</t>
  </si>
  <si>
    <t>Соединитель надвижной переходной 20(2,8) х 16(2,2)</t>
  </si>
  <si>
    <t>VLC-999040</t>
  </si>
  <si>
    <t>VTm.403.BG.002525</t>
  </si>
  <si>
    <t>Соединитель надвижной 25(3,5) х 25(3,5)</t>
  </si>
  <si>
    <t>622.00 руб.</t>
  </si>
  <si>
    <t>VLC-999041</t>
  </si>
  <si>
    <t>VTm.403.BG.002516</t>
  </si>
  <si>
    <t>Соединитель надвижной переходной 25(3,5) х 16(2,2)</t>
  </si>
  <si>
    <t>356.00 руб.</t>
  </si>
  <si>
    <t>VLC-999042</t>
  </si>
  <si>
    <t>VTm.403.BG.002520</t>
  </si>
  <si>
    <t>Соединитель надвижной переходной 25(3,5) х 20(2,8)</t>
  </si>
  <si>
    <t>414.00 руб.</t>
  </si>
  <si>
    <t>VLC-999043</t>
  </si>
  <si>
    <t>VTm.422.BG.002004</t>
  </si>
  <si>
    <t>Соединитель надвижной с накидной гайкой 20(2,8) х 1/2"</t>
  </si>
  <si>
    <t>447.00 руб.</t>
  </si>
  <si>
    <t>VLC-999044</t>
  </si>
  <si>
    <t>VTm.422.BG.002005</t>
  </si>
  <si>
    <t>Соединитель надвижной с накидной гайкой 20(2,8) х 3/4"</t>
  </si>
  <si>
    <t>489.00 руб.</t>
  </si>
  <si>
    <t>VLC-999045</t>
  </si>
  <si>
    <t>VTm.422.EBG.002005</t>
  </si>
  <si>
    <t>Соединитель надвижной с накидной гайкой EUROCONUS 20(2,8) х 3/4"EC</t>
  </si>
  <si>
    <t>571.00 руб.</t>
  </si>
  <si>
    <t>VLC-999046</t>
  </si>
  <si>
    <t>VTm.422.BG.002505</t>
  </si>
  <si>
    <t>Соединитель надвижной с накидной гайкой 25(3,5) х 3/4"</t>
  </si>
  <si>
    <t>638.00 руб.</t>
  </si>
  <si>
    <t>VLC-999047</t>
  </si>
  <si>
    <t>VTm.422.BG.002506</t>
  </si>
  <si>
    <t>Соединитель надвижной с накидной гайкой 25(3,5) х 1"</t>
  </si>
  <si>
    <t>595.00 руб.</t>
  </si>
  <si>
    <t>VLC-999048</t>
  </si>
  <si>
    <t>VTm.431.BG.162016</t>
  </si>
  <si>
    <t>Тройник надвижной переходной 16(2,2) х 20(2,8) х 16(2,2)</t>
  </si>
  <si>
    <t>596.00 руб.</t>
  </si>
  <si>
    <t>VLC-999049</t>
  </si>
  <si>
    <t>VTm.431.BG.202020</t>
  </si>
  <si>
    <t>Тройник надвижной 20(2,8) х 20(2,8) х 20(2,8)</t>
  </si>
  <si>
    <t>644.00 руб.</t>
  </si>
  <si>
    <t>VLC-999050</t>
  </si>
  <si>
    <t>VTm.431.BG.201616</t>
  </si>
  <si>
    <t>Тройник надвижной переходной 20(2,8) х 16(2,2) х 16(2,2)</t>
  </si>
  <si>
    <t>648.00 руб.</t>
  </si>
  <si>
    <t>VLC-999051</t>
  </si>
  <si>
    <t>VTm.431.BG.201620</t>
  </si>
  <si>
    <t>Тройник надвижной переходной 20(2,8) х 16(2,2)х 20(2,8)</t>
  </si>
  <si>
    <t>647.00 руб.</t>
  </si>
  <si>
    <t>VLC-999052</t>
  </si>
  <si>
    <t>VTm.431.BG.202016</t>
  </si>
  <si>
    <t>Тройник надвижной переходной 20(2,8) х 20(2,8) х 16(2,2)</t>
  </si>
  <si>
    <t>VLC-999053</t>
  </si>
  <si>
    <t>VTm.431.BG.202520</t>
  </si>
  <si>
    <t>Тройник надвижной переходной 20(2,8) х 25(3,5) х 20(2,8)</t>
  </si>
  <si>
    <t>889.00 руб.</t>
  </si>
  <si>
    <t>VLC-999054</t>
  </si>
  <si>
    <t>VTm.431.BG.252525</t>
  </si>
  <si>
    <t>Тройник надвижной 25(3,5) х 25(3,5) х 25(3,5)</t>
  </si>
  <si>
    <t>987.00 руб.</t>
  </si>
  <si>
    <t>VLC-999055</t>
  </si>
  <si>
    <t>VTm.431.BG.251616</t>
  </si>
  <si>
    <t>Тройник надвижной переходной 25(3,5) х 16(2,2) х 16(2,2)</t>
  </si>
  <si>
    <t>VLC-999056</t>
  </si>
  <si>
    <t>VTm.431.BG.251620</t>
  </si>
  <si>
    <t>Тройник надвижной переходной 25(3,5) х 16(2,2) х 20(2,8)</t>
  </si>
  <si>
    <t>810.00 руб.</t>
  </si>
  <si>
    <t>VLC-999057</t>
  </si>
  <si>
    <t>VTm.431.BG.251625</t>
  </si>
  <si>
    <t>Тройник надвижной переходной 25(3,5) х 16(2,2) х 25(3,5)</t>
  </si>
  <si>
    <t>781.00 руб.</t>
  </si>
  <si>
    <t>VLC-999058</t>
  </si>
  <si>
    <t>VTm.431.BG.252016</t>
  </si>
  <si>
    <t>Тройник надвижной переходной 25(3,5) х 20(2,8) х 16(2,2)</t>
  </si>
  <si>
    <t>731.00 руб.</t>
  </si>
  <si>
    <t>VLC-999059</t>
  </si>
  <si>
    <t>VTm.431.BG.252020</t>
  </si>
  <si>
    <t>Тройник надвижной переходной 25(3,5) х 20(2,8) х 20(2,8)</t>
  </si>
  <si>
    <t>735.00 руб.</t>
  </si>
  <si>
    <t>VLC-999060</t>
  </si>
  <si>
    <t>VTm.431.BG.252025</t>
  </si>
  <si>
    <t>Тройник надвижной переходной 25(3,5) х 20(2,8) х 25(3,5)</t>
  </si>
  <si>
    <t>956.00 руб.</t>
  </si>
  <si>
    <t>VLC-999061</t>
  </si>
  <si>
    <t>VTm.431.BG.252516</t>
  </si>
  <si>
    <t>Тройник надвижной переходной 25(3,5) х 25(3,5) х 16(2,2)</t>
  </si>
  <si>
    <t>712.00 руб.</t>
  </si>
  <si>
    <t>VLC-999062</t>
  </si>
  <si>
    <t>VTm.431.BG.252520</t>
  </si>
  <si>
    <t>Тройник надвижной переходной 25(3,5) х 25(3,5) х 20(2,8)</t>
  </si>
  <si>
    <t>988.00 руб.</t>
  </si>
  <si>
    <t>VLC-999063</t>
  </si>
  <si>
    <t>VTm.432.BG.200420</t>
  </si>
  <si>
    <t>Тройник надвижной с переходом на вн.р. 20(2,8) х 1/2" х 20(2,8)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</si>
  <si>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</si>
  <si>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</si>
  <si>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</si>
  <si>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</si>
  <si>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</si>
  <si>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</si>
  <si>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848.00 руб.</t>
  </si>
  <si>
    <t>VLC-999066</t>
  </si>
  <si>
    <t>VTm.451.BG.002020</t>
  </si>
  <si>
    <t>Угольник надвижной 20(2,8) х 20(2,8)</t>
  </si>
  <si>
    <t>573.00 руб.</t>
  </si>
  <si>
    <t>VLC-999067</t>
  </si>
  <si>
    <t>VTm.451.BG.002525</t>
  </si>
  <si>
    <t>Угольник надвижной 25(3,5) х 25(3,5)</t>
  </si>
  <si>
    <t>763.00 руб.</t>
  </si>
  <si>
    <t>VLC-999068</t>
  </si>
  <si>
    <t>VTm.452.BG.002004</t>
  </si>
  <si>
    <t>Угольник надвижной с переходом на вн.р. 20(2,8) х 1/2"</t>
  </si>
  <si>
    <t>381.00 руб.</t>
  </si>
  <si>
    <t>VLC-999069</t>
  </si>
  <si>
    <t>VTm.452.BG.002005</t>
  </si>
  <si>
    <t>Угольник надвижной с переходом на вн.р. 20(2,8) х 3/4"</t>
  </si>
  <si>
    <t>458.00 руб.</t>
  </si>
  <si>
    <t>VLC-999070</t>
  </si>
  <si>
    <t>VTm.452.BG.002505</t>
  </si>
  <si>
    <t>Угольник надвижной с переходом на вн.р. 25(3,5) х 3/4"</t>
  </si>
  <si>
    <t>VLC-999071</t>
  </si>
  <si>
    <t>VTm.453.BG.002004</t>
  </si>
  <si>
    <t>Угольник надвижной с переходом на нар.р. 20(2,8) х 1/2"</t>
  </si>
  <si>
    <t>472.00 руб.</t>
  </si>
  <si>
    <t>VLC-999072</t>
  </si>
  <si>
    <t>VTm.453.BG.002005</t>
  </si>
  <si>
    <t>Угольник надвижной с переходом на нар.р. 20(2,8) х 3/4"</t>
  </si>
  <si>
    <t>687.00 руб.</t>
  </si>
  <si>
    <t>VLC-999073</t>
  </si>
  <si>
    <t>VTm.453.BG.002505</t>
  </si>
  <si>
    <t>Угольник надвижной с переходом на нар.р. 25(3,5) х 3/4"</t>
  </si>
  <si>
    <t>721.00 руб.</t>
  </si>
  <si>
    <t>VLC-999074</t>
  </si>
  <si>
    <t>VTm.454.BG.002004</t>
  </si>
  <si>
    <t>Водорозетка надвижная 20(2,8) х 1/2"</t>
  </si>
  <si>
    <t>586.00 руб.</t>
  </si>
  <si>
    <t>VRP-120006</t>
  </si>
  <si>
    <t>Pink 16x2.2-100</t>
  </si>
  <si>
    <t>Труба PEX-a EVOH 16х2,2 универсальная (радиаторы, теплый пол) фиолетовая (бухта 100 м)</t>
  </si>
  <si>
    <t>63.80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</si>
  <si>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</si>
  <si>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</si>
  <si>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</si>
  <si>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VRP-120008</t>
  </si>
  <si>
    <t>Pink 16x2.2-600</t>
  </si>
  <si>
    <t>Труба PEX-a EVOH 16х2,2 универсальная (радиаторы, теплый пол) фиолетовая (бухта 600 м)</t>
  </si>
  <si>
    <t>VRP-120009</t>
  </si>
  <si>
    <t>Pink 20x2.8-100</t>
  </si>
  <si>
    <t>Труба PEX-a EVOH 20х2,8 универсальная (радиаторы, теплый пол) фиолетовая (бухта 100 м)</t>
  </si>
  <si>
    <t>92.40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</si>
  <si>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</si>
  <si>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</si>
  <si>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</si>
  <si>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VRP-120011</t>
  </si>
  <si>
    <t>Pink 25x3.5-50</t>
  </si>
  <si>
    <t>Труба PEX-a EVOH 25х3,5 универсальная (радиаторы, теплый пол) фиолетовая (бухта 50 м)</t>
  </si>
  <si>
    <t>138.60 руб.</t>
  </si>
  <si>
    <t>VRP-120012</t>
  </si>
  <si>
    <t>Pink 32x4.4-50</t>
  </si>
  <si>
    <t>Труба PEX-a EVOH 32х4,4 универсальная (радиаторы, теплый пол) фиолетовая (бухта 50 м)</t>
  </si>
  <si>
    <t>220.00 руб.</t>
  </si>
  <si>
    <t>VRP-200001</t>
  </si>
  <si>
    <t>Vpa1620-100</t>
  </si>
  <si>
    <t>Труба для теплого пола PEX-a EVOH 16х2,0 красная VERO-PLAST (бухта 100 м)</t>
  </si>
  <si>
    <t>80.00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</si>
  <si>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</si>
  <si>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</si>
  <si>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</si>
  <si>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</si>
  <si>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</si>
  <si>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</si>
  <si>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</si>
  <si>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</si>
  <si>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</si>
  <si>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</si>
  <si>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</si>
  <si>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</si>
  <si>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</si>
  <si>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VRP-200018</t>
  </si>
  <si>
    <t>Труба PEXa-EVOH 16х2,2 серебро универсальная (рад, теплый пол) VERO-PLAST (100м)</t>
  </si>
  <si>
    <t>82.00 руб.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</si>
  <si>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</si>
  <si>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</si>
  <si>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</si>
  <si>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</si>
  <si>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</si>
  <si>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</si>
  <si>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75.00 руб.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</si>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</sst>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SUM(L2:L288)</f>
        <v>0</v>
      </c>
    </row>
    <row r="2" spans="1:12">
      <c r="A2" s="1"/>
      <c r="B2" s="1">
        <v>878484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K2*38.73</f>
        <v>0</v>
      </c>
    </row>
    <row r="3" spans="1:12">
      <c r="A3" s="1"/>
      <c r="B3" s="1">
        <v>878485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K3*38.73</f>
        <v>0</v>
      </c>
    </row>
    <row r="4" spans="1:12">
      <c r="A4" s="1"/>
      <c r="B4" s="1">
        <v>878486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K4*38.73</f>
        <v>0</v>
      </c>
    </row>
    <row r="5" spans="1:12">
      <c r="A5" s="1"/>
      <c r="B5" s="1">
        <v>878487</v>
      </c>
      <c r="C5" s="1" t="s">
        <v>23</v>
      </c>
      <c r="D5" s="1" t="s">
        <v>24</v>
      </c>
      <c r="E5" s="3" t="s">
        <v>25</v>
      </c>
      <c r="F5" s="1" t="s">
        <v>14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K5*38.73</f>
        <v>0</v>
      </c>
    </row>
    <row r="6" spans="1:12">
      <c r="A6" s="1"/>
      <c r="B6" s="1">
        <v>878488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K6*50.93</f>
        <v>0</v>
      </c>
    </row>
    <row r="7" spans="1:12">
      <c r="A7" s="1"/>
      <c r="B7" s="1">
        <v>878489</v>
      </c>
      <c r="C7" s="1" t="s">
        <v>30</v>
      </c>
      <c r="D7" s="1" t="s">
        <v>31</v>
      </c>
      <c r="E7" s="3" t="s">
        <v>32</v>
      </c>
      <c r="F7" s="1" t="s">
        <v>29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K7*50.93</f>
        <v>0</v>
      </c>
    </row>
    <row r="8" spans="1:12">
      <c r="A8" s="1"/>
      <c r="B8" s="1">
        <v>878490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K8*108.83</f>
        <v>0</v>
      </c>
    </row>
    <row r="9" spans="1:12">
      <c r="A9" s="1"/>
      <c r="B9" s="1">
        <v>819772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K9*79.63</f>
        <v>0</v>
      </c>
    </row>
    <row r="10" spans="1:12">
      <c r="A10" s="1"/>
      <c r="B10" s="1">
        <v>819775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K10*148.10</f>
        <v>0</v>
      </c>
    </row>
    <row r="11" spans="1:12">
      <c r="A11" s="1"/>
      <c r="B11" s="1">
        <v>819776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K11*122.62</f>
        <v>0</v>
      </c>
    </row>
    <row r="12" spans="1:12">
      <c r="A12" s="1"/>
      <c r="B12" s="1">
        <v>819777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K12*121.03</f>
        <v>0</v>
      </c>
    </row>
    <row r="13" spans="1:12">
      <c r="A13" s="1"/>
      <c r="B13" s="1">
        <v>826673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K13*176.77</f>
        <v>0</v>
      </c>
    </row>
    <row r="14" spans="1:12">
      <c r="A14" s="1"/>
      <c r="B14" s="1">
        <v>826674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K14*288.24</f>
        <v>0</v>
      </c>
    </row>
    <row r="15" spans="1:12">
      <c r="A15" s="1"/>
      <c r="B15" s="1">
        <v>826675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K15*428.38</f>
        <v>0</v>
      </c>
    </row>
    <row r="16" spans="1:12">
      <c r="A16" s="1"/>
      <c r="B16" s="1">
        <v>826669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K16*92.37</f>
        <v>0</v>
      </c>
    </row>
    <row r="17" spans="1:12">
      <c r="A17" s="1"/>
      <c r="B17" s="1">
        <v>826670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K17*89.18</f>
        <v>0</v>
      </c>
    </row>
    <row r="18" spans="1:12">
      <c r="A18" s="1"/>
      <c r="B18" s="1">
        <v>826671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K18*251.62</f>
        <v>0</v>
      </c>
    </row>
    <row r="19" spans="1:12">
      <c r="A19" s="1"/>
      <c r="B19" s="1">
        <v>826672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K19*391.76</f>
        <v>0</v>
      </c>
    </row>
    <row r="20" spans="1:12">
      <c r="A20" s="1"/>
      <c r="B20" s="1">
        <v>853721</v>
      </c>
      <c r="C20" s="1" t="s">
        <v>81</v>
      </c>
      <c r="D20" s="1" t="s">
        <v>82</v>
      </c>
      <c r="E20" s="3" t="s">
        <v>83</v>
      </c>
      <c r="F20" s="1" t="s">
        <v>84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K20*65.29</f>
        <v>0</v>
      </c>
    </row>
    <row r="21" spans="1:12">
      <c r="A21" s="1"/>
      <c r="B21" s="1">
        <v>853722</v>
      </c>
      <c r="C21" s="1" t="s">
        <v>85</v>
      </c>
      <c r="D21" s="1" t="s">
        <v>86</v>
      </c>
      <c r="E21" s="3" t="s">
        <v>87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K21*65.29</f>
        <v>0</v>
      </c>
    </row>
    <row r="22" spans="1:12">
      <c r="A22" s="1"/>
      <c r="B22" s="1">
        <v>840130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K22*60.52</f>
        <v>0</v>
      </c>
    </row>
    <row r="23" spans="1:12">
      <c r="A23" s="1"/>
      <c r="B23" s="1">
        <v>853723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K23*98.74</f>
        <v>0</v>
      </c>
    </row>
    <row r="24" spans="1:12">
      <c r="A24" s="1"/>
      <c r="B24" s="1">
        <v>829359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K24*87.31</f>
        <v>0</v>
      </c>
    </row>
    <row r="25" spans="1:12">
      <c r="A25" s="1"/>
      <c r="B25" s="1">
        <v>853724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K25*83.59</f>
        <v>0</v>
      </c>
    </row>
    <row r="26" spans="1:12">
      <c r="A26" s="1"/>
      <c r="B26" s="1">
        <v>840131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K26*76.16</f>
        <v>0</v>
      </c>
    </row>
    <row r="27" spans="1:12">
      <c r="A27" s="1"/>
      <c r="B27" s="1">
        <v>853726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K27*86.00</f>
        <v>0</v>
      </c>
    </row>
    <row r="28" spans="1:12">
      <c r="A28" s="1"/>
      <c r="B28" s="1">
        <v>853727</v>
      </c>
      <c r="C28" s="1" t="s">
        <v>112</v>
      </c>
      <c r="D28" s="1" t="s">
        <v>113</v>
      </c>
      <c r="E28" s="3" t="s">
        <v>114</v>
      </c>
      <c r="F28" s="1" t="s">
        <v>40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K28*79.63</f>
        <v>0</v>
      </c>
    </row>
    <row r="29" spans="1:12">
      <c r="A29" s="1"/>
      <c r="B29" s="1">
        <v>819778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K29*22.27</f>
        <v>0</v>
      </c>
    </row>
    <row r="30" spans="1:12">
      <c r="A30" s="1"/>
      <c r="B30" s="1">
        <v>819779</v>
      </c>
      <c r="C30" s="1" t="s">
        <v>119</v>
      </c>
      <c r="D30" s="1" t="s">
        <v>120</v>
      </c>
      <c r="E30" s="3" t="s">
        <v>121</v>
      </c>
      <c r="F30" s="1" t="s">
        <v>118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K30*22.27</f>
        <v>0</v>
      </c>
    </row>
    <row r="31" spans="1:12">
      <c r="A31" s="1"/>
      <c r="B31" s="1">
        <v>819780</v>
      </c>
      <c r="C31" s="1" t="s">
        <v>122</v>
      </c>
      <c r="D31" s="1" t="s">
        <v>123</v>
      </c>
      <c r="E31" s="3" t="s">
        <v>124</v>
      </c>
      <c r="F31" s="1" t="s">
        <v>125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K31*28.56</f>
        <v>0</v>
      </c>
    </row>
    <row r="32" spans="1:12">
      <c r="A32" s="1"/>
      <c r="B32" s="1">
        <v>819781</v>
      </c>
      <c r="C32" s="1" t="s">
        <v>126</v>
      </c>
      <c r="D32" s="1" t="s">
        <v>127</v>
      </c>
      <c r="E32" s="3" t="s">
        <v>128</v>
      </c>
      <c r="F32" s="1" t="s">
        <v>125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K32*28.56</f>
        <v>0</v>
      </c>
    </row>
    <row r="33" spans="1:12">
      <c r="A33" s="1"/>
      <c r="B33" s="1">
        <v>819782</v>
      </c>
      <c r="C33" s="1" t="s">
        <v>129</v>
      </c>
      <c r="D33" s="1" t="s">
        <v>130</v>
      </c>
      <c r="E33" s="3" t="s">
        <v>131</v>
      </c>
      <c r="F33" s="1" t="s">
        <v>132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K33*38.76</f>
        <v>0</v>
      </c>
    </row>
    <row r="34" spans="1:12">
      <c r="A34" s="1"/>
      <c r="B34" s="1">
        <v>819783</v>
      </c>
      <c r="C34" s="1" t="s">
        <v>133</v>
      </c>
      <c r="D34" s="1" t="s">
        <v>134</v>
      </c>
      <c r="E34" s="3" t="s">
        <v>135</v>
      </c>
      <c r="F34" s="1" t="s">
        <v>136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K34*42.84</f>
        <v>0</v>
      </c>
    </row>
    <row r="35" spans="1:12">
      <c r="A35" s="1"/>
      <c r="B35" s="1">
        <v>819784</v>
      </c>
      <c r="C35" s="1" t="s">
        <v>137</v>
      </c>
      <c r="D35" s="1" t="s">
        <v>138</v>
      </c>
      <c r="E35" s="3" t="s">
        <v>139</v>
      </c>
      <c r="F35" s="1" t="s">
        <v>136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K35*42.84</f>
        <v>0</v>
      </c>
    </row>
    <row r="36" spans="1:12">
      <c r="A36" s="1"/>
      <c r="B36" s="1">
        <v>819785</v>
      </c>
      <c r="C36" s="1" t="s">
        <v>140</v>
      </c>
      <c r="D36" s="1" t="s">
        <v>141</v>
      </c>
      <c r="E36" s="3" t="s">
        <v>142</v>
      </c>
      <c r="F36" s="1" t="s">
        <v>136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K36*42.84</f>
        <v>0</v>
      </c>
    </row>
    <row r="37" spans="1:12">
      <c r="A37" s="1"/>
      <c r="B37" s="1">
        <v>885513</v>
      </c>
      <c r="C37" s="1" t="s">
        <v>143</v>
      </c>
      <c r="D37" s="1"/>
      <c r="E37" s="3" t="s">
        <v>144</v>
      </c>
      <c r="F37" s="1" t="s">
        <v>145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K37*62.00</f>
        <v>0</v>
      </c>
    </row>
    <row r="38" spans="1:12">
      <c r="A38" s="1"/>
      <c r="B38" s="1">
        <v>885514</v>
      </c>
      <c r="C38" s="1" t="s">
        <v>146</v>
      </c>
      <c r="D38" s="1"/>
      <c r="E38" s="3" t="s">
        <v>147</v>
      </c>
      <c r="F38" s="1" t="s">
        <v>145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K38*62.00</f>
        <v>0</v>
      </c>
    </row>
    <row r="39" spans="1:12">
      <c r="A39" s="1"/>
      <c r="B39" s="1">
        <v>826676</v>
      </c>
      <c r="C39" s="1" t="s">
        <v>148</v>
      </c>
      <c r="D39" s="1" t="s">
        <v>149</v>
      </c>
      <c r="E39" s="3" t="s">
        <v>150</v>
      </c>
      <c r="F39" s="1" t="s">
        <v>84</v>
      </c>
      <c r="G39" s="1" t="s">
        <v>15</v>
      </c>
      <c r="H39" s="1" t="s">
        <v>15</v>
      </c>
      <c r="I39" s="1" t="s">
        <v>15</v>
      </c>
      <c r="J39" s="1" t="s">
        <v>151</v>
      </c>
      <c r="K39" s="2"/>
      <c r="L39" s="5">
        <f>K39*65.29</f>
        <v>0</v>
      </c>
    </row>
    <row r="40" spans="1:12">
      <c r="A40" s="1"/>
      <c r="B40" s="1">
        <v>826677</v>
      </c>
      <c r="C40" s="1" t="s">
        <v>152</v>
      </c>
      <c r="D40" s="1" t="s">
        <v>153</v>
      </c>
      <c r="E40" s="3" t="s">
        <v>154</v>
      </c>
      <c r="F40" s="1" t="s">
        <v>155</v>
      </c>
      <c r="G40" s="1" t="s">
        <v>15</v>
      </c>
      <c r="H40" s="1" t="s">
        <v>15</v>
      </c>
      <c r="I40" s="1" t="s">
        <v>15</v>
      </c>
      <c r="J40" s="1" t="s">
        <v>151</v>
      </c>
      <c r="K40" s="2"/>
      <c r="L40" s="5">
        <f>K40*73.26</f>
        <v>0</v>
      </c>
    </row>
    <row r="41" spans="1:12">
      <c r="A41" s="1"/>
      <c r="B41" s="1">
        <v>826678</v>
      </c>
      <c r="C41" s="1" t="s">
        <v>156</v>
      </c>
      <c r="D41" s="1" t="s">
        <v>157</v>
      </c>
      <c r="E41" s="3" t="s">
        <v>158</v>
      </c>
      <c r="F41" s="1" t="s">
        <v>159</v>
      </c>
      <c r="G41" s="1" t="s">
        <v>15</v>
      </c>
      <c r="H41" s="1" t="s">
        <v>15</v>
      </c>
      <c r="I41" s="1" t="s">
        <v>15</v>
      </c>
      <c r="J41" s="1" t="s">
        <v>151</v>
      </c>
      <c r="K41" s="2"/>
      <c r="L41" s="5">
        <f>K41*116.25</f>
        <v>0</v>
      </c>
    </row>
    <row r="42" spans="1:12">
      <c r="A42" s="1"/>
      <c r="B42" s="1">
        <v>826679</v>
      </c>
      <c r="C42" s="1" t="s">
        <v>160</v>
      </c>
      <c r="D42" s="1" t="s">
        <v>161</v>
      </c>
      <c r="E42" s="3" t="s">
        <v>162</v>
      </c>
      <c r="F42" s="1" t="s">
        <v>163</v>
      </c>
      <c r="G42" s="1" t="s">
        <v>15</v>
      </c>
      <c r="H42" s="1" t="s">
        <v>15</v>
      </c>
      <c r="I42" s="1" t="s">
        <v>15</v>
      </c>
      <c r="J42" s="1" t="s">
        <v>151</v>
      </c>
      <c r="K42" s="2"/>
      <c r="L42" s="5">
        <f>K42*227.73</f>
        <v>0</v>
      </c>
    </row>
    <row r="43" spans="1:12">
      <c r="A43" s="1"/>
      <c r="B43" s="1">
        <v>826680</v>
      </c>
      <c r="C43" s="1" t="s">
        <v>164</v>
      </c>
      <c r="D43" s="1" t="s">
        <v>165</v>
      </c>
      <c r="E43" s="3" t="s">
        <v>166</v>
      </c>
      <c r="F43" s="1" t="s">
        <v>167</v>
      </c>
      <c r="G43" s="1" t="s">
        <v>15</v>
      </c>
      <c r="H43" s="1" t="s">
        <v>15</v>
      </c>
      <c r="I43" s="1" t="s">
        <v>15</v>
      </c>
      <c r="J43" s="1" t="s">
        <v>151</v>
      </c>
      <c r="K43" s="2"/>
      <c r="L43" s="5">
        <f>K43*136.96</f>
        <v>0</v>
      </c>
    </row>
    <row r="44" spans="1:12">
      <c r="A44" s="1"/>
      <c r="B44" s="1">
        <v>826681</v>
      </c>
      <c r="C44" s="1" t="s">
        <v>168</v>
      </c>
      <c r="D44" s="1" t="s">
        <v>169</v>
      </c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151</v>
      </c>
      <c r="K44" s="2"/>
      <c r="L44" s="5">
        <f>K44*187.92</f>
        <v>0</v>
      </c>
    </row>
    <row r="45" spans="1:12">
      <c r="A45" s="1"/>
      <c r="B45" s="1">
        <v>826682</v>
      </c>
      <c r="C45" s="1" t="s">
        <v>172</v>
      </c>
      <c r="D45" s="1" t="s">
        <v>173</v>
      </c>
      <c r="E45" s="3" t="s">
        <v>174</v>
      </c>
      <c r="F45" s="1" t="s">
        <v>175</v>
      </c>
      <c r="G45" s="1" t="s">
        <v>15</v>
      </c>
      <c r="H45" s="1" t="s">
        <v>15</v>
      </c>
      <c r="I45" s="1" t="s">
        <v>15</v>
      </c>
      <c r="J45" s="1" t="s">
        <v>151</v>
      </c>
      <c r="K45" s="2"/>
      <c r="L45" s="5">
        <f>K45*162.44</f>
        <v>0</v>
      </c>
    </row>
    <row r="46" spans="1:12">
      <c r="A46" s="1"/>
      <c r="B46" s="1">
        <v>826683</v>
      </c>
      <c r="C46" s="1" t="s">
        <v>176</v>
      </c>
      <c r="D46" s="1" t="s">
        <v>177</v>
      </c>
      <c r="E46" s="3" t="s">
        <v>178</v>
      </c>
      <c r="F46" s="1" t="s">
        <v>179</v>
      </c>
      <c r="G46" s="1" t="s">
        <v>15</v>
      </c>
      <c r="H46" s="1" t="s">
        <v>15</v>
      </c>
      <c r="I46" s="1" t="s">
        <v>15</v>
      </c>
      <c r="J46" s="1" t="s">
        <v>151</v>
      </c>
      <c r="K46" s="2"/>
      <c r="L46" s="5">
        <f>K46*213.40</f>
        <v>0</v>
      </c>
    </row>
    <row r="47" spans="1:12">
      <c r="A47" s="1"/>
      <c r="B47" s="1">
        <v>826684</v>
      </c>
      <c r="C47" s="1" t="s">
        <v>180</v>
      </c>
      <c r="D47" s="1" t="s">
        <v>181</v>
      </c>
      <c r="E47" s="3" t="s">
        <v>182</v>
      </c>
      <c r="F47" s="1" t="s">
        <v>183</v>
      </c>
      <c r="G47" s="1" t="s">
        <v>15</v>
      </c>
      <c r="H47" s="1" t="s">
        <v>15</v>
      </c>
      <c r="I47" s="1" t="s">
        <v>15</v>
      </c>
      <c r="J47" s="1" t="s">
        <v>151</v>
      </c>
      <c r="K47" s="2"/>
      <c r="L47" s="5">
        <f>K47*270.73</f>
        <v>0</v>
      </c>
    </row>
    <row r="48" spans="1:12">
      <c r="A48" s="1"/>
      <c r="B48" s="1">
        <v>826685</v>
      </c>
      <c r="C48" s="1" t="s">
        <v>184</v>
      </c>
      <c r="D48" s="1" t="s">
        <v>185</v>
      </c>
      <c r="E48" s="3" t="s">
        <v>186</v>
      </c>
      <c r="F48" s="1" t="s">
        <v>187</v>
      </c>
      <c r="G48" s="1" t="s">
        <v>15</v>
      </c>
      <c r="H48" s="1" t="s">
        <v>15</v>
      </c>
      <c r="I48" s="1" t="s">
        <v>15</v>
      </c>
      <c r="J48" s="1" t="s">
        <v>151</v>
      </c>
      <c r="K48" s="2"/>
      <c r="L48" s="5">
        <f>K48*347.17</f>
        <v>0</v>
      </c>
    </row>
    <row r="49" spans="1:12">
      <c r="A49" s="1"/>
      <c r="B49" s="1">
        <v>826686</v>
      </c>
      <c r="C49" s="1" t="s">
        <v>188</v>
      </c>
      <c r="D49" s="1" t="s">
        <v>189</v>
      </c>
      <c r="E49" s="3" t="s">
        <v>190</v>
      </c>
      <c r="F49" s="1" t="s">
        <v>191</v>
      </c>
      <c r="G49" s="1" t="s">
        <v>15</v>
      </c>
      <c r="H49" s="1" t="s">
        <v>15</v>
      </c>
      <c r="I49" s="1" t="s">
        <v>15</v>
      </c>
      <c r="J49" s="1" t="s">
        <v>151</v>
      </c>
      <c r="K49" s="2"/>
      <c r="L49" s="5">
        <f>K49*447.49</f>
        <v>0</v>
      </c>
    </row>
    <row r="50" spans="1:12">
      <c r="A50" s="1"/>
      <c r="B50" s="1">
        <v>826687</v>
      </c>
      <c r="C50" s="1" t="s">
        <v>192</v>
      </c>
      <c r="D50" s="1" t="s">
        <v>193</v>
      </c>
      <c r="E50" s="3" t="s">
        <v>194</v>
      </c>
      <c r="F50" s="1" t="s">
        <v>195</v>
      </c>
      <c r="G50" s="1" t="s">
        <v>15</v>
      </c>
      <c r="H50" s="1" t="s">
        <v>15</v>
      </c>
      <c r="I50" s="1" t="s">
        <v>15</v>
      </c>
      <c r="J50" s="1" t="s">
        <v>151</v>
      </c>
      <c r="K50" s="2"/>
      <c r="L50" s="5">
        <f>K50*132.18</f>
        <v>0</v>
      </c>
    </row>
    <row r="51" spans="1:12">
      <c r="A51" s="1"/>
      <c r="B51" s="1">
        <v>826688</v>
      </c>
      <c r="C51" s="1" t="s">
        <v>196</v>
      </c>
      <c r="D51" s="1" t="s">
        <v>197</v>
      </c>
      <c r="E51" s="3" t="s">
        <v>198</v>
      </c>
      <c r="F51" s="1" t="s">
        <v>175</v>
      </c>
      <c r="G51" s="1" t="s">
        <v>15</v>
      </c>
      <c r="H51" s="1" t="s">
        <v>15</v>
      </c>
      <c r="I51" s="1" t="s">
        <v>15</v>
      </c>
      <c r="J51" s="1" t="s">
        <v>151</v>
      </c>
      <c r="K51" s="2"/>
      <c r="L51" s="5">
        <f>K51*162.44</f>
        <v>0</v>
      </c>
    </row>
    <row r="52" spans="1:12">
      <c r="A52" s="1"/>
      <c r="B52" s="1">
        <v>826689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15</v>
      </c>
      <c r="H52" s="1" t="s">
        <v>15</v>
      </c>
      <c r="I52" s="1" t="s">
        <v>15</v>
      </c>
      <c r="J52" s="1" t="s">
        <v>151</v>
      </c>
      <c r="K52" s="2"/>
      <c r="L52" s="5">
        <f>K52*156.07</f>
        <v>0</v>
      </c>
    </row>
    <row r="53" spans="1:12">
      <c r="A53" s="1"/>
      <c r="B53" s="1">
        <v>826690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15</v>
      </c>
      <c r="H53" s="1" t="s">
        <v>15</v>
      </c>
      <c r="I53" s="1" t="s">
        <v>15</v>
      </c>
      <c r="J53" s="1" t="s">
        <v>151</v>
      </c>
      <c r="K53" s="2"/>
      <c r="L53" s="5">
        <f>K53*189.51</f>
        <v>0</v>
      </c>
    </row>
    <row r="54" spans="1:12">
      <c r="A54" s="1"/>
      <c r="B54" s="1">
        <v>826691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15</v>
      </c>
      <c r="H54" s="1" t="s">
        <v>15</v>
      </c>
      <c r="I54" s="1" t="s">
        <v>15</v>
      </c>
      <c r="J54" s="1" t="s">
        <v>151</v>
      </c>
      <c r="K54" s="2"/>
      <c r="L54" s="5">
        <f>K54*248.43</f>
        <v>0</v>
      </c>
    </row>
    <row r="55" spans="1:12">
      <c r="A55" s="1"/>
      <c r="B55" s="1">
        <v>826692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15</v>
      </c>
      <c r="H55" s="1" t="s">
        <v>15</v>
      </c>
      <c r="I55" s="1" t="s">
        <v>15</v>
      </c>
      <c r="J55" s="1" t="s">
        <v>151</v>
      </c>
      <c r="K55" s="2"/>
      <c r="L55" s="5">
        <f>K55*337.61</f>
        <v>0</v>
      </c>
    </row>
    <row r="56" spans="1:12">
      <c r="A56" s="1"/>
      <c r="B56" s="1">
        <v>826693</v>
      </c>
      <c r="C56" s="1" t="s">
        <v>215</v>
      </c>
      <c r="D56" s="1" t="s">
        <v>216</v>
      </c>
      <c r="E56" s="3" t="s">
        <v>217</v>
      </c>
      <c r="F56" s="1" t="s">
        <v>191</v>
      </c>
      <c r="G56" s="1" t="s">
        <v>15</v>
      </c>
      <c r="H56" s="1" t="s">
        <v>15</v>
      </c>
      <c r="I56" s="1" t="s">
        <v>15</v>
      </c>
      <c r="J56" s="1" t="s">
        <v>151</v>
      </c>
      <c r="K56" s="2"/>
      <c r="L56" s="5">
        <f>K56*447.49</f>
        <v>0</v>
      </c>
    </row>
    <row r="57" spans="1:12">
      <c r="A57" s="1"/>
      <c r="B57" s="1">
        <v>826694</v>
      </c>
      <c r="C57" s="1" t="s">
        <v>218</v>
      </c>
      <c r="D57" s="1" t="s">
        <v>219</v>
      </c>
      <c r="E57" s="3" t="s">
        <v>220</v>
      </c>
      <c r="F57" s="1" t="s">
        <v>221</v>
      </c>
      <c r="G57" s="1" t="s">
        <v>15</v>
      </c>
      <c r="H57" s="1" t="s">
        <v>15</v>
      </c>
      <c r="I57" s="1" t="s">
        <v>15</v>
      </c>
      <c r="J57" s="1" t="s">
        <v>151</v>
      </c>
      <c r="K57" s="2"/>
      <c r="L57" s="5">
        <f>K57*95.55</f>
        <v>0</v>
      </c>
    </row>
    <row r="58" spans="1:12">
      <c r="A58" s="1"/>
      <c r="B58" s="1">
        <v>826695</v>
      </c>
      <c r="C58" s="1" t="s">
        <v>222</v>
      </c>
      <c r="D58" s="1" t="s">
        <v>223</v>
      </c>
      <c r="E58" s="3" t="s">
        <v>224</v>
      </c>
      <c r="F58" s="1" t="s">
        <v>48</v>
      </c>
      <c r="G58" s="1" t="s">
        <v>15</v>
      </c>
      <c r="H58" s="1" t="s">
        <v>15</v>
      </c>
      <c r="I58" s="1" t="s">
        <v>15</v>
      </c>
      <c r="J58" s="1" t="s">
        <v>151</v>
      </c>
      <c r="K58" s="2"/>
      <c r="L58" s="5">
        <f>K58*122.62</f>
        <v>0</v>
      </c>
    </row>
    <row r="59" spans="1:12">
      <c r="A59" s="1"/>
      <c r="B59" s="1">
        <v>826696</v>
      </c>
      <c r="C59" s="1" t="s">
        <v>225</v>
      </c>
      <c r="D59" s="1" t="s">
        <v>226</v>
      </c>
      <c r="E59" s="3" t="s">
        <v>227</v>
      </c>
      <c r="F59" s="1" t="s">
        <v>228</v>
      </c>
      <c r="G59" s="1" t="s">
        <v>15</v>
      </c>
      <c r="H59" s="1" t="s">
        <v>15</v>
      </c>
      <c r="I59" s="1" t="s">
        <v>15</v>
      </c>
      <c r="J59" s="1" t="s">
        <v>151</v>
      </c>
      <c r="K59" s="2"/>
      <c r="L59" s="5">
        <f>K59*183.14</f>
        <v>0</v>
      </c>
    </row>
    <row r="60" spans="1:12">
      <c r="A60" s="1"/>
      <c r="B60" s="1">
        <v>826697</v>
      </c>
      <c r="C60" s="1" t="s">
        <v>229</v>
      </c>
      <c r="D60" s="1" t="s">
        <v>230</v>
      </c>
      <c r="E60" s="3" t="s">
        <v>231</v>
      </c>
      <c r="F60" s="1" t="s">
        <v>232</v>
      </c>
      <c r="G60" s="1" t="s">
        <v>15</v>
      </c>
      <c r="H60" s="1" t="s">
        <v>15</v>
      </c>
      <c r="I60" s="1" t="s">
        <v>15</v>
      </c>
      <c r="J60" s="1" t="s">
        <v>151</v>
      </c>
      <c r="K60" s="2"/>
      <c r="L60" s="5">
        <f>K60*202.25</f>
        <v>0</v>
      </c>
    </row>
    <row r="61" spans="1:12">
      <c r="A61" s="1"/>
      <c r="B61" s="1">
        <v>826698</v>
      </c>
      <c r="C61" s="1" t="s">
        <v>233</v>
      </c>
      <c r="D61" s="1" t="s">
        <v>234</v>
      </c>
      <c r="E61" s="3" t="s">
        <v>235</v>
      </c>
      <c r="F61" s="1" t="s">
        <v>236</v>
      </c>
      <c r="G61" s="1" t="s">
        <v>15</v>
      </c>
      <c r="H61" s="1" t="s">
        <v>15</v>
      </c>
      <c r="I61" s="1" t="s">
        <v>15</v>
      </c>
      <c r="J61" s="1" t="s">
        <v>151</v>
      </c>
      <c r="K61" s="2"/>
      <c r="L61" s="5">
        <f>K61*371.05</f>
        <v>0</v>
      </c>
    </row>
    <row r="62" spans="1:12">
      <c r="A62" s="1"/>
      <c r="B62" s="1">
        <v>826699</v>
      </c>
      <c r="C62" s="1" t="s">
        <v>237</v>
      </c>
      <c r="D62" s="1" t="s">
        <v>238</v>
      </c>
      <c r="E62" s="3" t="s">
        <v>239</v>
      </c>
      <c r="F62" s="1" t="s">
        <v>240</v>
      </c>
      <c r="G62" s="1" t="s">
        <v>15</v>
      </c>
      <c r="H62" s="1" t="s">
        <v>15</v>
      </c>
      <c r="I62" s="1" t="s">
        <v>15</v>
      </c>
      <c r="J62" s="1" t="s">
        <v>151</v>
      </c>
      <c r="K62" s="2"/>
      <c r="L62" s="5">
        <f>K62*144.92</f>
        <v>0</v>
      </c>
    </row>
    <row r="63" spans="1:12">
      <c r="A63" s="1"/>
      <c r="B63" s="1">
        <v>826700</v>
      </c>
      <c r="C63" s="1" t="s">
        <v>241</v>
      </c>
      <c r="D63" s="1" t="s">
        <v>242</v>
      </c>
      <c r="E63" s="3" t="s">
        <v>243</v>
      </c>
      <c r="F63" s="1" t="s">
        <v>183</v>
      </c>
      <c r="G63" s="1" t="s">
        <v>15</v>
      </c>
      <c r="H63" s="1" t="s">
        <v>15</v>
      </c>
      <c r="I63" s="1" t="s">
        <v>15</v>
      </c>
      <c r="J63" s="1" t="s">
        <v>151</v>
      </c>
      <c r="K63" s="2"/>
      <c r="L63" s="5">
        <f>K63*270.73</f>
        <v>0</v>
      </c>
    </row>
    <row r="64" spans="1:12">
      <c r="A64" s="1"/>
      <c r="B64" s="1">
        <v>826701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15</v>
      </c>
      <c r="H64" s="1" t="s">
        <v>15</v>
      </c>
      <c r="I64" s="1" t="s">
        <v>15</v>
      </c>
      <c r="J64" s="1" t="s">
        <v>151</v>
      </c>
      <c r="K64" s="2"/>
      <c r="L64" s="5">
        <f>K64*607.44</f>
        <v>0</v>
      </c>
    </row>
    <row r="65" spans="1:12">
      <c r="A65" s="1"/>
      <c r="B65" s="1">
        <v>826702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15</v>
      </c>
      <c r="H65" s="1" t="s">
        <v>15</v>
      </c>
      <c r="I65" s="1" t="s">
        <v>15</v>
      </c>
      <c r="J65" s="1" t="s">
        <v>151</v>
      </c>
      <c r="K65" s="2"/>
      <c r="L65" s="5">
        <f>K65*152.88</f>
        <v>0</v>
      </c>
    </row>
    <row r="66" spans="1:12">
      <c r="A66" s="1"/>
      <c r="B66" s="1">
        <v>826703</v>
      </c>
      <c r="C66" s="1" t="s">
        <v>252</v>
      </c>
      <c r="D66" s="1" t="s">
        <v>253</v>
      </c>
      <c r="E66" s="3" t="s">
        <v>254</v>
      </c>
      <c r="F66" s="1" t="s">
        <v>255</v>
      </c>
      <c r="G66" s="1" t="s">
        <v>15</v>
      </c>
      <c r="H66" s="1" t="s">
        <v>15</v>
      </c>
      <c r="I66" s="1" t="s">
        <v>15</v>
      </c>
      <c r="J66" s="1" t="s">
        <v>151</v>
      </c>
      <c r="K66" s="2"/>
      <c r="L66" s="5">
        <f>K66*203.84</f>
        <v>0</v>
      </c>
    </row>
    <row r="67" spans="1:12">
      <c r="A67" s="1"/>
      <c r="B67" s="1">
        <v>826704</v>
      </c>
      <c r="C67" s="1" t="s">
        <v>256</v>
      </c>
      <c r="D67" s="1" t="s">
        <v>257</v>
      </c>
      <c r="E67" s="3" t="s">
        <v>258</v>
      </c>
      <c r="F67" s="1" t="s">
        <v>259</v>
      </c>
      <c r="G67" s="1" t="s">
        <v>15</v>
      </c>
      <c r="H67" s="1" t="s">
        <v>15</v>
      </c>
      <c r="I67" s="1" t="s">
        <v>15</v>
      </c>
      <c r="J67" s="1" t="s">
        <v>151</v>
      </c>
      <c r="K67" s="2"/>
      <c r="L67" s="5">
        <f>K67*194.29</f>
        <v>0</v>
      </c>
    </row>
    <row r="68" spans="1:12">
      <c r="A68" s="1"/>
      <c r="B68" s="1">
        <v>826705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15</v>
      </c>
      <c r="H68" s="1" t="s">
        <v>15</v>
      </c>
      <c r="I68" s="1" t="s">
        <v>15</v>
      </c>
      <c r="J68" s="1" t="s">
        <v>151</v>
      </c>
      <c r="K68" s="2"/>
      <c r="L68" s="5">
        <f>K68*242.06</f>
        <v>0</v>
      </c>
    </row>
    <row r="69" spans="1:12">
      <c r="A69" s="1"/>
      <c r="B69" s="1">
        <v>826706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15</v>
      </c>
      <c r="H69" s="1" t="s">
        <v>15</v>
      </c>
      <c r="I69" s="1" t="s">
        <v>15</v>
      </c>
      <c r="J69" s="1" t="s">
        <v>151</v>
      </c>
      <c r="K69" s="2"/>
      <c r="L69" s="5">
        <f>K69*329.65</f>
        <v>0</v>
      </c>
    </row>
    <row r="70" spans="1:12">
      <c r="A70" s="1"/>
      <c r="B70" s="1">
        <v>826707</v>
      </c>
      <c r="C70" s="1" t="s">
        <v>268</v>
      </c>
      <c r="D70" s="1" t="s">
        <v>269</v>
      </c>
      <c r="E70" s="3" t="s">
        <v>270</v>
      </c>
      <c r="F70" s="1" t="s">
        <v>271</v>
      </c>
      <c r="G70" s="1" t="s">
        <v>15</v>
      </c>
      <c r="H70" s="1" t="s">
        <v>15</v>
      </c>
      <c r="I70" s="1" t="s">
        <v>15</v>
      </c>
      <c r="J70" s="1" t="s">
        <v>151</v>
      </c>
      <c r="K70" s="2"/>
      <c r="L70" s="5">
        <f>K70*417.24</f>
        <v>0</v>
      </c>
    </row>
    <row r="71" spans="1:12">
      <c r="A71" s="1"/>
      <c r="B71" s="1">
        <v>826708</v>
      </c>
      <c r="C71" s="1" t="s">
        <v>272</v>
      </c>
      <c r="D71" s="1" t="s">
        <v>273</v>
      </c>
      <c r="E71" s="3" t="s">
        <v>274</v>
      </c>
      <c r="F71" s="1" t="s">
        <v>275</v>
      </c>
      <c r="G71" s="1" t="s">
        <v>15</v>
      </c>
      <c r="H71" s="1" t="s">
        <v>15</v>
      </c>
      <c r="I71" s="1" t="s">
        <v>15</v>
      </c>
      <c r="J71" s="1" t="s">
        <v>151</v>
      </c>
      <c r="K71" s="2"/>
      <c r="L71" s="5">
        <f>K71*568.52</f>
        <v>0</v>
      </c>
    </row>
    <row r="72" spans="1:12">
      <c r="A72" s="1"/>
      <c r="B72" s="1">
        <v>826709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15</v>
      </c>
      <c r="H72" s="1" t="s">
        <v>15</v>
      </c>
      <c r="I72" s="1" t="s">
        <v>15</v>
      </c>
      <c r="J72" s="1" t="s">
        <v>151</v>
      </c>
      <c r="K72" s="2"/>
      <c r="L72" s="5">
        <f>K72*160.84</f>
        <v>0</v>
      </c>
    </row>
    <row r="73" spans="1:12">
      <c r="A73" s="1"/>
      <c r="B73" s="1">
        <v>826710</v>
      </c>
      <c r="C73" s="1" t="s">
        <v>280</v>
      </c>
      <c r="D73" s="1" t="s">
        <v>281</v>
      </c>
      <c r="E73" s="3" t="s">
        <v>282</v>
      </c>
      <c r="F73" s="1" t="s">
        <v>179</v>
      </c>
      <c r="G73" s="1" t="s">
        <v>15</v>
      </c>
      <c r="H73" s="1" t="s">
        <v>15</v>
      </c>
      <c r="I73" s="1" t="s">
        <v>15</v>
      </c>
      <c r="J73" s="1" t="s">
        <v>151</v>
      </c>
      <c r="K73" s="2"/>
      <c r="L73" s="5">
        <f>K73*213.40</f>
        <v>0</v>
      </c>
    </row>
    <row r="74" spans="1:12">
      <c r="A74" s="1"/>
      <c r="B74" s="1">
        <v>826711</v>
      </c>
      <c r="C74" s="1" t="s">
        <v>283</v>
      </c>
      <c r="D74" s="1" t="s">
        <v>284</v>
      </c>
      <c r="E74" s="3" t="s">
        <v>285</v>
      </c>
      <c r="F74" s="1" t="s">
        <v>255</v>
      </c>
      <c r="G74" s="1" t="s">
        <v>15</v>
      </c>
      <c r="H74" s="1" t="s">
        <v>15</v>
      </c>
      <c r="I74" s="1" t="s">
        <v>15</v>
      </c>
      <c r="J74" s="1" t="s">
        <v>151</v>
      </c>
      <c r="K74" s="2"/>
      <c r="L74" s="5">
        <f>K74*203.84</f>
        <v>0</v>
      </c>
    </row>
    <row r="75" spans="1:12">
      <c r="A75" s="1"/>
      <c r="B75" s="1">
        <v>826712</v>
      </c>
      <c r="C75" s="1" t="s">
        <v>286</v>
      </c>
      <c r="D75" s="1" t="s">
        <v>287</v>
      </c>
      <c r="E75" s="3" t="s">
        <v>288</v>
      </c>
      <c r="F75" s="1" t="s">
        <v>289</v>
      </c>
      <c r="G75" s="1" t="s">
        <v>15</v>
      </c>
      <c r="H75" s="1" t="s">
        <v>15</v>
      </c>
      <c r="I75" s="1" t="s">
        <v>15</v>
      </c>
      <c r="J75" s="1" t="s">
        <v>151</v>
      </c>
      <c r="K75" s="2"/>
      <c r="L75" s="5">
        <f>K75*262.76</f>
        <v>0</v>
      </c>
    </row>
    <row r="76" spans="1:12">
      <c r="A76" s="1"/>
      <c r="B76" s="1">
        <v>826713</v>
      </c>
      <c r="C76" s="1" t="s">
        <v>290</v>
      </c>
      <c r="D76" s="1" t="s">
        <v>291</v>
      </c>
      <c r="E76" s="3" t="s">
        <v>292</v>
      </c>
      <c r="F76" s="1" t="s">
        <v>293</v>
      </c>
      <c r="G76" s="1" t="s">
        <v>15</v>
      </c>
      <c r="H76" s="1" t="s">
        <v>15</v>
      </c>
      <c r="I76" s="1" t="s">
        <v>15</v>
      </c>
      <c r="J76" s="1" t="s">
        <v>151</v>
      </c>
      <c r="K76" s="2"/>
      <c r="L76" s="5">
        <f>K76*350.35</f>
        <v>0</v>
      </c>
    </row>
    <row r="77" spans="1:12">
      <c r="A77" s="1"/>
      <c r="B77" s="1">
        <v>826714</v>
      </c>
      <c r="C77" s="1" t="s">
        <v>294</v>
      </c>
      <c r="D77" s="1" t="s">
        <v>295</v>
      </c>
      <c r="E77" s="3" t="s">
        <v>296</v>
      </c>
      <c r="F77" s="1" t="s">
        <v>297</v>
      </c>
      <c r="G77" s="1" t="s">
        <v>15</v>
      </c>
      <c r="H77" s="1" t="s">
        <v>15</v>
      </c>
      <c r="I77" s="1" t="s">
        <v>15</v>
      </c>
      <c r="J77" s="1" t="s">
        <v>151</v>
      </c>
      <c r="K77" s="2"/>
      <c r="L77" s="5">
        <f>K77*394.94</f>
        <v>0</v>
      </c>
    </row>
    <row r="78" spans="1:12">
      <c r="A78" s="1"/>
      <c r="B78" s="1">
        <v>826716</v>
      </c>
      <c r="C78" s="1" t="s">
        <v>298</v>
      </c>
      <c r="D78" s="1" t="s">
        <v>299</v>
      </c>
      <c r="E78" s="3" t="s">
        <v>300</v>
      </c>
      <c r="F78" s="1" t="s">
        <v>301</v>
      </c>
      <c r="G78" s="1" t="s">
        <v>15</v>
      </c>
      <c r="H78" s="1" t="s">
        <v>15</v>
      </c>
      <c r="I78" s="1" t="s">
        <v>15</v>
      </c>
      <c r="J78" s="1" t="s">
        <v>151</v>
      </c>
      <c r="K78" s="2"/>
      <c r="L78" s="5">
        <f>K78*140.14</f>
        <v>0</v>
      </c>
    </row>
    <row r="79" spans="1:12">
      <c r="A79" s="1"/>
      <c r="B79" s="1">
        <v>826717</v>
      </c>
      <c r="C79" s="1" t="s">
        <v>302</v>
      </c>
      <c r="D79" s="1" t="s">
        <v>303</v>
      </c>
      <c r="E79" s="3" t="s">
        <v>304</v>
      </c>
      <c r="F79" s="1" t="s">
        <v>305</v>
      </c>
      <c r="G79" s="1" t="s">
        <v>15</v>
      </c>
      <c r="H79" s="1" t="s">
        <v>15</v>
      </c>
      <c r="I79" s="1" t="s">
        <v>15</v>
      </c>
      <c r="J79" s="1" t="s">
        <v>151</v>
      </c>
      <c r="K79" s="2"/>
      <c r="L79" s="5">
        <f>K79*232.51</f>
        <v>0</v>
      </c>
    </row>
    <row r="80" spans="1:12">
      <c r="A80" s="1"/>
      <c r="B80" s="1">
        <v>826718</v>
      </c>
      <c r="C80" s="1" t="s">
        <v>306</v>
      </c>
      <c r="D80" s="1" t="s">
        <v>307</v>
      </c>
      <c r="E80" s="3" t="s">
        <v>308</v>
      </c>
      <c r="F80" s="1" t="s">
        <v>309</v>
      </c>
      <c r="G80" s="1" t="s">
        <v>15</v>
      </c>
      <c r="H80" s="1" t="s">
        <v>15</v>
      </c>
      <c r="I80" s="1" t="s">
        <v>15</v>
      </c>
      <c r="J80" s="1" t="s">
        <v>151</v>
      </c>
      <c r="K80" s="2"/>
      <c r="L80" s="5">
        <f>K80*406.09</f>
        <v>0</v>
      </c>
    </row>
    <row r="81" spans="1:12">
      <c r="A81" s="1"/>
      <c r="B81" s="1">
        <v>826719</v>
      </c>
      <c r="C81" s="1" t="s">
        <v>310</v>
      </c>
      <c r="D81" s="1" t="s">
        <v>311</v>
      </c>
      <c r="E81" s="3" t="s">
        <v>312</v>
      </c>
      <c r="F81" s="1" t="s">
        <v>313</v>
      </c>
      <c r="G81" s="1" t="s">
        <v>15</v>
      </c>
      <c r="H81" s="1" t="s">
        <v>15</v>
      </c>
      <c r="I81" s="1" t="s">
        <v>15</v>
      </c>
      <c r="J81" s="1" t="s">
        <v>151</v>
      </c>
      <c r="K81" s="2"/>
      <c r="L81" s="5">
        <f>K81*721.40</f>
        <v>0</v>
      </c>
    </row>
    <row r="82" spans="1:12">
      <c r="A82" s="1"/>
      <c r="B82" s="1">
        <v>826720</v>
      </c>
      <c r="C82" s="1" t="s">
        <v>314</v>
      </c>
      <c r="D82" s="1" t="s">
        <v>315</v>
      </c>
      <c r="E82" s="3" t="s">
        <v>316</v>
      </c>
      <c r="F82" s="1" t="s">
        <v>317</v>
      </c>
      <c r="G82" s="1" t="s">
        <v>15</v>
      </c>
      <c r="H82" s="1" t="s">
        <v>15</v>
      </c>
      <c r="I82" s="1" t="s">
        <v>15</v>
      </c>
      <c r="J82" s="1" t="s">
        <v>151</v>
      </c>
      <c r="K82" s="2"/>
      <c r="L82" s="5">
        <f>K82*219.77</f>
        <v>0</v>
      </c>
    </row>
    <row r="83" spans="1:12">
      <c r="A83" s="1"/>
      <c r="B83" s="1">
        <v>826721</v>
      </c>
      <c r="C83" s="1" t="s">
        <v>318</v>
      </c>
      <c r="D83" s="1" t="s">
        <v>319</v>
      </c>
      <c r="E83" s="3" t="s">
        <v>320</v>
      </c>
      <c r="F83" s="1" t="s">
        <v>321</v>
      </c>
      <c r="G83" s="1" t="s">
        <v>15</v>
      </c>
      <c r="H83" s="1" t="s">
        <v>15</v>
      </c>
      <c r="I83" s="1" t="s">
        <v>15</v>
      </c>
      <c r="J83" s="1" t="s">
        <v>151</v>
      </c>
      <c r="K83" s="2"/>
      <c r="L83" s="5">
        <f>K83*289.84</f>
        <v>0</v>
      </c>
    </row>
    <row r="84" spans="1:12">
      <c r="A84" s="1"/>
      <c r="B84" s="1">
        <v>826722</v>
      </c>
      <c r="C84" s="1" t="s">
        <v>322</v>
      </c>
      <c r="D84" s="1" t="s">
        <v>323</v>
      </c>
      <c r="E84" s="3" t="s">
        <v>324</v>
      </c>
      <c r="F84" s="1" t="s">
        <v>214</v>
      </c>
      <c r="G84" s="1" t="s">
        <v>15</v>
      </c>
      <c r="H84" s="1" t="s">
        <v>15</v>
      </c>
      <c r="I84" s="1" t="s">
        <v>15</v>
      </c>
      <c r="J84" s="1" t="s">
        <v>151</v>
      </c>
      <c r="K84" s="2"/>
      <c r="L84" s="5">
        <f>K84*337.61</f>
        <v>0</v>
      </c>
    </row>
    <row r="85" spans="1:12">
      <c r="A85" s="1"/>
      <c r="B85" s="1">
        <v>826723</v>
      </c>
      <c r="C85" s="1" t="s">
        <v>325</v>
      </c>
      <c r="D85" s="1" t="s">
        <v>326</v>
      </c>
      <c r="E85" s="3" t="s">
        <v>327</v>
      </c>
      <c r="F85" s="1" t="s">
        <v>328</v>
      </c>
      <c r="G85" s="1" t="s">
        <v>15</v>
      </c>
      <c r="H85" s="1" t="s">
        <v>15</v>
      </c>
      <c r="I85" s="1" t="s">
        <v>15</v>
      </c>
      <c r="J85" s="1" t="s">
        <v>151</v>
      </c>
      <c r="K85" s="2"/>
      <c r="L85" s="5">
        <f>K85*495.27</f>
        <v>0</v>
      </c>
    </row>
    <row r="86" spans="1:12">
      <c r="A86" s="1"/>
      <c r="B86" s="1">
        <v>826724</v>
      </c>
      <c r="C86" s="1" t="s">
        <v>329</v>
      </c>
      <c r="D86" s="1" t="s">
        <v>330</v>
      </c>
      <c r="E86" s="3" t="s">
        <v>331</v>
      </c>
      <c r="F86" s="1" t="s">
        <v>332</v>
      </c>
      <c r="G86" s="1" t="s">
        <v>15</v>
      </c>
      <c r="H86" s="1" t="s">
        <v>15</v>
      </c>
      <c r="I86" s="1" t="s">
        <v>15</v>
      </c>
      <c r="J86" s="1" t="s">
        <v>151</v>
      </c>
      <c r="K86" s="2"/>
      <c r="L86" s="5">
        <f>K86*874.93</f>
        <v>0</v>
      </c>
    </row>
    <row r="87" spans="1:12">
      <c r="A87" s="1"/>
      <c r="B87" s="1">
        <v>826725</v>
      </c>
      <c r="C87" s="1" t="s">
        <v>333</v>
      </c>
      <c r="D87" s="1" t="s">
        <v>334</v>
      </c>
      <c r="E87" s="3" t="s">
        <v>335</v>
      </c>
      <c r="F87" s="1" t="s">
        <v>336</v>
      </c>
      <c r="G87" s="1" t="s">
        <v>15</v>
      </c>
      <c r="H87" s="1" t="s">
        <v>15</v>
      </c>
      <c r="I87" s="1" t="s">
        <v>15</v>
      </c>
      <c r="J87" s="1" t="s">
        <v>151</v>
      </c>
      <c r="K87" s="2"/>
      <c r="L87" s="5">
        <f>K87*858.36</f>
        <v>0</v>
      </c>
    </row>
    <row r="88" spans="1:12">
      <c r="A88" s="1"/>
      <c r="B88" s="1">
        <v>826726</v>
      </c>
      <c r="C88" s="1" t="s">
        <v>337</v>
      </c>
      <c r="D88" s="1" t="s">
        <v>338</v>
      </c>
      <c r="E88" s="3" t="s">
        <v>339</v>
      </c>
      <c r="F88" s="1" t="s">
        <v>340</v>
      </c>
      <c r="G88" s="1" t="s">
        <v>15</v>
      </c>
      <c r="H88" s="1" t="s">
        <v>15</v>
      </c>
      <c r="I88" s="1" t="s">
        <v>15</v>
      </c>
      <c r="J88" s="1" t="s">
        <v>151</v>
      </c>
      <c r="K88" s="2"/>
      <c r="L88" s="5">
        <f>K88*267.54</f>
        <v>0</v>
      </c>
    </row>
    <row r="89" spans="1:12">
      <c r="A89" s="1"/>
      <c r="B89" s="1">
        <v>826727</v>
      </c>
      <c r="C89" s="1" t="s">
        <v>341</v>
      </c>
      <c r="D89" s="1" t="s">
        <v>342</v>
      </c>
      <c r="E89" s="3" t="s">
        <v>343</v>
      </c>
      <c r="F89" s="1" t="s">
        <v>293</v>
      </c>
      <c r="G89" s="1" t="s">
        <v>15</v>
      </c>
      <c r="H89" s="1" t="s">
        <v>15</v>
      </c>
      <c r="I89" s="1" t="s">
        <v>15</v>
      </c>
      <c r="J89" s="1" t="s">
        <v>151</v>
      </c>
      <c r="K89" s="2"/>
      <c r="L89" s="5">
        <f>K89*350.35</f>
        <v>0</v>
      </c>
    </row>
    <row r="90" spans="1:12">
      <c r="A90" s="1"/>
      <c r="B90" s="1">
        <v>826728</v>
      </c>
      <c r="C90" s="1" t="s">
        <v>344</v>
      </c>
      <c r="D90" s="1" t="s">
        <v>345</v>
      </c>
      <c r="E90" s="3" t="s">
        <v>346</v>
      </c>
      <c r="F90" s="1" t="s">
        <v>347</v>
      </c>
      <c r="G90" s="1" t="s">
        <v>15</v>
      </c>
      <c r="H90" s="1" t="s">
        <v>15</v>
      </c>
      <c r="I90" s="1" t="s">
        <v>15</v>
      </c>
      <c r="J90" s="1" t="s">
        <v>151</v>
      </c>
      <c r="K90" s="2"/>
      <c r="L90" s="5">
        <f>K90*404.50</f>
        <v>0</v>
      </c>
    </row>
    <row r="91" spans="1:12">
      <c r="A91" s="1"/>
      <c r="B91" s="1">
        <v>826729</v>
      </c>
      <c r="C91" s="1" t="s">
        <v>348</v>
      </c>
      <c r="D91" s="1" t="s">
        <v>349</v>
      </c>
      <c r="E91" s="3" t="s">
        <v>350</v>
      </c>
      <c r="F91" s="1" t="s">
        <v>351</v>
      </c>
      <c r="G91" s="1" t="s">
        <v>15</v>
      </c>
      <c r="H91" s="1" t="s">
        <v>15</v>
      </c>
      <c r="I91" s="1" t="s">
        <v>15</v>
      </c>
      <c r="J91" s="1" t="s">
        <v>151</v>
      </c>
      <c r="K91" s="2"/>
      <c r="L91" s="5">
        <f>K91*458.83</f>
        <v>0</v>
      </c>
    </row>
    <row r="92" spans="1:12">
      <c r="A92" s="1"/>
      <c r="B92" s="1">
        <v>826730</v>
      </c>
      <c r="C92" s="1" t="s">
        <v>352</v>
      </c>
      <c r="D92" s="1" t="s">
        <v>353</v>
      </c>
      <c r="E92" s="3" t="s">
        <v>354</v>
      </c>
      <c r="F92" s="1" t="s">
        <v>355</v>
      </c>
      <c r="G92" s="1" t="s">
        <v>15</v>
      </c>
      <c r="H92" s="1" t="s">
        <v>15</v>
      </c>
      <c r="I92" s="1" t="s">
        <v>15</v>
      </c>
      <c r="J92" s="1" t="s">
        <v>151</v>
      </c>
      <c r="K92" s="2"/>
      <c r="L92" s="5">
        <f>K92*564.71</f>
        <v>0</v>
      </c>
    </row>
    <row r="93" spans="1:12">
      <c r="A93" s="1"/>
      <c r="B93" s="1">
        <v>826731</v>
      </c>
      <c r="C93" s="1" t="s">
        <v>356</v>
      </c>
      <c r="D93" s="1" t="s">
        <v>357</v>
      </c>
      <c r="E93" s="3" t="s">
        <v>358</v>
      </c>
      <c r="F93" s="1" t="s">
        <v>359</v>
      </c>
      <c r="G93" s="1" t="s">
        <v>15</v>
      </c>
      <c r="H93" s="1" t="s">
        <v>15</v>
      </c>
      <c r="I93" s="1" t="s">
        <v>15</v>
      </c>
      <c r="J93" s="1" t="s">
        <v>151</v>
      </c>
      <c r="K93" s="2"/>
      <c r="L93" s="5">
        <f>K93*635.30</f>
        <v>0</v>
      </c>
    </row>
    <row r="94" spans="1:12">
      <c r="A94" s="1"/>
      <c r="B94" s="1">
        <v>826732</v>
      </c>
      <c r="C94" s="1" t="s">
        <v>360</v>
      </c>
      <c r="D94" s="1" t="s">
        <v>361</v>
      </c>
      <c r="E94" s="3" t="s">
        <v>362</v>
      </c>
      <c r="F94" s="1" t="s">
        <v>363</v>
      </c>
      <c r="G94" s="1" t="s">
        <v>15</v>
      </c>
      <c r="H94" s="1" t="s">
        <v>15</v>
      </c>
      <c r="I94" s="1" t="s">
        <v>15</v>
      </c>
      <c r="J94" s="1" t="s">
        <v>151</v>
      </c>
      <c r="K94" s="2"/>
      <c r="L94" s="5">
        <f>K94*199.06</f>
        <v>0</v>
      </c>
    </row>
    <row r="95" spans="1:12">
      <c r="A95" s="1"/>
      <c r="B95" s="1">
        <v>826733</v>
      </c>
      <c r="C95" s="1" t="s">
        <v>364</v>
      </c>
      <c r="D95" s="1" t="s">
        <v>365</v>
      </c>
      <c r="E95" s="3" t="s">
        <v>366</v>
      </c>
      <c r="F95" s="1" t="s">
        <v>367</v>
      </c>
      <c r="G95" s="1" t="s">
        <v>15</v>
      </c>
      <c r="H95" s="1" t="s">
        <v>15</v>
      </c>
      <c r="I95" s="1" t="s">
        <v>15</v>
      </c>
      <c r="J95" s="1" t="s">
        <v>151</v>
      </c>
      <c r="K95" s="2"/>
      <c r="L95" s="5">
        <f>K95*237.28</f>
        <v>0</v>
      </c>
    </row>
    <row r="96" spans="1:12">
      <c r="A96" s="1"/>
      <c r="B96" s="1">
        <v>826734</v>
      </c>
      <c r="C96" s="1" t="s">
        <v>368</v>
      </c>
      <c r="D96" s="1" t="s">
        <v>369</v>
      </c>
      <c r="E96" s="3" t="s">
        <v>370</v>
      </c>
      <c r="F96" s="1" t="s">
        <v>371</v>
      </c>
      <c r="G96" s="1" t="s">
        <v>15</v>
      </c>
      <c r="H96" s="1" t="s">
        <v>15</v>
      </c>
      <c r="I96" s="1" t="s">
        <v>15</v>
      </c>
      <c r="J96" s="1" t="s">
        <v>151</v>
      </c>
      <c r="K96" s="2"/>
      <c r="L96" s="5">
        <f>K96*273.91</f>
        <v>0</v>
      </c>
    </row>
    <row r="97" spans="1:12">
      <c r="A97" s="1"/>
      <c r="B97" s="1">
        <v>826735</v>
      </c>
      <c r="C97" s="1" t="s">
        <v>372</v>
      </c>
      <c r="D97" s="1" t="s">
        <v>373</v>
      </c>
      <c r="E97" s="3" t="s">
        <v>374</v>
      </c>
      <c r="F97" s="1" t="s">
        <v>375</v>
      </c>
      <c r="G97" s="1" t="s">
        <v>15</v>
      </c>
      <c r="H97" s="1" t="s">
        <v>15</v>
      </c>
      <c r="I97" s="1" t="s">
        <v>15</v>
      </c>
      <c r="J97" s="1" t="s">
        <v>151</v>
      </c>
      <c r="K97" s="2"/>
      <c r="L97" s="5">
        <f>K97*315.32</f>
        <v>0</v>
      </c>
    </row>
    <row r="98" spans="1:12">
      <c r="A98" s="1"/>
      <c r="B98" s="1">
        <v>826736</v>
      </c>
      <c r="C98" s="1" t="s">
        <v>376</v>
      </c>
      <c r="D98" s="1" t="s">
        <v>377</v>
      </c>
      <c r="E98" s="3" t="s">
        <v>378</v>
      </c>
      <c r="F98" s="1" t="s">
        <v>379</v>
      </c>
      <c r="G98" s="1" t="s">
        <v>15</v>
      </c>
      <c r="H98" s="1" t="s">
        <v>15</v>
      </c>
      <c r="I98" s="1" t="s">
        <v>15</v>
      </c>
      <c r="J98" s="1" t="s">
        <v>151</v>
      </c>
      <c r="K98" s="2"/>
      <c r="L98" s="5">
        <f>K98*538.27</f>
        <v>0</v>
      </c>
    </row>
    <row r="99" spans="1:12">
      <c r="A99" s="1"/>
      <c r="B99" s="1">
        <v>826737</v>
      </c>
      <c r="C99" s="1" t="s">
        <v>380</v>
      </c>
      <c r="D99" s="1" t="s">
        <v>381</v>
      </c>
      <c r="E99" s="3" t="s">
        <v>382</v>
      </c>
      <c r="F99" s="1" t="s">
        <v>383</v>
      </c>
      <c r="G99" s="1" t="s">
        <v>15</v>
      </c>
      <c r="H99" s="1" t="s">
        <v>15</v>
      </c>
      <c r="I99" s="1" t="s">
        <v>15</v>
      </c>
      <c r="J99" s="1" t="s">
        <v>151</v>
      </c>
      <c r="K99" s="2"/>
      <c r="L99" s="5">
        <f>K99*977.80</f>
        <v>0</v>
      </c>
    </row>
    <row r="100" spans="1:12">
      <c r="A100" s="1"/>
      <c r="B100" s="1">
        <v>826738</v>
      </c>
      <c r="C100" s="1" t="s">
        <v>384</v>
      </c>
      <c r="D100" s="1" t="s">
        <v>385</v>
      </c>
      <c r="E100" s="3" t="s">
        <v>386</v>
      </c>
      <c r="F100" s="1" t="s">
        <v>387</v>
      </c>
      <c r="G100" s="1" t="s">
        <v>15</v>
      </c>
      <c r="H100" s="1" t="s">
        <v>15</v>
      </c>
      <c r="I100" s="1" t="s">
        <v>15</v>
      </c>
      <c r="J100" s="1" t="s">
        <v>151</v>
      </c>
      <c r="K100" s="2"/>
      <c r="L100" s="5">
        <f>K100*133.77</f>
        <v>0</v>
      </c>
    </row>
    <row r="101" spans="1:12">
      <c r="A101" s="1"/>
      <c r="B101" s="1">
        <v>826739</v>
      </c>
      <c r="C101" s="1" t="s">
        <v>388</v>
      </c>
      <c r="D101" s="1" t="s">
        <v>389</v>
      </c>
      <c r="E101" s="3" t="s">
        <v>390</v>
      </c>
      <c r="F101" s="1" t="s">
        <v>391</v>
      </c>
      <c r="G101" s="1" t="s">
        <v>15</v>
      </c>
      <c r="H101" s="1" t="s">
        <v>15</v>
      </c>
      <c r="I101" s="1" t="s">
        <v>15</v>
      </c>
      <c r="J101" s="1" t="s">
        <v>151</v>
      </c>
      <c r="K101" s="2"/>
      <c r="L101" s="5">
        <f>K101*170.40</f>
        <v>0</v>
      </c>
    </row>
    <row r="102" spans="1:12">
      <c r="A102" s="1"/>
      <c r="B102" s="1">
        <v>826740</v>
      </c>
      <c r="C102" s="1" t="s">
        <v>392</v>
      </c>
      <c r="D102" s="1" t="s">
        <v>393</v>
      </c>
      <c r="E102" s="3" t="s">
        <v>394</v>
      </c>
      <c r="F102" s="1" t="s">
        <v>395</v>
      </c>
      <c r="G102" s="1" t="s">
        <v>15</v>
      </c>
      <c r="H102" s="1" t="s">
        <v>15</v>
      </c>
      <c r="I102" s="1" t="s">
        <v>15</v>
      </c>
      <c r="J102" s="1" t="s">
        <v>151</v>
      </c>
      <c r="K102" s="2"/>
      <c r="L102" s="5">
        <f>K102*159.25</f>
        <v>0</v>
      </c>
    </row>
    <row r="103" spans="1:12">
      <c r="A103" s="1"/>
      <c r="B103" s="1">
        <v>826741</v>
      </c>
      <c r="C103" s="1" t="s">
        <v>396</v>
      </c>
      <c r="D103" s="1" t="s">
        <v>397</v>
      </c>
      <c r="E103" s="3" t="s">
        <v>398</v>
      </c>
      <c r="F103" s="1" t="s">
        <v>206</v>
      </c>
      <c r="G103" s="1" t="s">
        <v>15</v>
      </c>
      <c r="H103" s="1" t="s">
        <v>15</v>
      </c>
      <c r="I103" s="1" t="s">
        <v>15</v>
      </c>
      <c r="J103" s="1" t="s">
        <v>151</v>
      </c>
      <c r="K103" s="2"/>
      <c r="L103" s="5">
        <f>K103*189.51</f>
        <v>0</v>
      </c>
    </row>
    <row r="104" spans="1:12">
      <c r="A104" s="1"/>
      <c r="B104" s="1">
        <v>826742</v>
      </c>
      <c r="C104" s="1" t="s">
        <v>399</v>
      </c>
      <c r="D104" s="1" t="s">
        <v>400</v>
      </c>
      <c r="E104" s="3" t="s">
        <v>401</v>
      </c>
      <c r="F104" s="1" t="s">
        <v>402</v>
      </c>
      <c r="G104" s="1" t="s">
        <v>15</v>
      </c>
      <c r="H104" s="1" t="s">
        <v>15</v>
      </c>
      <c r="I104" s="1" t="s">
        <v>15</v>
      </c>
      <c r="J104" s="1" t="s">
        <v>151</v>
      </c>
      <c r="K104" s="2"/>
      <c r="L104" s="5">
        <f>K104*243.65</f>
        <v>0</v>
      </c>
    </row>
    <row r="105" spans="1:12">
      <c r="A105" s="1"/>
      <c r="B105" s="1">
        <v>826743</v>
      </c>
      <c r="C105" s="1" t="s">
        <v>403</v>
      </c>
      <c r="D105" s="1" t="s">
        <v>404</v>
      </c>
      <c r="E105" s="3" t="s">
        <v>405</v>
      </c>
      <c r="F105" s="1" t="s">
        <v>406</v>
      </c>
      <c r="G105" s="1" t="s">
        <v>15</v>
      </c>
      <c r="H105" s="1" t="s">
        <v>15</v>
      </c>
      <c r="I105" s="1" t="s">
        <v>15</v>
      </c>
      <c r="J105" s="1" t="s">
        <v>151</v>
      </c>
      <c r="K105" s="2"/>
      <c r="L105" s="5">
        <f>K105*257.99</f>
        <v>0</v>
      </c>
    </row>
    <row r="106" spans="1:12">
      <c r="A106" s="1"/>
      <c r="B106" s="1">
        <v>826744</v>
      </c>
      <c r="C106" s="1" t="s">
        <v>407</v>
      </c>
      <c r="D106" s="1" t="s">
        <v>408</v>
      </c>
      <c r="E106" s="3" t="s">
        <v>409</v>
      </c>
      <c r="F106" s="1" t="s">
        <v>410</v>
      </c>
      <c r="G106" s="1" t="s">
        <v>15</v>
      </c>
      <c r="H106" s="1" t="s">
        <v>15</v>
      </c>
      <c r="I106" s="1" t="s">
        <v>15</v>
      </c>
      <c r="J106" s="1" t="s">
        <v>151</v>
      </c>
      <c r="K106" s="2"/>
      <c r="L106" s="5">
        <f>K106*299.39</f>
        <v>0</v>
      </c>
    </row>
    <row r="107" spans="1:12">
      <c r="A107" s="1"/>
      <c r="B107" s="1">
        <v>826745</v>
      </c>
      <c r="C107" s="1" t="s">
        <v>411</v>
      </c>
      <c r="D107" s="1" t="s">
        <v>412</v>
      </c>
      <c r="E107" s="3" t="s">
        <v>413</v>
      </c>
      <c r="F107" s="1" t="s">
        <v>414</v>
      </c>
      <c r="G107" s="1" t="s">
        <v>15</v>
      </c>
      <c r="H107" s="1" t="s">
        <v>15</v>
      </c>
      <c r="I107" s="1" t="s">
        <v>15</v>
      </c>
      <c r="J107" s="1" t="s">
        <v>151</v>
      </c>
      <c r="K107" s="2"/>
      <c r="L107" s="5">
        <f>K107*355.13</f>
        <v>0</v>
      </c>
    </row>
    <row r="108" spans="1:12">
      <c r="A108" s="1"/>
      <c r="B108" s="1">
        <v>826746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151</v>
      </c>
      <c r="K108" s="2"/>
      <c r="L108" s="5">
        <f>K108*437.94</f>
        <v>0</v>
      </c>
    </row>
    <row r="109" spans="1:12">
      <c r="A109" s="1"/>
      <c r="B109" s="1">
        <v>836381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 t="s">
        <v>15</v>
      </c>
      <c r="H109" s="1" t="s">
        <v>15</v>
      </c>
      <c r="I109" s="1" t="s">
        <v>15</v>
      </c>
      <c r="J109" s="1" t="s">
        <v>151</v>
      </c>
      <c r="K109" s="2"/>
      <c r="L109" s="5">
        <f>K109*66.89</f>
        <v>0</v>
      </c>
    </row>
    <row r="110" spans="1:12">
      <c r="A110" s="1"/>
      <c r="B110" s="1">
        <v>836382</v>
      </c>
      <c r="C110" s="1" t="s">
        <v>423</v>
      </c>
      <c r="D110" s="1" t="s">
        <v>424</v>
      </c>
      <c r="E110" s="3" t="s">
        <v>425</v>
      </c>
      <c r="F110" s="1" t="s">
        <v>426</v>
      </c>
      <c r="G110" s="1" t="s">
        <v>15</v>
      </c>
      <c r="H110" s="1" t="s">
        <v>15</v>
      </c>
      <c r="I110" s="1" t="s">
        <v>15</v>
      </c>
      <c r="J110" s="1" t="s">
        <v>151</v>
      </c>
      <c r="K110" s="2"/>
      <c r="L110" s="5">
        <f>K110*221.36</f>
        <v>0</v>
      </c>
    </row>
    <row r="111" spans="1:12">
      <c r="A111" s="1"/>
      <c r="B111" s="1">
        <v>836383</v>
      </c>
      <c r="C111" s="1" t="s">
        <v>427</v>
      </c>
      <c r="D111" s="1" t="s">
        <v>428</v>
      </c>
      <c r="E111" s="3" t="s">
        <v>429</v>
      </c>
      <c r="F111" s="1" t="s">
        <v>236</v>
      </c>
      <c r="G111" s="1" t="s">
        <v>15</v>
      </c>
      <c r="H111" s="1" t="s">
        <v>15</v>
      </c>
      <c r="I111" s="1" t="s">
        <v>15</v>
      </c>
      <c r="J111" s="1" t="s">
        <v>151</v>
      </c>
      <c r="K111" s="2"/>
      <c r="L111" s="5">
        <f>K111*371.05</f>
        <v>0</v>
      </c>
    </row>
    <row r="112" spans="1:12">
      <c r="A112" s="1"/>
      <c r="B112" s="1">
        <v>836387</v>
      </c>
      <c r="C112" s="1" t="s">
        <v>430</v>
      </c>
      <c r="D112" s="1" t="s">
        <v>431</v>
      </c>
      <c r="E112" s="3" t="s">
        <v>432</v>
      </c>
      <c r="F112" s="1" t="s">
        <v>433</v>
      </c>
      <c r="G112" s="1" t="s">
        <v>15</v>
      </c>
      <c r="H112" s="1" t="s">
        <v>15</v>
      </c>
      <c r="I112" s="1" t="s">
        <v>15</v>
      </c>
      <c r="J112" s="1" t="s">
        <v>151</v>
      </c>
      <c r="K112" s="2"/>
      <c r="L112" s="5">
        <f>K112*351.94</f>
        <v>0</v>
      </c>
    </row>
    <row r="113" spans="1:12">
      <c r="A113" s="1"/>
      <c r="B113" s="1">
        <v>836388</v>
      </c>
      <c r="C113" s="1" t="s">
        <v>434</v>
      </c>
      <c r="D113" s="1" t="s">
        <v>435</v>
      </c>
      <c r="E113" s="3" t="s">
        <v>436</v>
      </c>
      <c r="F113" s="1" t="s">
        <v>437</v>
      </c>
      <c r="G113" s="1" t="s">
        <v>15</v>
      </c>
      <c r="H113" s="1" t="s">
        <v>15</v>
      </c>
      <c r="I113" s="1" t="s">
        <v>15</v>
      </c>
      <c r="J113" s="1" t="s">
        <v>151</v>
      </c>
      <c r="K113" s="2"/>
      <c r="L113" s="5">
        <f>K113*414.05</f>
        <v>0</v>
      </c>
    </row>
    <row r="114" spans="1:12">
      <c r="A114" s="1"/>
      <c r="B114" s="1">
        <v>836389</v>
      </c>
      <c r="C114" s="1" t="s">
        <v>438</v>
      </c>
      <c r="D114" s="1" t="s">
        <v>439</v>
      </c>
      <c r="E114" s="3" t="s">
        <v>440</v>
      </c>
      <c r="F114" s="1" t="s">
        <v>441</v>
      </c>
      <c r="G114" s="1" t="s">
        <v>15</v>
      </c>
      <c r="H114" s="1" t="s">
        <v>15</v>
      </c>
      <c r="I114" s="1" t="s">
        <v>15</v>
      </c>
      <c r="J114" s="1" t="s">
        <v>151</v>
      </c>
      <c r="K114" s="2"/>
      <c r="L114" s="5">
        <f>K114*460.23</f>
        <v>0</v>
      </c>
    </row>
    <row r="115" spans="1:12">
      <c r="A115" s="1"/>
      <c r="B115" s="1">
        <v>836390</v>
      </c>
      <c r="C115" s="1" t="s">
        <v>442</v>
      </c>
      <c r="D115" s="1" t="s">
        <v>443</v>
      </c>
      <c r="E115" s="3" t="s">
        <v>444</v>
      </c>
      <c r="F115" s="1" t="s">
        <v>445</v>
      </c>
      <c r="G115" s="1" t="s">
        <v>15</v>
      </c>
      <c r="H115" s="1" t="s">
        <v>15</v>
      </c>
      <c r="I115" s="1" t="s">
        <v>15</v>
      </c>
      <c r="J115" s="1" t="s">
        <v>151</v>
      </c>
      <c r="K115" s="2"/>
      <c r="L115" s="5">
        <f>K115*813.77</f>
        <v>0</v>
      </c>
    </row>
    <row r="116" spans="1:12">
      <c r="A116" s="1"/>
      <c r="B116" s="1">
        <v>836391</v>
      </c>
      <c r="C116" s="1" t="s">
        <v>446</v>
      </c>
      <c r="D116" s="1" t="s">
        <v>447</v>
      </c>
      <c r="E116" s="3" t="s">
        <v>448</v>
      </c>
      <c r="F116" s="1" t="s">
        <v>449</v>
      </c>
      <c r="G116" s="1" t="s">
        <v>15</v>
      </c>
      <c r="H116" s="1" t="s">
        <v>15</v>
      </c>
      <c r="I116" s="1" t="s">
        <v>15</v>
      </c>
      <c r="J116" s="1" t="s">
        <v>151</v>
      </c>
      <c r="K116" s="2"/>
      <c r="L116" s="5">
        <f>K116*726.18</f>
        <v>0</v>
      </c>
    </row>
    <row r="117" spans="1:12">
      <c r="A117" s="1"/>
      <c r="B117" s="1">
        <v>836392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151</v>
      </c>
      <c r="K117" s="2"/>
      <c r="L117" s="5">
        <f>K117*348.76</f>
        <v>0</v>
      </c>
    </row>
    <row r="118" spans="1:12">
      <c r="A118" s="1"/>
      <c r="B118" s="1">
        <v>836393</v>
      </c>
      <c r="C118" s="1" t="s">
        <v>454</v>
      </c>
      <c r="D118" s="1" t="s">
        <v>455</v>
      </c>
      <c r="E118" s="3" t="s">
        <v>456</v>
      </c>
      <c r="F118" s="1" t="s">
        <v>191</v>
      </c>
      <c r="G118" s="1" t="s">
        <v>15</v>
      </c>
      <c r="H118" s="1" t="s">
        <v>15</v>
      </c>
      <c r="I118" s="1" t="s">
        <v>15</v>
      </c>
      <c r="J118" s="1" t="s">
        <v>151</v>
      </c>
      <c r="K118" s="2"/>
      <c r="L118" s="5">
        <f>K118*447.49</f>
        <v>0</v>
      </c>
    </row>
    <row r="119" spans="1:12">
      <c r="A119" s="1"/>
      <c r="B119" s="1">
        <v>836394</v>
      </c>
      <c r="C119" s="1" t="s">
        <v>457</v>
      </c>
      <c r="D119" s="1" t="s">
        <v>458</v>
      </c>
      <c r="E119" s="3" t="s">
        <v>459</v>
      </c>
      <c r="F119" s="1" t="s">
        <v>64</v>
      </c>
      <c r="G119" s="1" t="s">
        <v>15</v>
      </c>
      <c r="H119" s="1" t="s">
        <v>15</v>
      </c>
      <c r="I119" s="1" t="s">
        <v>15</v>
      </c>
      <c r="J119" s="1" t="s">
        <v>151</v>
      </c>
      <c r="K119" s="2"/>
      <c r="L119" s="5">
        <f>K119*428.38</f>
        <v>0</v>
      </c>
    </row>
    <row r="120" spans="1:12">
      <c r="A120" s="1"/>
      <c r="B120" s="1">
        <v>868487</v>
      </c>
      <c r="C120" s="1" t="s">
        <v>460</v>
      </c>
      <c r="D120" s="1" t="s">
        <v>461</v>
      </c>
      <c r="E120" s="3" t="s">
        <v>462</v>
      </c>
      <c r="F120" s="1" t="s">
        <v>463</v>
      </c>
      <c r="G120" s="1" t="s">
        <v>15</v>
      </c>
      <c r="H120" s="1" t="s">
        <v>15</v>
      </c>
      <c r="I120" s="1" t="s">
        <v>15</v>
      </c>
      <c r="J120" s="1" t="s">
        <v>151</v>
      </c>
      <c r="K120" s="2"/>
      <c r="L120" s="5">
        <f>K120*613.11</f>
        <v>0</v>
      </c>
    </row>
    <row r="121" spans="1:12">
      <c r="A121" s="1"/>
      <c r="B121" s="1">
        <v>868497</v>
      </c>
      <c r="C121" s="1" t="s">
        <v>464</v>
      </c>
      <c r="D121" s="1" t="s">
        <v>465</v>
      </c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151</v>
      </c>
      <c r="K121" s="2"/>
      <c r="L121" s="5">
        <f>K121*210.21</f>
        <v>0</v>
      </c>
    </row>
    <row r="122" spans="1:12">
      <c r="A122" s="1"/>
      <c r="B122" s="1">
        <v>868498</v>
      </c>
      <c r="C122" s="1" t="s">
        <v>468</v>
      </c>
      <c r="D122" s="1" t="s">
        <v>469</v>
      </c>
      <c r="E122" s="3" t="s">
        <v>470</v>
      </c>
      <c r="F122" s="1" t="s">
        <v>402</v>
      </c>
      <c r="G122" s="1" t="s">
        <v>15</v>
      </c>
      <c r="H122" s="1" t="s">
        <v>15</v>
      </c>
      <c r="I122" s="1" t="s">
        <v>15</v>
      </c>
      <c r="J122" s="1" t="s">
        <v>151</v>
      </c>
      <c r="K122" s="2"/>
      <c r="L122" s="5">
        <f>K122*243.65</f>
        <v>0</v>
      </c>
    </row>
    <row r="123" spans="1:12">
      <c r="A123" s="1"/>
      <c r="B123" s="1">
        <v>871410</v>
      </c>
      <c r="C123" s="1" t="s">
        <v>471</v>
      </c>
      <c r="D123" s="1" t="s">
        <v>472</v>
      </c>
      <c r="E123" s="3" t="s">
        <v>473</v>
      </c>
      <c r="F123" s="1" t="s">
        <v>474</v>
      </c>
      <c r="G123" s="1" t="s">
        <v>15</v>
      </c>
      <c r="H123" s="1" t="s">
        <v>15</v>
      </c>
      <c r="I123" s="1" t="s">
        <v>15</v>
      </c>
      <c r="J123" s="1" t="s">
        <v>151</v>
      </c>
      <c r="K123" s="2"/>
      <c r="L123" s="5">
        <f>K123*1065.38</f>
        <v>0</v>
      </c>
    </row>
    <row r="124" spans="1:12">
      <c r="A124" s="1"/>
      <c r="B124" s="1">
        <v>871411</v>
      </c>
      <c r="C124" s="1" t="s">
        <v>475</v>
      </c>
      <c r="D124" s="1" t="s">
        <v>476</v>
      </c>
      <c r="E124" s="3" t="s">
        <v>477</v>
      </c>
      <c r="F124" s="1" t="s">
        <v>478</v>
      </c>
      <c r="G124" s="1" t="s">
        <v>15</v>
      </c>
      <c r="H124" s="1" t="s">
        <v>15</v>
      </c>
      <c r="I124" s="1" t="s">
        <v>15</v>
      </c>
      <c r="J124" s="1" t="s">
        <v>151</v>
      </c>
      <c r="K124" s="2"/>
      <c r="L124" s="5">
        <f>K124*434.75</f>
        <v>0</v>
      </c>
    </row>
    <row r="125" spans="1:12">
      <c r="A125" s="1"/>
      <c r="B125" s="1">
        <v>878118</v>
      </c>
      <c r="C125" s="1" t="s">
        <v>479</v>
      </c>
      <c r="D125" s="1" t="s">
        <v>480</v>
      </c>
      <c r="E125" s="3" t="s">
        <v>481</v>
      </c>
      <c r="F125" s="1" t="s">
        <v>91</v>
      </c>
      <c r="G125" s="1" t="s">
        <v>15</v>
      </c>
      <c r="H125" s="1" t="s">
        <v>15</v>
      </c>
      <c r="I125" s="1" t="s">
        <v>15</v>
      </c>
      <c r="J125" s="1" t="s">
        <v>151</v>
      </c>
      <c r="K125" s="2"/>
      <c r="L125" s="5">
        <f>K125*60.52</f>
        <v>0</v>
      </c>
    </row>
    <row r="126" spans="1:12">
      <c r="A126" s="1"/>
      <c r="B126" s="1">
        <v>878119</v>
      </c>
      <c r="C126" s="1" t="s">
        <v>482</v>
      </c>
      <c r="D126" s="1" t="s">
        <v>483</v>
      </c>
      <c r="E126" s="3" t="s">
        <v>484</v>
      </c>
      <c r="F126" s="1" t="s">
        <v>485</v>
      </c>
      <c r="G126" s="1" t="s">
        <v>15</v>
      </c>
      <c r="H126" s="1" t="s">
        <v>15</v>
      </c>
      <c r="I126" s="1" t="s">
        <v>15</v>
      </c>
      <c r="J126" s="1" t="s">
        <v>151</v>
      </c>
      <c r="K126" s="2"/>
      <c r="L126" s="5">
        <f>K126*90.77</f>
        <v>0</v>
      </c>
    </row>
    <row r="127" spans="1:12">
      <c r="A127" s="1"/>
      <c r="B127" s="1">
        <v>878120</v>
      </c>
      <c r="C127" s="1" t="s">
        <v>486</v>
      </c>
      <c r="D127" s="1" t="s">
        <v>487</v>
      </c>
      <c r="E127" s="3" t="s">
        <v>488</v>
      </c>
      <c r="F127" s="1" t="s">
        <v>489</v>
      </c>
      <c r="G127" s="1" t="s">
        <v>15</v>
      </c>
      <c r="H127" s="1" t="s">
        <v>15</v>
      </c>
      <c r="I127" s="1" t="s">
        <v>15</v>
      </c>
      <c r="J127" s="1" t="s">
        <v>151</v>
      </c>
      <c r="K127" s="2"/>
      <c r="L127" s="5">
        <f>K127*154.47</f>
        <v>0</v>
      </c>
    </row>
    <row r="128" spans="1:12">
      <c r="A128" s="1"/>
      <c r="B128" s="1">
        <v>879201</v>
      </c>
      <c r="C128" s="1" t="s">
        <v>490</v>
      </c>
      <c r="D128" s="1" t="s">
        <v>491</v>
      </c>
      <c r="E128" s="3" t="s">
        <v>492</v>
      </c>
      <c r="F128" s="1" t="s">
        <v>493</v>
      </c>
      <c r="G128" s="1" t="s">
        <v>15</v>
      </c>
      <c r="H128" s="1" t="s">
        <v>15</v>
      </c>
      <c r="I128" s="1" t="s">
        <v>15</v>
      </c>
      <c r="J128" s="1" t="s">
        <v>151</v>
      </c>
      <c r="K128" s="2"/>
      <c r="L128" s="5">
        <f>K128*672.04</f>
        <v>0</v>
      </c>
    </row>
    <row r="129" spans="1:12">
      <c r="A129" s="1"/>
      <c r="B129" s="1">
        <v>879311</v>
      </c>
      <c r="C129" s="1" t="s">
        <v>494</v>
      </c>
      <c r="D129" s="1" t="s">
        <v>495</v>
      </c>
      <c r="E129" s="3" t="s">
        <v>496</v>
      </c>
      <c r="F129" s="1" t="s">
        <v>497</v>
      </c>
      <c r="G129" s="1" t="s">
        <v>15</v>
      </c>
      <c r="H129" s="1" t="s">
        <v>15</v>
      </c>
      <c r="I129" s="1" t="s">
        <v>15</v>
      </c>
      <c r="J129" s="1" t="s">
        <v>151</v>
      </c>
      <c r="K129" s="2"/>
      <c r="L129" s="5">
        <f>K129*1087.68</f>
        <v>0</v>
      </c>
    </row>
    <row r="130" spans="1:12">
      <c r="A130" s="1"/>
      <c r="B130" s="1">
        <v>879312</v>
      </c>
      <c r="C130" s="1" t="s">
        <v>498</v>
      </c>
      <c r="D130" s="1" t="s">
        <v>499</v>
      </c>
      <c r="E130" s="3" t="s">
        <v>500</v>
      </c>
      <c r="F130" s="1" t="s">
        <v>501</v>
      </c>
      <c r="G130" s="1" t="s">
        <v>15</v>
      </c>
      <c r="H130" s="1" t="s">
        <v>15</v>
      </c>
      <c r="I130" s="1" t="s">
        <v>15</v>
      </c>
      <c r="J130" s="1" t="s">
        <v>151</v>
      </c>
      <c r="K130" s="2"/>
      <c r="L130" s="5">
        <f>K130*1194.38</f>
        <v>0</v>
      </c>
    </row>
    <row r="131" spans="1:12">
      <c r="A131" s="1"/>
      <c r="B131" s="1">
        <v>879364</v>
      </c>
      <c r="C131" s="1" t="s">
        <v>502</v>
      </c>
      <c r="D131" s="1" t="s">
        <v>503</v>
      </c>
      <c r="E131" s="3" t="s">
        <v>504</v>
      </c>
      <c r="F131" s="1" t="s">
        <v>505</v>
      </c>
      <c r="G131" s="1" t="s">
        <v>15</v>
      </c>
      <c r="H131" s="1" t="s">
        <v>15</v>
      </c>
      <c r="I131" s="1" t="s">
        <v>15</v>
      </c>
      <c r="J131" s="1" t="s">
        <v>151</v>
      </c>
      <c r="K131" s="2"/>
      <c r="L131" s="5">
        <f>K131*286.65</f>
        <v>0</v>
      </c>
    </row>
    <row r="132" spans="1:12">
      <c r="A132" s="1"/>
      <c r="B132" s="1">
        <v>879365</v>
      </c>
      <c r="C132" s="1" t="s">
        <v>506</v>
      </c>
      <c r="D132" s="1" t="s">
        <v>507</v>
      </c>
      <c r="E132" s="3" t="s">
        <v>508</v>
      </c>
      <c r="F132" s="1" t="s">
        <v>509</v>
      </c>
      <c r="G132" s="1" t="s">
        <v>15</v>
      </c>
      <c r="H132" s="1" t="s">
        <v>15</v>
      </c>
      <c r="I132" s="1" t="s">
        <v>15</v>
      </c>
      <c r="J132" s="1" t="s">
        <v>151</v>
      </c>
      <c r="K132" s="2"/>
      <c r="L132" s="5">
        <f>K132*369.46</f>
        <v>0</v>
      </c>
    </row>
    <row r="133" spans="1:12">
      <c r="A133" s="1"/>
      <c r="B133" s="1">
        <v>879366</v>
      </c>
      <c r="C133" s="1" t="s">
        <v>510</v>
      </c>
      <c r="D133" s="1" t="s">
        <v>511</v>
      </c>
      <c r="E133" s="3" t="s">
        <v>512</v>
      </c>
      <c r="F133" s="1" t="s">
        <v>513</v>
      </c>
      <c r="G133" s="1" t="s">
        <v>15</v>
      </c>
      <c r="H133" s="1" t="s">
        <v>15</v>
      </c>
      <c r="I133" s="1" t="s">
        <v>15</v>
      </c>
      <c r="J133" s="1" t="s">
        <v>151</v>
      </c>
      <c r="K133" s="2"/>
      <c r="L133" s="5">
        <f>K133*398.13</f>
        <v>0</v>
      </c>
    </row>
    <row r="134" spans="1:12">
      <c r="A134" s="1"/>
      <c r="B134" s="1">
        <v>879367</v>
      </c>
      <c r="C134" s="1" t="s">
        <v>514</v>
      </c>
      <c r="D134" s="1" t="s">
        <v>515</v>
      </c>
      <c r="E134" s="3" t="s">
        <v>516</v>
      </c>
      <c r="F134" s="1" t="s">
        <v>517</v>
      </c>
      <c r="G134" s="1" t="s">
        <v>15</v>
      </c>
      <c r="H134" s="1" t="s">
        <v>15</v>
      </c>
      <c r="I134" s="1" t="s">
        <v>15</v>
      </c>
      <c r="J134" s="1" t="s">
        <v>151</v>
      </c>
      <c r="K134" s="2"/>
      <c r="L134" s="5">
        <f>K134*477.75</f>
        <v>0</v>
      </c>
    </row>
    <row r="135" spans="1:12">
      <c r="A135" s="1"/>
      <c r="B135" s="1">
        <v>879368</v>
      </c>
      <c r="C135" s="1" t="s">
        <v>518</v>
      </c>
      <c r="D135" s="1" t="s">
        <v>519</v>
      </c>
      <c r="E135" s="3" t="s">
        <v>520</v>
      </c>
      <c r="F135" s="1" t="s">
        <v>521</v>
      </c>
      <c r="G135" s="1" t="s">
        <v>15</v>
      </c>
      <c r="H135" s="1" t="s">
        <v>15</v>
      </c>
      <c r="I135" s="1" t="s">
        <v>15</v>
      </c>
      <c r="J135" s="1" t="s">
        <v>151</v>
      </c>
      <c r="K135" s="2"/>
      <c r="L135" s="5">
        <f>K135*705.48</f>
        <v>0</v>
      </c>
    </row>
    <row r="136" spans="1:12">
      <c r="A136" s="1"/>
      <c r="B136" s="1">
        <v>883578</v>
      </c>
      <c r="C136" s="1" t="s">
        <v>522</v>
      </c>
      <c r="D136" s="1" t="s">
        <v>523</v>
      </c>
      <c r="E136" s="3" t="s">
        <v>524</v>
      </c>
      <c r="F136" s="1" t="s">
        <v>525</v>
      </c>
      <c r="G136" s="1" t="s">
        <v>15</v>
      </c>
      <c r="H136" s="1" t="s">
        <v>15</v>
      </c>
      <c r="I136" s="1" t="s">
        <v>15</v>
      </c>
      <c r="J136" s="1" t="s">
        <v>151</v>
      </c>
      <c r="K136" s="2"/>
      <c r="L136" s="5">
        <f>K136*651.33</f>
        <v>0</v>
      </c>
    </row>
    <row r="137" spans="1:12">
      <c r="A137" s="1"/>
      <c r="B137" s="1">
        <v>884720</v>
      </c>
      <c r="C137" s="1" t="s">
        <v>526</v>
      </c>
      <c r="D137" s="1" t="s">
        <v>527</v>
      </c>
      <c r="E137" s="3" t="s">
        <v>528</v>
      </c>
      <c r="F137" s="1" t="s">
        <v>529</v>
      </c>
      <c r="G137" s="1" t="s">
        <v>15</v>
      </c>
      <c r="H137" s="1" t="s">
        <v>15</v>
      </c>
      <c r="I137" s="1" t="s">
        <v>15</v>
      </c>
      <c r="J137" s="1" t="s">
        <v>151</v>
      </c>
      <c r="K137" s="2"/>
      <c r="L137" s="5">
        <f>K137*541.45</f>
        <v>0</v>
      </c>
    </row>
    <row r="138" spans="1:12">
      <c r="A138" s="1"/>
      <c r="B138" s="1">
        <v>885073</v>
      </c>
      <c r="C138" s="1" t="s">
        <v>530</v>
      </c>
      <c r="D138" s="1" t="s">
        <v>531</v>
      </c>
      <c r="E138" s="3" t="s">
        <v>532</v>
      </c>
      <c r="F138" s="1" t="s">
        <v>533</v>
      </c>
      <c r="G138" s="1" t="s">
        <v>15</v>
      </c>
      <c r="H138" s="1" t="s">
        <v>15</v>
      </c>
      <c r="I138" s="1" t="s">
        <v>15</v>
      </c>
      <c r="J138" s="1" t="s">
        <v>151</v>
      </c>
      <c r="K138" s="2"/>
      <c r="L138" s="5">
        <f>K138*1251.71</f>
        <v>0</v>
      </c>
    </row>
    <row r="139" spans="1:12">
      <c r="A139" s="1"/>
      <c r="B139" s="1">
        <v>885078</v>
      </c>
      <c r="C139" s="1" t="s">
        <v>534</v>
      </c>
      <c r="D139" s="1" t="s">
        <v>535</v>
      </c>
      <c r="E139" s="3" t="s">
        <v>536</v>
      </c>
      <c r="F139" s="1" t="s">
        <v>537</v>
      </c>
      <c r="G139" s="1" t="s">
        <v>15</v>
      </c>
      <c r="H139" s="1" t="s">
        <v>15</v>
      </c>
      <c r="I139" s="1" t="s">
        <v>15</v>
      </c>
      <c r="J139" s="1" t="s">
        <v>151</v>
      </c>
      <c r="K139" s="2"/>
      <c r="L139" s="5">
        <f>K139*633.82</f>
        <v>0</v>
      </c>
    </row>
    <row r="140" spans="1:12">
      <c r="A140" s="1"/>
      <c r="B140" s="1">
        <v>885084</v>
      </c>
      <c r="C140" s="1" t="s">
        <v>538</v>
      </c>
      <c r="D140" s="1" t="s">
        <v>539</v>
      </c>
      <c r="E140" s="3" t="s">
        <v>540</v>
      </c>
      <c r="F140" s="1" t="s">
        <v>228</v>
      </c>
      <c r="G140" s="1" t="s">
        <v>15</v>
      </c>
      <c r="H140" s="1" t="s">
        <v>15</v>
      </c>
      <c r="I140" s="1" t="s">
        <v>15</v>
      </c>
      <c r="J140" s="1" t="s">
        <v>151</v>
      </c>
      <c r="K140" s="2"/>
      <c r="L140" s="5">
        <f>K140*183.14</f>
        <v>0</v>
      </c>
    </row>
    <row r="141" spans="1:12">
      <c r="A141" s="1"/>
      <c r="B141" s="1">
        <v>885085</v>
      </c>
      <c r="C141" s="1" t="s">
        <v>541</v>
      </c>
      <c r="D141" s="1" t="s">
        <v>542</v>
      </c>
      <c r="E141" s="3" t="s">
        <v>543</v>
      </c>
      <c r="F141" s="1" t="s">
        <v>544</v>
      </c>
      <c r="G141" s="1" t="s">
        <v>15</v>
      </c>
      <c r="H141" s="1" t="s">
        <v>15</v>
      </c>
      <c r="I141" s="1" t="s">
        <v>15</v>
      </c>
      <c r="J141" s="1" t="s">
        <v>151</v>
      </c>
      <c r="K141" s="2"/>
      <c r="L141" s="5">
        <f>K141*230.91</f>
        <v>0</v>
      </c>
    </row>
    <row r="142" spans="1:12">
      <c r="A142" s="1"/>
      <c r="B142" s="1">
        <v>885086</v>
      </c>
      <c r="C142" s="1" t="s">
        <v>545</v>
      </c>
      <c r="D142" s="1" t="s">
        <v>546</v>
      </c>
      <c r="E142" s="3" t="s">
        <v>547</v>
      </c>
      <c r="F142" s="1" t="s">
        <v>548</v>
      </c>
      <c r="G142" s="1" t="s">
        <v>15</v>
      </c>
      <c r="H142" s="1" t="s">
        <v>15</v>
      </c>
      <c r="I142" s="1" t="s">
        <v>15</v>
      </c>
      <c r="J142" s="1" t="s">
        <v>151</v>
      </c>
      <c r="K142" s="2"/>
      <c r="L142" s="5">
        <f>K142*216.58</f>
        <v>0</v>
      </c>
    </row>
    <row r="143" spans="1:12">
      <c r="A143" s="1"/>
      <c r="B143" s="1">
        <v>885087</v>
      </c>
      <c r="C143" s="1" t="s">
        <v>549</v>
      </c>
      <c r="D143" s="1" t="s">
        <v>550</v>
      </c>
      <c r="E143" s="3" t="s">
        <v>551</v>
      </c>
      <c r="F143" s="1" t="s">
        <v>367</v>
      </c>
      <c r="G143" s="1" t="s">
        <v>15</v>
      </c>
      <c r="H143" s="1" t="s">
        <v>15</v>
      </c>
      <c r="I143" s="1" t="s">
        <v>15</v>
      </c>
      <c r="J143" s="1" t="s">
        <v>151</v>
      </c>
      <c r="K143" s="2"/>
      <c r="L143" s="5">
        <f>K143*237.28</f>
        <v>0</v>
      </c>
    </row>
    <row r="144" spans="1:12">
      <c r="A144" s="1"/>
      <c r="B144" s="1">
        <v>885088</v>
      </c>
      <c r="C144" s="1" t="s">
        <v>552</v>
      </c>
      <c r="D144" s="1" t="s">
        <v>553</v>
      </c>
      <c r="E144" s="3" t="s">
        <v>554</v>
      </c>
      <c r="F144" s="1" t="s">
        <v>187</v>
      </c>
      <c r="G144" s="1" t="s">
        <v>15</v>
      </c>
      <c r="H144" s="1" t="s">
        <v>15</v>
      </c>
      <c r="I144" s="1" t="s">
        <v>15</v>
      </c>
      <c r="J144" s="1" t="s">
        <v>151</v>
      </c>
      <c r="K144" s="2"/>
      <c r="L144" s="5">
        <f>K144*347.17</f>
        <v>0</v>
      </c>
    </row>
    <row r="145" spans="1:12">
      <c r="A145" s="1"/>
      <c r="B145" s="1">
        <v>885976</v>
      </c>
      <c r="C145" s="1" t="s">
        <v>555</v>
      </c>
      <c r="D145" s="1" t="s">
        <v>556</v>
      </c>
      <c r="E145" s="3" t="s">
        <v>557</v>
      </c>
      <c r="F145" s="1" t="s">
        <v>558</v>
      </c>
      <c r="G145" s="1" t="s">
        <v>15</v>
      </c>
      <c r="H145" s="1" t="s">
        <v>15</v>
      </c>
      <c r="I145" s="1" t="s">
        <v>15</v>
      </c>
      <c r="J145" s="1" t="s">
        <v>151</v>
      </c>
      <c r="K145" s="2"/>
      <c r="L145" s="5">
        <f>K145*501.64</f>
        <v>0</v>
      </c>
    </row>
    <row r="146" spans="1:12">
      <c r="A146" s="1"/>
      <c r="B146" s="1">
        <v>885983</v>
      </c>
      <c r="C146" s="1" t="s">
        <v>559</v>
      </c>
      <c r="D146" s="1" t="s">
        <v>560</v>
      </c>
      <c r="E146" s="3" t="s">
        <v>561</v>
      </c>
      <c r="F146" s="1" t="s">
        <v>187</v>
      </c>
      <c r="G146" s="1" t="s">
        <v>15</v>
      </c>
      <c r="H146" s="1" t="s">
        <v>15</v>
      </c>
      <c r="I146" s="1" t="s">
        <v>15</v>
      </c>
      <c r="J146" s="1" t="s">
        <v>151</v>
      </c>
      <c r="K146" s="2"/>
      <c r="L146" s="5">
        <f>K146*347.17</f>
        <v>0</v>
      </c>
    </row>
    <row r="147" spans="1:12">
      <c r="A147" s="1"/>
      <c r="B147" s="1">
        <v>885984</v>
      </c>
      <c r="C147" s="1" t="s">
        <v>562</v>
      </c>
      <c r="D147" s="1" t="s">
        <v>563</v>
      </c>
      <c r="E147" s="3" t="s">
        <v>564</v>
      </c>
      <c r="F147" s="1" t="s">
        <v>565</v>
      </c>
      <c r="G147" s="1" t="s">
        <v>15</v>
      </c>
      <c r="H147" s="1" t="s">
        <v>15</v>
      </c>
      <c r="I147" s="1" t="s">
        <v>15</v>
      </c>
      <c r="J147" s="1" t="s">
        <v>151</v>
      </c>
      <c r="K147" s="2"/>
      <c r="L147" s="5">
        <f>K147*388.57</f>
        <v>0</v>
      </c>
    </row>
    <row r="148" spans="1:12">
      <c r="A148" s="1"/>
      <c r="B148" s="1">
        <v>885985</v>
      </c>
      <c r="C148" s="1" t="s">
        <v>566</v>
      </c>
      <c r="D148" s="1" t="s">
        <v>567</v>
      </c>
      <c r="E148" s="3" t="s">
        <v>568</v>
      </c>
      <c r="F148" s="1" t="s">
        <v>569</v>
      </c>
      <c r="G148" s="1" t="s">
        <v>15</v>
      </c>
      <c r="H148" s="1" t="s">
        <v>15</v>
      </c>
      <c r="I148" s="1" t="s">
        <v>15</v>
      </c>
      <c r="J148" s="1" t="s">
        <v>151</v>
      </c>
      <c r="K148" s="2"/>
      <c r="L148" s="5">
        <f>K148*629.04</f>
        <v>0</v>
      </c>
    </row>
    <row r="149" spans="1:12">
      <c r="A149" s="1"/>
      <c r="B149" s="1">
        <v>885987</v>
      </c>
      <c r="C149" s="1" t="s">
        <v>570</v>
      </c>
      <c r="D149" s="1" t="s">
        <v>571</v>
      </c>
      <c r="E149" s="3" t="s">
        <v>572</v>
      </c>
      <c r="F149" s="1" t="s">
        <v>179</v>
      </c>
      <c r="G149" s="1" t="s">
        <v>15</v>
      </c>
      <c r="H149" s="1" t="s">
        <v>15</v>
      </c>
      <c r="I149" s="1" t="s">
        <v>15</v>
      </c>
      <c r="J149" s="1" t="s">
        <v>151</v>
      </c>
      <c r="K149" s="2"/>
      <c r="L149" s="5">
        <f>K149*213.40</f>
        <v>0</v>
      </c>
    </row>
    <row r="150" spans="1:12">
      <c r="A150" s="1"/>
      <c r="B150" s="1">
        <v>885988</v>
      </c>
      <c r="C150" s="1" t="s">
        <v>573</v>
      </c>
      <c r="D150" s="1" t="s">
        <v>574</v>
      </c>
      <c r="E150" s="3" t="s">
        <v>575</v>
      </c>
      <c r="F150" s="1" t="s">
        <v>576</v>
      </c>
      <c r="G150" s="1" t="s">
        <v>15</v>
      </c>
      <c r="H150" s="1" t="s">
        <v>15</v>
      </c>
      <c r="I150" s="1" t="s">
        <v>15</v>
      </c>
      <c r="J150" s="1" t="s">
        <v>151</v>
      </c>
      <c r="K150" s="2"/>
      <c r="L150" s="5">
        <f>K150*208.62</f>
        <v>0</v>
      </c>
    </row>
    <row r="151" spans="1:12">
      <c r="A151" s="1"/>
      <c r="B151" s="1">
        <v>886078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15</v>
      </c>
      <c r="H151" s="1" t="s">
        <v>15</v>
      </c>
      <c r="I151" s="1" t="s">
        <v>15</v>
      </c>
      <c r="J151" s="1" t="s">
        <v>151</v>
      </c>
      <c r="K151" s="2"/>
      <c r="L151" s="5">
        <f>K151*246.84</f>
        <v>0</v>
      </c>
    </row>
    <row r="152" spans="1:12">
      <c r="A152" s="1"/>
      <c r="B152" s="1">
        <v>886079</v>
      </c>
      <c r="C152" s="1" t="s">
        <v>581</v>
      </c>
      <c r="D152" s="1" t="s">
        <v>582</v>
      </c>
      <c r="E152" s="3" t="s">
        <v>583</v>
      </c>
      <c r="F152" s="1" t="s">
        <v>64</v>
      </c>
      <c r="G152" s="1" t="s">
        <v>15</v>
      </c>
      <c r="H152" s="1" t="s">
        <v>15</v>
      </c>
      <c r="I152" s="1" t="s">
        <v>15</v>
      </c>
      <c r="J152" s="1" t="s">
        <v>151</v>
      </c>
      <c r="K152" s="2"/>
      <c r="L152" s="5">
        <f>K152*428.38</f>
        <v>0</v>
      </c>
    </row>
    <row r="153" spans="1:12">
      <c r="A153" s="1"/>
      <c r="B153" s="1">
        <v>886080</v>
      </c>
      <c r="C153" s="1" t="s">
        <v>584</v>
      </c>
      <c r="D153" s="1" t="s">
        <v>585</v>
      </c>
      <c r="E153" s="3" t="s">
        <v>586</v>
      </c>
      <c r="F153" s="1" t="s">
        <v>587</v>
      </c>
      <c r="G153" s="1" t="s">
        <v>15</v>
      </c>
      <c r="H153" s="1" t="s">
        <v>15</v>
      </c>
      <c r="I153" s="1" t="s">
        <v>15</v>
      </c>
      <c r="J153" s="1" t="s">
        <v>151</v>
      </c>
      <c r="K153" s="2"/>
      <c r="L153" s="5">
        <f>K153*326.46</f>
        <v>0</v>
      </c>
    </row>
    <row r="154" spans="1:12">
      <c r="A154" s="1"/>
      <c r="B154" s="1">
        <v>886081</v>
      </c>
      <c r="C154" s="1" t="s">
        <v>588</v>
      </c>
      <c r="D154" s="1" t="s">
        <v>589</v>
      </c>
      <c r="E154" s="3" t="s">
        <v>590</v>
      </c>
      <c r="F154" s="1" t="s">
        <v>591</v>
      </c>
      <c r="G154" s="1" t="s">
        <v>15</v>
      </c>
      <c r="H154" s="1" t="s">
        <v>15</v>
      </c>
      <c r="I154" s="1" t="s">
        <v>15</v>
      </c>
      <c r="J154" s="1" t="s">
        <v>151</v>
      </c>
      <c r="K154" s="2"/>
      <c r="L154" s="5">
        <f>K154*323.28</f>
        <v>0</v>
      </c>
    </row>
    <row r="155" spans="1:12">
      <c r="A155" s="1"/>
      <c r="B155" s="1">
        <v>886082</v>
      </c>
      <c r="C155" s="1" t="s">
        <v>592</v>
      </c>
      <c r="D155" s="1" t="s">
        <v>593</v>
      </c>
      <c r="E155" s="3" t="s">
        <v>594</v>
      </c>
      <c r="F155" s="1" t="s">
        <v>595</v>
      </c>
      <c r="G155" s="1" t="s">
        <v>15</v>
      </c>
      <c r="H155" s="1" t="s">
        <v>15</v>
      </c>
      <c r="I155" s="1" t="s">
        <v>15</v>
      </c>
      <c r="J155" s="1" t="s">
        <v>151</v>
      </c>
      <c r="K155" s="2"/>
      <c r="L155" s="5">
        <f>K155*383.79</f>
        <v>0</v>
      </c>
    </row>
    <row r="156" spans="1:12">
      <c r="A156" s="1"/>
      <c r="B156" s="1">
        <v>886083</v>
      </c>
      <c r="C156" s="1" t="s">
        <v>596</v>
      </c>
      <c r="D156" s="1" t="s">
        <v>597</v>
      </c>
      <c r="E156" s="3" t="s">
        <v>598</v>
      </c>
      <c r="F156" s="1" t="s">
        <v>599</v>
      </c>
      <c r="G156" s="1" t="s">
        <v>15</v>
      </c>
      <c r="H156" s="1" t="s">
        <v>15</v>
      </c>
      <c r="I156" s="1" t="s">
        <v>15</v>
      </c>
      <c r="J156" s="1" t="s">
        <v>151</v>
      </c>
      <c r="K156" s="2"/>
      <c r="L156" s="5">
        <f>K156*756.44</f>
        <v>0</v>
      </c>
    </row>
    <row r="157" spans="1:12">
      <c r="A157" s="1"/>
      <c r="B157" s="1">
        <v>886084</v>
      </c>
      <c r="C157" s="1" t="s">
        <v>600</v>
      </c>
      <c r="D157" s="1" t="s">
        <v>601</v>
      </c>
      <c r="E157" s="3" t="s">
        <v>602</v>
      </c>
      <c r="F157" s="1" t="s">
        <v>603</v>
      </c>
      <c r="G157" s="1" t="s">
        <v>15</v>
      </c>
      <c r="H157" s="1" t="s">
        <v>15</v>
      </c>
      <c r="I157" s="1" t="s">
        <v>15</v>
      </c>
      <c r="J157" s="1" t="s">
        <v>151</v>
      </c>
      <c r="K157" s="2"/>
      <c r="L157" s="5">
        <f>K157*328.06</f>
        <v>0</v>
      </c>
    </row>
    <row r="158" spans="1:12">
      <c r="A158" s="1"/>
      <c r="B158" s="1">
        <v>819751</v>
      </c>
      <c r="C158" s="1" t="s">
        <v>604</v>
      </c>
      <c r="D158" s="1" t="s">
        <v>605</v>
      </c>
      <c r="E158" s="3" t="s">
        <v>606</v>
      </c>
      <c r="F158" s="1" t="s">
        <v>607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K158*41.00</f>
        <v>0</v>
      </c>
    </row>
    <row r="159" spans="1:12">
      <c r="A159" s="1"/>
      <c r="B159" s="1">
        <v>819768</v>
      </c>
      <c r="C159" s="1" t="s">
        <v>608</v>
      </c>
      <c r="D159" s="1" t="s">
        <v>609</v>
      </c>
      <c r="E159" s="3" t="s">
        <v>610</v>
      </c>
      <c r="F159" s="1" t="s">
        <v>611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K159*96.00</f>
        <v>0</v>
      </c>
    </row>
    <row r="160" spans="1:12">
      <c r="A160" s="1"/>
      <c r="B160" s="1">
        <v>819769</v>
      </c>
      <c r="C160" s="1" t="s">
        <v>612</v>
      </c>
      <c r="D160" s="1" t="s">
        <v>613</v>
      </c>
      <c r="E160" s="3" t="s">
        <v>614</v>
      </c>
      <c r="F160" s="1" t="s">
        <v>611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K160*96.00</f>
        <v>0</v>
      </c>
    </row>
    <row r="161" spans="1:12">
      <c r="A161" s="1"/>
      <c r="B161" s="1">
        <v>819770</v>
      </c>
      <c r="C161" s="1" t="s">
        <v>615</v>
      </c>
      <c r="D161" s="1" t="s">
        <v>616</v>
      </c>
      <c r="E161" s="3" t="s">
        <v>617</v>
      </c>
      <c r="F161" s="1" t="s">
        <v>618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K161*140.00</f>
        <v>0</v>
      </c>
    </row>
    <row r="162" spans="1:12">
      <c r="A162" s="1"/>
      <c r="B162" s="1">
        <v>819771</v>
      </c>
      <c r="C162" s="1" t="s">
        <v>619</v>
      </c>
      <c r="D162" s="1" t="s">
        <v>620</v>
      </c>
      <c r="E162" s="3" t="s">
        <v>621</v>
      </c>
      <c r="F162" s="1" t="s">
        <v>618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K162*140.00</f>
        <v>0</v>
      </c>
    </row>
    <row r="163" spans="1:12">
      <c r="A163" s="1"/>
      <c r="B163" s="1">
        <v>824466</v>
      </c>
      <c r="C163" s="1" t="s">
        <v>622</v>
      </c>
      <c r="D163" s="1" t="s">
        <v>623</v>
      </c>
      <c r="E163" s="3" t="s">
        <v>624</v>
      </c>
      <c r="F163" s="1" t="s">
        <v>611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K163*96.00</f>
        <v>0</v>
      </c>
    </row>
    <row r="164" spans="1:12">
      <c r="A164" s="1"/>
      <c r="B164" s="1">
        <v>836262</v>
      </c>
      <c r="C164" s="1" t="s">
        <v>625</v>
      </c>
      <c r="D164" s="1" t="s">
        <v>626</v>
      </c>
      <c r="E164" s="3" t="s">
        <v>627</v>
      </c>
      <c r="F164" s="1" t="s">
        <v>628</v>
      </c>
      <c r="G164" s="1" t="s">
        <v>15</v>
      </c>
      <c r="H164" s="1" t="s">
        <v>15</v>
      </c>
      <c r="I164" s="1" t="s">
        <v>15</v>
      </c>
      <c r="J164" s="1" t="s">
        <v>151</v>
      </c>
      <c r="K164" s="2"/>
      <c r="L164" s="5">
        <f>K164*102.00</f>
        <v>0</v>
      </c>
    </row>
    <row r="165" spans="1:12">
      <c r="A165" s="1"/>
      <c r="B165" s="1">
        <v>836263</v>
      </c>
      <c r="C165" s="1" t="s">
        <v>629</v>
      </c>
      <c r="D165" s="1" t="s">
        <v>630</v>
      </c>
      <c r="E165" s="3" t="s">
        <v>631</v>
      </c>
      <c r="F165" s="1" t="s">
        <v>632</v>
      </c>
      <c r="G165" s="1" t="s">
        <v>15</v>
      </c>
      <c r="H165" s="1" t="s">
        <v>15</v>
      </c>
      <c r="I165" s="1" t="s">
        <v>15</v>
      </c>
      <c r="J165" s="1" t="s">
        <v>151</v>
      </c>
      <c r="K165" s="2"/>
      <c r="L165" s="5">
        <f>K165*234.00</f>
        <v>0</v>
      </c>
    </row>
    <row r="166" spans="1:12">
      <c r="A166" s="1"/>
      <c r="B166" s="1">
        <v>836264</v>
      </c>
      <c r="C166" s="1" t="s">
        <v>633</v>
      </c>
      <c r="D166" s="1" t="s">
        <v>634</v>
      </c>
      <c r="E166" s="3" t="s">
        <v>635</v>
      </c>
      <c r="F166" s="1" t="s">
        <v>636</v>
      </c>
      <c r="G166" s="1" t="s">
        <v>15</v>
      </c>
      <c r="H166" s="1" t="s">
        <v>15</v>
      </c>
      <c r="I166" s="1" t="s">
        <v>15</v>
      </c>
      <c r="J166" s="1" t="s">
        <v>151</v>
      </c>
      <c r="K166" s="2"/>
      <c r="L166" s="5">
        <f>K166*263.00</f>
        <v>0</v>
      </c>
    </row>
    <row r="167" spans="1:12">
      <c r="A167" s="1"/>
      <c r="B167" s="1">
        <v>836265</v>
      </c>
      <c r="C167" s="1" t="s">
        <v>637</v>
      </c>
      <c r="D167" s="1" t="s">
        <v>638</v>
      </c>
      <c r="E167" s="3" t="s">
        <v>639</v>
      </c>
      <c r="F167" s="1" t="s">
        <v>640</v>
      </c>
      <c r="G167" s="1" t="s">
        <v>15</v>
      </c>
      <c r="H167" s="1" t="s">
        <v>15</v>
      </c>
      <c r="I167" s="1" t="s">
        <v>15</v>
      </c>
      <c r="J167" s="1" t="s">
        <v>151</v>
      </c>
      <c r="K167" s="2"/>
      <c r="L167" s="5">
        <f>K167*187.00</f>
        <v>0</v>
      </c>
    </row>
    <row r="168" spans="1:12">
      <c r="A168" s="1"/>
      <c r="B168" s="1">
        <v>836266</v>
      </c>
      <c r="C168" s="1" t="s">
        <v>641</v>
      </c>
      <c r="D168" s="1" t="s">
        <v>642</v>
      </c>
      <c r="E168" s="3" t="s">
        <v>643</v>
      </c>
      <c r="F168" s="1" t="s">
        <v>644</v>
      </c>
      <c r="G168" s="1" t="s">
        <v>15</v>
      </c>
      <c r="H168" s="1" t="s">
        <v>15</v>
      </c>
      <c r="I168" s="1" t="s">
        <v>15</v>
      </c>
      <c r="J168" s="1" t="s">
        <v>151</v>
      </c>
      <c r="K168" s="2"/>
      <c r="L168" s="5">
        <f>K168*380.00</f>
        <v>0</v>
      </c>
    </row>
    <row r="169" spans="1:12">
      <c r="A169" s="1"/>
      <c r="B169" s="1">
        <v>836267</v>
      </c>
      <c r="C169" s="1" t="s">
        <v>645</v>
      </c>
      <c r="D169" s="1" t="s">
        <v>646</v>
      </c>
      <c r="E169" s="3" t="s">
        <v>647</v>
      </c>
      <c r="F169" s="1" t="s">
        <v>648</v>
      </c>
      <c r="G169" s="1" t="s">
        <v>15</v>
      </c>
      <c r="H169" s="1" t="s">
        <v>15</v>
      </c>
      <c r="I169" s="1" t="s">
        <v>15</v>
      </c>
      <c r="J169" s="1" t="s">
        <v>151</v>
      </c>
      <c r="K169" s="2"/>
      <c r="L169" s="5">
        <f>K169*473.00</f>
        <v>0</v>
      </c>
    </row>
    <row r="170" spans="1:12">
      <c r="A170" s="1"/>
      <c r="B170" s="1">
        <v>836268</v>
      </c>
      <c r="C170" s="1" t="s">
        <v>649</v>
      </c>
      <c r="D170" s="1" t="s">
        <v>650</v>
      </c>
      <c r="E170" s="3" t="s">
        <v>651</v>
      </c>
      <c r="F170" s="1" t="s">
        <v>652</v>
      </c>
      <c r="G170" s="1" t="s">
        <v>15</v>
      </c>
      <c r="H170" s="1" t="s">
        <v>15</v>
      </c>
      <c r="I170" s="1" t="s">
        <v>15</v>
      </c>
      <c r="J170" s="1" t="s">
        <v>151</v>
      </c>
      <c r="K170" s="2"/>
      <c r="L170" s="5">
        <f>K170*496.00</f>
        <v>0</v>
      </c>
    </row>
    <row r="171" spans="1:12">
      <c r="A171" s="1"/>
      <c r="B171" s="1">
        <v>836269</v>
      </c>
      <c r="C171" s="1" t="s">
        <v>653</v>
      </c>
      <c r="D171" s="1" t="s">
        <v>654</v>
      </c>
      <c r="E171" s="3" t="s">
        <v>655</v>
      </c>
      <c r="F171" s="1" t="s">
        <v>656</v>
      </c>
      <c r="G171" s="1" t="s">
        <v>15</v>
      </c>
      <c r="H171" s="1" t="s">
        <v>15</v>
      </c>
      <c r="I171" s="1" t="s">
        <v>15</v>
      </c>
      <c r="J171" s="1" t="s">
        <v>151</v>
      </c>
      <c r="K171" s="2"/>
      <c r="L171" s="5">
        <f>K171*407.00</f>
        <v>0</v>
      </c>
    </row>
    <row r="172" spans="1:12">
      <c r="A172" s="1"/>
      <c r="B172" s="1">
        <v>836270</v>
      </c>
      <c r="C172" s="1" t="s">
        <v>657</v>
      </c>
      <c r="D172" s="1" t="s">
        <v>658</v>
      </c>
      <c r="E172" s="3" t="s">
        <v>659</v>
      </c>
      <c r="F172" s="1" t="s">
        <v>660</v>
      </c>
      <c r="G172" s="1" t="s">
        <v>15</v>
      </c>
      <c r="H172" s="1" t="s">
        <v>15</v>
      </c>
      <c r="I172" s="1" t="s">
        <v>15</v>
      </c>
      <c r="J172" s="1" t="s">
        <v>151</v>
      </c>
      <c r="K172" s="2"/>
      <c r="L172" s="5">
        <f>K172*351.00</f>
        <v>0</v>
      </c>
    </row>
    <row r="173" spans="1:12">
      <c r="A173" s="1"/>
      <c r="B173" s="1">
        <v>836271</v>
      </c>
      <c r="C173" s="1" t="s">
        <v>661</v>
      </c>
      <c r="D173" s="1" t="s">
        <v>662</v>
      </c>
      <c r="E173" s="3" t="s">
        <v>663</v>
      </c>
      <c r="F173" s="1" t="s">
        <v>664</v>
      </c>
      <c r="G173" s="1" t="s">
        <v>15</v>
      </c>
      <c r="H173" s="1" t="s">
        <v>15</v>
      </c>
      <c r="I173" s="1" t="s">
        <v>15</v>
      </c>
      <c r="J173" s="1" t="s">
        <v>151</v>
      </c>
      <c r="K173" s="2"/>
      <c r="L173" s="5">
        <f>K173*403.00</f>
        <v>0</v>
      </c>
    </row>
    <row r="174" spans="1:12">
      <c r="A174" s="1"/>
      <c r="B174" s="1">
        <v>836272</v>
      </c>
      <c r="C174" s="1" t="s">
        <v>665</v>
      </c>
      <c r="D174" s="1" t="s">
        <v>666</v>
      </c>
      <c r="E174" s="3" t="s">
        <v>667</v>
      </c>
      <c r="F174" s="1" t="s">
        <v>668</v>
      </c>
      <c r="G174" s="1" t="s">
        <v>15</v>
      </c>
      <c r="H174" s="1" t="s">
        <v>15</v>
      </c>
      <c r="I174" s="1" t="s">
        <v>15</v>
      </c>
      <c r="J174" s="1" t="s">
        <v>151</v>
      </c>
      <c r="K174" s="2"/>
      <c r="L174" s="5">
        <f>K174*362.00</f>
        <v>0</v>
      </c>
    </row>
    <row r="175" spans="1:12">
      <c r="A175" s="1"/>
      <c r="B175" s="1">
        <v>836273</v>
      </c>
      <c r="C175" s="1" t="s">
        <v>669</v>
      </c>
      <c r="D175" s="1" t="s">
        <v>670</v>
      </c>
      <c r="E175" s="3" t="s">
        <v>671</v>
      </c>
      <c r="F175" s="1" t="s">
        <v>672</v>
      </c>
      <c r="G175" s="1" t="s">
        <v>15</v>
      </c>
      <c r="H175" s="1" t="s">
        <v>15</v>
      </c>
      <c r="I175" s="1" t="s">
        <v>15</v>
      </c>
      <c r="J175" s="1" t="s">
        <v>151</v>
      </c>
      <c r="K175" s="2"/>
      <c r="L175" s="5">
        <f>K175*427.00</f>
        <v>0</v>
      </c>
    </row>
    <row r="176" spans="1:12">
      <c r="A176" s="1"/>
      <c r="B176" s="1">
        <v>868511</v>
      </c>
      <c r="C176" s="1" t="s">
        <v>673</v>
      </c>
      <c r="D176" s="1" t="s">
        <v>674</v>
      </c>
      <c r="E176" s="3" t="s">
        <v>675</v>
      </c>
      <c r="F176" s="1" t="s">
        <v>676</v>
      </c>
      <c r="G176" s="1" t="s">
        <v>15</v>
      </c>
      <c r="H176" s="1" t="s">
        <v>15</v>
      </c>
      <c r="I176" s="1" t="s">
        <v>15</v>
      </c>
      <c r="J176" s="1" t="s">
        <v>151</v>
      </c>
      <c r="K176" s="2"/>
      <c r="L176" s="5">
        <f>K176*406.00</f>
        <v>0</v>
      </c>
    </row>
    <row r="177" spans="1:12">
      <c r="A177" s="1"/>
      <c r="B177" s="1">
        <v>868512</v>
      </c>
      <c r="C177" s="1" t="s">
        <v>677</v>
      </c>
      <c r="D177" s="1" t="s">
        <v>678</v>
      </c>
      <c r="E177" s="3" t="s">
        <v>679</v>
      </c>
      <c r="F177" s="1" t="s">
        <v>680</v>
      </c>
      <c r="G177" s="1" t="s">
        <v>15</v>
      </c>
      <c r="H177" s="1" t="s">
        <v>15</v>
      </c>
      <c r="I177" s="1" t="s">
        <v>15</v>
      </c>
      <c r="J177" s="1" t="s">
        <v>151</v>
      </c>
      <c r="K177" s="2"/>
      <c r="L177" s="5">
        <f>K177*843.00</f>
        <v>0</v>
      </c>
    </row>
    <row r="178" spans="1:12">
      <c r="A178" s="1"/>
      <c r="B178" s="1">
        <v>868513</v>
      </c>
      <c r="C178" s="1" t="s">
        <v>681</v>
      </c>
      <c r="D178" s="1" t="s">
        <v>682</v>
      </c>
      <c r="E178" s="3" t="s">
        <v>683</v>
      </c>
      <c r="F178" s="1" t="s">
        <v>684</v>
      </c>
      <c r="G178" s="1" t="s">
        <v>15</v>
      </c>
      <c r="H178" s="1" t="s">
        <v>15</v>
      </c>
      <c r="I178" s="1" t="s">
        <v>15</v>
      </c>
      <c r="J178" s="1" t="s">
        <v>151</v>
      </c>
      <c r="K178" s="2"/>
      <c r="L178" s="5">
        <f>K178*2095.00</f>
        <v>0</v>
      </c>
    </row>
    <row r="179" spans="1:12">
      <c r="A179" s="1"/>
      <c r="B179" s="1">
        <v>868514</v>
      </c>
      <c r="C179" s="1" t="s">
        <v>685</v>
      </c>
      <c r="D179" s="1" t="s">
        <v>686</v>
      </c>
      <c r="E179" s="3" t="s">
        <v>687</v>
      </c>
      <c r="F179" s="1" t="s">
        <v>688</v>
      </c>
      <c r="G179" s="1" t="s">
        <v>15</v>
      </c>
      <c r="H179" s="1" t="s">
        <v>15</v>
      </c>
      <c r="I179" s="1" t="s">
        <v>15</v>
      </c>
      <c r="J179" s="1" t="s">
        <v>151</v>
      </c>
      <c r="K179" s="2"/>
      <c r="L179" s="5">
        <f>K179*962.00</f>
        <v>0</v>
      </c>
    </row>
    <row r="180" spans="1:12">
      <c r="A180" s="1"/>
      <c r="B180" s="1">
        <v>868515</v>
      </c>
      <c r="C180" s="1" t="s">
        <v>689</v>
      </c>
      <c r="D180" s="1" t="s">
        <v>690</v>
      </c>
      <c r="E180" s="3" t="s">
        <v>691</v>
      </c>
      <c r="F180" s="1" t="s">
        <v>692</v>
      </c>
      <c r="G180" s="1" t="s">
        <v>15</v>
      </c>
      <c r="H180" s="1" t="s">
        <v>15</v>
      </c>
      <c r="I180" s="1" t="s">
        <v>15</v>
      </c>
      <c r="J180" s="1" t="s">
        <v>151</v>
      </c>
      <c r="K180" s="2"/>
      <c r="L180" s="5">
        <f>K180*907.00</f>
        <v>0</v>
      </c>
    </row>
    <row r="181" spans="1:12">
      <c r="A181" s="1"/>
      <c r="B181" s="1">
        <v>868516</v>
      </c>
      <c r="C181" s="1" t="s">
        <v>693</v>
      </c>
      <c r="D181" s="1" t="s">
        <v>694</v>
      </c>
      <c r="E181" s="3" t="s">
        <v>695</v>
      </c>
      <c r="F181" s="1" t="s">
        <v>696</v>
      </c>
      <c r="G181" s="1" t="s">
        <v>15</v>
      </c>
      <c r="H181" s="1" t="s">
        <v>15</v>
      </c>
      <c r="I181" s="1" t="s">
        <v>15</v>
      </c>
      <c r="J181" s="1" t="s">
        <v>151</v>
      </c>
      <c r="K181" s="2"/>
      <c r="L181" s="5">
        <f>K181*986.00</f>
        <v>0</v>
      </c>
    </row>
    <row r="182" spans="1:12">
      <c r="A182" s="1"/>
      <c r="B182" s="1">
        <v>868517</v>
      </c>
      <c r="C182" s="1" t="s">
        <v>697</v>
      </c>
      <c r="D182" s="1" t="s">
        <v>698</v>
      </c>
      <c r="E182" s="3" t="s">
        <v>699</v>
      </c>
      <c r="F182" s="1" t="s">
        <v>700</v>
      </c>
      <c r="G182" s="1" t="s">
        <v>15</v>
      </c>
      <c r="H182" s="1" t="s">
        <v>15</v>
      </c>
      <c r="I182" s="1" t="s">
        <v>15</v>
      </c>
      <c r="J182" s="1" t="s">
        <v>151</v>
      </c>
      <c r="K182" s="2"/>
      <c r="L182" s="5">
        <f>K182*1081.00</f>
        <v>0</v>
      </c>
    </row>
    <row r="183" spans="1:12">
      <c r="A183" s="1"/>
      <c r="B183" s="1">
        <v>868518</v>
      </c>
      <c r="C183" s="1" t="s">
        <v>701</v>
      </c>
      <c r="D183" s="1" t="s">
        <v>702</v>
      </c>
      <c r="E183" s="3" t="s">
        <v>703</v>
      </c>
      <c r="F183" s="1" t="s">
        <v>704</v>
      </c>
      <c r="G183" s="1" t="s">
        <v>15</v>
      </c>
      <c r="H183" s="1" t="s">
        <v>15</v>
      </c>
      <c r="I183" s="1" t="s">
        <v>15</v>
      </c>
      <c r="J183" s="1" t="s">
        <v>151</v>
      </c>
      <c r="K183" s="2"/>
      <c r="L183" s="5">
        <f>K183*1173.00</f>
        <v>0</v>
      </c>
    </row>
    <row r="184" spans="1:12">
      <c r="A184" s="1"/>
      <c r="B184" s="1">
        <v>868519</v>
      </c>
      <c r="C184" s="1" t="s">
        <v>705</v>
      </c>
      <c r="D184" s="1" t="s">
        <v>706</v>
      </c>
      <c r="E184" s="3" t="s">
        <v>707</v>
      </c>
      <c r="F184" s="1" t="s">
        <v>708</v>
      </c>
      <c r="G184" s="1" t="s">
        <v>15</v>
      </c>
      <c r="H184" s="1" t="s">
        <v>15</v>
      </c>
      <c r="I184" s="1" t="s">
        <v>15</v>
      </c>
      <c r="J184" s="1" t="s">
        <v>151</v>
      </c>
      <c r="K184" s="2"/>
      <c r="L184" s="5">
        <f>K184*1090.00</f>
        <v>0</v>
      </c>
    </row>
    <row r="185" spans="1:12">
      <c r="A185" s="1"/>
      <c r="B185" s="1">
        <v>868520</v>
      </c>
      <c r="C185" s="1" t="s">
        <v>709</v>
      </c>
      <c r="D185" s="1" t="s">
        <v>710</v>
      </c>
      <c r="E185" s="3" t="s">
        <v>711</v>
      </c>
      <c r="F185" s="1" t="s">
        <v>712</v>
      </c>
      <c r="G185" s="1" t="s">
        <v>15</v>
      </c>
      <c r="H185" s="1" t="s">
        <v>15</v>
      </c>
      <c r="I185" s="1" t="s">
        <v>15</v>
      </c>
      <c r="J185" s="1" t="s">
        <v>151</v>
      </c>
      <c r="K185" s="2"/>
      <c r="L185" s="5">
        <f>K185*1266.00</f>
        <v>0</v>
      </c>
    </row>
    <row r="186" spans="1:12">
      <c r="A186" s="1"/>
      <c r="B186" s="1">
        <v>868521</v>
      </c>
      <c r="C186" s="1" t="s">
        <v>713</v>
      </c>
      <c r="D186" s="1" t="s">
        <v>714</v>
      </c>
      <c r="E186" s="3" t="s">
        <v>715</v>
      </c>
      <c r="F186" s="1" t="s">
        <v>716</v>
      </c>
      <c r="G186" s="1" t="s">
        <v>15</v>
      </c>
      <c r="H186" s="1" t="s">
        <v>15</v>
      </c>
      <c r="I186" s="1" t="s">
        <v>15</v>
      </c>
      <c r="J186" s="1" t="s">
        <v>151</v>
      </c>
      <c r="K186" s="2"/>
      <c r="L186" s="5">
        <f>K186*116.00</f>
        <v>0</v>
      </c>
    </row>
    <row r="187" spans="1:12">
      <c r="A187" s="1"/>
      <c r="B187" s="1">
        <v>868522</v>
      </c>
      <c r="C187" s="1" t="s">
        <v>717</v>
      </c>
      <c r="D187" s="1" t="s">
        <v>718</v>
      </c>
      <c r="E187" s="3" t="s">
        <v>719</v>
      </c>
      <c r="F187" s="1" t="s">
        <v>720</v>
      </c>
      <c r="G187" s="1" t="s">
        <v>15</v>
      </c>
      <c r="H187" s="1" t="s">
        <v>15</v>
      </c>
      <c r="I187" s="1" t="s">
        <v>15</v>
      </c>
      <c r="J187" s="1" t="s">
        <v>151</v>
      </c>
      <c r="K187" s="2"/>
      <c r="L187" s="5">
        <f>K187*137.00</f>
        <v>0</v>
      </c>
    </row>
    <row r="188" spans="1:12">
      <c r="A188" s="1"/>
      <c r="B188" s="1">
        <v>868880</v>
      </c>
      <c r="C188" s="1" t="s">
        <v>721</v>
      </c>
      <c r="D188" s="1" t="s">
        <v>722</v>
      </c>
      <c r="E188" s="3" t="s">
        <v>723</v>
      </c>
      <c r="F188" s="1" t="s">
        <v>724</v>
      </c>
      <c r="G188" s="1" t="s">
        <v>15</v>
      </c>
      <c r="H188" s="1" t="s">
        <v>15</v>
      </c>
      <c r="I188" s="1" t="s">
        <v>15</v>
      </c>
      <c r="J188" s="1" t="s">
        <v>151</v>
      </c>
      <c r="K188" s="2"/>
      <c r="L188" s="5">
        <f>K188*131.00</f>
        <v>0</v>
      </c>
    </row>
    <row r="189" spans="1:12">
      <c r="A189" s="1"/>
      <c r="B189" s="1">
        <v>869348</v>
      </c>
      <c r="C189" s="1" t="s">
        <v>725</v>
      </c>
      <c r="D189" s="1" t="s">
        <v>726</v>
      </c>
      <c r="E189" s="3" t="s">
        <v>727</v>
      </c>
      <c r="F189" s="1" t="s">
        <v>728</v>
      </c>
      <c r="G189" s="1" t="s">
        <v>15</v>
      </c>
      <c r="H189" s="1" t="s">
        <v>15</v>
      </c>
      <c r="I189" s="1" t="s">
        <v>15</v>
      </c>
      <c r="J189" s="1" t="s">
        <v>151</v>
      </c>
      <c r="K189" s="2"/>
      <c r="L189" s="5">
        <f>K189*369.00</f>
        <v>0</v>
      </c>
    </row>
    <row r="190" spans="1:12">
      <c r="A190" s="1"/>
      <c r="B190" s="1">
        <v>869349</v>
      </c>
      <c r="C190" s="1" t="s">
        <v>729</v>
      </c>
      <c r="D190" s="1" t="s">
        <v>730</v>
      </c>
      <c r="E190" s="3" t="s">
        <v>731</v>
      </c>
      <c r="F190" s="1" t="s">
        <v>732</v>
      </c>
      <c r="G190" s="1" t="s">
        <v>15</v>
      </c>
      <c r="H190" s="1" t="s">
        <v>15</v>
      </c>
      <c r="I190" s="1" t="s">
        <v>15</v>
      </c>
      <c r="J190" s="1" t="s">
        <v>151</v>
      </c>
      <c r="K190" s="2"/>
      <c r="L190" s="5">
        <f>K190*515.00</f>
        <v>0</v>
      </c>
    </row>
    <row r="191" spans="1:12">
      <c r="A191" s="1"/>
      <c r="B191" s="1">
        <v>869350</v>
      </c>
      <c r="C191" s="1" t="s">
        <v>733</v>
      </c>
      <c r="D191" s="1" t="s">
        <v>734</v>
      </c>
      <c r="E191" s="3" t="s">
        <v>735</v>
      </c>
      <c r="F191" s="1" t="s">
        <v>736</v>
      </c>
      <c r="G191" s="1" t="s">
        <v>15</v>
      </c>
      <c r="H191" s="1" t="s">
        <v>15</v>
      </c>
      <c r="I191" s="1" t="s">
        <v>15</v>
      </c>
      <c r="J191" s="1" t="s">
        <v>151</v>
      </c>
      <c r="K191" s="2"/>
      <c r="L191" s="5">
        <f>K191*659.00</f>
        <v>0</v>
      </c>
    </row>
    <row r="192" spans="1:12">
      <c r="A192" s="1"/>
      <c r="B192" s="1">
        <v>869351</v>
      </c>
      <c r="C192" s="1" t="s">
        <v>737</v>
      </c>
      <c r="D192" s="1" t="s">
        <v>738</v>
      </c>
      <c r="E192" s="3" t="s">
        <v>739</v>
      </c>
      <c r="F192" s="1" t="s">
        <v>740</v>
      </c>
      <c r="G192" s="1" t="s">
        <v>15</v>
      </c>
      <c r="H192" s="1" t="s">
        <v>15</v>
      </c>
      <c r="I192" s="1" t="s">
        <v>15</v>
      </c>
      <c r="J192" s="1" t="s">
        <v>151</v>
      </c>
      <c r="K192" s="2"/>
      <c r="L192" s="5">
        <f>K192*598.00</f>
        <v>0</v>
      </c>
    </row>
    <row r="193" spans="1:12">
      <c r="A193" s="1"/>
      <c r="B193" s="1">
        <v>869352</v>
      </c>
      <c r="C193" s="1" t="s">
        <v>741</v>
      </c>
      <c r="D193" s="1" t="s">
        <v>742</v>
      </c>
      <c r="E193" s="3" t="s">
        <v>743</v>
      </c>
      <c r="F193" s="1" t="s">
        <v>744</v>
      </c>
      <c r="G193" s="1" t="s">
        <v>15</v>
      </c>
      <c r="H193" s="1" t="s">
        <v>15</v>
      </c>
      <c r="I193" s="1" t="s">
        <v>15</v>
      </c>
      <c r="J193" s="1" t="s">
        <v>151</v>
      </c>
      <c r="K193" s="2"/>
      <c r="L193" s="5">
        <f>K193*713.00</f>
        <v>0</v>
      </c>
    </row>
    <row r="194" spans="1:12">
      <c r="A194" s="1"/>
      <c r="B194" s="1">
        <v>869353</v>
      </c>
      <c r="C194" s="1" t="s">
        <v>745</v>
      </c>
      <c r="D194" s="1" t="s">
        <v>746</v>
      </c>
      <c r="E194" s="3" t="s">
        <v>747</v>
      </c>
      <c r="F194" s="1" t="s">
        <v>748</v>
      </c>
      <c r="G194" s="1" t="s">
        <v>15</v>
      </c>
      <c r="H194" s="1" t="s">
        <v>15</v>
      </c>
      <c r="I194" s="1" t="s">
        <v>15</v>
      </c>
      <c r="J194" s="1" t="s">
        <v>151</v>
      </c>
      <c r="K194" s="2"/>
      <c r="L194" s="5">
        <f>K194*682.00</f>
        <v>0</v>
      </c>
    </row>
    <row r="195" spans="1:12">
      <c r="A195" s="1"/>
      <c r="B195" s="1">
        <v>869354</v>
      </c>
      <c r="C195" s="1" t="s">
        <v>749</v>
      </c>
      <c r="D195" s="1" t="s">
        <v>750</v>
      </c>
      <c r="E195" s="3" t="s">
        <v>751</v>
      </c>
      <c r="F195" s="1" t="s">
        <v>732</v>
      </c>
      <c r="G195" s="1" t="s">
        <v>15</v>
      </c>
      <c r="H195" s="1" t="s">
        <v>15</v>
      </c>
      <c r="I195" s="1" t="s">
        <v>15</v>
      </c>
      <c r="J195" s="1" t="s">
        <v>151</v>
      </c>
      <c r="K195" s="2"/>
      <c r="L195" s="5">
        <f>K195*515.00</f>
        <v>0</v>
      </c>
    </row>
    <row r="196" spans="1:12">
      <c r="A196" s="1"/>
      <c r="B196" s="1">
        <v>869355</v>
      </c>
      <c r="C196" s="1" t="s">
        <v>752</v>
      </c>
      <c r="D196" s="1" t="s">
        <v>753</v>
      </c>
      <c r="E196" s="3" t="s">
        <v>754</v>
      </c>
      <c r="F196" s="1" t="s">
        <v>755</v>
      </c>
      <c r="G196" s="1" t="s">
        <v>15</v>
      </c>
      <c r="H196" s="1" t="s">
        <v>15</v>
      </c>
      <c r="I196" s="1" t="s">
        <v>15</v>
      </c>
      <c r="J196" s="1" t="s">
        <v>151</v>
      </c>
      <c r="K196" s="2"/>
      <c r="L196" s="5">
        <f>K196*670.00</f>
        <v>0</v>
      </c>
    </row>
    <row r="197" spans="1:12">
      <c r="A197" s="1"/>
      <c r="B197" s="1">
        <v>869356</v>
      </c>
      <c r="C197" s="1" t="s">
        <v>756</v>
      </c>
      <c r="D197" s="1" t="s">
        <v>757</v>
      </c>
      <c r="E197" s="3" t="s">
        <v>758</v>
      </c>
      <c r="F197" s="1" t="s">
        <v>759</v>
      </c>
      <c r="G197" s="1" t="s">
        <v>15</v>
      </c>
      <c r="H197" s="1" t="s">
        <v>15</v>
      </c>
      <c r="I197" s="1" t="s">
        <v>15</v>
      </c>
      <c r="J197" s="1" t="s">
        <v>151</v>
      </c>
      <c r="K197" s="2"/>
      <c r="L197" s="5">
        <f>K197*1521.00</f>
        <v>0</v>
      </c>
    </row>
    <row r="198" spans="1:12">
      <c r="A198" s="1"/>
      <c r="B198" s="1">
        <v>869357</v>
      </c>
      <c r="C198" s="1" t="s">
        <v>760</v>
      </c>
      <c r="D198" s="1" t="s">
        <v>761</v>
      </c>
      <c r="E198" s="3" t="s">
        <v>762</v>
      </c>
      <c r="F198" s="1" t="s">
        <v>763</v>
      </c>
      <c r="G198" s="1" t="s">
        <v>15</v>
      </c>
      <c r="H198" s="1" t="s">
        <v>15</v>
      </c>
      <c r="I198" s="1" t="s">
        <v>15</v>
      </c>
      <c r="J198" s="1" t="s">
        <v>151</v>
      </c>
      <c r="K198" s="2"/>
      <c r="L198" s="5">
        <f>K198*1185.00</f>
        <v>0</v>
      </c>
    </row>
    <row r="199" spans="1:12">
      <c r="A199" s="1"/>
      <c r="B199" s="1">
        <v>869358</v>
      </c>
      <c r="C199" s="1" t="s">
        <v>764</v>
      </c>
      <c r="D199" s="1" t="s">
        <v>765</v>
      </c>
      <c r="E199" s="3" t="s">
        <v>766</v>
      </c>
      <c r="F199" s="1" t="s">
        <v>767</v>
      </c>
      <c r="G199" s="1" t="s">
        <v>15</v>
      </c>
      <c r="H199" s="1" t="s">
        <v>15</v>
      </c>
      <c r="I199" s="1" t="s">
        <v>15</v>
      </c>
      <c r="J199" s="1" t="s">
        <v>151</v>
      </c>
      <c r="K199" s="2"/>
      <c r="L199" s="5">
        <f>K199*1140.00</f>
        <v>0</v>
      </c>
    </row>
    <row r="200" spans="1:12">
      <c r="A200" s="1"/>
      <c r="B200" s="1">
        <v>869359</v>
      </c>
      <c r="C200" s="1" t="s">
        <v>768</v>
      </c>
      <c r="D200" s="1" t="s">
        <v>769</v>
      </c>
      <c r="E200" s="3" t="s">
        <v>770</v>
      </c>
      <c r="F200" s="1" t="s">
        <v>771</v>
      </c>
      <c r="G200" s="1" t="s">
        <v>15</v>
      </c>
      <c r="H200" s="1" t="s">
        <v>15</v>
      </c>
      <c r="I200" s="1" t="s">
        <v>15</v>
      </c>
      <c r="J200" s="1" t="s">
        <v>151</v>
      </c>
      <c r="K200" s="2"/>
      <c r="L200" s="5">
        <f>K200*1187.00</f>
        <v>0</v>
      </c>
    </row>
    <row r="201" spans="1:12">
      <c r="A201" s="1"/>
      <c r="B201" s="1">
        <v>869360</v>
      </c>
      <c r="C201" s="1" t="s">
        <v>772</v>
      </c>
      <c r="D201" s="1" t="s">
        <v>773</v>
      </c>
      <c r="E201" s="3" t="s">
        <v>774</v>
      </c>
      <c r="F201" s="1" t="s">
        <v>775</v>
      </c>
      <c r="G201" s="1" t="s">
        <v>15</v>
      </c>
      <c r="H201" s="1" t="s">
        <v>15</v>
      </c>
      <c r="I201" s="1" t="s">
        <v>15</v>
      </c>
      <c r="J201" s="1" t="s">
        <v>151</v>
      </c>
      <c r="K201" s="2"/>
      <c r="L201" s="5">
        <f>K201*1600.00</f>
        <v>0</v>
      </c>
    </row>
    <row r="202" spans="1:12">
      <c r="A202" s="1"/>
      <c r="B202" s="1">
        <v>869361</v>
      </c>
      <c r="C202" s="1" t="s">
        <v>776</v>
      </c>
      <c r="D202" s="1" t="s">
        <v>777</v>
      </c>
      <c r="E202" s="3" t="s">
        <v>778</v>
      </c>
      <c r="F202" s="1" t="s">
        <v>779</v>
      </c>
      <c r="G202" s="1" t="s">
        <v>15</v>
      </c>
      <c r="H202" s="1" t="s">
        <v>15</v>
      </c>
      <c r="I202" s="1" t="s">
        <v>15</v>
      </c>
      <c r="J202" s="1" t="s">
        <v>151</v>
      </c>
      <c r="K202" s="2"/>
      <c r="L202" s="5">
        <f>K202*1188.00</f>
        <v>0</v>
      </c>
    </row>
    <row r="203" spans="1:12">
      <c r="A203" s="1"/>
      <c r="B203" s="1">
        <v>869362</v>
      </c>
      <c r="C203" s="1" t="s">
        <v>780</v>
      </c>
      <c r="D203" s="1" t="s">
        <v>781</v>
      </c>
      <c r="E203" s="3" t="s">
        <v>782</v>
      </c>
      <c r="F203" s="1" t="s">
        <v>783</v>
      </c>
      <c r="G203" s="1" t="s">
        <v>15</v>
      </c>
      <c r="H203" s="1" t="s">
        <v>15</v>
      </c>
      <c r="I203" s="1" t="s">
        <v>15</v>
      </c>
      <c r="J203" s="1" t="s">
        <v>151</v>
      </c>
      <c r="K203" s="2"/>
      <c r="L203" s="5">
        <f>K203*1022.00</f>
        <v>0</v>
      </c>
    </row>
    <row r="204" spans="1:12">
      <c r="A204" s="1"/>
      <c r="B204" s="1">
        <v>869363</v>
      </c>
      <c r="C204" s="1" t="s">
        <v>784</v>
      </c>
      <c r="D204" s="1" t="s">
        <v>785</v>
      </c>
      <c r="E204" s="3" t="s">
        <v>786</v>
      </c>
      <c r="F204" s="1" t="s">
        <v>787</v>
      </c>
      <c r="G204" s="1" t="s">
        <v>15</v>
      </c>
      <c r="H204" s="1" t="s">
        <v>15</v>
      </c>
      <c r="I204" s="1" t="s">
        <v>15</v>
      </c>
      <c r="J204" s="1" t="s">
        <v>151</v>
      </c>
      <c r="K204" s="2"/>
      <c r="L204" s="5">
        <f>K204*918.00</f>
        <v>0</v>
      </c>
    </row>
    <row r="205" spans="1:12">
      <c r="A205" s="1"/>
      <c r="B205" s="1">
        <v>877706</v>
      </c>
      <c r="C205" s="1" t="s">
        <v>788</v>
      </c>
      <c r="D205" s="1" t="s">
        <v>789</v>
      </c>
      <c r="E205" s="3" t="s">
        <v>790</v>
      </c>
      <c r="F205" s="1" t="s">
        <v>791</v>
      </c>
      <c r="G205" s="1" t="s">
        <v>15</v>
      </c>
      <c r="H205" s="1" t="s">
        <v>15</v>
      </c>
      <c r="I205" s="1" t="s">
        <v>15</v>
      </c>
      <c r="J205" s="1" t="s">
        <v>151</v>
      </c>
      <c r="K205" s="2"/>
      <c r="L205" s="5">
        <f>K205*2453.00</f>
        <v>0</v>
      </c>
    </row>
    <row r="206" spans="1:12">
      <c r="A206" s="1"/>
      <c r="B206" s="1">
        <v>877707</v>
      </c>
      <c r="C206" s="1" t="s">
        <v>792</v>
      </c>
      <c r="D206" s="1" t="s">
        <v>793</v>
      </c>
      <c r="E206" s="3" t="s">
        <v>794</v>
      </c>
      <c r="F206" s="1" t="s">
        <v>795</v>
      </c>
      <c r="G206" s="1" t="s">
        <v>15</v>
      </c>
      <c r="H206" s="1" t="s">
        <v>15</v>
      </c>
      <c r="I206" s="1" t="s">
        <v>15</v>
      </c>
      <c r="J206" s="1" t="s">
        <v>151</v>
      </c>
      <c r="K206" s="2"/>
      <c r="L206" s="5">
        <f>K206*2788.00</f>
        <v>0</v>
      </c>
    </row>
    <row r="207" spans="1:12">
      <c r="A207" s="1"/>
      <c r="B207" s="1">
        <v>877708</v>
      </c>
      <c r="C207" s="1" t="s">
        <v>796</v>
      </c>
      <c r="D207" s="1" t="s">
        <v>797</v>
      </c>
      <c r="E207" s="3" t="s">
        <v>798</v>
      </c>
      <c r="F207" s="1" t="s">
        <v>799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K207*39.00</f>
        <v>0</v>
      </c>
    </row>
    <row r="208" spans="1:12">
      <c r="A208" s="1"/>
      <c r="B208" s="1">
        <v>885506</v>
      </c>
      <c r="C208" s="1" t="s">
        <v>800</v>
      </c>
      <c r="D208" s="1" t="s">
        <v>801</v>
      </c>
      <c r="E208" s="3" t="s">
        <v>802</v>
      </c>
      <c r="F208" s="1" t="s">
        <v>803</v>
      </c>
      <c r="G208" s="1" t="s">
        <v>15</v>
      </c>
      <c r="H208" s="1" t="s">
        <v>15</v>
      </c>
      <c r="I208" s="1" t="s">
        <v>15</v>
      </c>
      <c r="J208" s="1" t="s">
        <v>151</v>
      </c>
      <c r="K208" s="2"/>
      <c r="L208" s="5">
        <f>K208*302.00</f>
        <v>0</v>
      </c>
    </row>
    <row r="209" spans="1:12">
      <c r="A209" s="1"/>
      <c r="B209" s="1">
        <v>885507</v>
      </c>
      <c r="C209" s="1" t="s">
        <v>804</v>
      </c>
      <c r="D209" s="1" t="s">
        <v>805</v>
      </c>
      <c r="E209" s="3" t="s">
        <v>806</v>
      </c>
      <c r="F209" s="1" t="s">
        <v>807</v>
      </c>
      <c r="G209" s="1" t="s">
        <v>15</v>
      </c>
      <c r="H209" s="1" t="s">
        <v>15</v>
      </c>
      <c r="I209" s="1" t="s">
        <v>15</v>
      </c>
      <c r="J209" s="1" t="s">
        <v>151</v>
      </c>
      <c r="K209" s="2"/>
      <c r="L209" s="5">
        <f>K209*559.00</f>
        <v>0</v>
      </c>
    </row>
    <row r="210" spans="1:12">
      <c r="A210" s="1"/>
      <c r="B210" s="1">
        <v>885508</v>
      </c>
      <c r="C210" s="1" t="s">
        <v>808</v>
      </c>
      <c r="D210" s="1" t="s">
        <v>809</v>
      </c>
      <c r="E210" s="3" t="s">
        <v>810</v>
      </c>
      <c r="F210" s="1" t="s">
        <v>811</v>
      </c>
      <c r="G210" s="1" t="s">
        <v>15</v>
      </c>
      <c r="H210" s="1" t="s">
        <v>15</v>
      </c>
      <c r="I210" s="1" t="s">
        <v>15</v>
      </c>
      <c r="J210" s="1" t="s">
        <v>151</v>
      </c>
      <c r="K210" s="2"/>
      <c r="L210" s="5">
        <f>K210*914.00</f>
        <v>0</v>
      </c>
    </row>
    <row r="211" spans="1:12">
      <c r="A211" s="1"/>
      <c r="B211" s="1">
        <v>885509</v>
      </c>
      <c r="C211" s="1" t="s">
        <v>812</v>
      </c>
      <c r="D211" s="1" t="s">
        <v>813</v>
      </c>
      <c r="E211" s="3" t="s">
        <v>814</v>
      </c>
      <c r="F211" s="1" t="s">
        <v>815</v>
      </c>
      <c r="G211" s="1" t="s">
        <v>15</v>
      </c>
      <c r="H211" s="1" t="s">
        <v>15</v>
      </c>
      <c r="I211" s="1" t="s">
        <v>15</v>
      </c>
      <c r="J211" s="1" t="s">
        <v>151</v>
      </c>
      <c r="K211" s="2"/>
      <c r="L211" s="5">
        <f>K211*953.00</f>
        <v>0</v>
      </c>
    </row>
    <row r="212" spans="1:12">
      <c r="A212" s="1"/>
      <c r="B212" s="1">
        <v>887329</v>
      </c>
      <c r="C212" s="1" t="s">
        <v>816</v>
      </c>
      <c r="D212" s="1" t="s">
        <v>817</v>
      </c>
      <c r="E212" s="3" t="s">
        <v>818</v>
      </c>
      <c r="F212" s="1" t="s">
        <v>819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K212*100.00</f>
        <v>0</v>
      </c>
    </row>
    <row r="213" spans="1:12">
      <c r="A213" s="1"/>
      <c r="B213" s="1">
        <v>887330</v>
      </c>
      <c r="C213" s="1" t="s">
        <v>820</v>
      </c>
      <c r="D213" s="1" t="s">
        <v>821</v>
      </c>
      <c r="E213" s="3" t="s">
        <v>822</v>
      </c>
      <c r="F213" s="1" t="s">
        <v>819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K213*100.00</f>
        <v>0</v>
      </c>
    </row>
    <row r="214" spans="1:12">
      <c r="A214" s="1"/>
      <c r="B214" s="1">
        <v>837056</v>
      </c>
      <c r="C214" s="1" t="s">
        <v>823</v>
      </c>
      <c r="D214" s="1" t="s">
        <v>824</v>
      </c>
      <c r="E214" s="3" t="s">
        <v>825</v>
      </c>
      <c r="F214" s="1" t="s">
        <v>826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K214*256.00</f>
        <v>0</v>
      </c>
    </row>
    <row r="215" spans="1:12">
      <c r="A215" s="1"/>
      <c r="B215" s="1">
        <v>837057</v>
      </c>
      <c r="C215" s="1" t="s">
        <v>827</v>
      </c>
      <c r="D215" s="1" t="s">
        <v>828</v>
      </c>
      <c r="E215" s="3" t="s">
        <v>829</v>
      </c>
      <c r="F215" s="1" t="s">
        <v>819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K215*100.00</f>
        <v>0</v>
      </c>
    </row>
    <row r="216" spans="1:12">
      <c r="A216" s="1"/>
      <c r="B216" s="1">
        <v>837058</v>
      </c>
      <c r="C216" s="1" t="s">
        <v>830</v>
      </c>
      <c r="D216" s="1" t="s">
        <v>831</v>
      </c>
      <c r="E216" s="3" t="s">
        <v>832</v>
      </c>
      <c r="F216" s="1" t="s">
        <v>833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K216*152.00</f>
        <v>0</v>
      </c>
    </row>
    <row r="217" spans="1:12">
      <c r="A217" s="1"/>
      <c r="B217" s="1">
        <v>837059</v>
      </c>
      <c r="C217" s="1" t="s">
        <v>834</v>
      </c>
      <c r="D217" s="1" t="s">
        <v>835</v>
      </c>
      <c r="E217" s="3" t="s">
        <v>836</v>
      </c>
      <c r="F217" s="1" t="s">
        <v>819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K217*100.00</f>
        <v>0</v>
      </c>
    </row>
    <row r="218" spans="1:12">
      <c r="A218" s="1"/>
      <c r="B218" s="1">
        <v>837060</v>
      </c>
      <c r="C218" s="1" t="s">
        <v>837</v>
      </c>
      <c r="D218" s="1" t="s">
        <v>838</v>
      </c>
      <c r="E218" s="3" t="s">
        <v>839</v>
      </c>
      <c r="F218" s="1" t="s">
        <v>819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K218*100.00</f>
        <v>0</v>
      </c>
    </row>
    <row r="219" spans="1:12">
      <c r="A219" s="1"/>
      <c r="B219" s="1">
        <v>837061</v>
      </c>
      <c r="C219" s="1" t="s">
        <v>840</v>
      </c>
      <c r="D219" s="1" t="s">
        <v>841</v>
      </c>
      <c r="E219" s="3" t="s">
        <v>842</v>
      </c>
      <c r="F219" s="1" t="s">
        <v>843</v>
      </c>
      <c r="G219" s="1" t="s">
        <v>15</v>
      </c>
      <c r="H219" s="1" t="s">
        <v>15</v>
      </c>
      <c r="I219" s="1" t="s">
        <v>15</v>
      </c>
      <c r="J219" s="1" t="s">
        <v>151</v>
      </c>
      <c r="K219" s="2"/>
      <c r="L219" s="5">
        <f>K219*120.00</f>
        <v>0</v>
      </c>
    </row>
    <row r="220" spans="1:12">
      <c r="A220" s="1"/>
      <c r="B220" s="1">
        <v>837062</v>
      </c>
      <c r="C220" s="1" t="s">
        <v>844</v>
      </c>
      <c r="D220" s="1" t="s">
        <v>845</v>
      </c>
      <c r="E220" s="3" t="s">
        <v>846</v>
      </c>
      <c r="F220" s="1" t="s">
        <v>847</v>
      </c>
      <c r="G220" s="1" t="s">
        <v>15</v>
      </c>
      <c r="H220" s="1" t="s">
        <v>15</v>
      </c>
      <c r="I220" s="1" t="s">
        <v>15</v>
      </c>
      <c r="J220" s="1" t="s">
        <v>151</v>
      </c>
      <c r="K220" s="2"/>
      <c r="L220" s="5">
        <f>K220*185.00</f>
        <v>0</v>
      </c>
    </row>
    <row r="221" spans="1:12">
      <c r="A221" s="1"/>
      <c r="B221" s="1">
        <v>837063</v>
      </c>
      <c r="C221" s="1" t="s">
        <v>848</v>
      </c>
      <c r="D221" s="1" t="s">
        <v>849</v>
      </c>
      <c r="E221" s="3" t="s">
        <v>850</v>
      </c>
      <c r="F221" s="1" t="s">
        <v>851</v>
      </c>
      <c r="G221" s="1" t="s">
        <v>15</v>
      </c>
      <c r="H221" s="1" t="s">
        <v>15</v>
      </c>
      <c r="I221" s="1" t="s">
        <v>15</v>
      </c>
      <c r="J221" s="1" t="s">
        <v>151</v>
      </c>
      <c r="K221" s="2"/>
      <c r="L221" s="5">
        <f>K221*309.00</f>
        <v>0</v>
      </c>
    </row>
    <row r="222" spans="1:12">
      <c r="A222" s="1"/>
      <c r="B222" s="1">
        <v>837064</v>
      </c>
      <c r="C222" s="1" t="s">
        <v>852</v>
      </c>
      <c r="D222" s="1" t="s">
        <v>853</v>
      </c>
      <c r="E222" s="3" t="s">
        <v>854</v>
      </c>
      <c r="F222" s="1" t="s">
        <v>855</v>
      </c>
      <c r="G222" s="1" t="s">
        <v>15</v>
      </c>
      <c r="H222" s="1" t="s">
        <v>15</v>
      </c>
      <c r="I222" s="1" t="s">
        <v>15</v>
      </c>
      <c r="J222" s="1" t="s">
        <v>151</v>
      </c>
      <c r="K222" s="2"/>
      <c r="L222" s="5">
        <f>K222*272.00</f>
        <v>0</v>
      </c>
    </row>
    <row r="223" spans="1:12">
      <c r="A223" s="1"/>
      <c r="B223" s="1">
        <v>837065</v>
      </c>
      <c r="C223" s="1" t="s">
        <v>856</v>
      </c>
      <c r="D223" s="1" t="s">
        <v>857</v>
      </c>
      <c r="E223" s="3" t="s">
        <v>858</v>
      </c>
      <c r="F223" s="1" t="s">
        <v>859</v>
      </c>
      <c r="G223" s="1" t="s">
        <v>15</v>
      </c>
      <c r="H223" s="1" t="s">
        <v>15</v>
      </c>
      <c r="I223" s="1" t="s">
        <v>15</v>
      </c>
      <c r="J223" s="1" t="s">
        <v>151</v>
      </c>
      <c r="K223" s="2"/>
      <c r="L223" s="5">
        <f>K223*505.00</f>
        <v>0</v>
      </c>
    </row>
    <row r="224" spans="1:12">
      <c r="A224" s="1"/>
      <c r="B224" s="1">
        <v>837066</v>
      </c>
      <c r="C224" s="1" t="s">
        <v>860</v>
      </c>
      <c r="D224" s="1" t="s">
        <v>861</v>
      </c>
      <c r="E224" s="3" t="s">
        <v>862</v>
      </c>
      <c r="F224" s="1" t="s">
        <v>863</v>
      </c>
      <c r="G224" s="1" t="s">
        <v>15</v>
      </c>
      <c r="H224" s="1" t="s">
        <v>15</v>
      </c>
      <c r="I224" s="1" t="s">
        <v>15</v>
      </c>
      <c r="J224" s="1" t="s">
        <v>151</v>
      </c>
      <c r="K224" s="2"/>
      <c r="L224" s="5">
        <f>K224*466.00</f>
        <v>0</v>
      </c>
    </row>
    <row r="225" spans="1:12">
      <c r="A225" s="1"/>
      <c r="B225" s="1">
        <v>837067</v>
      </c>
      <c r="C225" s="1" t="s">
        <v>864</v>
      </c>
      <c r="D225" s="1" t="s">
        <v>865</v>
      </c>
      <c r="E225" s="3" t="s">
        <v>866</v>
      </c>
      <c r="F225" s="1" t="s">
        <v>867</v>
      </c>
      <c r="G225" s="1" t="s">
        <v>15</v>
      </c>
      <c r="H225" s="1" t="s">
        <v>15</v>
      </c>
      <c r="I225" s="1" t="s">
        <v>15</v>
      </c>
      <c r="J225" s="1" t="s">
        <v>151</v>
      </c>
      <c r="K225" s="2"/>
      <c r="L225" s="5">
        <f>K225*579.00</f>
        <v>0</v>
      </c>
    </row>
    <row r="226" spans="1:12">
      <c r="A226" s="1"/>
      <c r="B226" s="1">
        <v>837068</v>
      </c>
      <c r="C226" s="1" t="s">
        <v>868</v>
      </c>
      <c r="D226" s="1" t="s">
        <v>869</v>
      </c>
      <c r="E226" s="3" t="s">
        <v>870</v>
      </c>
      <c r="F226" s="1" t="s">
        <v>871</v>
      </c>
      <c r="G226" s="1" t="s">
        <v>15</v>
      </c>
      <c r="H226" s="1" t="s">
        <v>15</v>
      </c>
      <c r="I226" s="1" t="s">
        <v>15</v>
      </c>
      <c r="J226" s="1" t="s">
        <v>151</v>
      </c>
      <c r="K226" s="2"/>
      <c r="L226" s="5">
        <f>K226*291.00</f>
        <v>0</v>
      </c>
    </row>
    <row r="227" spans="1:12">
      <c r="A227" s="1"/>
      <c r="B227" s="1">
        <v>837069</v>
      </c>
      <c r="C227" s="1" t="s">
        <v>872</v>
      </c>
      <c r="D227" s="1" t="s">
        <v>873</v>
      </c>
      <c r="E227" s="3" t="s">
        <v>874</v>
      </c>
      <c r="F227" s="1" t="s">
        <v>875</v>
      </c>
      <c r="G227" s="1" t="s">
        <v>15</v>
      </c>
      <c r="H227" s="1" t="s">
        <v>15</v>
      </c>
      <c r="I227" s="1" t="s">
        <v>15</v>
      </c>
      <c r="J227" s="1" t="s">
        <v>151</v>
      </c>
      <c r="K227" s="2"/>
      <c r="L227" s="5">
        <f>K227*306.00</f>
        <v>0</v>
      </c>
    </row>
    <row r="228" spans="1:12">
      <c r="A228" s="1"/>
      <c r="B228" s="1">
        <v>837070</v>
      </c>
      <c r="C228" s="1" t="s">
        <v>876</v>
      </c>
      <c r="D228" s="1" t="s">
        <v>877</v>
      </c>
      <c r="E228" s="3" t="s">
        <v>878</v>
      </c>
      <c r="F228" s="1" t="s">
        <v>879</v>
      </c>
      <c r="G228" s="1" t="s">
        <v>15</v>
      </c>
      <c r="H228" s="1" t="s">
        <v>15</v>
      </c>
      <c r="I228" s="1" t="s">
        <v>15</v>
      </c>
      <c r="J228" s="1" t="s">
        <v>151</v>
      </c>
      <c r="K228" s="2"/>
      <c r="L228" s="5">
        <f>K228*460.00</f>
        <v>0</v>
      </c>
    </row>
    <row r="229" spans="1:12">
      <c r="A229" s="1"/>
      <c r="B229" s="1">
        <v>837071</v>
      </c>
      <c r="C229" s="1" t="s">
        <v>880</v>
      </c>
      <c r="D229" s="1" t="s">
        <v>881</v>
      </c>
      <c r="E229" s="3" t="s">
        <v>882</v>
      </c>
      <c r="F229" s="1" t="s">
        <v>867</v>
      </c>
      <c r="G229" s="1" t="s">
        <v>15</v>
      </c>
      <c r="H229" s="1" t="s">
        <v>15</v>
      </c>
      <c r="I229" s="1" t="s">
        <v>15</v>
      </c>
      <c r="J229" s="1" t="s">
        <v>151</v>
      </c>
      <c r="K229" s="2"/>
      <c r="L229" s="5">
        <f>K229*579.00</f>
        <v>0</v>
      </c>
    </row>
    <row r="230" spans="1:12">
      <c r="A230" s="1"/>
      <c r="B230" s="1">
        <v>837072</v>
      </c>
      <c r="C230" s="1" t="s">
        <v>883</v>
      </c>
      <c r="D230" s="1" t="s">
        <v>884</v>
      </c>
      <c r="E230" s="3" t="s">
        <v>885</v>
      </c>
      <c r="F230" s="1" t="s">
        <v>886</v>
      </c>
      <c r="G230" s="1" t="s">
        <v>15</v>
      </c>
      <c r="H230" s="1" t="s">
        <v>15</v>
      </c>
      <c r="I230" s="1" t="s">
        <v>15</v>
      </c>
      <c r="J230" s="1" t="s">
        <v>151</v>
      </c>
      <c r="K230" s="2"/>
      <c r="L230" s="5">
        <f>K230*271.00</f>
        <v>0</v>
      </c>
    </row>
    <row r="231" spans="1:12">
      <c r="A231" s="1"/>
      <c r="B231" s="1">
        <v>837073</v>
      </c>
      <c r="C231" s="1" t="s">
        <v>887</v>
      </c>
      <c r="D231" s="1" t="s">
        <v>888</v>
      </c>
      <c r="E231" s="3" t="s">
        <v>889</v>
      </c>
      <c r="F231" s="1" t="s">
        <v>855</v>
      </c>
      <c r="G231" s="1" t="s">
        <v>15</v>
      </c>
      <c r="H231" s="1" t="s">
        <v>15</v>
      </c>
      <c r="I231" s="1" t="s">
        <v>15</v>
      </c>
      <c r="J231" s="1" t="s">
        <v>151</v>
      </c>
      <c r="K231" s="2"/>
      <c r="L231" s="5">
        <f>K231*272.00</f>
        <v>0</v>
      </c>
    </row>
    <row r="232" spans="1:12">
      <c r="A232" s="1"/>
      <c r="B232" s="1">
        <v>837074</v>
      </c>
      <c r="C232" s="1" t="s">
        <v>890</v>
      </c>
      <c r="D232" s="1" t="s">
        <v>891</v>
      </c>
      <c r="E232" s="3" t="s">
        <v>892</v>
      </c>
      <c r="F232" s="1" t="s">
        <v>893</v>
      </c>
      <c r="G232" s="1" t="s">
        <v>15</v>
      </c>
      <c r="H232" s="1" t="s">
        <v>15</v>
      </c>
      <c r="I232" s="1" t="s">
        <v>15</v>
      </c>
      <c r="J232" s="1" t="s">
        <v>151</v>
      </c>
      <c r="K232" s="2"/>
      <c r="L232" s="5">
        <f>K232*622.00</f>
        <v>0</v>
      </c>
    </row>
    <row r="233" spans="1:12">
      <c r="A233" s="1"/>
      <c r="B233" s="1">
        <v>837075</v>
      </c>
      <c r="C233" s="1" t="s">
        <v>894</v>
      </c>
      <c r="D233" s="1" t="s">
        <v>895</v>
      </c>
      <c r="E233" s="3" t="s">
        <v>896</v>
      </c>
      <c r="F233" s="1" t="s">
        <v>897</v>
      </c>
      <c r="G233" s="1" t="s">
        <v>15</v>
      </c>
      <c r="H233" s="1" t="s">
        <v>15</v>
      </c>
      <c r="I233" s="1" t="s">
        <v>15</v>
      </c>
      <c r="J233" s="1" t="s">
        <v>151</v>
      </c>
      <c r="K233" s="2"/>
      <c r="L233" s="5">
        <f>K233*356.00</f>
        <v>0</v>
      </c>
    </row>
    <row r="234" spans="1:12">
      <c r="A234" s="1"/>
      <c r="B234" s="1">
        <v>837076</v>
      </c>
      <c r="C234" s="1" t="s">
        <v>898</v>
      </c>
      <c r="D234" s="1" t="s">
        <v>899</v>
      </c>
      <c r="E234" s="3" t="s">
        <v>900</v>
      </c>
      <c r="F234" s="1" t="s">
        <v>901</v>
      </c>
      <c r="G234" s="1" t="s">
        <v>15</v>
      </c>
      <c r="H234" s="1" t="s">
        <v>15</v>
      </c>
      <c r="I234" s="1" t="s">
        <v>15</v>
      </c>
      <c r="J234" s="1" t="s">
        <v>151</v>
      </c>
      <c r="K234" s="2"/>
      <c r="L234" s="5">
        <f>K234*414.00</f>
        <v>0</v>
      </c>
    </row>
    <row r="235" spans="1:12">
      <c r="A235" s="1"/>
      <c r="B235" s="1">
        <v>837077</v>
      </c>
      <c r="C235" s="1" t="s">
        <v>902</v>
      </c>
      <c r="D235" s="1" t="s">
        <v>903</v>
      </c>
      <c r="E235" s="3" t="s">
        <v>904</v>
      </c>
      <c r="F235" s="1" t="s">
        <v>905</v>
      </c>
      <c r="G235" s="1" t="s">
        <v>15</v>
      </c>
      <c r="H235" s="1" t="s">
        <v>15</v>
      </c>
      <c r="I235" s="1" t="s">
        <v>15</v>
      </c>
      <c r="J235" s="1" t="s">
        <v>151</v>
      </c>
      <c r="K235" s="2"/>
      <c r="L235" s="5">
        <f>K235*447.00</f>
        <v>0</v>
      </c>
    </row>
    <row r="236" spans="1:12">
      <c r="A236" s="1"/>
      <c r="B236" s="1">
        <v>837078</v>
      </c>
      <c r="C236" s="1" t="s">
        <v>906</v>
      </c>
      <c r="D236" s="1" t="s">
        <v>907</v>
      </c>
      <c r="E236" s="3" t="s">
        <v>908</v>
      </c>
      <c r="F236" s="1" t="s">
        <v>909</v>
      </c>
      <c r="G236" s="1" t="s">
        <v>15</v>
      </c>
      <c r="H236" s="1" t="s">
        <v>15</v>
      </c>
      <c r="I236" s="1" t="s">
        <v>15</v>
      </c>
      <c r="J236" s="1" t="s">
        <v>151</v>
      </c>
      <c r="K236" s="2"/>
      <c r="L236" s="5">
        <f>K236*489.00</f>
        <v>0</v>
      </c>
    </row>
    <row r="237" spans="1:12">
      <c r="A237" s="1"/>
      <c r="B237" s="1">
        <v>837079</v>
      </c>
      <c r="C237" s="1" t="s">
        <v>910</v>
      </c>
      <c r="D237" s="1" t="s">
        <v>911</v>
      </c>
      <c r="E237" s="3" t="s">
        <v>912</v>
      </c>
      <c r="F237" s="1" t="s">
        <v>913</v>
      </c>
      <c r="G237" s="1" t="s">
        <v>15</v>
      </c>
      <c r="H237" s="1" t="s">
        <v>15</v>
      </c>
      <c r="I237" s="1" t="s">
        <v>15</v>
      </c>
      <c r="J237" s="1" t="s">
        <v>151</v>
      </c>
      <c r="K237" s="2"/>
      <c r="L237" s="5">
        <f>K237*571.00</f>
        <v>0</v>
      </c>
    </row>
    <row r="238" spans="1:12">
      <c r="A238" s="1"/>
      <c r="B238" s="1">
        <v>837080</v>
      </c>
      <c r="C238" s="1" t="s">
        <v>914</v>
      </c>
      <c r="D238" s="1" t="s">
        <v>915</v>
      </c>
      <c r="E238" s="3" t="s">
        <v>916</v>
      </c>
      <c r="F238" s="1" t="s">
        <v>917</v>
      </c>
      <c r="G238" s="1" t="s">
        <v>15</v>
      </c>
      <c r="H238" s="1" t="s">
        <v>15</v>
      </c>
      <c r="I238" s="1" t="s">
        <v>15</v>
      </c>
      <c r="J238" s="1" t="s">
        <v>151</v>
      </c>
      <c r="K238" s="2"/>
      <c r="L238" s="5">
        <f>K238*638.00</f>
        <v>0</v>
      </c>
    </row>
    <row r="239" spans="1:12">
      <c r="A239" s="1"/>
      <c r="B239" s="1">
        <v>837081</v>
      </c>
      <c r="C239" s="1" t="s">
        <v>918</v>
      </c>
      <c r="D239" s="1" t="s">
        <v>919</v>
      </c>
      <c r="E239" s="3" t="s">
        <v>920</v>
      </c>
      <c r="F239" s="1" t="s">
        <v>921</v>
      </c>
      <c r="G239" s="1" t="s">
        <v>15</v>
      </c>
      <c r="H239" s="1" t="s">
        <v>15</v>
      </c>
      <c r="I239" s="1" t="s">
        <v>15</v>
      </c>
      <c r="J239" s="1" t="s">
        <v>151</v>
      </c>
      <c r="K239" s="2"/>
      <c r="L239" s="5">
        <f>K239*595.00</f>
        <v>0</v>
      </c>
    </row>
    <row r="240" spans="1:12">
      <c r="A240" s="1"/>
      <c r="B240" s="1">
        <v>837082</v>
      </c>
      <c r="C240" s="1" t="s">
        <v>922</v>
      </c>
      <c r="D240" s="1" t="s">
        <v>923</v>
      </c>
      <c r="E240" s="3" t="s">
        <v>924</v>
      </c>
      <c r="F240" s="1" t="s">
        <v>925</v>
      </c>
      <c r="G240" s="1" t="s">
        <v>15</v>
      </c>
      <c r="H240" s="1" t="s">
        <v>15</v>
      </c>
      <c r="I240" s="1" t="s">
        <v>15</v>
      </c>
      <c r="J240" s="1" t="s">
        <v>151</v>
      </c>
      <c r="K240" s="2"/>
      <c r="L240" s="5">
        <f>K240*596.00</f>
        <v>0</v>
      </c>
    </row>
    <row r="241" spans="1:12">
      <c r="A241" s="1"/>
      <c r="B241" s="1">
        <v>837083</v>
      </c>
      <c r="C241" s="1" t="s">
        <v>926</v>
      </c>
      <c r="D241" s="1" t="s">
        <v>927</v>
      </c>
      <c r="E241" s="3" t="s">
        <v>928</v>
      </c>
      <c r="F241" s="1" t="s">
        <v>929</v>
      </c>
      <c r="G241" s="1" t="s">
        <v>15</v>
      </c>
      <c r="H241" s="1" t="s">
        <v>15</v>
      </c>
      <c r="I241" s="1" t="s">
        <v>15</v>
      </c>
      <c r="J241" s="1" t="s">
        <v>151</v>
      </c>
      <c r="K241" s="2"/>
      <c r="L241" s="5">
        <f>K241*644.00</f>
        <v>0</v>
      </c>
    </row>
    <row r="242" spans="1:12">
      <c r="A242" s="1"/>
      <c r="B242" s="1">
        <v>837084</v>
      </c>
      <c r="C242" s="1" t="s">
        <v>930</v>
      </c>
      <c r="D242" s="1" t="s">
        <v>931</v>
      </c>
      <c r="E242" s="3" t="s">
        <v>932</v>
      </c>
      <c r="F242" s="1" t="s">
        <v>933</v>
      </c>
      <c r="G242" s="1" t="s">
        <v>15</v>
      </c>
      <c r="H242" s="1" t="s">
        <v>15</v>
      </c>
      <c r="I242" s="1" t="s">
        <v>15</v>
      </c>
      <c r="J242" s="1" t="s">
        <v>151</v>
      </c>
      <c r="K242" s="2"/>
      <c r="L242" s="5">
        <f>K242*648.00</f>
        <v>0</v>
      </c>
    </row>
    <row r="243" spans="1:12">
      <c r="A243" s="1"/>
      <c r="B243" s="1">
        <v>837085</v>
      </c>
      <c r="C243" s="1" t="s">
        <v>934</v>
      </c>
      <c r="D243" s="1" t="s">
        <v>935</v>
      </c>
      <c r="E243" s="3" t="s">
        <v>936</v>
      </c>
      <c r="F243" s="1" t="s">
        <v>937</v>
      </c>
      <c r="G243" s="1" t="s">
        <v>15</v>
      </c>
      <c r="H243" s="1" t="s">
        <v>15</v>
      </c>
      <c r="I243" s="1" t="s">
        <v>15</v>
      </c>
      <c r="J243" s="1" t="s">
        <v>151</v>
      </c>
      <c r="K243" s="2"/>
      <c r="L243" s="5">
        <f>K243*647.00</f>
        <v>0</v>
      </c>
    </row>
    <row r="244" spans="1:12">
      <c r="A244" s="1"/>
      <c r="B244" s="1">
        <v>837086</v>
      </c>
      <c r="C244" s="1" t="s">
        <v>938</v>
      </c>
      <c r="D244" s="1" t="s">
        <v>939</v>
      </c>
      <c r="E244" s="3" t="s">
        <v>940</v>
      </c>
      <c r="F244" s="1" t="s">
        <v>933</v>
      </c>
      <c r="G244" s="1" t="s">
        <v>15</v>
      </c>
      <c r="H244" s="1" t="s">
        <v>15</v>
      </c>
      <c r="I244" s="1" t="s">
        <v>15</v>
      </c>
      <c r="J244" s="1" t="s">
        <v>151</v>
      </c>
      <c r="K244" s="2"/>
      <c r="L244" s="5">
        <f>K244*648.00</f>
        <v>0</v>
      </c>
    </row>
    <row r="245" spans="1:12">
      <c r="A245" s="1"/>
      <c r="B245" s="1">
        <v>837087</v>
      </c>
      <c r="C245" s="1" t="s">
        <v>941</v>
      </c>
      <c r="D245" s="1" t="s">
        <v>942</v>
      </c>
      <c r="E245" s="3" t="s">
        <v>943</v>
      </c>
      <c r="F245" s="1" t="s">
        <v>944</v>
      </c>
      <c r="G245" s="1" t="s">
        <v>15</v>
      </c>
      <c r="H245" s="1" t="s">
        <v>15</v>
      </c>
      <c r="I245" s="1" t="s">
        <v>15</v>
      </c>
      <c r="J245" s="1" t="s">
        <v>151</v>
      </c>
      <c r="K245" s="2"/>
      <c r="L245" s="5">
        <f>K245*889.00</f>
        <v>0</v>
      </c>
    </row>
    <row r="246" spans="1:12">
      <c r="A246" s="1"/>
      <c r="B246" s="1">
        <v>837088</v>
      </c>
      <c r="C246" s="1" t="s">
        <v>945</v>
      </c>
      <c r="D246" s="1" t="s">
        <v>946</v>
      </c>
      <c r="E246" s="3" t="s">
        <v>947</v>
      </c>
      <c r="F246" s="1" t="s">
        <v>948</v>
      </c>
      <c r="G246" s="1" t="s">
        <v>15</v>
      </c>
      <c r="H246" s="1" t="s">
        <v>15</v>
      </c>
      <c r="I246" s="1" t="s">
        <v>15</v>
      </c>
      <c r="J246" s="1" t="s">
        <v>151</v>
      </c>
      <c r="K246" s="2"/>
      <c r="L246" s="5">
        <f>K246*987.00</f>
        <v>0</v>
      </c>
    </row>
    <row r="247" spans="1:12">
      <c r="A247" s="1"/>
      <c r="B247" s="1">
        <v>837089</v>
      </c>
      <c r="C247" s="1" t="s">
        <v>949</v>
      </c>
      <c r="D247" s="1" t="s">
        <v>950</v>
      </c>
      <c r="E247" s="3" t="s">
        <v>951</v>
      </c>
      <c r="F247" s="1" t="s">
        <v>867</v>
      </c>
      <c r="G247" s="1" t="s">
        <v>15</v>
      </c>
      <c r="H247" s="1" t="s">
        <v>15</v>
      </c>
      <c r="I247" s="1" t="s">
        <v>15</v>
      </c>
      <c r="J247" s="1" t="s">
        <v>151</v>
      </c>
      <c r="K247" s="2"/>
      <c r="L247" s="5">
        <f>K247*579.00</f>
        <v>0</v>
      </c>
    </row>
    <row r="248" spans="1:12">
      <c r="A248" s="1"/>
      <c r="B248" s="1">
        <v>837090</v>
      </c>
      <c r="C248" s="1" t="s">
        <v>952</v>
      </c>
      <c r="D248" s="1" t="s">
        <v>953</v>
      </c>
      <c r="E248" s="3" t="s">
        <v>954</v>
      </c>
      <c r="F248" s="1" t="s">
        <v>955</v>
      </c>
      <c r="G248" s="1" t="s">
        <v>15</v>
      </c>
      <c r="H248" s="1" t="s">
        <v>15</v>
      </c>
      <c r="I248" s="1" t="s">
        <v>15</v>
      </c>
      <c r="J248" s="1" t="s">
        <v>151</v>
      </c>
      <c r="K248" s="2"/>
      <c r="L248" s="5">
        <f>K248*810.00</f>
        <v>0</v>
      </c>
    </row>
    <row r="249" spans="1:12">
      <c r="A249" s="1"/>
      <c r="B249" s="1">
        <v>837091</v>
      </c>
      <c r="C249" s="1" t="s">
        <v>956</v>
      </c>
      <c r="D249" s="1" t="s">
        <v>957</v>
      </c>
      <c r="E249" s="3" t="s">
        <v>958</v>
      </c>
      <c r="F249" s="1" t="s">
        <v>959</v>
      </c>
      <c r="G249" s="1" t="s">
        <v>15</v>
      </c>
      <c r="H249" s="1" t="s">
        <v>15</v>
      </c>
      <c r="I249" s="1" t="s">
        <v>15</v>
      </c>
      <c r="J249" s="1" t="s">
        <v>151</v>
      </c>
      <c r="K249" s="2"/>
      <c r="L249" s="5">
        <f>K249*781.00</f>
        <v>0</v>
      </c>
    </row>
    <row r="250" spans="1:12">
      <c r="A250" s="1"/>
      <c r="B250" s="1">
        <v>837092</v>
      </c>
      <c r="C250" s="1" t="s">
        <v>960</v>
      </c>
      <c r="D250" s="1" t="s">
        <v>961</v>
      </c>
      <c r="E250" s="3" t="s">
        <v>962</v>
      </c>
      <c r="F250" s="1" t="s">
        <v>963</v>
      </c>
      <c r="G250" s="1" t="s">
        <v>15</v>
      </c>
      <c r="H250" s="1" t="s">
        <v>15</v>
      </c>
      <c r="I250" s="1" t="s">
        <v>15</v>
      </c>
      <c r="J250" s="1" t="s">
        <v>151</v>
      </c>
      <c r="K250" s="2"/>
      <c r="L250" s="5">
        <f>K250*731.00</f>
        <v>0</v>
      </c>
    </row>
    <row r="251" spans="1:12">
      <c r="A251" s="1"/>
      <c r="B251" s="1">
        <v>837093</v>
      </c>
      <c r="C251" s="1" t="s">
        <v>964</v>
      </c>
      <c r="D251" s="1" t="s">
        <v>965</v>
      </c>
      <c r="E251" s="3" t="s">
        <v>966</v>
      </c>
      <c r="F251" s="1" t="s">
        <v>967</v>
      </c>
      <c r="G251" s="1" t="s">
        <v>15</v>
      </c>
      <c r="H251" s="1" t="s">
        <v>15</v>
      </c>
      <c r="I251" s="1" t="s">
        <v>15</v>
      </c>
      <c r="J251" s="1" t="s">
        <v>151</v>
      </c>
      <c r="K251" s="2"/>
      <c r="L251" s="5">
        <f>K251*735.00</f>
        <v>0</v>
      </c>
    </row>
    <row r="252" spans="1:12">
      <c r="A252" s="1"/>
      <c r="B252" s="1">
        <v>837094</v>
      </c>
      <c r="C252" s="1" t="s">
        <v>968</v>
      </c>
      <c r="D252" s="1" t="s">
        <v>969</v>
      </c>
      <c r="E252" s="3" t="s">
        <v>970</v>
      </c>
      <c r="F252" s="1" t="s">
        <v>971</v>
      </c>
      <c r="G252" s="1" t="s">
        <v>15</v>
      </c>
      <c r="H252" s="1" t="s">
        <v>15</v>
      </c>
      <c r="I252" s="1" t="s">
        <v>15</v>
      </c>
      <c r="J252" s="1" t="s">
        <v>151</v>
      </c>
      <c r="K252" s="2"/>
      <c r="L252" s="5">
        <f>K252*956.00</f>
        <v>0</v>
      </c>
    </row>
    <row r="253" spans="1:12">
      <c r="A253" s="1"/>
      <c r="B253" s="1">
        <v>837095</v>
      </c>
      <c r="C253" s="1" t="s">
        <v>972</v>
      </c>
      <c r="D253" s="1" t="s">
        <v>973</v>
      </c>
      <c r="E253" s="3" t="s">
        <v>974</v>
      </c>
      <c r="F253" s="1" t="s">
        <v>975</v>
      </c>
      <c r="G253" s="1" t="s">
        <v>15</v>
      </c>
      <c r="H253" s="1" t="s">
        <v>15</v>
      </c>
      <c r="I253" s="1" t="s">
        <v>15</v>
      </c>
      <c r="J253" s="1" t="s">
        <v>151</v>
      </c>
      <c r="K253" s="2"/>
      <c r="L253" s="5">
        <f>K253*712.00</f>
        <v>0</v>
      </c>
    </row>
    <row r="254" spans="1:12">
      <c r="A254" s="1"/>
      <c r="B254" s="1">
        <v>837096</v>
      </c>
      <c r="C254" s="1" t="s">
        <v>976</v>
      </c>
      <c r="D254" s="1" t="s">
        <v>977</v>
      </c>
      <c r="E254" s="3" t="s">
        <v>978</v>
      </c>
      <c r="F254" s="1" t="s">
        <v>979</v>
      </c>
      <c r="G254" s="1" t="s">
        <v>15</v>
      </c>
      <c r="H254" s="1" t="s">
        <v>15</v>
      </c>
      <c r="I254" s="1" t="s">
        <v>15</v>
      </c>
      <c r="J254" s="1" t="s">
        <v>151</v>
      </c>
      <c r="K254" s="2"/>
      <c r="L254" s="5">
        <f>K254*988.00</f>
        <v>0</v>
      </c>
    </row>
    <row r="255" spans="1:12">
      <c r="A255" s="1"/>
      <c r="B255" s="1">
        <v>837097</v>
      </c>
      <c r="C255" s="1" t="s">
        <v>980</v>
      </c>
      <c r="D255" s="1" t="s">
        <v>981</v>
      </c>
      <c r="E255" s="3" t="s">
        <v>982</v>
      </c>
      <c r="F255" s="1" t="s">
        <v>807</v>
      </c>
      <c r="G255" s="1" t="s">
        <v>15</v>
      </c>
      <c r="H255" s="1" t="s">
        <v>15</v>
      </c>
      <c r="I255" s="1" t="s">
        <v>15</v>
      </c>
      <c r="J255" s="1" t="s">
        <v>151</v>
      </c>
      <c r="K255" s="2"/>
      <c r="L255" s="5">
        <f>K255*559.00</f>
        <v>0</v>
      </c>
    </row>
    <row r="256" spans="1:12">
      <c r="A256" s="1"/>
      <c r="B256" s="1">
        <v>837098</v>
      </c>
      <c r="C256" s="1" t="s">
        <v>983</v>
      </c>
      <c r="D256" s="1" t="s">
        <v>984</v>
      </c>
      <c r="E256" s="3" t="s">
        <v>985</v>
      </c>
      <c r="F256" s="1" t="s">
        <v>933</v>
      </c>
      <c r="G256" s="1" t="s">
        <v>15</v>
      </c>
      <c r="H256" s="1" t="s">
        <v>15</v>
      </c>
      <c r="I256" s="1" t="s">
        <v>15</v>
      </c>
      <c r="J256" s="1" t="s">
        <v>151</v>
      </c>
      <c r="K256" s="2"/>
      <c r="L256" s="5">
        <f>K256*648.00</f>
        <v>0</v>
      </c>
    </row>
    <row r="257" spans="1:12">
      <c r="A257" s="1"/>
      <c r="B257" s="1">
        <v>837099</v>
      </c>
      <c r="C257" s="1" t="s">
        <v>986</v>
      </c>
      <c r="D257" s="1" t="s">
        <v>987</v>
      </c>
      <c r="E257" s="3" t="s">
        <v>988</v>
      </c>
      <c r="F257" s="1" t="s">
        <v>989</v>
      </c>
      <c r="G257" s="1" t="s">
        <v>15</v>
      </c>
      <c r="H257" s="1" t="s">
        <v>15</v>
      </c>
      <c r="I257" s="1" t="s">
        <v>15</v>
      </c>
      <c r="J257" s="1" t="s">
        <v>151</v>
      </c>
      <c r="K257" s="2"/>
      <c r="L257" s="5">
        <f>K257*848.00</f>
        <v>0</v>
      </c>
    </row>
    <row r="258" spans="1:12">
      <c r="A258" s="1"/>
      <c r="B258" s="1">
        <v>837100</v>
      </c>
      <c r="C258" s="1" t="s">
        <v>990</v>
      </c>
      <c r="D258" s="1" t="s">
        <v>991</v>
      </c>
      <c r="E258" s="3" t="s">
        <v>992</v>
      </c>
      <c r="F258" s="1" t="s">
        <v>993</v>
      </c>
      <c r="G258" s="1" t="s">
        <v>15</v>
      </c>
      <c r="H258" s="1" t="s">
        <v>15</v>
      </c>
      <c r="I258" s="1" t="s">
        <v>15</v>
      </c>
      <c r="J258" s="1" t="s">
        <v>151</v>
      </c>
      <c r="K258" s="2"/>
      <c r="L258" s="5">
        <f>K258*573.00</f>
        <v>0</v>
      </c>
    </row>
    <row r="259" spans="1:12">
      <c r="A259" s="1"/>
      <c r="B259" s="1">
        <v>837101</v>
      </c>
      <c r="C259" s="1" t="s">
        <v>994</v>
      </c>
      <c r="D259" s="1" t="s">
        <v>995</v>
      </c>
      <c r="E259" s="3" t="s">
        <v>996</v>
      </c>
      <c r="F259" s="1" t="s">
        <v>997</v>
      </c>
      <c r="G259" s="1" t="s">
        <v>15</v>
      </c>
      <c r="H259" s="1" t="s">
        <v>15</v>
      </c>
      <c r="I259" s="1" t="s">
        <v>15</v>
      </c>
      <c r="J259" s="1" t="s">
        <v>151</v>
      </c>
      <c r="K259" s="2"/>
      <c r="L259" s="5">
        <f>K259*763.00</f>
        <v>0</v>
      </c>
    </row>
    <row r="260" spans="1:12">
      <c r="A260" s="1"/>
      <c r="B260" s="1">
        <v>837102</v>
      </c>
      <c r="C260" s="1" t="s">
        <v>998</v>
      </c>
      <c r="D260" s="1" t="s">
        <v>999</v>
      </c>
      <c r="E260" s="3" t="s">
        <v>1000</v>
      </c>
      <c r="F260" s="1" t="s">
        <v>1001</v>
      </c>
      <c r="G260" s="1" t="s">
        <v>15</v>
      </c>
      <c r="H260" s="1" t="s">
        <v>15</v>
      </c>
      <c r="I260" s="1" t="s">
        <v>15</v>
      </c>
      <c r="J260" s="1" t="s">
        <v>151</v>
      </c>
      <c r="K260" s="2"/>
      <c r="L260" s="5">
        <f>K260*381.00</f>
        <v>0</v>
      </c>
    </row>
    <row r="261" spans="1:12">
      <c r="A261" s="1"/>
      <c r="B261" s="1">
        <v>837103</v>
      </c>
      <c r="C261" s="1" t="s">
        <v>1002</v>
      </c>
      <c r="D261" s="1" t="s">
        <v>1003</v>
      </c>
      <c r="E261" s="3" t="s">
        <v>1004</v>
      </c>
      <c r="F261" s="1" t="s">
        <v>1005</v>
      </c>
      <c r="G261" s="1" t="s">
        <v>15</v>
      </c>
      <c r="H261" s="1" t="s">
        <v>15</v>
      </c>
      <c r="I261" s="1" t="s">
        <v>15</v>
      </c>
      <c r="J261" s="1" t="s">
        <v>151</v>
      </c>
      <c r="K261" s="2"/>
      <c r="L261" s="5">
        <f>K261*458.00</f>
        <v>0</v>
      </c>
    </row>
    <row r="262" spans="1:12">
      <c r="A262" s="1"/>
      <c r="B262" s="1">
        <v>837104</v>
      </c>
      <c r="C262" s="1" t="s">
        <v>1006</v>
      </c>
      <c r="D262" s="1" t="s">
        <v>1007</v>
      </c>
      <c r="E262" s="3" t="s">
        <v>1008</v>
      </c>
      <c r="F262" s="1" t="s">
        <v>748</v>
      </c>
      <c r="G262" s="1" t="s">
        <v>15</v>
      </c>
      <c r="H262" s="1" t="s">
        <v>15</v>
      </c>
      <c r="I262" s="1" t="s">
        <v>15</v>
      </c>
      <c r="J262" s="1" t="s">
        <v>151</v>
      </c>
      <c r="K262" s="2"/>
      <c r="L262" s="5">
        <f>K262*682.00</f>
        <v>0</v>
      </c>
    </row>
    <row r="263" spans="1:12">
      <c r="A263" s="1"/>
      <c r="B263" s="1">
        <v>837105</v>
      </c>
      <c r="C263" s="1" t="s">
        <v>1009</v>
      </c>
      <c r="D263" s="1" t="s">
        <v>1010</v>
      </c>
      <c r="E263" s="3" t="s">
        <v>1011</v>
      </c>
      <c r="F263" s="1" t="s">
        <v>1012</v>
      </c>
      <c r="G263" s="1" t="s">
        <v>15</v>
      </c>
      <c r="H263" s="1" t="s">
        <v>15</v>
      </c>
      <c r="I263" s="1" t="s">
        <v>15</v>
      </c>
      <c r="J263" s="1" t="s">
        <v>151</v>
      </c>
      <c r="K263" s="2"/>
      <c r="L263" s="5">
        <f>K263*472.00</f>
        <v>0</v>
      </c>
    </row>
    <row r="264" spans="1:12">
      <c r="A264" s="1"/>
      <c r="B264" s="1">
        <v>837106</v>
      </c>
      <c r="C264" s="1" t="s">
        <v>1013</v>
      </c>
      <c r="D264" s="1" t="s">
        <v>1014</v>
      </c>
      <c r="E264" s="3" t="s">
        <v>1015</v>
      </c>
      <c r="F264" s="1" t="s">
        <v>1016</v>
      </c>
      <c r="G264" s="1" t="s">
        <v>15</v>
      </c>
      <c r="H264" s="1" t="s">
        <v>15</v>
      </c>
      <c r="I264" s="1" t="s">
        <v>15</v>
      </c>
      <c r="J264" s="1" t="s">
        <v>151</v>
      </c>
      <c r="K264" s="2"/>
      <c r="L264" s="5">
        <f>K264*687.00</f>
        <v>0</v>
      </c>
    </row>
    <row r="265" spans="1:12">
      <c r="A265" s="1"/>
      <c r="B265" s="1">
        <v>837107</v>
      </c>
      <c r="C265" s="1" t="s">
        <v>1017</v>
      </c>
      <c r="D265" s="1" t="s">
        <v>1018</v>
      </c>
      <c r="E265" s="3" t="s">
        <v>1019</v>
      </c>
      <c r="F265" s="1" t="s">
        <v>1020</v>
      </c>
      <c r="G265" s="1" t="s">
        <v>15</v>
      </c>
      <c r="H265" s="1" t="s">
        <v>15</v>
      </c>
      <c r="I265" s="1" t="s">
        <v>15</v>
      </c>
      <c r="J265" s="1" t="s">
        <v>151</v>
      </c>
      <c r="K265" s="2"/>
      <c r="L265" s="5">
        <f>K265*721.00</f>
        <v>0</v>
      </c>
    </row>
    <row r="266" spans="1:12">
      <c r="A266" s="1"/>
      <c r="B266" s="1">
        <v>837108</v>
      </c>
      <c r="C266" s="1" t="s">
        <v>1021</v>
      </c>
      <c r="D266" s="1" t="s">
        <v>1022</v>
      </c>
      <c r="E266" s="3" t="s">
        <v>1023</v>
      </c>
      <c r="F266" s="1" t="s">
        <v>1024</v>
      </c>
      <c r="G266" s="1" t="s">
        <v>15</v>
      </c>
      <c r="H266" s="1" t="s">
        <v>15</v>
      </c>
      <c r="I266" s="1" t="s">
        <v>15</v>
      </c>
      <c r="J266" s="1" t="s">
        <v>151</v>
      </c>
      <c r="K266" s="2"/>
      <c r="L266" s="5">
        <f>K266*586.00</f>
        <v>0</v>
      </c>
    </row>
    <row r="267" spans="1:12">
      <c r="A267" s="1"/>
      <c r="B267" s="1">
        <v>877986</v>
      </c>
      <c r="C267" s="1" t="s">
        <v>1025</v>
      </c>
      <c r="D267" s="1" t="s">
        <v>1026</v>
      </c>
      <c r="E267" s="3" t="s">
        <v>1027</v>
      </c>
      <c r="F267" s="1" t="s">
        <v>1028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K267*63.80</f>
        <v>0</v>
      </c>
    </row>
    <row r="268" spans="1:12">
      <c r="A268" s="1"/>
      <c r="B268" s="1">
        <v>877987</v>
      </c>
      <c r="C268" s="1" t="s">
        <v>1029</v>
      </c>
      <c r="D268" s="1" t="s">
        <v>1030</v>
      </c>
      <c r="E268" s="3" t="s">
        <v>1031</v>
      </c>
      <c r="F268" s="1" t="s">
        <v>1028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K268*63.80</f>
        <v>0</v>
      </c>
    </row>
    <row r="269" spans="1:12">
      <c r="A269" s="1"/>
      <c r="B269" s="1">
        <v>877988</v>
      </c>
      <c r="C269" s="1" t="s">
        <v>1032</v>
      </c>
      <c r="D269" s="1" t="s">
        <v>1033</v>
      </c>
      <c r="E269" s="3" t="s">
        <v>1034</v>
      </c>
      <c r="F269" s="1" t="s">
        <v>1028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K269*63.80</f>
        <v>0</v>
      </c>
    </row>
    <row r="270" spans="1:12">
      <c r="A270" s="1"/>
      <c r="B270" s="1">
        <v>877989</v>
      </c>
      <c r="C270" s="1" t="s">
        <v>1035</v>
      </c>
      <c r="D270" s="1" t="s">
        <v>1036</v>
      </c>
      <c r="E270" s="3" t="s">
        <v>1037</v>
      </c>
      <c r="F270" s="1" t="s">
        <v>1038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K270*92.40</f>
        <v>0</v>
      </c>
    </row>
    <row r="271" spans="1:12">
      <c r="A271" s="1"/>
      <c r="B271" s="1">
        <v>877990</v>
      </c>
      <c r="C271" s="1" t="s">
        <v>1039</v>
      </c>
      <c r="D271" s="1" t="s">
        <v>1040</v>
      </c>
      <c r="E271" s="3" t="s">
        <v>1041</v>
      </c>
      <c r="F271" s="1" t="s">
        <v>1038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K271*92.40</f>
        <v>0</v>
      </c>
    </row>
    <row r="272" spans="1:12">
      <c r="A272" s="1"/>
      <c r="B272" s="1">
        <v>877991</v>
      </c>
      <c r="C272" s="1" t="s">
        <v>1042</v>
      </c>
      <c r="D272" s="1" t="s">
        <v>1043</v>
      </c>
      <c r="E272" s="3" t="s">
        <v>1044</v>
      </c>
      <c r="F272" s="1" t="s">
        <v>1045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K272*138.60</f>
        <v>0</v>
      </c>
    </row>
    <row r="273" spans="1:12">
      <c r="A273" s="1"/>
      <c r="B273" s="1">
        <v>877992</v>
      </c>
      <c r="C273" s="1" t="s">
        <v>1046</v>
      </c>
      <c r="D273" s="1" t="s">
        <v>1047</v>
      </c>
      <c r="E273" s="3" t="s">
        <v>1048</v>
      </c>
      <c r="F273" s="1" t="s">
        <v>1049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K273*220.00</f>
        <v>0</v>
      </c>
    </row>
    <row r="274" spans="1:12">
      <c r="A274" s="1"/>
      <c r="B274" s="1">
        <v>882120</v>
      </c>
      <c r="C274" s="1" t="s">
        <v>1050</v>
      </c>
      <c r="D274" s="1" t="s">
        <v>1051</v>
      </c>
      <c r="E274" s="3" t="s">
        <v>1052</v>
      </c>
      <c r="F274" s="1" t="s">
        <v>1053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K274*80.00</f>
        <v>0</v>
      </c>
    </row>
    <row r="275" spans="1:12">
      <c r="A275" s="1"/>
      <c r="B275" s="1">
        <v>882121</v>
      </c>
      <c r="C275" s="1" t="s">
        <v>1054</v>
      </c>
      <c r="D275" s="1" t="s">
        <v>1055</v>
      </c>
      <c r="E275" s="3" t="s">
        <v>1056</v>
      </c>
      <c r="F275" s="1" t="s">
        <v>1053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K275*80.00</f>
        <v>0</v>
      </c>
    </row>
    <row r="276" spans="1:12">
      <c r="A276" s="1"/>
      <c r="B276" s="1">
        <v>882122</v>
      </c>
      <c r="C276" s="1" t="s">
        <v>1057</v>
      </c>
      <c r="D276" s="1" t="s">
        <v>1058</v>
      </c>
      <c r="E276" s="3" t="s">
        <v>1059</v>
      </c>
      <c r="F276" s="1" t="s">
        <v>1053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K276*80.00</f>
        <v>0</v>
      </c>
    </row>
    <row r="277" spans="1:12">
      <c r="A277" s="1"/>
      <c r="B277" s="1">
        <v>882509</v>
      </c>
      <c r="C277" s="1" t="s">
        <v>1060</v>
      </c>
      <c r="D277" s="1" t="s">
        <v>1061</v>
      </c>
      <c r="E277" s="3" t="s">
        <v>1062</v>
      </c>
      <c r="F277" s="1" t="s">
        <v>1063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K277*38.00</f>
        <v>0</v>
      </c>
    </row>
    <row r="278" spans="1:12">
      <c r="A278" s="1"/>
      <c r="B278" s="1">
        <v>882510</v>
      </c>
      <c r="C278" s="1" t="s">
        <v>1064</v>
      </c>
      <c r="D278" s="1" t="s">
        <v>1065</v>
      </c>
      <c r="E278" s="3" t="s">
        <v>1066</v>
      </c>
      <c r="F278" s="1" t="s">
        <v>1063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K278*38.00</f>
        <v>0</v>
      </c>
    </row>
    <row r="279" spans="1:12">
      <c r="A279" s="1"/>
      <c r="B279" s="1">
        <v>882910</v>
      </c>
      <c r="C279" s="1" t="s">
        <v>1067</v>
      </c>
      <c r="D279" s="1"/>
      <c r="E279" s="3" t="s">
        <v>1068</v>
      </c>
      <c r="F279" s="1" t="s">
        <v>1069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K279*82.00</f>
        <v>0</v>
      </c>
    </row>
    <row r="280" spans="1:12">
      <c r="A280" s="1"/>
      <c r="B280" s="1">
        <v>882911</v>
      </c>
      <c r="C280" s="1" t="s">
        <v>1070</v>
      </c>
      <c r="D280" s="1"/>
      <c r="E280" s="3" t="s">
        <v>1071</v>
      </c>
      <c r="F280" s="1" t="s">
        <v>1069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K280*82.00</f>
        <v>0</v>
      </c>
    </row>
    <row r="281" spans="1:12">
      <c r="A281" s="1"/>
      <c r="B281" s="1">
        <v>882912</v>
      </c>
      <c r="C281" s="1" t="s">
        <v>1072</v>
      </c>
      <c r="D281" s="1"/>
      <c r="E281" s="3" t="s">
        <v>1073</v>
      </c>
      <c r="F281" s="1" t="s">
        <v>1069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K281*82.00</f>
        <v>0</v>
      </c>
    </row>
    <row r="282" spans="1:12">
      <c r="A282" s="1"/>
      <c r="B282" s="1">
        <v>882913</v>
      </c>
      <c r="C282" s="1" t="s">
        <v>1074</v>
      </c>
      <c r="D282" s="1"/>
      <c r="E282" s="3" t="s">
        <v>1075</v>
      </c>
      <c r="F282" s="1" t="s">
        <v>1076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K282*75.00</f>
        <v>0</v>
      </c>
    </row>
    <row r="283" spans="1:12">
      <c r="A283" s="1"/>
      <c r="B283" s="1">
        <v>882914</v>
      </c>
      <c r="C283" s="1" t="s">
        <v>1077</v>
      </c>
      <c r="D283" s="1"/>
      <c r="E283" s="3" t="s">
        <v>1078</v>
      </c>
      <c r="F283" s="1" t="s">
        <v>1076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K283*75.00</f>
        <v>0</v>
      </c>
    </row>
    <row r="284" spans="1:12">
      <c r="A284" s="1"/>
      <c r="B284" s="1">
        <v>882915</v>
      </c>
      <c r="C284" s="1" t="s">
        <v>1079</v>
      </c>
      <c r="D284" s="1"/>
      <c r="E284" s="3" t="s">
        <v>1080</v>
      </c>
      <c r="F284" s="1" t="s">
        <v>1076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K284*75.00</f>
        <v>0</v>
      </c>
    </row>
    <row r="285" spans="1:12">
      <c r="A285" s="1"/>
      <c r="B285" s="1">
        <v>882916</v>
      </c>
      <c r="C285" s="1" t="s">
        <v>1081</v>
      </c>
      <c r="D285" s="1"/>
      <c r="E285" s="3" t="s">
        <v>1082</v>
      </c>
      <c r="F285" s="1" t="s">
        <v>1076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K285*75.00</f>
        <v>0</v>
      </c>
    </row>
    <row r="286" spans="1:12">
      <c r="A286" s="1"/>
      <c r="B286" s="1">
        <v>882917</v>
      </c>
      <c r="C286" s="1" t="s">
        <v>1083</v>
      </c>
      <c r="D286" s="1"/>
      <c r="E286" s="3" t="s">
        <v>1084</v>
      </c>
      <c r="F286" s="1" t="s">
        <v>1076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K286*75.00</f>
        <v>0</v>
      </c>
    </row>
    <row r="287" spans="1:12">
      <c r="A287" s="1"/>
      <c r="B287" s="1">
        <v>882918</v>
      </c>
      <c r="C287" s="1" t="s">
        <v>1085</v>
      </c>
      <c r="D287" s="1"/>
      <c r="E287" s="3" t="s">
        <v>1086</v>
      </c>
      <c r="F287" s="1" t="s">
        <v>1076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K287*75.00</f>
        <v>0</v>
      </c>
    </row>
    <row r="288" spans="1:12">
      <c r="A288" s="1"/>
      <c r="B288" s="1">
        <v>882919</v>
      </c>
      <c r="C288" s="1" t="s">
        <v>1087</v>
      </c>
      <c r="D288" s="1"/>
      <c r="E288" s="3" t="s">
        <v>1088</v>
      </c>
      <c r="F288" s="1" t="s">
        <v>1076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K288*75.00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2025-05-30T07:25:12+03:00</dcterms:created>
  <dcterms:modified xsi:type="dcterms:W3CDTF">2025-05-30T07:25:12+03:00</dcterms:modified>
  <dc:title>Untitled Spreadsheet</dc:title>
  <dc:description/>
  <dc:subject/>
  <cp:keywords/>
  <cp:category/>
</cp:coreProperties>
</file>