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<sst xmlns="http://schemas.openxmlformats.org/spreadsheetml/2006/main" uniqueCount="612">
  <si>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</si>
  <si>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</si>
  <si>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</si>
  <si>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</si>
  <si>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</si>
  <si>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</si>
  <si>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</si>
  <si>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</si>
  <si>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</si>
  <si>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</si>
  <si>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MAS-110001</t>
  </si>
  <si>
    <t>Манжета для канализации черная ТЭП 32х25 (1/50шт)</t>
  </si>
  <si>
    <t>19.20 руб.</t>
  </si>
  <si>
    <t>шт</t>
  </si>
  <si>
    <t>MAS-110002</t>
  </si>
  <si>
    <t>Манжета для канализации черная ТЭП 40х25 (1/50шт)</t>
  </si>
  <si>
    <t>20.44 руб.</t>
  </si>
  <si>
    <t>MAS-110003</t>
  </si>
  <si>
    <t>Манжета для канализации черная ТЭП 40х32 (1/50шт)</t>
  </si>
  <si>
    <t>19.02 руб.</t>
  </si>
  <si>
    <t>MAS-110004</t>
  </si>
  <si>
    <t>Манжета для канализации черная ТЭП 50х25 (1/300шт)</t>
  </si>
  <si>
    <t>27.18 руб.</t>
  </si>
  <si>
    <t>MAS-110005</t>
  </si>
  <si>
    <t>Манжета для канализации черная ТЭП 50х32 (1/100шт)</t>
  </si>
  <si>
    <t>22.98 руб.</t>
  </si>
  <si>
    <t>MAS-110006</t>
  </si>
  <si>
    <t>Манжета для канализации черная ТЭП 50х40 (1/100шт) удлиненная</t>
  </si>
  <si>
    <t>20.06 руб.</t>
  </si>
  <si>
    <t>MAS-110007</t>
  </si>
  <si>
    <t>Манжета для канализации черная ТЭП 73х50 (1/40шт)</t>
  </si>
  <si>
    <t>50.54 руб.</t>
  </si>
  <si>
    <t>MAS-110008</t>
  </si>
  <si>
    <t>Манжета для канализации черная ТЭП 124х110 (1/50шт)</t>
  </si>
  <si>
    <t>65.82 руб.</t>
  </si>
  <si>
    <t>MAS-110009</t>
  </si>
  <si>
    <t>-Нить сантехническая для резьбовых соединений MPF 20м</t>
  </si>
  <si>
    <t>133.42 руб.</t>
  </si>
  <si>
    <t>&gt;10</t>
  </si>
  <si>
    <t>MAS-110010</t>
  </si>
  <si>
    <t>-Нить сантехническая для резьбовых соединений MPF 50м</t>
  </si>
  <si>
    <t>229.94 руб.</t>
  </si>
  <si>
    <t>MAS-110011</t>
  </si>
  <si>
    <t>-Комплект паста уплотнительная (вода, пар, 25 г) Masterpak + лён</t>
  </si>
  <si>
    <t>70.04 руб.</t>
  </si>
  <si>
    <t>MAS-110012</t>
  </si>
  <si>
    <t>-Комплект паста уплотнительная (вода, пар, 70 г) Masterpak + лён</t>
  </si>
  <si>
    <t>111.02 руб.</t>
  </si>
  <si>
    <t>MAS-110013</t>
  </si>
  <si>
    <t>-Паста уплотнительная (вода, пар, 25 г) Masterpak</t>
  </si>
  <si>
    <t>36.04 руб.</t>
  </si>
  <si>
    <t>MAS-110014</t>
  </si>
  <si>
    <t>-Паста уплотнительная (вода, пар, 70 г) Masterpak</t>
  </si>
  <si>
    <t>83.56 руб.</t>
  </si>
  <si>
    <t>MAS-110015</t>
  </si>
  <si>
    <t>-Паста уплотнительная (вода, пар, 250 г) Masterpak</t>
  </si>
  <si>
    <t>214.00 руб.</t>
  </si>
  <si>
    <t>MAS-110016</t>
  </si>
  <si>
    <t>-Смазка для канализационных труб MasterPlast (70 г)</t>
  </si>
  <si>
    <t>64.34 руб.</t>
  </si>
  <si>
    <t>&gt;25</t>
  </si>
  <si>
    <t>MAS-110017</t>
  </si>
  <si>
    <t>-Смазка для канализационных труб MasterPlast (150 г)</t>
  </si>
  <si>
    <t>121.92 руб.</t>
  </si>
  <si>
    <t>MAS-110018</t>
  </si>
  <si>
    <t>-Смазка для канализационных труб MasterPlast (250 г)</t>
  </si>
  <si>
    <t>167.20 руб.</t>
  </si>
  <si>
    <t>MAS-110019</t>
  </si>
  <si>
    <t>-Паста уплотнительная универсальная (вода, газ, 25г) MULTIPASTE</t>
  </si>
  <si>
    <t>66.76 руб.</t>
  </si>
  <si>
    <t>MAS-110021</t>
  </si>
  <si>
    <t>-Комплект паста уплотнительная универсальная (вода, газ, 25г) MULTIPASTE + лён Premium</t>
  </si>
  <si>
    <t>111.30 руб.</t>
  </si>
  <si>
    <t>MAS-110022</t>
  </si>
  <si>
    <t>-Лента ФУМ (малая) 12 мм х 0,075 мм х 10 м MP</t>
  </si>
  <si>
    <t>27.80 руб.</t>
  </si>
  <si>
    <t>MAS-110023</t>
  </si>
  <si>
    <t>-Лента ФУМ GAS 12 мм х 0,1 мм х 10 м MP</t>
  </si>
  <si>
    <t>31.36 руб.</t>
  </si>
  <si>
    <t>MAS-110024</t>
  </si>
  <si>
    <t>Прокладка паронитовая (для газа) 1/2" (упаковка-пакет 100шт)</t>
  </si>
  <si>
    <t>130.94 руб.</t>
  </si>
  <si>
    <t>упа</t>
  </si>
  <si>
    <t>MAS-110025</t>
  </si>
  <si>
    <t>Прокладка паронитовая (для газа) 3/4" (упаковка-пакет 100шт)</t>
  </si>
  <si>
    <t>220.96 руб.</t>
  </si>
  <si>
    <t>MAS-110026</t>
  </si>
  <si>
    <t>Прокладка паронитовая (для газа) 1" (упаковка-пакет 100шт)</t>
  </si>
  <si>
    <t>327.36 руб.</t>
  </si>
  <si>
    <t>MAS-110027</t>
  </si>
  <si>
    <t>Прокладка резиновая 1/2" (упаковка-пакет 100шт)</t>
  </si>
  <si>
    <t>152.00 руб.</t>
  </si>
  <si>
    <t>MAS-110028</t>
  </si>
  <si>
    <t>Прокладка резиновая 3/4" (упаковка-пакет 100шт)</t>
  </si>
  <si>
    <t>200.00 руб.</t>
  </si>
  <si>
    <t>MAS-110029</t>
  </si>
  <si>
    <t>Прокладка резиновая 1" (упаковка-пакет 100шт)</t>
  </si>
  <si>
    <t>252.00 руб.</t>
  </si>
  <si>
    <t>MAS-110030</t>
  </si>
  <si>
    <t>Прокладка прозрачная силиконовая  уплотнительная 1/2" (упаковка-пакет 100шт)</t>
  </si>
  <si>
    <t>156.58 руб.</t>
  </si>
  <si>
    <t>MAS-110031</t>
  </si>
  <si>
    <t>Прокладка прозрачная силиконовая уплотнительная 3/4" (упаковка-пакет 100шт)</t>
  </si>
  <si>
    <t>206.80 руб.</t>
  </si>
  <si>
    <t>MAS-110032</t>
  </si>
  <si>
    <t>Прокладка прозрачная силиконовая уплотнительная 1" (упаковка-пакет 100шт)</t>
  </si>
  <si>
    <t>375.84 руб.</t>
  </si>
  <si>
    <t>MAS-110033</t>
  </si>
  <si>
    <t>Кольцо для отеч. излива 12х16 (упаковка-пакет 50шт)</t>
  </si>
  <si>
    <t>91.00 руб.</t>
  </si>
  <si>
    <t>MAS-110034</t>
  </si>
  <si>
    <t>Кольцо для имп. излива 14х19 (упаковка-пакет 50шт)</t>
  </si>
  <si>
    <t>MAS-110035</t>
  </si>
  <si>
    <t>Манжета дренажная универсальная серая ТЭП диаметры 5-10/ 6-12/13-18(1/20шт)</t>
  </si>
  <si>
    <t>122.84 руб.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</si>
  <si>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</si>
  <si>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</si>
  <si>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</si>
  <si>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</si>
  <si>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</si>
  <si>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</si>
  <si>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</si>
  <si>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</si>
  <si>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MRN-100103</t>
  </si>
  <si>
    <t>Пена монтажная бытовая "НАША ПЕНА МАКСИ" от -10°С до +35°С (1000мл/950гр) (12шт)</t>
  </si>
  <si>
    <t>636.00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</si>
  <si>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</si>
  <si>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</si>
  <si>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</si>
  <si>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</si>
  <si>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</si>
  <si>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</si>
  <si>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</si>
  <si>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MRN-100106</t>
  </si>
  <si>
    <t>Пена монтажная профессиональная Уника 65 ВС 700 (1000 мл/850 гр) (12шт)</t>
  </si>
  <si>
    <t>550.00 руб.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</si>
  <si>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</si>
  <si>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</si>
  <si>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</si>
  <si>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</si>
  <si>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</si>
  <si>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</si>
  <si>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</si>
  <si>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</si>
  <si>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</si>
  <si>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</si>
  <si>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</si>
  <si>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</si>
  <si>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</si>
  <si>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</si>
  <si>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</si>
  <si>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</si>
  <si>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</si>
  <si>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</si>
  <si>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</si>
  <si>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</si>
  <si>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</si>
  <si>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</si>
  <si>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</si>
  <si>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</si>
  <si>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</si>
  <si>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</si>
  <si>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</si>
  <si>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</si>
  <si>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</si>
  <si>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</si>
  <si>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</si>
  <si>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</si>
  <si>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708.00 руб.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</si>
  <si>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</si>
  <si>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</si>
  <si>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</si>
  <si>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604.00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</si>
  <si>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</si>
  <si>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</si>
  <si>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</si>
  <si>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</si>
  <si>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</si>
  <si>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</si>
  <si>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</si>
  <si>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</si>
  <si>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MRN-100119</t>
  </si>
  <si>
    <t>GREEN FOAM 70+</t>
  </si>
  <si>
    <t>Пена монтажная профессиональная MARCON  GREEN FOAM 70+ (SUPER) (1000 мл/1030 гр) (12шт)</t>
  </si>
  <si>
    <t>730.00 руб.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</si>
  <si>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</si>
  <si>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</si>
  <si>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</si>
  <si>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818.00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</si>
  <si>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</si>
  <si>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</si>
  <si>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</si>
  <si>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</si>
  <si>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</si>
  <si>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</si>
  <si>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</si>
  <si>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</si>
  <si>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</si>
  <si>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</si>
  <si>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</si>
  <si>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</si>
  <si>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</si>
  <si>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</si>
  <si>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</si>
  <si>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</si>
  <si>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</si>
  <si>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</si>
  <si>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</si>
  <si>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</si>
  <si>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</si>
  <si>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MRN-100127</t>
  </si>
  <si>
    <t>JG.280</t>
  </si>
  <si>
    <t>Клей акриловый "MARCON" жидкие гвозди  (280 мл/440 гр) (24шт)</t>
  </si>
  <si>
    <t>242.00 руб.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</si>
  <si>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</si>
  <si>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</si>
  <si>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</si>
  <si>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</si>
  <si>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MRN-100129</t>
  </si>
  <si>
    <t>GS.UN.310.BEL</t>
  </si>
  <si>
    <t>Герметик силиконовый универсальный белый  (310 мл/310 гр) (24шт)</t>
  </si>
  <si>
    <t>300.00 руб.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</si>
  <si>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</si>
  <si>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</si>
  <si>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</si>
  <si>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</si>
  <si>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</si>
  <si>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</si>
  <si>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</si>
  <si>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</si>
  <si>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</si>
  <si>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</si>
  <si>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</si>
  <si>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</si>
  <si>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</si>
  <si>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</si>
  <si>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</si>
  <si>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</si>
  <si>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</si>
  <si>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</si>
  <si>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</si>
  <si>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376.00 руб.</t>
  </si>
  <si>
    <t>MRN-100136</t>
  </si>
  <si>
    <t>Герметик силиконовый нейтральный белый  (280 мл/295 гр) (12шт)</t>
  </si>
  <si>
    <t>MRN-100137</t>
  </si>
  <si>
    <t>Газ универсальный для портативных газовых приборов (520см³/) (12шт)</t>
  </si>
  <si>
    <t>146.00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</si>
  <si>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</si>
  <si>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</si>
  <si>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</si>
  <si>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</si>
  <si>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</si>
  <si>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482.40 руб.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</si>
  <si>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</si>
  <si>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</si>
  <si>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</si>
  <si>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</si>
  <si>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</si>
  <si>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</si>
  <si>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</si>
  <si>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</si>
  <si>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</si>
  <si>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</si>
  <si>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</si>
  <si>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</si>
  <si>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</si>
  <si>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</si>
  <si>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</si>
  <si>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</si>
  <si>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</si>
  <si>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</si>
  <si>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</si>
  <si>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</si>
  <si>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MRN-201010</t>
  </si>
  <si>
    <t>Пистолет для герметика полукрпусной МФЛ 203</t>
  </si>
  <si>
    <t>444.88 руб.</t>
  </si>
  <si>
    <t>RAS-110001</t>
  </si>
  <si>
    <t>Комплект №1 UNIPAK (паста 25 гр.+лен 13 гр.) (вода, пар) (РФ)</t>
  </si>
  <si>
    <t>162.15 руб.</t>
  </si>
  <si>
    <t>&gt;100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</si>
  <si>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</si>
  <si>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</si>
  <si>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</si>
  <si>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</si>
  <si>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</si>
  <si>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258.75 руб.</t>
  </si>
  <si>
    <t>&gt;50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</si>
  <si>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</si>
  <si>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</si>
  <si>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</si>
  <si>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</si>
  <si>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</si>
  <si>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</si>
  <si>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</si>
  <si>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</si>
  <si>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</si>
  <si>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185.00 руб.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</si>
  <si>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</si>
  <si>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</si>
  <si>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</si>
  <si>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</si>
  <si>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</si>
  <si>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</si>
  <si>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</si>
  <si>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</si>
  <si>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</si>
  <si>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</si>
  <si>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</si>
  <si>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123.84 руб.</t>
  </si>
  <si>
    <t>RAS-110051</t>
  </si>
  <si>
    <t>TL250</t>
  </si>
  <si>
    <t>Уплотнительная паста 250г  VIEIR (24шт)</t>
  </si>
  <si>
    <t>262.54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</si>
  <si>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</si>
  <si>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</si>
  <si>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</si>
  <si>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</si>
  <si>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</si>
  <si>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</si>
  <si>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RAS-120003</t>
  </si>
  <si>
    <t>Силиконовая смазка сантехническая 500 г. Ostendorf (1/24шт)</t>
  </si>
  <si>
    <t>381.34 руб.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</si>
  <si>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</si>
  <si>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</si>
  <si>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</si>
  <si>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</si>
  <si>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</si>
  <si>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</si>
  <si>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</si>
  <si>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</si>
  <si>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</si>
  <si>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</si>
  <si>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217.51 руб.</t>
  </si>
  <si>
    <t>RAS-120007</t>
  </si>
  <si>
    <t>Анаэробный герметик "СантехмастерГель" ЗЕЛЕНЫЙ, легкоразборный, до 11/2", тюбик 60гр.блистер  (25шт)</t>
  </si>
  <si>
    <t>552.11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</si>
  <si>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</si>
  <si>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</si>
  <si>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</si>
  <si>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</si>
  <si>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RAS-120018</t>
  </si>
  <si>
    <t>TL200</t>
  </si>
  <si>
    <t xml:space="preserve">Смазка VIEIR силиконовая сантехническая 200гр </t>
  </si>
  <si>
    <t>142.00 руб.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</si>
  <si>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</si>
  <si>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</si>
  <si>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</si>
  <si>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</si>
  <si>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</si>
  <si>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</si>
  <si>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389.27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</si>
  <si>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</si>
  <si>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</si>
  <si>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</si>
  <si>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</si>
  <si>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</si>
  <si>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</si>
  <si>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</si>
  <si>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</si>
  <si>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</si>
  <si>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</si>
  <si>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</si>
  <si>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</si>
  <si>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</si>
  <si>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</si>
  <si>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</si>
  <si>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</si>
  <si>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</si>
  <si>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</si>
  <si>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</si>
  <si>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160.16 руб.</t>
  </si>
  <si>
    <t>RAS-130007</t>
  </si>
  <si>
    <t>Нить для герметизации резьбы "Рекорд" (50 м) бокс, блистер (50шт)</t>
  </si>
  <si>
    <t>238.55 руб.</t>
  </si>
  <si>
    <t>RAS-130010</t>
  </si>
  <si>
    <t>VR8093</t>
  </si>
  <si>
    <t>Универсальная уплотнительная нить VIEIR пластик бокс 2мм х 0.2мм х 80м х1.2g/cm³  (20/240шт)</t>
  </si>
  <si>
    <t>265.84 руб.</t>
  </si>
  <si>
    <t>RAS-130011</t>
  </si>
  <si>
    <t>VR8094</t>
  </si>
  <si>
    <t>Универсальная уплотнительная нить VIEIR пластик бокс 2мм х 0.2мм х 150м х1.2g/cm³  (20/240шт)</t>
  </si>
  <si>
    <t>477.20 руб.</t>
  </si>
  <si>
    <t>RAS-130020</t>
  </si>
  <si>
    <t>Нить для герметизации резьбы "Sprint" (50м) бокс, блистер (25шт)</t>
  </si>
  <si>
    <t>272.21 руб.</t>
  </si>
  <si>
    <t>RAS-130024</t>
  </si>
  <si>
    <t>Паста для упл. резьбовых соед. AquaflaxNano (вода, пар) тюбик 30гр. (50шт)</t>
  </si>
  <si>
    <t>143.03 руб.</t>
  </si>
  <si>
    <t>RAS-130025</t>
  </si>
  <si>
    <t>Нить универсальная для герметизации резьбы GAZMASTER" (вода, ГАЗ, пар) (25м) бокс, блистер (25шт)</t>
  </si>
  <si>
    <t>183.49 руб.</t>
  </si>
  <si>
    <t>RAS-130026</t>
  </si>
  <si>
    <t>Силиконовая смазка сантехническая LUBRIUM тюбик 30 г. с еврослотом (1/40шт)</t>
  </si>
  <si>
    <t>89.86 руб.</t>
  </si>
  <si>
    <t>RAS-130027</t>
  </si>
  <si>
    <t>Силиконовая смазка сантехническая LUBRIUM тюбик 50 г. с еврослотом (1/25шт)</t>
  </si>
  <si>
    <t>110.27 руб.</t>
  </si>
  <si>
    <t>RAS-130028</t>
  </si>
  <si>
    <t>Силиконовая смазка сантехническая LUBRIUM тюбик 230 г. с еврослотом (1/10шт)</t>
  </si>
  <si>
    <t>291.06 руб.</t>
  </si>
  <si>
    <t>RAS-130029</t>
  </si>
  <si>
    <t>Аэрозоль смазка сантехническая LUBRIUM баллон 400мл  (1/12шт)</t>
  </si>
  <si>
    <t>472.34 руб.</t>
  </si>
  <si>
    <t>RAS-140003</t>
  </si>
  <si>
    <t>VR8098</t>
  </si>
  <si>
    <t>лента фум VR 16м*19мм*0,2мм (10/500шт)</t>
  </si>
  <si>
    <t>56.14 руб.</t>
  </si>
  <si>
    <t>RAS-140004</t>
  </si>
  <si>
    <t>VR8095</t>
  </si>
  <si>
    <t>лента фум большая VR 35м*19мм*0,2мм (25/500шт)</t>
  </si>
  <si>
    <t>82.56 руб.</t>
  </si>
  <si>
    <t>RAS-140005</t>
  </si>
  <si>
    <t>VR8096</t>
  </si>
  <si>
    <t>лента фум большая VR 16м*19мм*0,25мм Lux (10/500шт)</t>
  </si>
  <si>
    <t>108.98 руб.</t>
  </si>
  <si>
    <t>RAS-140006</t>
  </si>
  <si>
    <t>VR8097</t>
  </si>
  <si>
    <t>лента фум VR 12м*12мм*0,1мм (10/1000шт)</t>
  </si>
  <si>
    <t>34.68 руб.</t>
  </si>
  <si>
    <t>RAS-140020</t>
  </si>
  <si>
    <t>VR8099</t>
  </si>
  <si>
    <t>лента фум VIEIR 11м*12мм*0,075мм (10/500шт)</t>
  </si>
  <si>
    <t>18.16 руб.</t>
  </si>
  <si>
    <t>RAS-160001</t>
  </si>
  <si>
    <t>TLB38</t>
  </si>
  <si>
    <t>Бордюрная лента для ванны маленькая 3,35м х 38мм</t>
  </si>
  <si>
    <t>356.66 руб.</t>
  </si>
  <si>
    <t>RAS-160002</t>
  </si>
  <si>
    <t>TLB60</t>
  </si>
  <si>
    <t>Бордюрная лента для ванны большая 3,35м х 60мм</t>
  </si>
  <si>
    <t>518.48 руб.</t>
  </si>
  <si>
    <t>RAS-220004</t>
  </si>
  <si>
    <t>манжета 50*32 (200шт)</t>
  </si>
  <si>
    <t>19.70 руб.</t>
  </si>
  <si>
    <t>RAS-220008</t>
  </si>
  <si>
    <t>манжета 73*40 (100шт)</t>
  </si>
  <si>
    <t>58.75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</si>
  <si>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</si>
  <si>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</si>
  <si>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</si>
  <si>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</si>
  <si>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</si>
  <si>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23.38 руб.</t>
  </si>
  <si>
    <t>RAS-230001</t>
  </si>
  <si>
    <t>кольцо сальник шпинделя 6*10*25 (100шт)</t>
  </si>
  <si>
    <t>3.52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</si>
  <si>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</si>
  <si>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</si>
  <si>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</si>
  <si>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</si>
  <si>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2.43 руб.</t>
  </si>
  <si>
    <t>RAS-230004</t>
  </si>
  <si>
    <t>кольцо стопорное на импортный излив (100шт)</t>
  </si>
  <si>
    <t>1.58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</si>
  <si>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</si>
  <si>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</si>
  <si>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</si>
  <si>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</si>
  <si>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3.83 руб.</t>
  </si>
  <si>
    <t>RAS-230013</t>
  </si>
  <si>
    <t>прокладка резиновая 3/8" (100шт)</t>
  </si>
  <si>
    <t>1.46 руб.</t>
  </si>
  <si>
    <t>RAS-230014</t>
  </si>
  <si>
    <t>прокладка для кран-буксы силикон (импорт) (100шт)</t>
  </si>
  <si>
    <t>2.52 руб.</t>
  </si>
  <si>
    <t>RAS-230015</t>
  </si>
  <si>
    <t>прокладка для кран-буксы силикон (Россия) (100шт)</t>
  </si>
  <si>
    <t>2.31 руб.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</si>
  <si>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</si>
  <si>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</si>
  <si>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</si>
  <si>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</si>
  <si>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</si>
  <si>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58.96 руб.</t>
  </si>
  <si>
    <t>RAS-230018</t>
  </si>
  <si>
    <t>прокладка между бачком и унитазом - круглая</t>
  </si>
  <si>
    <t>38.34 руб.</t>
  </si>
  <si>
    <t>RAS-230019</t>
  </si>
  <si>
    <t>прокладка между бачком и унитазом И-Вфпс</t>
  </si>
  <si>
    <t>878.53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</si>
  <si>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</si>
  <si>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</si>
  <si>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</si>
  <si>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</si>
  <si>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</si>
  <si>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</si>
  <si>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36 900.80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</si>
  <si>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</si>
  <si>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</si>
  <si>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</si>
  <si>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</si>
  <si>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</si>
  <si>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</si>
  <si>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23.53 руб.</t>
  </si>
  <si>
    <t>RAS-230029</t>
  </si>
  <si>
    <t>прокладка фторопластовая 1/2" (100шт)</t>
  </si>
  <si>
    <t>8.04 руб.</t>
  </si>
  <si>
    <t>RAS-230030</t>
  </si>
  <si>
    <t>прокладка фторопластовая 3/4" (100шт)</t>
  </si>
  <si>
    <t>16.39 руб.</t>
  </si>
  <si>
    <t>RAS-230031</t>
  </si>
  <si>
    <t>кольцо резиновое для гибкой подводки 6мм</t>
  </si>
  <si>
    <t>1.53 руб.</t>
  </si>
  <si>
    <t>RAS-340001</t>
  </si>
  <si>
    <t>ZPRT.D.65.10</t>
  </si>
  <si>
    <t>Теплоноситель DIXIS 65 - 10кг.</t>
  </si>
  <si>
    <t>1 892.00 руб.</t>
  </si>
  <si>
    <t>RAS-350001</t>
  </si>
  <si>
    <t>теплоноситель Этиленгликоль - 65 (20кг) красный</t>
  </si>
  <si>
    <t>2 805.00 руб.</t>
  </si>
  <si>
    <t>RAS-350002</t>
  </si>
  <si>
    <t>теплоноситель Пропиленгликоль ECO-30  (20кг) зеленый</t>
  </si>
  <si>
    <t>3 740.00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</si>
  <si>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</si>
  <si>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</si>
  <si>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</si>
  <si>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</si>
  <si>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</si>
  <si>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</si>
  <si>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</si>
  <si>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</si>
  <si>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</si>
  <si>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</si>
  <si>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</si>
  <si>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SST-100113</t>
  </si>
  <si>
    <t>DAV.PRO.150</t>
  </si>
  <si>
    <t>Смазка силиконовая незамерзающая DAVETI SLIDEX PRO 150 г (-30°C) (1/20)</t>
  </si>
  <si>
    <t>255.30 руб.</t>
  </si>
  <si>
    <t>SST-100121</t>
  </si>
  <si>
    <t>Бордюр для ванны белый Длина: 185см *2шт комплект</t>
  </si>
  <si>
    <t>750.18 руб.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</si>
  <si>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</si>
  <si>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</si>
  <si>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</si>
  <si>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</si>
  <si>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</si>
  <si>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</si>
  <si>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</si>
  <si>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</si>
  <si>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</si>
  <si>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VER-000015</t>
  </si>
  <si>
    <t>VER11-200</t>
  </si>
  <si>
    <t>-Лен RR 200г "VIEIR" (63/1шт)</t>
  </si>
  <si>
    <t>247.68 руб.</t>
  </si>
  <si>
    <t>VER-000271</t>
  </si>
  <si>
    <t>VTL20</t>
  </si>
  <si>
    <t>Универсальная нить для герметизации резьбовых соединений 20м. "VIEIR" (300/30шт)</t>
  </si>
  <si>
    <t>163.47 руб.</t>
  </si>
  <si>
    <t>VER-000273</t>
  </si>
  <si>
    <t>VTL80</t>
  </si>
  <si>
    <t>Универсальная нить для герметизации резьбовых соединений 80м. "VIEIR" (200/10шт)</t>
  </si>
  <si>
    <t>303.82 руб.</t>
  </si>
  <si>
    <t>VER-000274</t>
  </si>
  <si>
    <t>VTL160</t>
  </si>
  <si>
    <t>Универсальная нить для герметизации резьбовых соединений 160м. "VIEIR" (200/10шт)</t>
  </si>
  <si>
    <t>445.82 руб.</t>
  </si>
  <si>
    <t>VLC-1314001</t>
  </si>
  <si>
    <t>VT.PTFE.0.121020</t>
  </si>
  <si>
    <t>Лента-ФУМ 12мм х 0,1мм х 20м VALTEC  (100шт)</t>
  </si>
  <si>
    <t>95.00 руб.</t>
  </si>
  <si>
    <t>&gt;5000</t>
  </si>
  <si>
    <t>VLC-1314002</t>
  </si>
  <si>
    <t>VT.PTFE.0.191215</t>
  </si>
  <si>
    <t>Лента-ФУМ 19мм х 0,12мм х 15м VALTEC  (70шт)</t>
  </si>
  <si>
    <t>111.00 руб.</t>
  </si>
  <si>
    <t>&gt;1000</t>
  </si>
  <si>
    <t>VLC-1314003</t>
  </si>
  <si>
    <t>VT.PTFE.0.121010</t>
  </si>
  <si>
    <t>Лента-ФУМ 12мм х 0,1мм х 10м VALTEC  (100шт)</t>
  </si>
  <si>
    <t>47.00 руб.</t>
  </si>
  <si>
    <t>VLC-1314004</t>
  </si>
  <si>
    <t>VT.M.K.01</t>
  </si>
  <si>
    <t>Комплект монтажный VALTEC №1 (паста 20г + лен)   (200шт)</t>
  </si>
  <si>
    <t>132.00 руб.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</si>
  <si>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</si>
  <si>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</si>
  <si>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</si>
  <si>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124.00 руб.</t>
  </si>
  <si>
    <t>&gt;500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</si>
  <si>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</si>
  <si>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</si>
  <si>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</si>
  <si>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154.00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</si>
  <si>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</si>
  <si>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</si>
  <si>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</si>
  <si>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195.00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</si>
  <si>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</si>
  <si>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</si>
  <si>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</si>
  <si>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</si>
  <si>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</si>
  <si>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</si>
  <si>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</si>
  <si>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</si>
  <si>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</si>
  <si>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</si>
  <si>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</si>
  <si>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</si>
  <si>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VLC-999121</t>
  </si>
  <si>
    <t>VT.KIT.4.0405</t>
  </si>
  <si>
    <t>Набор колец EPDM,  для редукторов VALTEC, Ду 1/2"-3/4" (ремонтный комплект)</t>
  </si>
  <si>
    <t>106.00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</si>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</sst>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SUM(J2:J184)</f>
        <v>0</v>
      </c>
      <c r="K1" s="4" t="s">
        <v>9</v>
      </c>
      <c r="L1" s="5"/>
    </row>
    <row r="2" spans="1:12">
      <c r="A2" s="1"/>
      <c r="B2" s="1">
        <v>879507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K2*19.20</f>
        <v>0</v>
      </c>
    </row>
    <row r="3" spans="1:12">
      <c r="A3" s="1"/>
      <c r="B3" s="1">
        <v>879508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K3*20.44</f>
        <v>0</v>
      </c>
    </row>
    <row r="4" spans="1:12">
      <c r="A4" s="1"/>
      <c r="B4" s="1">
        <v>879509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K4*19.02</f>
        <v>0</v>
      </c>
    </row>
    <row r="5" spans="1:12">
      <c r="A5" s="1"/>
      <c r="B5" s="1">
        <v>879510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K5*27.18</f>
        <v>0</v>
      </c>
    </row>
    <row r="6" spans="1:12">
      <c r="A6" s="1"/>
      <c r="B6" s="1">
        <v>879511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K6*22.98</f>
        <v>0</v>
      </c>
    </row>
    <row r="7" spans="1:12">
      <c r="A7" s="1"/>
      <c r="B7" s="1">
        <v>879512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K7*20.06</f>
        <v>0</v>
      </c>
    </row>
    <row r="8" spans="1:12">
      <c r="A8" s="1"/>
      <c r="B8" s="1">
        <v>879513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K8*50.54</f>
        <v>0</v>
      </c>
    </row>
    <row r="9" spans="1:12">
      <c r="A9" s="1"/>
      <c r="B9" s="1">
        <v>879514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K9*65.82</f>
        <v>0</v>
      </c>
    </row>
    <row r="10" spans="1:12">
      <c r="A10" s="1"/>
      <c r="B10" s="1">
        <v>879515</v>
      </c>
      <c r="C10" s="1" t="s">
        <v>35</v>
      </c>
      <c r="D10" s="1"/>
      <c r="E10" s="3" t="s">
        <v>36</v>
      </c>
      <c r="F10" s="1" t="s">
        <v>37</v>
      </c>
      <c r="G10" s="1" t="s">
        <v>38</v>
      </c>
      <c r="H10" s="1">
        <v>0</v>
      </c>
      <c r="I10" s="1">
        <v>0</v>
      </c>
      <c r="J10" s="1" t="s">
        <v>13</v>
      </c>
      <c r="K10" s="2"/>
      <c r="L10" s="5">
        <f>K10*133.42</f>
        <v>0</v>
      </c>
    </row>
    <row r="11" spans="1:12">
      <c r="A11" s="1"/>
      <c r="B11" s="1">
        <v>879516</v>
      </c>
      <c r="C11" s="1" t="s">
        <v>39</v>
      </c>
      <c r="D11" s="1"/>
      <c r="E11" s="3" t="s">
        <v>40</v>
      </c>
      <c r="F11" s="1" t="s">
        <v>41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K11*229.94</f>
        <v>0</v>
      </c>
    </row>
    <row r="12" spans="1:12">
      <c r="A12" s="1"/>
      <c r="B12" s="1">
        <v>879517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K12*70.04</f>
        <v>0</v>
      </c>
    </row>
    <row r="13" spans="1:12">
      <c r="A13" s="1"/>
      <c r="B13" s="1">
        <v>879518</v>
      </c>
      <c r="C13" s="1" t="s">
        <v>45</v>
      </c>
      <c r="D13" s="1"/>
      <c r="E13" s="3" t="s">
        <v>46</v>
      </c>
      <c r="F13" s="1" t="s">
        <v>47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K13*111.02</f>
        <v>0</v>
      </c>
    </row>
    <row r="14" spans="1:12">
      <c r="A14" s="1"/>
      <c r="B14" s="1">
        <v>879519</v>
      </c>
      <c r="C14" s="1" t="s">
        <v>48</v>
      </c>
      <c r="D14" s="1"/>
      <c r="E14" s="3" t="s">
        <v>49</v>
      </c>
      <c r="F14" s="1" t="s">
        <v>50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K14*36.04</f>
        <v>0</v>
      </c>
    </row>
    <row r="15" spans="1:12">
      <c r="A15" s="1"/>
      <c r="B15" s="1">
        <v>879520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K15*83.56</f>
        <v>0</v>
      </c>
    </row>
    <row r="16" spans="1:12">
      <c r="A16" s="1"/>
      <c r="B16" s="1">
        <v>879521</v>
      </c>
      <c r="C16" s="1" t="s">
        <v>54</v>
      </c>
      <c r="D16" s="1"/>
      <c r="E16" s="3" t="s">
        <v>55</v>
      </c>
      <c r="F16" s="1" t="s">
        <v>56</v>
      </c>
      <c r="G16" s="1">
        <v>9</v>
      </c>
      <c r="H16" s="1">
        <v>0</v>
      </c>
      <c r="I16" s="1">
        <v>0</v>
      </c>
      <c r="J16" s="1" t="s">
        <v>13</v>
      </c>
      <c r="K16" s="2"/>
      <c r="L16" s="5">
        <f>K16*214.00</f>
        <v>0</v>
      </c>
    </row>
    <row r="17" spans="1:12">
      <c r="A17" s="1"/>
      <c r="B17" s="1">
        <v>879522</v>
      </c>
      <c r="C17" s="1" t="s">
        <v>57</v>
      </c>
      <c r="D17" s="1"/>
      <c r="E17" s="3" t="s">
        <v>58</v>
      </c>
      <c r="F17" s="1" t="s">
        <v>59</v>
      </c>
      <c r="G17" s="1" t="s">
        <v>60</v>
      </c>
      <c r="H17" s="1">
        <v>0</v>
      </c>
      <c r="I17" s="1">
        <v>0</v>
      </c>
      <c r="J17" s="1" t="s">
        <v>13</v>
      </c>
      <c r="K17" s="2"/>
      <c r="L17" s="5">
        <f>K17*64.34</f>
        <v>0</v>
      </c>
    </row>
    <row r="18" spans="1:12">
      <c r="A18" s="1"/>
      <c r="B18" s="1">
        <v>879523</v>
      </c>
      <c r="C18" s="1" t="s">
        <v>61</v>
      </c>
      <c r="D18" s="1"/>
      <c r="E18" s="3" t="s">
        <v>62</v>
      </c>
      <c r="F18" s="1" t="s">
        <v>63</v>
      </c>
      <c r="G18" s="1" t="s">
        <v>38</v>
      </c>
      <c r="H18" s="1">
        <v>0</v>
      </c>
      <c r="I18" s="1">
        <v>0</v>
      </c>
      <c r="J18" s="1" t="s">
        <v>13</v>
      </c>
      <c r="K18" s="2"/>
      <c r="L18" s="5">
        <f>K18*121.92</f>
        <v>0</v>
      </c>
    </row>
    <row r="19" spans="1:12">
      <c r="A19" s="1"/>
      <c r="B19" s="1">
        <v>879524</v>
      </c>
      <c r="C19" s="1" t="s">
        <v>64</v>
      </c>
      <c r="D19" s="1"/>
      <c r="E19" s="3" t="s">
        <v>65</v>
      </c>
      <c r="F19" s="1" t="s">
        <v>66</v>
      </c>
      <c r="G19" s="1">
        <v>3</v>
      </c>
      <c r="H19" s="1">
        <v>0</v>
      </c>
      <c r="I19" s="1">
        <v>0</v>
      </c>
      <c r="J19" s="1" t="s">
        <v>13</v>
      </c>
      <c r="K19" s="2"/>
      <c r="L19" s="5">
        <f>K19*167.20</f>
        <v>0</v>
      </c>
    </row>
    <row r="20" spans="1:12">
      <c r="A20" s="1"/>
      <c r="B20" s="1">
        <v>879525</v>
      </c>
      <c r="C20" s="1" t="s">
        <v>67</v>
      </c>
      <c r="D20" s="1"/>
      <c r="E20" s="3" t="s">
        <v>68</v>
      </c>
      <c r="F20" s="1" t="s">
        <v>69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K20*66.76</f>
        <v>0</v>
      </c>
    </row>
    <row r="21" spans="1:12">
      <c r="A21" s="1"/>
      <c r="B21" s="1">
        <v>879527</v>
      </c>
      <c r="C21" s="1" t="s">
        <v>70</v>
      </c>
      <c r="D21" s="1"/>
      <c r="E21" s="3" t="s">
        <v>71</v>
      </c>
      <c r="F21" s="1" t="s">
        <v>72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K21*111.30</f>
        <v>0</v>
      </c>
    </row>
    <row r="22" spans="1:12">
      <c r="A22" s="1"/>
      <c r="B22" s="1">
        <v>879528</v>
      </c>
      <c r="C22" s="1" t="s">
        <v>73</v>
      </c>
      <c r="D22" s="1"/>
      <c r="E22" s="3" t="s">
        <v>74</v>
      </c>
      <c r="F22" s="1" t="s">
        <v>75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K22*27.80</f>
        <v>0</v>
      </c>
    </row>
    <row r="23" spans="1:12">
      <c r="A23" s="1"/>
      <c r="B23" s="1">
        <v>879529</v>
      </c>
      <c r="C23" s="1" t="s">
        <v>76</v>
      </c>
      <c r="D23" s="1"/>
      <c r="E23" s="3" t="s">
        <v>77</v>
      </c>
      <c r="F23" s="1" t="s">
        <v>78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K23*31.36</f>
        <v>0</v>
      </c>
    </row>
    <row r="24" spans="1:12">
      <c r="A24" s="1"/>
      <c r="B24" s="1">
        <v>879530</v>
      </c>
      <c r="C24" s="1" t="s">
        <v>79</v>
      </c>
      <c r="D24" s="1"/>
      <c r="E24" s="3" t="s">
        <v>80</v>
      </c>
      <c r="F24" s="1" t="s">
        <v>81</v>
      </c>
      <c r="G24" s="1">
        <v>0</v>
      </c>
      <c r="H24" s="1">
        <v>0</v>
      </c>
      <c r="I24" s="1">
        <v>0</v>
      </c>
      <c r="J24" s="1" t="s">
        <v>82</v>
      </c>
      <c r="K24" s="2"/>
      <c r="L24" s="5">
        <f>K24*130.94</f>
        <v>0</v>
      </c>
    </row>
    <row r="25" spans="1:12">
      <c r="A25" s="1"/>
      <c r="B25" s="1">
        <v>879531</v>
      </c>
      <c r="C25" s="1" t="s">
        <v>83</v>
      </c>
      <c r="D25" s="1"/>
      <c r="E25" s="3" t="s">
        <v>84</v>
      </c>
      <c r="F25" s="1" t="s">
        <v>85</v>
      </c>
      <c r="G25" s="1">
        <v>0</v>
      </c>
      <c r="H25" s="1">
        <v>0</v>
      </c>
      <c r="I25" s="1">
        <v>0</v>
      </c>
      <c r="J25" s="1" t="s">
        <v>82</v>
      </c>
      <c r="K25" s="2"/>
      <c r="L25" s="5">
        <f>K25*220.96</f>
        <v>0</v>
      </c>
    </row>
    <row r="26" spans="1:12">
      <c r="A26" s="1"/>
      <c r="B26" s="1">
        <v>879532</v>
      </c>
      <c r="C26" s="1" t="s">
        <v>86</v>
      </c>
      <c r="D26" s="1"/>
      <c r="E26" s="3" t="s">
        <v>87</v>
      </c>
      <c r="F26" s="1" t="s">
        <v>88</v>
      </c>
      <c r="G26" s="1">
        <v>0</v>
      </c>
      <c r="H26" s="1">
        <v>0</v>
      </c>
      <c r="I26" s="1">
        <v>0</v>
      </c>
      <c r="J26" s="1" t="s">
        <v>82</v>
      </c>
      <c r="K26" s="2"/>
      <c r="L26" s="5">
        <f>K26*327.36</f>
        <v>0</v>
      </c>
    </row>
    <row r="27" spans="1:12">
      <c r="A27" s="1"/>
      <c r="B27" s="1">
        <v>879533</v>
      </c>
      <c r="C27" s="1" t="s">
        <v>89</v>
      </c>
      <c r="D27" s="1"/>
      <c r="E27" s="3" t="s">
        <v>90</v>
      </c>
      <c r="F27" s="1" t="s">
        <v>91</v>
      </c>
      <c r="G27" s="1">
        <v>0</v>
      </c>
      <c r="H27" s="1">
        <v>0</v>
      </c>
      <c r="I27" s="1">
        <v>0</v>
      </c>
      <c r="J27" s="1" t="s">
        <v>82</v>
      </c>
      <c r="K27" s="2"/>
      <c r="L27" s="5">
        <f>K27*152.00</f>
        <v>0</v>
      </c>
    </row>
    <row r="28" spans="1:12">
      <c r="A28" s="1"/>
      <c r="B28" s="1">
        <v>879534</v>
      </c>
      <c r="C28" s="1" t="s">
        <v>92</v>
      </c>
      <c r="D28" s="1"/>
      <c r="E28" s="3" t="s">
        <v>93</v>
      </c>
      <c r="F28" s="1" t="s">
        <v>94</v>
      </c>
      <c r="G28" s="1">
        <v>-7</v>
      </c>
      <c r="H28" s="1">
        <v>0</v>
      </c>
      <c r="I28" s="1">
        <v>0</v>
      </c>
      <c r="J28" s="1" t="s">
        <v>82</v>
      </c>
      <c r="K28" s="2"/>
      <c r="L28" s="5">
        <f>K28*200.00</f>
        <v>0</v>
      </c>
    </row>
    <row r="29" spans="1:12">
      <c r="A29" s="1"/>
      <c r="B29" s="1">
        <v>879535</v>
      </c>
      <c r="C29" s="1" t="s">
        <v>95</v>
      </c>
      <c r="D29" s="1"/>
      <c r="E29" s="3" t="s">
        <v>96</v>
      </c>
      <c r="F29" s="1" t="s">
        <v>97</v>
      </c>
      <c r="G29" s="1">
        <v>0</v>
      </c>
      <c r="H29" s="1">
        <v>0</v>
      </c>
      <c r="I29" s="1">
        <v>0</v>
      </c>
      <c r="J29" s="1" t="s">
        <v>82</v>
      </c>
      <c r="K29" s="2"/>
      <c r="L29" s="5">
        <f>K29*252.00</f>
        <v>0</v>
      </c>
    </row>
    <row r="30" spans="1:12">
      <c r="A30" s="1"/>
      <c r="B30" s="1">
        <v>879536</v>
      </c>
      <c r="C30" s="1" t="s">
        <v>98</v>
      </c>
      <c r="D30" s="1"/>
      <c r="E30" s="3" t="s">
        <v>99</v>
      </c>
      <c r="F30" s="1" t="s">
        <v>100</v>
      </c>
      <c r="G30" s="1">
        <v>-1</v>
      </c>
      <c r="H30" s="1">
        <v>0</v>
      </c>
      <c r="I30" s="1">
        <v>0</v>
      </c>
      <c r="J30" s="1" t="s">
        <v>82</v>
      </c>
      <c r="K30" s="2"/>
      <c r="L30" s="5">
        <f>K30*156.58</f>
        <v>0</v>
      </c>
    </row>
    <row r="31" spans="1:12">
      <c r="A31" s="1"/>
      <c r="B31" s="1">
        <v>879537</v>
      </c>
      <c r="C31" s="1" t="s">
        <v>101</v>
      </c>
      <c r="D31" s="1"/>
      <c r="E31" s="3" t="s">
        <v>102</v>
      </c>
      <c r="F31" s="1" t="s">
        <v>103</v>
      </c>
      <c r="G31" s="1">
        <v>0</v>
      </c>
      <c r="H31" s="1">
        <v>0</v>
      </c>
      <c r="I31" s="1">
        <v>0</v>
      </c>
      <c r="J31" s="1" t="s">
        <v>82</v>
      </c>
      <c r="K31" s="2"/>
      <c r="L31" s="5">
        <f>K31*206.80</f>
        <v>0</v>
      </c>
    </row>
    <row r="32" spans="1:12">
      <c r="A32" s="1"/>
      <c r="B32" s="1">
        <v>879538</v>
      </c>
      <c r="C32" s="1" t="s">
        <v>104</v>
      </c>
      <c r="D32" s="1"/>
      <c r="E32" s="3" t="s">
        <v>105</v>
      </c>
      <c r="F32" s="1" t="s">
        <v>106</v>
      </c>
      <c r="G32" s="1">
        <v>0</v>
      </c>
      <c r="H32" s="1">
        <v>0</v>
      </c>
      <c r="I32" s="1">
        <v>0</v>
      </c>
      <c r="J32" s="1" t="s">
        <v>82</v>
      </c>
      <c r="K32" s="2"/>
      <c r="L32" s="5">
        <f>K32*375.84</f>
        <v>0</v>
      </c>
    </row>
    <row r="33" spans="1:12">
      <c r="A33" s="1"/>
      <c r="B33" s="1">
        <v>879539</v>
      </c>
      <c r="C33" s="1" t="s">
        <v>107</v>
      </c>
      <c r="D33" s="1"/>
      <c r="E33" s="3" t="s">
        <v>108</v>
      </c>
      <c r="F33" s="1" t="s">
        <v>109</v>
      </c>
      <c r="G33" s="1">
        <v>0</v>
      </c>
      <c r="H33" s="1">
        <v>0</v>
      </c>
      <c r="I33" s="1">
        <v>0</v>
      </c>
      <c r="J33" s="1" t="s">
        <v>82</v>
      </c>
      <c r="K33" s="2"/>
      <c r="L33" s="5">
        <f>K33*91.00</f>
        <v>0</v>
      </c>
    </row>
    <row r="34" spans="1:12">
      <c r="A34" s="1"/>
      <c r="B34" s="1">
        <v>879540</v>
      </c>
      <c r="C34" s="1" t="s">
        <v>110</v>
      </c>
      <c r="D34" s="1"/>
      <c r="E34" s="3" t="s">
        <v>111</v>
      </c>
      <c r="F34" s="1" t="s">
        <v>109</v>
      </c>
      <c r="G34" s="1">
        <v>0</v>
      </c>
      <c r="H34" s="1">
        <v>0</v>
      </c>
      <c r="I34" s="1">
        <v>0</v>
      </c>
      <c r="J34" s="1" t="s">
        <v>82</v>
      </c>
      <c r="K34" s="2"/>
      <c r="L34" s="5">
        <f>K34*91.00</f>
        <v>0</v>
      </c>
    </row>
    <row r="35" spans="1:12">
      <c r="A35" s="1"/>
      <c r="B35" s="1">
        <v>879541</v>
      </c>
      <c r="C35" s="1" t="s">
        <v>112</v>
      </c>
      <c r="D35" s="1"/>
      <c r="E35" s="3" t="s">
        <v>113</v>
      </c>
      <c r="F35" s="1" t="s">
        <v>114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K35*122.84</f>
        <v>0</v>
      </c>
    </row>
    <row r="36" spans="1:12">
      <c r="A36" s="1"/>
      <c r="B36" s="1">
        <v>883502</v>
      </c>
      <c r="C36" s="1" t="s">
        <v>115</v>
      </c>
      <c r="D36" s="1" t="s">
        <v>116</v>
      </c>
      <c r="E36" s="3" t="s">
        <v>117</v>
      </c>
      <c r="F36" s="1" t="s">
        <v>118</v>
      </c>
      <c r="G36" s="1">
        <v>2</v>
      </c>
      <c r="H36" s="1">
        <v>0</v>
      </c>
      <c r="I36" s="1">
        <v>0</v>
      </c>
      <c r="J36" s="1" t="s">
        <v>13</v>
      </c>
      <c r="K36" s="2"/>
      <c r="L36" s="5">
        <f>K36*286.00</f>
        <v>0</v>
      </c>
    </row>
    <row r="37" spans="1:12">
      <c r="A37" s="1"/>
      <c r="B37" s="1">
        <v>883503</v>
      </c>
      <c r="C37" s="1" t="s">
        <v>119</v>
      </c>
      <c r="D37" s="1" t="s">
        <v>120</v>
      </c>
      <c r="E37" s="3" t="s">
        <v>121</v>
      </c>
      <c r="F37" s="1" t="s">
        <v>122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K37*384.00</f>
        <v>0</v>
      </c>
    </row>
    <row r="38" spans="1:12">
      <c r="A38" s="1"/>
      <c r="B38" s="1">
        <v>883504</v>
      </c>
      <c r="C38" s="1" t="s">
        <v>123</v>
      </c>
      <c r="D38" s="1"/>
      <c r="E38" s="3" t="s">
        <v>124</v>
      </c>
      <c r="F38" s="1" t="s">
        <v>125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K38*636.00</f>
        <v>0</v>
      </c>
    </row>
    <row r="39" spans="1:12">
      <c r="A39" s="1"/>
      <c r="B39" s="1">
        <v>883505</v>
      </c>
      <c r="C39" s="1" t="s">
        <v>126</v>
      </c>
      <c r="D39" s="1" t="s">
        <v>127</v>
      </c>
      <c r="E39" s="3" t="s">
        <v>128</v>
      </c>
      <c r="F39" s="1" t="s">
        <v>129</v>
      </c>
      <c r="G39" s="1" t="s">
        <v>38</v>
      </c>
      <c r="H39" s="1">
        <v>0</v>
      </c>
      <c r="I39" s="1">
        <v>0</v>
      </c>
      <c r="J39" s="1" t="s">
        <v>13</v>
      </c>
      <c r="K39" s="2"/>
      <c r="L39" s="5">
        <f>K39*448.00</f>
        <v>0</v>
      </c>
    </row>
    <row r="40" spans="1:12">
      <c r="A40" s="1"/>
      <c r="B40" s="1">
        <v>883506</v>
      </c>
      <c r="C40" s="1" t="s">
        <v>130</v>
      </c>
      <c r="D40" s="1"/>
      <c r="E40" s="3" t="s">
        <v>131</v>
      </c>
      <c r="F40" s="1" t="s">
        <v>132</v>
      </c>
      <c r="G40" s="1" t="s">
        <v>60</v>
      </c>
      <c r="H40" s="1">
        <v>0</v>
      </c>
      <c r="I40" s="1">
        <v>0</v>
      </c>
      <c r="J40" s="1" t="s">
        <v>13</v>
      </c>
      <c r="K40" s="2"/>
      <c r="L40" s="5">
        <f>K40*496.00</f>
        <v>0</v>
      </c>
    </row>
    <row r="41" spans="1:12">
      <c r="A41" s="1"/>
      <c r="B41" s="1">
        <v>883507</v>
      </c>
      <c r="C41" s="1" t="s">
        <v>133</v>
      </c>
      <c r="D41" s="1"/>
      <c r="E41" s="3" t="s">
        <v>134</v>
      </c>
      <c r="F41" s="1" t="s">
        <v>135</v>
      </c>
      <c r="G41" s="1" t="s">
        <v>38</v>
      </c>
      <c r="H41" s="1">
        <v>0</v>
      </c>
      <c r="I41" s="1">
        <v>0</v>
      </c>
      <c r="J41" s="1" t="s">
        <v>13</v>
      </c>
      <c r="K41" s="2"/>
      <c r="L41" s="5">
        <f>K41*550.00</f>
        <v>0</v>
      </c>
    </row>
    <row r="42" spans="1:12">
      <c r="A42" s="1"/>
      <c r="B42" s="1">
        <v>883508</v>
      </c>
      <c r="C42" s="1" t="s">
        <v>136</v>
      </c>
      <c r="D42" s="1"/>
      <c r="E42" s="3" t="s">
        <v>137</v>
      </c>
      <c r="F42" s="1" t="s">
        <v>138</v>
      </c>
      <c r="G42" s="1" t="s">
        <v>60</v>
      </c>
      <c r="H42" s="1">
        <v>0</v>
      </c>
      <c r="I42" s="1">
        <v>0</v>
      </c>
      <c r="J42" s="1" t="s">
        <v>13</v>
      </c>
      <c r="K42" s="2"/>
      <c r="L42" s="5">
        <f>K42*468.00</f>
        <v>0</v>
      </c>
    </row>
    <row r="43" spans="1:12">
      <c r="A43" s="1"/>
      <c r="B43" s="1">
        <v>883509</v>
      </c>
      <c r="C43" s="1" t="s">
        <v>139</v>
      </c>
      <c r="D43" s="1"/>
      <c r="E43" s="3" t="s">
        <v>140</v>
      </c>
      <c r="F43" s="1" t="s">
        <v>141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K43*700.00</f>
        <v>0</v>
      </c>
    </row>
    <row r="44" spans="1:12">
      <c r="A44" s="1"/>
      <c r="B44" s="1">
        <v>883510</v>
      </c>
      <c r="C44" s="1" t="s">
        <v>142</v>
      </c>
      <c r="D44" s="1" t="s">
        <v>143</v>
      </c>
      <c r="E44" s="3" t="s">
        <v>144</v>
      </c>
      <c r="F44" s="1" t="s">
        <v>145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K44*718.00</f>
        <v>0</v>
      </c>
    </row>
    <row r="45" spans="1:12">
      <c r="A45" s="1"/>
      <c r="B45" s="1">
        <v>883511</v>
      </c>
      <c r="C45" s="1" t="s">
        <v>146</v>
      </c>
      <c r="D45" s="1" t="s">
        <v>147</v>
      </c>
      <c r="E45" s="3" t="s">
        <v>148</v>
      </c>
      <c r="F45" s="1" t="s">
        <v>149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K45*696.00</f>
        <v>0</v>
      </c>
    </row>
    <row r="46" spans="1:12">
      <c r="A46" s="1"/>
      <c r="B46" s="1">
        <v>883512</v>
      </c>
      <c r="C46" s="1" t="s">
        <v>150</v>
      </c>
      <c r="D46" s="1" t="s">
        <v>151</v>
      </c>
      <c r="E46" s="3" t="s">
        <v>152</v>
      </c>
      <c r="F46" s="1" t="s">
        <v>153</v>
      </c>
      <c r="G46" s="1">
        <v>7</v>
      </c>
      <c r="H46" s="1">
        <v>0</v>
      </c>
      <c r="I46" s="1">
        <v>0</v>
      </c>
      <c r="J46" s="1" t="s">
        <v>13</v>
      </c>
      <c r="K46" s="2"/>
      <c r="L46" s="5">
        <f>K46*624.00</f>
        <v>0</v>
      </c>
    </row>
    <row r="47" spans="1:12">
      <c r="A47" s="1"/>
      <c r="B47" s="1">
        <v>883513</v>
      </c>
      <c r="C47" s="1" t="s">
        <v>154</v>
      </c>
      <c r="D47" s="1" t="s">
        <v>155</v>
      </c>
      <c r="E47" s="3" t="s">
        <v>156</v>
      </c>
      <c r="F47" s="1" t="s">
        <v>157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K47*648.00</f>
        <v>0</v>
      </c>
    </row>
    <row r="48" spans="1:12">
      <c r="A48" s="1"/>
      <c r="B48" s="1">
        <v>883514</v>
      </c>
      <c r="C48" s="1" t="s">
        <v>158</v>
      </c>
      <c r="D48" s="1"/>
      <c r="E48" s="3" t="s">
        <v>159</v>
      </c>
      <c r="F48" s="1" t="s">
        <v>160</v>
      </c>
      <c r="G48" s="1" t="s">
        <v>38</v>
      </c>
      <c r="H48" s="1">
        <v>0</v>
      </c>
      <c r="I48" s="1">
        <v>0</v>
      </c>
      <c r="J48" s="1" t="s">
        <v>13</v>
      </c>
      <c r="K48" s="2"/>
      <c r="L48" s="5">
        <f>K48*564.00</f>
        <v>0</v>
      </c>
    </row>
    <row r="49" spans="1:12">
      <c r="A49" s="1"/>
      <c r="B49" s="1">
        <v>883515</v>
      </c>
      <c r="C49" s="1" t="s">
        <v>161</v>
      </c>
      <c r="D49" s="1" t="s">
        <v>162</v>
      </c>
      <c r="E49" s="3" t="s">
        <v>163</v>
      </c>
      <c r="F49" s="1" t="s">
        <v>164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K49*680.00</f>
        <v>0</v>
      </c>
    </row>
    <row r="50" spans="1:12">
      <c r="A50" s="1"/>
      <c r="B50" s="1">
        <v>883516</v>
      </c>
      <c r="C50" s="1" t="s">
        <v>165</v>
      </c>
      <c r="D50" s="1" t="s">
        <v>166</v>
      </c>
      <c r="E50" s="3" t="s">
        <v>167</v>
      </c>
      <c r="F50" s="1" t="s">
        <v>168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K50*708.00</f>
        <v>0</v>
      </c>
    </row>
    <row r="51" spans="1:12">
      <c r="A51" s="1"/>
      <c r="B51" s="1">
        <v>883517</v>
      </c>
      <c r="C51" s="1" t="s">
        <v>169</v>
      </c>
      <c r="D51" s="1" t="s">
        <v>170</v>
      </c>
      <c r="E51" s="3" t="s">
        <v>171</v>
      </c>
      <c r="F51" s="1" t="s">
        <v>172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K51*604.00</f>
        <v>0</v>
      </c>
    </row>
    <row r="52" spans="1:12">
      <c r="A52" s="1"/>
      <c r="B52" s="1">
        <v>883518</v>
      </c>
      <c r="C52" s="1" t="s">
        <v>173</v>
      </c>
      <c r="D52" s="1" t="s">
        <v>174</v>
      </c>
      <c r="E52" s="3" t="s">
        <v>175</v>
      </c>
      <c r="F52" s="1" t="s">
        <v>176</v>
      </c>
      <c r="G52" s="1" t="s">
        <v>38</v>
      </c>
      <c r="H52" s="1">
        <v>0</v>
      </c>
      <c r="I52" s="1">
        <v>0</v>
      </c>
      <c r="J52" s="1" t="s">
        <v>13</v>
      </c>
      <c r="K52" s="2"/>
      <c r="L52" s="5">
        <f>K52*692.00</f>
        <v>0</v>
      </c>
    </row>
    <row r="53" spans="1:12">
      <c r="A53" s="1"/>
      <c r="B53" s="1">
        <v>883519</v>
      </c>
      <c r="C53" s="1" t="s">
        <v>177</v>
      </c>
      <c r="D53" s="1" t="s">
        <v>178</v>
      </c>
      <c r="E53" s="3" t="s">
        <v>179</v>
      </c>
      <c r="F53" s="1" t="s">
        <v>180</v>
      </c>
      <c r="G53" s="1" t="s">
        <v>38</v>
      </c>
      <c r="H53" s="1">
        <v>0</v>
      </c>
      <c r="I53" s="1">
        <v>0</v>
      </c>
      <c r="J53" s="1" t="s">
        <v>13</v>
      </c>
      <c r="K53" s="2"/>
      <c r="L53" s="5">
        <f>K53*544.00</f>
        <v>0</v>
      </c>
    </row>
    <row r="54" spans="1:12">
      <c r="A54" s="1"/>
      <c r="B54" s="1">
        <v>883520</v>
      </c>
      <c r="C54" s="1" t="s">
        <v>181</v>
      </c>
      <c r="D54" s="1" t="s">
        <v>182</v>
      </c>
      <c r="E54" s="3" t="s">
        <v>183</v>
      </c>
      <c r="F54" s="1" t="s">
        <v>184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K54*730.00</f>
        <v>0</v>
      </c>
    </row>
    <row r="55" spans="1:12">
      <c r="A55" s="1"/>
      <c r="B55" s="1">
        <v>883521</v>
      </c>
      <c r="C55" s="1" t="s">
        <v>185</v>
      </c>
      <c r="D55" s="1" t="s">
        <v>186</v>
      </c>
      <c r="E55" s="3" t="s">
        <v>187</v>
      </c>
      <c r="F55" s="1" t="s">
        <v>188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K55*818.00</f>
        <v>0</v>
      </c>
    </row>
    <row r="56" spans="1:12">
      <c r="A56" s="1"/>
      <c r="B56" s="1">
        <v>883522</v>
      </c>
      <c r="C56" s="1" t="s">
        <v>189</v>
      </c>
      <c r="D56" s="1"/>
      <c r="E56" s="3" t="s">
        <v>190</v>
      </c>
      <c r="F56" s="1" t="s">
        <v>191</v>
      </c>
      <c r="G56" s="1">
        <v>10</v>
      </c>
      <c r="H56" s="1">
        <v>0</v>
      </c>
      <c r="I56" s="1">
        <v>0</v>
      </c>
      <c r="J56" s="1" t="s">
        <v>13</v>
      </c>
      <c r="K56" s="2"/>
      <c r="L56" s="5">
        <f>K56*180.00</f>
        <v>0</v>
      </c>
    </row>
    <row r="57" spans="1:12">
      <c r="A57" s="1"/>
      <c r="B57" s="1">
        <v>883523</v>
      </c>
      <c r="C57" s="1" t="s">
        <v>192</v>
      </c>
      <c r="D57" s="1" t="s">
        <v>193</v>
      </c>
      <c r="E57" s="3" t="s">
        <v>194</v>
      </c>
      <c r="F57" s="1" t="s">
        <v>195</v>
      </c>
      <c r="G57" s="1" t="s">
        <v>38</v>
      </c>
      <c r="H57" s="1">
        <v>0</v>
      </c>
      <c r="I57" s="1">
        <v>0</v>
      </c>
      <c r="J57" s="1" t="s">
        <v>13</v>
      </c>
      <c r="K57" s="2"/>
      <c r="L57" s="5">
        <f>K57*196.00</f>
        <v>0</v>
      </c>
    </row>
    <row r="58" spans="1:12">
      <c r="A58" s="1"/>
      <c r="B58" s="1">
        <v>883524</v>
      </c>
      <c r="C58" s="1" t="s">
        <v>196</v>
      </c>
      <c r="D58" s="1" t="s">
        <v>197</v>
      </c>
      <c r="E58" s="3" t="s">
        <v>198</v>
      </c>
      <c r="F58" s="1" t="s">
        <v>199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K58*640.00</f>
        <v>0</v>
      </c>
    </row>
    <row r="59" spans="1:12">
      <c r="A59" s="1"/>
      <c r="B59" s="1">
        <v>883525</v>
      </c>
      <c r="C59" s="1" t="s">
        <v>200</v>
      </c>
      <c r="D59" s="1" t="s">
        <v>201</v>
      </c>
      <c r="E59" s="3" t="s">
        <v>202</v>
      </c>
      <c r="F59" s="1" t="s">
        <v>203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K59*652.00</f>
        <v>0</v>
      </c>
    </row>
    <row r="60" spans="1:12">
      <c r="A60" s="1"/>
      <c r="B60" s="1">
        <v>883526</v>
      </c>
      <c r="C60" s="1" t="s">
        <v>204</v>
      </c>
      <c r="D60" s="1">
        <v>123456</v>
      </c>
      <c r="E60" s="3" t="s">
        <v>205</v>
      </c>
      <c r="F60" s="1" t="s">
        <v>206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K60*706.00</f>
        <v>0</v>
      </c>
    </row>
    <row r="61" spans="1:12">
      <c r="A61" s="1"/>
      <c r="B61" s="1">
        <v>883527</v>
      </c>
      <c r="C61" s="1" t="s">
        <v>207</v>
      </c>
      <c r="D61" s="1">
        <v>123456</v>
      </c>
      <c r="E61" s="3" t="s">
        <v>208</v>
      </c>
      <c r="F61" s="1" t="s">
        <v>209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K61*18800.00</f>
        <v>0</v>
      </c>
    </row>
    <row r="62" spans="1:12">
      <c r="A62" s="1"/>
      <c r="B62" s="1">
        <v>883528</v>
      </c>
      <c r="C62" s="1" t="s">
        <v>210</v>
      </c>
      <c r="D62" s="1" t="s">
        <v>211</v>
      </c>
      <c r="E62" s="3" t="s">
        <v>212</v>
      </c>
      <c r="F62" s="1" t="s">
        <v>213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K62*242.00</f>
        <v>0</v>
      </c>
    </row>
    <row r="63" spans="1:12">
      <c r="A63" s="1"/>
      <c r="B63" s="1">
        <v>883529</v>
      </c>
      <c r="C63" s="1" t="s">
        <v>214</v>
      </c>
      <c r="D63" s="1" t="s">
        <v>215</v>
      </c>
      <c r="E63" s="3" t="s">
        <v>216</v>
      </c>
      <c r="F63" s="1" t="s">
        <v>217</v>
      </c>
      <c r="G63" s="1" t="s">
        <v>38</v>
      </c>
      <c r="H63" s="1">
        <v>0</v>
      </c>
      <c r="I63" s="1">
        <v>0</v>
      </c>
      <c r="J63" s="1" t="s">
        <v>13</v>
      </c>
      <c r="K63" s="2"/>
      <c r="L63" s="5">
        <f>K63*236.00</f>
        <v>0</v>
      </c>
    </row>
    <row r="64" spans="1:12">
      <c r="A64" s="1"/>
      <c r="B64" s="1">
        <v>883530</v>
      </c>
      <c r="C64" s="1" t="s">
        <v>218</v>
      </c>
      <c r="D64" s="1" t="s">
        <v>219</v>
      </c>
      <c r="E64" s="3" t="s">
        <v>220</v>
      </c>
      <c r="F64" s="1" t="s">
        <v>221</v>
      </c>
      <c r="G64" s="1">
        <v>0</v>
      </c>
      <c r="H64" s="1">
        <v>0</v>
      </c>
      <c r="I64" s="1">
        <v>0</v>
      </c>
      <c r="J64" s="1" t="s">
        <v>13</v>
      </c>
      <c r="K64" s="2"/>
      <c r="L64" s="5">
        <f>K64*300.00</f>
        <v>0</v>
      </c>
    </row>
    <row r="65" spans="1:12">
      <c r="A65" s="1"/>
      <c r="B65" s="1">
        <v>883531</v>
      </c>
      <c r="C65" s="1" t="s">
        <v>222</v>
      </c>
      <c r="D65" s="1" t="s">
        <v>223</v>
      </c>
      <c r="E65" s="3" t="s">
        <v>224</v>
      </c>
      <c r="F65" s="1" t="s">
        <v>221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K65*300.00</f>
        <v>0</v>
      </c>
    </row>
    <row r="66" spans="1:12">
      <c r="A66" s="1"/>
      <c r="B66" s="1">
        <v>883532</v>
      </c>
      <c r="C66" s="1" t="s">
        <v>225</v>
      </c>
      <c r="D66" s="1" t="s">
        <v>226</v>
      </c>
      <c r="E66" s="3" t="s">
        <v>227</v>
      </c>
      <c r="F66" s="1" t="s">
        <v>228</v>
      </c>
      <c r="G66" s="1" t="s">
        <v>38</v>
      </c>
      <c r="H66" s="1">
        <v>0</v>
      </c>
      <c r="I66" s="1">
        <v>0</v>
      </c>
      <c r="J66" s="1" t="s">
        <v>13</v>
      </c>
      <c r="K66" s="2"/>
      <c r="L66" s="5">
        <f>K66*284.00</f>
        <v>0</v>
      </c>
    </row>
    <row r="67" spans="1:12">
      <c r="A67" s="1"/>
      <c r="B67" s="1">
        <v>883533</v>
      </c>
      <c r="C67" s="1" t="s">
        <v>229</v>
      </c>
      <c r="D67" s="1" t="s">
        <v>230</v>
      </c>
      <c r="E67" s="3" t="s">
        <v>231</v>
      </c>
      <c r="F67" s="1" t="s">
        <v>228</v>
      </c>
      <c r="G67" s="1">
        <v>9</v>
      </c>
      <c r="H67" s="1">
        <v>0</v>
      </c>
      <c r="I67" s="1">
        <v>0</v>
      </c>
      <c r="J67" s="1" t="s">
        <v>13</v>
      </c>
      <c r="K67" s="2"/>
      <c r="L67" s="5">
        <f>K67*284.00</f>
        <v>0</v>
      </c>
    </row>
    <row r="68" spans="1:12">
      <c r="A68" s="1"/>
      <c r="B68" s="1">
        <v>883534</v>
      </c>
      <c r="C68" s="1" t="s">
        <v>232</v>
      </c>
      <c r="D68" s="1" t="s">
        <v>233</v>
      </c>
      <c r="E68" s="3" t="s">
        <v>234</v>
      </c>
      <c r="F68" s="1" t="s">
        <v>235</v>
      </c>
      <c r="G68" s="1" t="s">
        <v>38</v>
      </c>
      <c r="H68" s="1">
        <v>0</v>
      </c>
      <c r="I68" s="1">
        <v>0</v>
      </c>
      <c r="J68" s="1" t="s">
        <v>13</v>
      </c>
      <c r="K68" s="2"/>
      <c r="L68" s="5">
        <f>K68*264.00</f>
        <v>0</v>
      </c>
    </row>
    <row r="69" spans="1:12">
      <c r="A69" s="1"/>
      <c r="B69" s="1">
        <v>883535</v>
      </c>
      <c r="C69" s="1" t="s">
        <v>236</v>
      </c>
      <c r="D69" s="1" t="s">
        <v>237</v>
      </c>
      <c r="E69" s="3" t="s">
        <v>238</v>
      </c>
      <c r="F69" s="1" t="s">
        <v>235</v>
      </c>
      <c r="G69" s="1" t="s">
        <v>38</v>
      </c>
      <c r="H69" s="1">
        <v>0</v>
      </c>
      <c r="I69" s="1">
        <v>0</v>
      </c>
      <c r="J69" s="1" t="s">
        <v>13</v>
      </c>
      <c r="K69" s="2"/>
      <c r="L69" s="5">
        <f>K69*264.00</f>
        <v>0</v>
      </c>
    </row>
    <row r="70" spans="1:12">
      <c r="A70" s="1"/>
      <c r="B70" s="1">
        <v>883536</v>
      </c>
      <c r="C70" s="1" t="s">
        <v>239</v>
      </c>
      <c r="D70" s="1"/>
      <c r="E70" s="3" t="s">
        <v>240</v>
      </c>
      <c r="F70" s="1" t="s">
        <v>241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K70*376.00</f>
        <v>0</v>
      </c>
    </row>
    <row r="71" spans="1:12">
      <c r="A71" s="1"/>
      <c r="B71" s="1">
        <v>883537</v>
      </c>
      <c r="C71" s="1" t="s">
        <v>242</v>
      </c>
      <c r="D71" s="1"/>
      <c r="E71" s="3" t="s">
        <v>243</v>
      </c>
      <c r="F71" s="1" t="s">
        <v>241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K71*376.00</f>
        <v>0</v>
      </c>
    </row>
    <row r="72" spans="1:12">
      <c r="A72" s="1"/>
      <c r="B72" s="1">
        <v>883538</v>
      </c>
      <c r="C72" s="1" t="s">
        <v>244</v>
      </c>
      <c r="D72" s="1"/>
      <c r="E72" s="3" t="s">
        <v>245</v>
      </c>
      <c r="F72" s="1" t="s">
        <v>246</v>
      </c>
      <c r="G72" s="1" t="s">
        <v>38</v>
      </c>
      <c r="H72" s="1">
        <v>0</v>
      </c>
      <c r="I72" s="1">
        <v>0</v>
      </c>
      <c r="J72" s="1" t="s">
        <v>13</v>
      </c>
      <c r="K72" s="2"/>
      <c r="L72" s="5">
        <f>K72*146.00</f>
        <v>0</v>
      </c>
    </row>
    <row r="73" spans="1:12">
      <c r="A73" s="1"/>
      <c r="B73" s="1">
        <v>883539</v>
      </c>
      <c r="C73" s="1" t="s">
        <v>247</v>
      </c>
      <c r="D73" s="1"/>
      <c r="E73" s="3" t="s">
        <v>248</v>
      </c>
      <c r="F73" s="1" t="s">
        <v>249</v>
      </c>
      <c r="G73" s="1">
        <v>6</v>
      </c>
      <c r="H73" s="1">
        <v>0</v>
      </c>
      <c r="I73" s="1">
        <v>0</v>
      </c>
      <c r="J73" s="1" t="s">
        <v>13</v>
      </c>
      <c r="K73" s="2"/>
      <c r="L73" s="5">
        <f>K73*318.92</f>
        <v>0</v>
      </c>
    </row>
    <row r="74" spans="1:12">
      <c r="A74" s="1"/>
      <c r="B74" s="1">
        <v>883540</v>
      </c>
      <c r="C74" s="1" t="s">
        <v>250</v>
      </c>
      <c r="D74" s="1"/>
      <c r="E74" s="3" t="s">
        <v>251</v>
      </c>
      <c r="F74" s="1" t="s">
        <v>252</v>
      </c>
      <c r="G74" s="1">
        <v>2</v>
      </c>
      <c r="H74" s="1">
        <v>0</v>
      </c>
      <c r="I74" s="1">
        <v>0</v>
      </c>
      <c r="J74" s="1" t="s">
        <v>13</v>
      </c>
      <c r="K74" s="2"/>
      <c r="L74" s="5">
        <f>K74*482.40</f>
        <v>0</v>
      </c>
    </row>
    <row r="75" spans="1:12">
      <c r="A75" s="1"/>
      <c r="B75" s="1">
        <v>883541</v>
      </c>
      <c r="C75" s="1" t="s">
        <v>253</v>
      </c>
      <c r="D75" s="1"/>
      <c r="E75" s="3" t="s">
        <v>254</v>
      </c>
      <c r="F75" s="1" t="s">
        <v>255</v>
      </c>
      <c r="G75" s="1">
        <v>0</v>
      </c>
      <c r="H75" s="1">
        <v>0</v>
      </c>
      <c r="I75" s="1">
        <v>0</v>
      </c>
      <c r="J75" s="1" t="s">
        <v>13</v>
      </c>
      <c r="K75" s="2"/>
      <c r="L75" s="5">
        <f>K75*670.00</f>
        <v>0</v>
      </c>
    </row>
    <row r="76" spans="1:12">
      <c r="A76" s="1"/>
      <c r="B76" s="1">
        <v>883542</v>
      </c>
      <c r="C76" s="1" t="s">
        <v>256</v>
      </c>
      <c r="D76" s="1"/>
      <c r="E76" s="3" t="s">
        <v>257</v>
      </c>
      <c r="F76" s="1" t="s">
        <v>258</v>
      </c>
      <c r="G76" s="1">
        <v>10</v>
      </c>
      <c r="H76" s="1">
        <v>0</v>
      </c>
      <c r="I76" s="1">
        <v>0</v>
      </c>
      <c r="J76" s="1" t="s">
        <v>13</v>
      </c>
      <c r="K76" s="2"/>
      <c r="L76" s="5">
        <f>K76*830.80</f>
        <v>0</v>
      </c>
    </row>
    <row r="77" spans="1:12">
      <c r="A77" s="1"/>
      <c r="B77" s="1">
        <v>883543</v>
      </c>
      <c r="C77" s="1" t="s">
        <v>259</v>
      </c>
      <c r="D77" s="1"/>
      <c r="E77" s="3" t="s">
        <v>260</v>
      </c>
      <c r="F77" s="1" t="s">
        <v>261</v>
      </c>
      <c r="G77" s="1">
        <v>10</v>
      </c>
      <c r="H77" s="1">
        <v>0</v>
      </c>
      <c r="I77" s="1">
        <v>0</v>
      </c>
      <c r="J77" s="1" t="s">
        <v>13</v>
      </c>
      <c r="K77" s="2"/>
      <c r="L77" s="5">
        <f>K77*857.60</f>
        <v>0</v>
      </c>
    </row>
    <row r="78" spans="1:12">
      <c r="A78" s="1"/>
      <c r="B78" s="1">
        <v>883544</v>
      </c>
      <c r="C78" s="1" t="s">
        <v>262</v>
      </c>
      <c r="D78" s="1"/>
      <c r="E78" s="3" t="s">
        <v>263</v>
      </c>
      <c r="F78" s="1" t="s">
        <v>264</v>
      </c>
      <c r="G78" s="1">
        <v>0</v>
      </c>
      <c r="H78" s="1">
        <v>0</v>
      </c>
      <c r="I78" s="1">
        <v>0</v>
      </c>
      <c r="J78" s="1" t="s">
        <v>13</v>
      </c>
      <c r="K78" s="2"/>
      <c r="L78" s="5">
        <f>K78*1340.00</f>
        <v>0</v>
      </c>
    </row>
    <row r="79" spans="1:12">
      <c r="A79" s="1"/>
      <c r="B79" s="1">
        <v>883545</v>
      </c>
      <c r="C79" s="1" t="s">
        <v>265</v>
      </c>
      <c r="D79" s="1"/>
      <c r="E79" s="3" t="s">
        <v>266</v>
      </c>
      <c r="F79" s="1" t="s">
        <v>267</v>
      </c>
      <c r="G79" s="1">
        <v>10</v>
      </c>
      <c r="H79" s="1">
        <v>0</v>
      </c>
      <c r="I79" s="1">
        <v>0</v>
      </c>
      <c r="J79" s="1" t="s">
        <v>13</v>
      </c>
      <c r="K79" s="2"/>
      <c r="L79" s="5">
        <f>K79*881.72</f>
        <v>0</v>
      </c>
    </row>
    <row r="80" spans="1:12">
      <c r="A80" s="1"/>
      <c r="B80" s="1">
        <v>883546</v>
      </c>
      <c r="C80" s="1" t="s">
        <v>268</v>
      </c>
      <c r="D80" s="1"/>
      <c r="E80" s="3" t="s">
        <v>269</v>
      </c>
      <c r="F80" s="1" t="s">
        <v>270</v>
      </c>
      <c r="G80" s="1">
        <v>0</v>
      </c>
      <c r="H80" s="1">
        <v>0</v>
      </c>
      <c r="I80" s="1">
        <v>0</v>
      </c>
      <c r="J80" s="1" t="s">
        <v>13</v>
      </c>
      <c r="K80" s="2"/>
      <c r="L80" s="5">
        <f>K80*268.00</f>
        <v>0</v>
      </c>
    </row>
    <row r="81" spans="1:12">
      <c r="A81" s="1"/>
      <c r="B81" s="1">
        <v>883547</v>
      </c>
      <c r="C81" s="1" t="s">
        <v>271</v>
      </c>
      <c r="D81" s="1"/>
      <c r="E81" s="3" t="s">
        <v>272</v>
      </c>
      <c r="F81" s="1" t="s">
        <v>252</v>
      </c>
      <c r="G81" s="1">
        <v>10</v>
      </c>
      <c r="H81" s="1">
        <v>0</v>
      </c>
      <c r="I81" s="1">
        <v>0</v>
      </c>
      <c r="J81" s="1" t="s">
        <v>13</v>
      </c>
      <c r="K81" s="2"/>
      <c r="L81" s="5">
        <f>K81*482.40</f>
        <v>0</v>
      </c>
    </row>
    <row r="82" spans="1:12">
      <c r="A82" s="1"/>
      <c r="B82" s="1">
        <v>883548</v>
      </c>
      <c r="C82" s="1" t="s">
        <v>273</v>
      </c>
      <c r="D82" s="1"/>
      <c r="E82" s="3" t="s">
        <v>274</v>
      </c>
      <c r="F82" s="1" t="s">
        <v>275</v>
      </c>
      <c r="G82" s="1">
        <v>10</v>
      </c>
      <c r="H82" s="1">
        <v>0</v>
      </c>
      <c r="I82" s="1">
        <v>0</v>
      </c>
      <c r="J82" s="1" t="s">
        <v>13</v>
      </c>
      <c r="K82" s="2"/>
      <c r="L82" s="5">
        <f>K82*444.88</f>
        <v>0</v>
      </c>
    </row>
    <row r="83" spans="1:12">
      <c r="A83" s="1"/>
      <c r="B83" s="1">
        <v>822681</v>
      </c>
      <c r="C83" s="1" t="s">
        <v>276</v>
      </c>
      <c r="D83" s="1"/>
      <c r="E83" s="3" t="s">
        <v>277</v>
      </c>
      <c r="F83" s="1" t="s">
        <v>278</v>
      </c>
      <c r="G83" s="1" t="s">
        <v>279</v>
      </c>
      <c r="H83" s="1">
        <v>0</v>
      </c>
      <c r="I83" s="1">
        <v>0</v>
      </c>
      <c r="J83" s="1" t="s">
        <v>13</v>
      </c>
      <c r="K83" s="2"/>
      <c r="L83" s="5">
        <f>K83*162.15</f>
        <v>0</v>
      </c>
    </row>
    <row r="84" spans="1:12">
      <c r="A84" s="1"/>
      <c r="B84" s="1">
        <v>822688</v>
      </c>
      <c r="C84" s="1" t="s">
        <v>280</v>
      </c>
      <c r="D84" s="1"/>
      <c r="E84" s="3" t="s">
        <v>281</v>
      </c>
      <c r="F84" s="1" t="s">
        <v>282</v>
      </c>
      <c r="G84" s="1" t="s">
        <v>279</v>
      </c>
      <c r="H84" s="1">
        <v>0</v>
      </c>
      <c r="I84" s="1">
        <v>0</v>
      </c>
      <c r="J84" s="1" t="s">
        <v>13</v>
      </c>
      <c r="K84" s="2"/>
      <c r="L84" s="5">
        <f>K84*138.00</f>
        <v>0</v>
      </c>
    </row>
    <row r="85" spans="1:12">
      <c r="A85" s="1"/>
      <c r="B85" s="1">
        <v>822689</v>
      </c>
      <c r="C85" s="1" t="s">
        <v>283</v>
      </c>
      <c r="D85" s="1"/>
      <c r="E85" s="3" t="s">
        <v>284</v>
      </c>
      <c r="F85" s="1" t="s">
        <v>285</v>
      </c>
      <c r="G85" s="1" t="s">
        <v>286</v>
      </c>
      <c r="H85" s="1">
        <v>0</v>
      </c>
      <c r="I85" s="1">
        <v>0</v>
      </c>
      <c r="J85" s="1" t="s">
        <v>13</v>
      </c>
      <c r="K85" s="2"/>
      <c r="L85" s="5">
        <f>K85*258.75</f>
        <v>0</v>
      </c>
    </row>
    <row r="86" spans="1:12">
      <c r="A86" s="1"/>
      <c r="B86" s="1">
        <v>822690</v>
      </c>
      <c r="C86" s="1" t="s">
        <v>287</v>
      </c>
      <c r="D86" s="1"/>
      <c r="E86" s="3" t="s">
        <v>288</v>
      </c>
      <c r="F86" s="1" t="s">
        <v>289</v>
      </c>
      <c r="G86" s="1" t="s">
        <v>286</v>
      </c>
      <c r="H86" s="1">
        <v>0</v>
      </c>
      <c r="I86" s="1">
        <v>0</v>
      </c>
      <c r="J86" s="1" t="s">
        <v>13</v>
      </c>
      <c r="K86" s="2"/>
      <c r="L86" s="5">
        <f>K86*603.75</f>
        <v>0</v>
      </c>
    </row>
    <row r="87" spans="1:12">
      <c r="A87" s="1"/>
      <c r="B87" s="1">
        <v>822694</v>
      </c>
      <c r="C87" s="1" t="s">
        <v>290</v>
      </c>
      <c r="D87" s="1"/>
      <c r="E87" s="3" t="s">
        <v>291</v>
      </c>
      <c r="F87" s="1" t="s">
        <v>292</v>
      </c>
      <c r="G87" s="1" t="s">
        <v>279</v>
      </c>
      <c r="H87" s="1">
        <v>0</v>
      </c>
      <c r="I87" s="1">
        <v>0</v>
      </c>
      <c r="J87" s="1" t="s">
        <v>13</v>
      </c>
      <c r="K87" s="2"/>
      <c r="L87" s="5">
        <f>K87*303.54</f>
        <v>0</v>
      </c>
    </row>
    <row r="88" spans="1:12">
      <c r="A88" s="1"/>
      <c r="B88" s="1">
        <v>822699</v>
      </c>
      <c r="C88" s="1" t="s">
        <v>293</v>
      </c>
      <c r="D88" s="1" t="s">
        <v>294</v>
      </c>
      <c r="E88" s="3" t="s">
        <v>295</v>
      </c>
      <c r="F88" s="1" t="s">
        <v>296</v>
      </c>
      <c r="G88" s="1" t="s">
        <v>38</v>
      </c>
      <c r="H88" s="1" t="s">
        <v>286</v>
      </c>
      <c r="I88" s="1">
        <v>0</v>
      </c>
      <c r="J88" s="1" t="s">
        <v>13</v>
      </c>
      <c r="K88" s="2"/>
      <c r="L88" s="5">
        <f>K88*185.00</f>
        <v>0</v>
      </c>
    </row>
    <row r="89" spans="1:12">
      <c r="A89" s="1"/>
      <c r="B89" s="1">
        <v>822700</v>
      </c>
      <c r="C89" s="1" t="s">
        <v>297</v>
      </c>
      <c r="D89" s="1" t="s">
        <v>298</v>
      </c>
      <c r="E89" s="3" t="s">
        <v>299</v>
      </c>
      <c r="F89" s="1" t="s">
        <v>300</v>
      </c>
      <c r="G89" s="1" t="s">
        <v>60</v>
      </c>
      <c r="H89" s="1" t="s">
        <v>286</v>
      </c>
      <c r="I89" s="1">
        <v>0</v>
      </c>
      <c r="J89" s="1" t="s">
        <v>13</v>
      </c>
      <c r="K89" s="2"/>
      <c r="L89" s="5">
        <f>K89*599.00</f>
        <v>0</v>
      </c>
    </row>
    <row r="90" spans="1:12">
      <c r="A90" s="1"/>
      <c r="B90" s="1">
        <v>822701</v>
      </c>
      <c r="C90" s="1" t="s">
        <v>301</v>
      </c>
      <c r="D90" s="1" t="s">
        <v>302</v>
      </c>
      <c r="E90" s="3" t="s">
        <v>303</v>
      </c>
      <c r="F90" s="1" t="s">
        <v>304</v>
      </c>
      <c r="G90" s="1">
        <v>4</v>
      </c>
      <c r="H90" s="1">
        <v>8</v>
      </c>
      <c r="I90" s="1">
        <v>0</v>
      </c>
      <c r="J90" s="1" t="s">
        <v>13</v>
      </c>
      <c r="K90" s="2"/>
      <c r="L90" s="5">
        <f>K90*879.00</f>
        <v>0</v>
      </c>
    </row>
    <row r="91" spans="1:12">
      <c r="A91" s="1"/>
      <c r="B91" s="1">
        <v>823977</v>
      </c>
      <c r="C91" s="1" t="s">
        <v>305</v>
      </c>
      <c r="D91" s="1" t="s">
        <v>306</v>
      </c>
      <c r="E91" s="3" t="s">
        <v>307</v>
      </c>
      <c r="F91" s="1" t="s">
        <v>308</v>
      </c>
      <c r="G91" s="1" t="s">
        <v>286</v>
      </c>
      <c r="H91" s="1">
        <v>0</v>
      </c>
      <c r="I91" s="1">
        <v>0</v>
      </c>
      <c r="J91" s="1" t="s">
        <v>13</v>
      </c>
      <c r="K91" s="2"/>
      <c r="L91" s="5">
        <f>K91*123.84</f>
        <v>0</v>
      </c>
    </row>
    <row r="92" spans="1:12">
      <c r="A92" s="1"/>
      <c r="B92" s="1">
        <v>879930</v>
      </c>
      <c r="C92" s="1" t="s">
        <v>309</v>
      </c>
      <c r="D92" s="1" t="s">
        <v>310</v>
      </c>
      <c r="E92" s="3" t="s">
        <v>311</v>
      </c>
      <c r="F92" s="1" t="s">
        <v>312</v>
      </c>
      <c r="G92" s="1" t="s">
        <v>286</v>
      </c>
      <c r="H92" s="1">
        <v>0</v>
      </c>
      <c r="I92" s="1">
        <v>0</v>
      </c>
      <c r="J92" s="1" t="s">
        <v>13</v>
      </c>
      <c r="K92" s="2"/>
      <c r="L92" s="5">
        <f>K92*262.54</f>
        <v>0</v>
      </c>
    </row>
    <row r="93" spans="1:12">
      <c r="A93" s="1"/>
      <c r="B93" s="1">
        <v>822702</v>
      </c>
      <c r="C93" s="1" t="s">
        <v>313</v>
      </c>
      <c r="D93" s="1"/>
      <c r="E93" s="3" t="s">
        <v>314</v>
      </c>
      <c r="F93" s="1" t="s">
        <v>315</v>
      </c>
      <c r="G93" s="1" t="s">
        <v>286</v>
      </c>
      <c r="H93" s="1">
        <v>0</v>
      </c>
      <c r="I93" s="1">
        <v>0</v>
      </c>
      <c r="J93" s="1" t="s">
        <v>13</v>
      </c>
      <c r="K93" s="2"/>
      <c r="L93" s="5">
        <f>K93*203.38</f>
        <v>0</v>
      </c>
    </row>
    <row r="94" spans="1:12">
      <c r="A94" s="1"/>
      <c r="B94" s="1">
        <v>822703</v>
      </c>
      <c r="C94" s="1" t="s">
        <v>316</v>
      </c>
      <c r="D94" s="1"/>
      <c r="E94" s="3" t="s">
        <v>317</v>
      </c>
      <c r="F94" s="1" t="s">
        <v>318</v>
      </c>
      <c r="G94" s="1" t="s">
        <v>279</v>
      </c>
      <c r="H94" s="1">
        <v>0</v>
      </c>
      <c r="I94" s="1">
        <v>0</v>
      </c>
      <c r="J94" s="1" t="s">
        <v>13</v>
      </c>
      <c r="K94" s="2"/>
      <c r="L94" s="5">
        <f>K94*258.88</f>
        <v>0</v>
      </c>
    </row>
    <row r="95" spans="1:12">
      <c r="A95" s="1"/>
      <c r="B95" s="1">
        <v>822704</v>
      </c>
      <c r="C95" s="1" t="s">
        <v>319</v>
      </c>
      <c r="D95" s="1"/>
      <c r="E95" s="3" t="s">
        <v>320</v>
      </c>
      <c r="F95" s="1" t="s">
        <v>321</v>
      </c>
      <c r="G95" s="1" t="s">
        <v>286</v>
      </c>
      <c r="H95" s="1">
        <v>0</v>
      </c>
      <c r="I95" s="1">
        <v>0</v>
      </c>
      <c r="J95" s="1" t="s">
        <v>13</v>
      </c>
      <c r="K95" s="2"/>
      <c r="L95" s="5">
        <f>K95*381.34</f>
        <v>0</v>
      </c>
    </row>
    <row r="96" spans="1:12">
      <c r="A96" s="1"/>
      <c r="B96" s="1">
        <v>822705</v>
      </c>
      <c r="C96" s="1" t="s">
        <v>322</v>
      </c>
      <c r="D96" s="1" t="s">
        <v>323</v>
      </c>
      <c r="E96" s="3" t="s">
        <v>324</v>
      </c>
      <c r="F96" s="1" t="s">
        <v>325</v>
      </c>
      <c r="G96" s="1" t="s">
        <v>38</v>
      </c>
      <c r="H96" s="1" t="s">
        <v>279</v>
      </c>
      <c r="I96" s="1">
        <v>0</v>
      </c>
      <c r="J96" s="1" t="s">
        <v>13</v>
      </c>
      <c r="K96" s="2"/>
      <c r="L96" s="5">
        <f>K96*173.00</f>
        <v>0</v>
      </c>
    </row>
    <row r="97" spans="1:12">
      <c r="A97" s="1"/>
      <c r="B97" s="1">
        <v>822706</v>
      </c>
      <c r="C97" s="1" t="s">
        <v>326</v>
      </c>
      <c r="D97" s="1" t="s">
        <v>327</v>
      </c>
      <c r="E97" s="3" t="s">
        <v>328</v>
      </c>
      <c r="F97" s="1" t="s">
        <v>329</v>
      </c>
      <c r="G97" s="1" t="s">
        <v>38</v>
      </c>
      <c r="H97" s="1">
        <v>0</v>
      </c>
      <c r="I97" s="1">
        <v>0</v>
      </c>
      <c r="J97" s="1" t="s">
        <v>13</v>
      </c>
      <c r="K97" s="2"/>
      <c r="L97" s="5">
        <f>K97*341.00</f>
        <v>0</v>
      </c>
    </row>
    <row r="98" spans="1:12">
      <c r="A98" s="1"/>
      <c r="B98" s="1">
        <v>822707</v>
      </c>
      <c r="C98" s="1" t="s">
        <v>330</v>
      </c>
      <c r="D98" s="1">
        <v>61033</v>
      </c>
      <c r="E98" s="3" t="s">
        <v>331</v>
      </c>
      <c r="F98" s="1" t="s">
        <v>332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K98*217.51</f>
        <v>0</v>
      </c>
    </row>
    <row r="99" spans="1:12">
      <c r="A99" s="1"/>
      <c r="B99" s="1">
        <v>822708</v>
      </c>
      <c r="C99" s="1" t="s">
        <v>333</v>
      </c>
      <c r="D99" s="1">
        <v>61030</v>
      </c>
      <c r="E99" s="3" t="s">
        <v>334</v>
      </c>
      <c r="F99" s="1" t="s">
        <v>335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K99*552.11</f>
        <v>0</v>
      </c>
    </row>
    <row r="100" spans="1:12">
      <c r="A100" s="1"/>
      <c r="B100" s="1">
        <v>822709</v>
      </c>
      <c r="C100" s="1" t="s">
        <v>336</v>
      </c>
      <c r="D100" s="1">
        <v>61034</v>
      </c>
      <c r="E100" s="3" t="s">
        <v>337</v>
      </c>
      <c r="F100" s="1" t="s">
        <v>332</v>
      </c>
      <c r="G100" s="1" t="s">
        <v>38</v>
      </c>
      <c r="H100" s="1">
        <v>0</v>
      </c>
      <c r="I100" s="1">
        <v>0</v>
      </c>
      <c r="J100" s="1" t="s">
        <v>13</v>
      </c>
      <c r="K100" s="2"/>
      <c r="L100" s="5">
        <f>K100*217.51</f>
        <v>0</v>
      </c>
    </row>
    <row r="101" spans="1:12">
      <c r="A101" s="1"/>
      <c r="B101" s="1">
        <v>822710</v>
      </c>
      <c r="C101" s="1" t="s">
        <v>338</v>
      </c>
      <c r="D101" s="1">
        <v>61031</v>
      </c>
      <c r="E101" s="3" t="s">
        <v>339</v>
      </c>
      <c r="F101" s="1" t="s">
        <v>335</v>
      </c>
      <c r="G101" s="1" t="s">
        <v>38</v>
      </c>
      <c r="H101" s="1">
        <v>0</v>
      </c>
      <c r="I101" s="1">
        <v>0</v>
      </c>
      <c r="J101" s="1" t="s">
        <v>13</v>
      </c>
      <c r="K101" s="2"/>
      <c r="L101" s="5">
        <f>K101*552.11</f>
        <v>0</v>
      </c>
    </row>
    <row r="102" spans="1:12">
      <c r="A102" s="1"/>
      <c r="B102" s="1">
        <v>823976</v>
      </c>
      <c r="C102" s="1" t="s">
        <v>340</v>
      </c>
      <c r="D102" s="1" t="s">
        <v>341</v>
      </c>
      <c r="E102" s="3" t="s">
        <v>342</v>
      </c>
      <c r="F102" s="1" t="s">
        <v>343</v>
      </c>
      <c r="G102" s="1" t="s">
        <v>38</v>
      </c>
      <c r="H102" s="1">
        <v>0</v>
      </c>
      <c r="I102" s="1">
        <v>0</v>
      </c>
      <c r="J102" s="1" t="s">
        <v>13</v>
      </c>
      <c r="K102" s="2"/>
      <c r="L102" s="5">
        <f>K102*142.00</f>
        <v>0</v>
      </c>
    </row>
    <row r="103" spans="1:12">
      <c r="A103" s="1"/>
      <c r="B103" s="1">
        <v>838132</v>
      </c>
      <c r="C103" s="1" t="s">
        <v>344</v>
      </c>
      <c r="D103" s="1">
        <v>61035</v>
      </c>
      <c r="E103" s="3" t="s">
        <v>345</v>
      </c>
      <c r="F103" s="1" t="s">
        <v>332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K103*217.51</f>
        <v>0</v>
      </c>
    </row>
    <row r="104" spans="1:12">
      <c r="A104" s="1"/>
      <c r="B104" s="1">
        <v>838133</v>
      </c>
      <c r="C104" s="1" t="s">
        <v>346</v>
      </c>
      <c r="D104" s="1">
        <v>61037</v>
      </c>
      <c r="E104" s="3" t="s">
        <v>347</v>
      </c>
      <c r="F104" s="1" t="s">
        <v>335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K104*552.11</f>
        <v>0</v>
      </c>
    </row>
    <row r="105" spans="1:12">
      <c r="A105" s="1"/>
      <c r="B105" s="1">
        <v>838134</v>
      </c>
      <c r="C105" s="1" t="s">
        <v>348</v>
      </c>
      <c r="D105" s="1">
        <v>61045</v>
      </c>
      <c r="E105" s="3" t="s">
        <v>349</v>
      </c>
      <c r="F105" s="1" t="s">
        <v>350</v>
      </c>
      <c r="G105" s="1">
        <v>6</v>
      </c>
      <c r="H105" s="1">
        <v>0</v>
      </c>
      <c r="I105" s="1">
        <v>0</v>
      </c>
      <c r="J105" s="1" t="s">
        <v>13</v>
      </c>
      <c r="K105" s="2"/>
      <c r="L105" s="5">
        <f>K105*389.27</f>
        <v>0</v>
      </c>
    </row>
    <row r="106" spans="1:12">
      <c r="A106" s="1"/>
      <c r="B106" s="1">
        <v>838135</v>
      </c>
      <c r="C106" s="1" t="s">
        <v>351</v>
      </c>
      <c r="D106" s="1">
        <v>61047</v>
      </c>
      <c r="E106" s="3" t="s">
        <v>352</v>
      </c>
      <c r="F106" s="1" t="s">
        <v>350</v>
      </c>
      <c r="G106" s="1" t="s">
        <v>60</v>
      </c>
      <c r="H106" s="1">
        <v>0</v>
      </c>
      <c r="I106" s="1">
        <v>0</v>
      </c>
      <c r="J106" s="1" t="s">
        <v>13</v>
      </c>
      <c r="K106" s="2"/>
      <c r="L106" s="5">
        <f>K106*389.27</f>
        <v>0</v>
      </c>
    </row>
    <row r="107" spans="1:12">
      <c r="A107" s="1"/>
      <c r="B107" s="1">
        <v>838136</v>
      </c>
      <c r="C107" s="1" t="s">
        <v>353</v>
      </c>
      <c r="D107" s="1">
        <v>61049</v>
      </c>
      <c r="E107" s="3" t="s">
        <v>354</v>
      </c>
      <c r="F107" s="1" t="s">
        <v>350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K107*389.27</f>
        <v>0</v>
      </c>
    </row>
    <row r="108" spans="1:12">
      <c r="A108" s="1"/>
      <c r="B108" s="1">
        <v>822713</v>
      </c>
      <c r="C108" s="1" t="s">
        <v>355</v>
      </c>
      <c r="D108" s="1"/>
      <c r="E108" s="3" t="s">
        <v>356</v>
      </c>
      <c r="F108" s="1" t="s">
        <v>357</v>
      </c>
      <c r="G108" s="1">
        <v>0</v>
      </c>
      <c r="H108" s="1">
        <v>0</v>
      </c>
      <c r="I108" s="1">
        <v>0</v>
      </c>
      <c r="J108" s="1" t="s">
        <v>13</v>
      </c>
      <c r="K108" s="2"/>
      <c r="L108" s="5">
        <f>K108*692.67</f>
        <v>0</v>
      </c>
    </row>
    <row r="109" spans="1:12">
      <c r="A109" s="1"/>
      <c r="B109" s="1">
        <v>822714</v>
      </c>
      <c r="C109" s="1" t="s">
        <v>358</v>
      </c>
      <c r="D109" s="1"/>
      <c r="E109" s="3" t="s">
        <v>359</v>
      </c>
      <c r="F109" s="1" t="s">
        <v>360</v>
      </c>
      <c r="G109" s="1">
        <v>8</v>
      </c>
      <c r="H109" s="1">
        <v>0</v>
      </c>
      <c r="I109" s="1">
        <v>0</v>
      </c>
      <c r="J109" s="1" t="s">
        <v>13</v>
      </c>
      <c r="K109" s="2"/>
      <c r="L109" s="5">
        <f>K109*798.46</f>
        <v>0</v>
      </c>
    </row>
    <row r="110" spans="1:12">
      <c r="A110" s="1"/>
      <c r="B110" s="1">
        <v>822715</v>
      </c>
      <c r="C110" s="1" t="s">
        <v>361</v>
      </c>
      <c r="D110" s="1" t="s">
        <v>362</v>
      </c>
      <c r="E110" s="3" t="s">
        <v>363</v>
      </c>
      <c r="F110" s="1" t="s">
        <v>364</v>
      </c>
      <c r="G110" s="1">
        <v>0</v>
      </c>
      <c r="H110" s="1">
        <v>0</v>
      </c>
      <c r="I110" s="1">
        <v>0</v>
      </c>
      <c r="J110" s="1" t="s">
        <v>13</v>
      </c>
      <c r="K110" s="2"/>
      <c r="L110" s="5">
        <f>K110*1421.80</f>
        <v>0</v>
      </c>
    </row>
    <row r="111" spans="1:12">
      <c r="A111" s="1"/>
      <c r="B111" s="1">
        <v>822716</v>
      </c>
      <c r="C111" s="1" t="s">
        <v>365</v>
      </c>
      <c r="D111" s="1"/>
      <c r="E111" s="3" t="s">
        <v>366</v>
      </c>
      <c r="F111" s="1" t="s">
        <v>367</v>
      </c>
      <c r="G111" s="1">
        <v>10</v>
      </c>
      <c r="H111" s="1">
        <v>0</v>
      </c>
      <c r="I111" s="1">
        <v>0</v>
      </c>
      <c r="J111" s="1" t="s">
        <v>13</v>
      </c>
      <c r="K111" s="2"/>
      <c r="L111" s="5">
        <f>K111*2139.67</f>
        <v>0</v>
      </c>
    </row>
    <row r="112" spans="1:12">
      <c r="A112" s="1"/>
      <c r="B112" s="1">
        <v>822718</v>
      </c>
      <c r="C112" s="1" t="s">
        <v>368</v>
      </c>
      <c r="D112" s="1">
        <v>61010</v>
      </c>
      <c r="E112" s="3" t="s">
        <v>369</v>
      </c>
      <c r="F112" s="1" t="s">
        <v>370</v>
      </c>
      <c r="G112" s="1" t="s">
        <v>38</v>
      </c>
      <c r="H112" s="1">
        <v>0</v>
      </c>
      <c r="I112" s="1">
        <v>0</v>
      </c>
      <c r="J112" s="1" t="s">
        <v>13</v>
      </c>
      <c r="K112" s="2"/>
      <c r="L112" s="5">
        <f>K112*160.16</f>
        <v>0</v>
      </c>
    </row>
    <row r="113" spans="1:12">
      <c r="A113" s="1"/>
      <c r="B113" s="1">
        <v>822719</v>
      </c>
      <c r="C113" s="1" t="s">
        <v>371</v>
      </c>
      <c r="D113" s="1">
        <v>61020</v>
      </c>
      <c r="E113" s="3" t="s">
        <v>372</v>
      </c>
      <c r="F113" s="1" t="s">
        <v>373</v>
      </c>
      <c r="G113" s="1">
        <v>0</v>
      </c>
      <c r="H113" s="1">
        <v>0</v>
      </c>
      <c r="I113" s="1">
        <v>0</v>
      </c>
      <c r="J113" s="1" t="s">
        <v>13</v>
      </c>
      <c r="K113" s="2"/>
      <c r="L113" s="5">
        <f>K113*238.55</f>
        <v>0</v>
      </c>
    </row>
    <row r="114" spans="1:12">
      <c r="A114" s="1"/>
      <c r="B114" s="1">
        <v>827995</v>
      </c>
      <c r="C114" s="1" t="s">
        <v>374</v>
      </c>
      <c r="D114" s="1" t="s">
        <v>375</v>
      </c>
      <c r="E114" s="3" t="s">
        <v>376</v>
      </c>
      <c r="F114" s="1" t="s">
        <v>377</v>
      </c>
      <c r="G114" s="1" t="s">
        <v>38</v>
      </c>
      <c r="H114" s="1">
        <v>0</v>
      </c>
      <c r="I114" s="1">
        <v>0</v>
      </c>
      <c r="J114" s="1" t="s">
        <v>13</v>
      </c>
      <c r="K114" s="2"/>
      <c r="L114" s="5">
        <f>K114*265.84</f>
        <v>0</v>
      </c>
    </row>
    <row r="115" spans="1:12">
      <c r="A115" s="1"/>
      <c r="B115" s="1">
        <v>827996</v>
      </c>
      <c r="C115" s="1" t="s">
        <v>378</v>
      </c>
      <c r="D115" s="1" t="s">
        <v>379</v>
      </c>
      <c r="E115" s="3" t="s">
        <v>380</v>
      </c>
      <c r="F115" s="1" t="s">
        <v>381</v>
      </c>
      <c r="G115" s="1" t="s">
        <v>60</v>
      </c>
      <c r="H115" s="1">
        <v>0</v>
      </c>
      <c r="I115" s="1">
        <v>0</v>
      </c>
      <c r="J115" s="1" t="s">
        <v>13</v>
      </c>
      <c r="K115" s="2"/>
      <c r="L115" s="5">
        <f>K115*477.20</f>
        <v>0</v>
      </c>
    </row>
    <row r="116" spans="1:12">
      <c r="A116" s="1"/>
      <c r="B116" s="1">
        <v>838137</v>
      </c>
      <c r="C116" s="1" t="s">
        <v>382</v>
      </c>
      <c r="D116" s="1">
        <v>61011</v>
      </c>
      <c r="E116" s="3" t="s">
        <v>383</v>
      </c>
      <c r="F116" s="1" t="s">
        <v>384</v>
      </c>
      <c r="G116" s="1" t="s">
        <v>38</v>
      </c>
      <c r="H116" s="1">
        <v>0</v>
      </c>
      <c r="I116" s="1">
        <v>0</v>
      </c>
      <c r="J116" s="1" t="s">
        <v>13</v>
      </c>
      <c r="K116" s="2"/>
      <c r="L116" s="5">
        <f>K116*272.21</f>
        <v>0</v>
      </c>
    </row>
    <row r="117" spans="1:12">
      <c r="A117" s="1"/>
      <c r="B117" s="1">
        <v>871459</v>
      </c>
      <c r="C117" s="1" t="s">
        <v>385</v>
      </c>
      <c r="D117" s="1">
        <v>61001</v>
      </c>
      <c r="E117" s="3" t="s">
        <v>386</v>
      </c>
      <c r="F117" s="1" t="s">
        <v>387</v>
      </c>
      <c r="G117" s="1" t="s">
        <v>38</v>
      </c>
      <c r="H117" s="1">
        <v>0</v>
      </c>
      <c r="I117" s="1">
        <v>0</v>
      </c>
      <c r="J117" s="1" t="s">
        <v>13</v>
      </c>
      <c r="K117" s="2"/>
      <c r="L117" s="5">
        <f>K117*143.03</f>
        <v>0</v>
      </c>
    </row>
    <row r="118" spans="1:12">
      <c r="A118" s="1"/>
      <c r="B118" s="1">
        <v>871460</v>
      </c>
      <c r="C118" s="1" t="s">
        <v>388</v>
      </c>
      <c r="D118" s="1">
        <v>61160</v>
      </c>
      <c r="E118" s="3" t="s">
        <v>389</v>
      </c>
      <c r="F118" s="1" t="s">
        <v>390</v>
      </c>
      <c r="G118" s="1" t="s">
        <v>60</v>
      </c>
      <c r="H118" s="1">
        <v>0</v>
      </c>
      <c r="I118" s="1">
        <v>0</v>
      </c>
      <c r="J118" s="1" t="s">
        <v>13</v>
      </c>
      <c r="K118" s="2"/>
      <c r="L118" s="5">
        <f>K118*183.49</f>
        <v>0</v>
      </c>
    </row>
    <row r="119" spans="1:12">
      <c r="A119" s="1"/>
      <c r="B119" s="1">
        <v>871461</v>
      </c>
      <c r="C119" s="1" t="s">
        <v>391</v>
      </c>
      <c r="D119" s="1">
        <v>61143</v>
      </c>
      <c r="E119" s="3" t="s">
        <v>392</v>
      </c>
      <c r="F119" s="1" t="s">
        <v>393</v>
      </c>
      <c r="G119" s="1" t="s">
        <v>60</v>
      </c>
      <c r="H119" s="1">
        <v>0</v>
      </c>
      <c r="I119" s="1">
        <v>0</v>
      </c>
      <c r="J119" s="1" t="s">
        <v>13</v>
      </c>
      <c r="K119" s="2"/>
      <c r="L119" s="5">
        <f>K119*89.86</f>
        <v>0</v>
      </c>
    </row>
    <row r="120" spans="1:12">
      <c r="A120" s="1"/>
      <c r="B120" s="1">
        <v>871462</v>
      </c>
      <c r="C120" s="1" t="s">
        <v>394</v>
      </c>
      <c r="D120" s="1">
        <v>61144</v>
      </c>
      <c r="E120" s="3" t="s">
        <v>395</v>
      </c>
      <c r="F120" s="1" t="s">
        <v>396</v>
      </c>
      <c r="G120" s="1">
        <v>9</v>
      </c>
      <c r="H120" s="1">
        <v>0</v>
      </c>
      <c r="I120" s="1">
        <v>0</v>
      </c>
      <c r="J120" s="1" t="s">
        <v>13</v>
      </c>
      <c r="K120" s="2"/>
      <c r="L120" s="5">
        <f>K120*110.27</f>
        <v>0</v>
      </c>
    </row>
    <row r="121" spans="1:12">
      <c r="A121" s="1"/>
      <c r="B121" s="1">
        <v>871463</v>
      </c>
      <c r="C121" s="1" t="s">
        <v>397</v>
      </c>
      <c r="D121" s="1">
        <v>61145</v>
      </c>
      <c r="E121" s="3" t="s">
        <v>398</v>
      </c>
      <c r="F121" s="1" t="s">
        <v>399</v>
      </c>
      <c r="G121" s="1" t="s">
        <v>60</v>
      </c>
      <c r="H121" s="1">
        <v>0</v>
      </c>
      <c r="I121" s="1">
        <v>0</v>
      </c>
      <c r="J121" s="1" t="s">
        <v>13</v>
      </c>
      <c r="K121" s="2"/>
      <c r="L121" s="5">
        <f>K121*291.06</f>
        <v>0</v>
      </c>
    </row>
    <row r="122" spans="1:12">
      <c r="A122" s="1"/>
      <c r="B122" s="1">
        <v>871464</v>
      </c>
      <c r="C122" s="1" t="s">
        <v>400</v>
      </c>
      <c r="D122" s="1">
        <v>61146</v>
      </c>
      <c r="E122" s="3" t="s">
        <v>401</v>
      </c>
      <c r="F122" s="1" t="s">
        <v>402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K122*472.34</f>
        <v>0</v>
      </c>
    </row>
    <row r="123" spans="1:12">
      <c r="A123" s="1"/>
      <c r="B123" s="1">
        <v>822724</v>
      </c>
      <c r="C123" s="1" t="s">
        <v>403</v>
      </c>
      <c r="D123" s="1" t="s">
        <v>404</v>
      </c>
      <c r="E123" s="3" t="s">
        <v>405</v>
      </c>
      <c r="F123" s="1" t="s">
        <v>406</v>
      </c>
      <c r="G123" s="1" t="s">
        <v>60</v>
      </c>
      <c r="H123" s="1">
        <v>0</v>
      </c>
      <c r="I123" s="1">
        <v>0</v>
      </c>
      <c r="J123" s="1" t="s">
        <v>13</v>
      </c>
      <c r="K123" s="2"/>
      <c r="L123" s="5">
        <f>K123*56.14</f>
        <v>0</v>
      </c>
    </row>
    <row r="124" spans="1:12">
      <c r="A124" s="1"/>
      <c r="B124" s="1">
        <v>822725</v>
      </c>
      <c r="C124" s="1" t="s">
        <v>407</v>
      </c>
      <c r="D124" s="1" t="s">
        <v>408</v>
      </c>
      <c r="E124" s="3" t="s">
        <v>409</v>
      </c>
      <c r="F124" s="1" t="s">
        <v>410</v>
      </c>
      <c r="G124" s="1" t="s">
        <v>279</v>
      </c>
      <c r="H124" s="1">
        <v>0</v>
      </c>
      <c r="I124" s="1">
        <v>0</v>
      </c>
      <c r="J124" s="1" t="s">
        <v>13</v>
      </c>
      <c r="K124" s="2"/>
      <c r="L124" s="5">
        <f>K124*82.56</f>
        <v>0</v>
      </c>
    </row>
    <row r="125" spans="1:12">
      <c r="A125" s="1"/>
      <c r="B125" s="1">
        <v>822726</v>
      </c>
      <c r="C125" s="1" t="s">
        <v>411</v>
      </c>
      <c r="D125" s="1" t="s">
        <v>412</v>
      </c>
      <c r="E125" s="3" t="s">
        <v>413</v>
      </c>
      <c r="F125" s="1" t="s">
        <v>414</v>
      </c>
      <c r="G125" s="1" t="s">
        <v>279</v>
      </c>
      <c r="H125" s="1">
        <v>0</v>
      </c>
      <c r="I125" s="1">
        <v>0</v>
      </c>
      <c r="J125" s="1" t="s">
        <v>13</v>
      </c>
      <c r="K125" s="2"/>
      <c r="L125" s="5">
        <f>K125*108.98</f>
        <v>0</v>
      </c>
    </row>
    <row r="126" spans="1:12">
      <c r="A126" s="1"/>
      <c r="B126" s="1">
        <v>823085</v>
      </c>
      <c r="C126" s="1" t="s">
        <v>415</v>
      </c>
      <c r="D126" s="1" t="s">
        <v>416</v>
      </c>
      <c r="E126" s="3" t="s">
        <v>417</v>
      </c>
      <c r="F126" s="1" t="s">
        <v>418</v>
      </c>
      <c r="G126" s="1">
        <v>10</v>
      </c>
      <c r="H126" s="1">
        <v>0</v>
      </c>
      <c r="I126" s="1">
        <v>0</v>
      </c>
      <c r="J126" s="1" t="s">
        <v>13</v>
      </c>
      <c r="K126" s="2"/>
      <c r="L126" s="5">
        <f>K126*34.68</f>
        <v>0</v>
      </c>
    </row>
    <row r="127" spans="1:12">
      <c r="A127" s="1"/>
      <c r="B127" s="1">
        <v>827050</v>
      </c>
      <c r="C127" s="1" t="s">
        <v>419</v>
      </c>
      <c r="D127" s="1" t="s">
        <v>420</v>
      </c>
      <c r="E127" s="3" t="s">
        <v>421</v>
      </c>
      <c r="F127" s="1" t="s">
        <v>422</v>
      </c>
      <c r="G127" s="1">
        <v>0</v>
      </c>
      <c r="H127" s="1">
        <v>0</v>
      </c>
      <c r="I127" s="1">
        <v>0</v>
      </c>
      <c r="J127" s="1" t="s">
        <v>13</v>
      </c>
      <c r="K127" s="2"/>
      <c r="L127" s="5">
        <f>K127*18.16</f>
        <v>0</v>
      </c>
    </row>
    <row r="128" spans="1:12">
      <c r="A128" s="1"/>
      <c r="B128" s="1">
        <v>822728</v>
      </c>
      <c r="C128" s="1" t="s">
        <v>423</v>
      </c>
      <c r="D128" s="1" t="s">
        <v>424</v>
      </c>
      <c r="E128" s="3" t="s">
        <v>425</v>
      </c>
      <c r="F128" s="1" t="s">
        <v>426</v>
      </c>
      <c r="G128" s="1" t="s">
        <v>38</v>
      </c>
      <c r="H128" s="1">
        <v>0</v>
      </c>
      <c r="I128" s="1">
        <v>0</v>
      </c>
      <c r="J128" s="1" t="s">
        <v>13</v>
      </c>
      <c r="K128" s="2"/>
      <c r="L128" s="5">
        <f>K128*356.66</f>
        <v>0</v>
      </c>
    </row>
    <row r="129" spans="1:12">
      <c r="A129" s="1"/>
      <c r="B129" s="1">
        <v>822729</v>
      </c>
      <c r="C129" s="1" t="s">
        <v>427</v>
      </c>
      <c r="D129" s="1" t="s">
        <v>428</v>
      </c>
      <c r="E129" s="3" t="s">
        <v>429</v>
      </c>
      <c r="F129" s="1" t="s">
        <v>430</v>
      </c>
      <c r="G129" s="1">
        <v>4</v>
      </c>
      <c r="H129" s="1">
        <v>0</v>
      </c>
      <c r="I129" s="1">
        <v>0</v>
      </c>
      <c r="J129" s="1" t="s">
        <v>13</v>
      </c>
      <c r="K129" s="2"/>
      <c r="L129" s="5">
        <f>K129*518.48</f>
        <v>0</v>
      </c>
    </row>
    <row r="130" spans="1:12">
      <c r="A130" s="1"/>
      <c r="B130" s="1">
        <v>822736</v>
      </c>
      <c r="C130" s="1" t="s">
        <v>431</v>
      </c>
      <c r="D130" s="1"/>
      <c r="E130" s="3" t="s">
        <v>432</v>
      </c>
      <c r="F130" s="1" t="s">
        <v>433</v>
      </c>
      <c r="G130" s="1">
        <v>0</v>
      </c>
      <c r="H130" s="1">
        <v>0</v>
      </c>
      <c r="I130" s="1">
        <v>0</v>
      </c>
      <c r="J130" s="1" t="s">
        <v>13</v>
      </c>
      <c r="K130" s="2"/>
      <c r="L130" s="5">
        <f>K130*19.70</f>
        <v>0</v>
      </c>
    </row>
    <row r="131" spans="1:12">
      <c r="A131" s="1"/>
      <c r="B131" s="1">
        <v>822740</v>
      </c>
      <c r="C131" s="1" t="s">
        <v>434</v>
      </c>
      <c r="D131" s="1"/>
      <c r="E131" s="3" t="s">
        <v>435</v>
      </c>
      <c r="F131" s="1" t="s">
        <v>436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K131*58.75</f>
        <v>0</v>
      </c>
    </row>
    <row r="132" spans="1:12">
      <c r="A132" s="1"/>
      <c r="B132" s="1">
        <v>822745</v>
      </c>
      <c r="C132" s="1" t="s">
        <v>437</v>
      </c>
      <c r="D132" s="1"/>
      <c r="E132" s="3" t="s">
        <v>438</v>
      </c>
      <c r="F132" s="1" t="s">
        <v>439</v>
      </c>
      <c r="G132" s="1">
        <v>0</v>
      </c>
      <c r="H132" s="1">
        <v>0</v>
      </c>
      <c r="I132" s="1">
        <v>0</v>
      </c>
      <c r="J132" s="1" t="s">
        <v>13</v>
      </c>
      <c r="K132" s="2"/>
      <c r="L132" s="5">
        <f>K132*17.34</f>
        <v>0</v>
      </c>
    </row>
    <row r="133" spans="1:12">
      <c r="A133" s="1"/>
      <c r="B133" s="1">
        <v>822746</v>
      </c>
      <c r="C133" s="1" t="s">
        <v>440</v>
      </c>
      <c r="D133" s="1"/>
      <c r="E133" s="3" t="s">
        <v>441</v>
      </c>
      <c r="F133" s="1" t="s">
        <v>442</v>
      </c>
      <c r="G133" s="1">
        <v>0</v>
      </c>
      <c r="H133" s="1">
        <v>0</v>
      </c>
      <c r="I133" s="1">
        <v>0</v>
      </c>
      <c r="J133" s="1" t="s">
        <v>13</v>
      </c>
      <c r="K133" s="2"/>
      <c r="L133" s="5">
        <f>K133*23.38</f>
        <v>0</v>
      </c>
    </row>
    <row r="134" spans="1:12">
      <c r="A134" s="1"/>
      <c r="B134" s="1">
        <v>822750</v>
      </c>
      <c r="C134" s="1" t="s">
        <v>443</v>
      </c>
      <c r="D134" s="1"/>
      <c r="E134" s="3" t="s">
        <v>444</v>
      </c>
      <c r="F134" s="1" t="s">
        <v>445</v>
      </c>
      <c r="G134" s="1">
        <v>0</v>
      </c>
      <c r="H134" s="1">
        <v>0</v>
      </c>
      <c r="I134" s="1">
        <v>0</v>
      </c>
      <c r="J134" s="1" t="s">
        <v>13</v>
      </c>
      <c r="K134" s="2"/>
      <c r="L134" s="5">
        <f>K134*3.52</f>
        <v>0</v>
      </c>
    </row>
    <row r="135" spans="1:12">
      <c r="A135" s="1"/>
      <c r="B135" s="1">
        <v>822751</v>
      </c>
      <c r="C135" s="1" t="s">
        <v>446</v>
      </c>
      <c r="D135" s="1"/>
      <c r="E135" s="3" t="s">
        <v>447</v>
      </c>
      <c r="F135" s="1" t="s">
        <v>445</v>
      </c>
      <c r="G135" s="1">
        <v>0</v>
      </c>
      <c r="H135" s="1">
        <v>0</v>
      </c>
      <c r="I135" s="1">
        <v>0</v>
      </c>
      <c r="J135" s="1" t="s">
        <v>13</v>
      </c>
      <c r="K135" s="2"/>
      <c r="L135" s="5">
        <f>K135*3.52</f>
        <v>0</v>
      </c>
    </row>
    <row r="136" spans="1:12">
      <c r="A136" s="1"/>
      <c r="B136" s="1">
        <v>822752</v>
      </c>
      <c r="C136" s="1" t="s">
        <v>448</v>
      </c>
      <c r="D136" s="1"/>
      <c r="E136" s="3" t="s">
        <v>449</v>
      </c>
      <c r="F136" s="1" t="s">
        <v>450</v>
      </c>
      <c r="G136" s="1">
        <v>0</v>
      </c>
      <c r="H136" s="1">
        <v>0</v>
      </c>
      <c r="I136" s="1">
        <v>0</v>
      </c>
      <c r="J136" s="1" t="s">
        <v>13</v>
      </c>
      <c r="K136" s="2"/>
      <c r="L136" s="5">
        <f>K136*2.43</f>
        <v>0</v>
      </c>
    </row>
    <row r="137" spans="1:12">
      <c r="A137" s="1"/>
      <c r="B137" s="1">
        <v>822753</v>
      </c>
      <c r="C137" s="1" t="s">
        <v>451</v>
      </c>
      <c r="D137" s="1"/>
      <c r="E137" s="3" t="s">
        <v>452</v>
      </c>
      <c r="F137" s="1" t="s">
        <v>453</v>
      </c>
      <c r="G137" s="1">
        <v>0</v>
      </c>
      <c r="H137" s="1">
        <v>0</v>
      </c>
      <c r="I137" s="1">
        <v>0</v>
      </c>
      <c r="J137" s="1" t="s">
        <v>13</v>
      </c>
      <c r="K137" s="2"/>
      <c r="L137" s="5">
        <f>K137*1.58</f>
        <v>0</v>
      </c>
    </row>
    <row r="138" spans="1:12">
      <c r="A138" s="1"/>
      <c r="B138" s="1">
        <v>822754</v>
      </c>
      <c r="C138" s="1" t="s">
        <v>454</v>
      </c>
      <c r="D138" s="1"/>
      <c r="E138" s="3" t="s">
        <v>455</v>
      </c>
      <c r="F138" s="1" t="s">
        <v>453</v>
      </c>
      <c r="G138" s="1">
        <v>0</v>
      </c>
      <c r="H138" s="1">
        <v>0</v>
      </c>
      <c r="I138" s="1">
        <v>0</v>
      </c>
      <c r="J138" s="1" t="s">
        <v>13</v>
      </c>
      <c r="K138" s="2"/>
      <c r="L138" s="5">
        <f>K138*1.58</f>
        <v>0</v>
      </c>
    </row>
    <row r="139" spans="1:12">
      <c r="A139" s="1"/>
      <c r="B139" s="1">
        <v>822756</v>
      </c>
      <c r="C139" s="1" t="s">
        <v>456</v>
      </c>
      <c r="D139" s="1"/>
      <c r="E139" s="3" t="s">
        <v>457</v>
      </c>
      <c r="F139" s="1" t="s">
        <v>458</v>
      </c>
      <c r="G139" s="1">
        <v>0</v>
      </c>
      <c r="H139" s="1">
        <v>0</v>
      </c>
      <c r="I139" s="1">
        <v>0</v>
      </c>
      <c r="J139" s="1" t="s">
        <v>13</v>
      </c>
      <c r="K139" s="2"/>
      <c r="L139" s="5">
        <f>K139*3.83</f>
        <v>0</v>
      </c>
    </row>
    <row r="140" spans="1:12">
      <c r="A140" s="1"/>
      <c r="B140" s="1">
        <v>822762</v>
      </c>
      <c r="C140" s="1" t="s">
        <v>459</v>
      </c>
      <c r="D140" s="1"/>
      <c r="E140" s="3" t="s">
        <v>460</v>
      </c>
      <c r="F140" s="1" t="s">
        <v>461</v>
      </c>
      <c r="G140" s="1">
        <v>0</v>
      </c>
      <c r="H140" s="1">
        <v>0</v>
      </c>
      <c r="I140" s="1">
        <v>0</v>
      </c>
      <c r="J140" s="1" t="s">
        <v>13</v>
      </c>
      <c r="K140" s="2"/>
      <c r="L140" s="5">
        <f>K140*1.46</f>
        <v>0</v>
      </c>
    </row>
    <row r="141" spans="1:12">
      <c r="A141" s="1"/>
      <c r="B141" s="1">
        <v>822763</v>
      </c>
      <c r="C141" s="1" t="s">
        <v>462</v>
      </c>
      <c r="D141" s="1"/>
      <c r="E141" s="3" t="s">
        <v>463</v>
      </c>
      <c r="F141" s="1" t="s">
        <v>464</v>
      </c>
      <c r="G141" s="1">
        <v>0</v>
      </c>
      <c r="H141" s="1">
        <v>0</v>
      </c>
      <c r="I141" s="1">
        <v>0</v>
      </c>
      <c r="J141" s="1" t="s">
        <v>13</v>
      </c>
      <c r="K141" s="2"/>
      <c r="L141" s="5">
        <f>K141*2.52</f>
        <v>0</v>
      </c>
    </row>
    <row r="142" spans="1:12">
      <c r="A142" s="1"/>
      <c r="B142" s="1">
        <v>822764</v>
      </c>
      <c r="C142" s="1" t="s">
        <v>465</v>
      </c>
      <c r="D142" s="1"/>
      <c r="E142" s="3" t="s">
        <v>466</v>
      </c>
      <c r="F142" s="1" t="s">
        <v>467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K142*2.31</f>
        <v>0</v>
      </c>
    </row>
    <row r="143" spans="1:12">
      <c r="A143" s="1"/>
      <c r="B143" s="1">
        <v>822765</v>
      </c>
      <c r="C143" s="1" t="s">
        <v>468</v>
      </c>
      <c r="D143" s="1"/>
      <c r="E143" s="3" t="s">
        <v>469</v>
      </c>
      <c r="F143" s="1" t="s">
        <v>470</v>
      </c>
      <c r="G143" s="1">
        <v>0</v>
      </c>
      <c r="H143" s="1">
        <v>0</v>
      </c>
      <c r="I143" s="1">
        <v>0</v>
      </c>
      <c r="J143" s="1" t="s">
        <v>13</v>
      </c>
      <c r="K143" s="2"/>
      <c r="L143" s="5">
        <f>K143*0.00</f>
        <v>0</v>
      </c>
    </row>
    <row r="144" spans="1:12">
      <c r="A144" s="1"/>
      <c r="B144" s="1">
        <v>822766</v>
      </c>
      <c r="C144" s="1" t="s">
        <v>471</v>
      </c>
      <c r="D144" s="1"/>
      <c r="E144" s="3" t="s">
        <v>472</v>
      </c>
      <c r="F144" s="1" t="s">
        <v>473</v>
      </c>
      <c r="G144" s="1">
        <v>0</v>
      </c>
      <c r="H144" s="1">
        <v>0</v>
      </c>
      <c r="I144" s="1">
        <v>0</v>
      </c>
      <c r="J144" s="1" t="s">
        <v>13</v>
      </c>
      <c r="K144" s="2"/>
      <c r="L144" s="5">
        <f>K144*58.96</f>
        <v>0</v>
      </c>
    </row>
    <row r="145" spans="1:12">
      <c r="A145" s="1"/>
      <c r="B145" s="1">
        <v>822767</v>
      </c>
      <c r="C145" s="1" t="s">
        <v>474</v>
      </c>
      <c r="D145" s="1"/>
      <c r="E145" s="3" t="s">
        <v>475</v>
      </c>
      <c r="F145" s="1" t="s">
        <v>476</v>
      </c>
      <c r="G145" s="1">
        <v>0</v>
      </c>
      <c r="H145" s="1">
        <v>0</v>
      </c>
      <c r="I145" s="1">
        <v>0</v>
      </c>
      <c r="J145" s="1" t="s">
        <v>13</v>
      </c>
      <c r="K145" s="2"/>
      <c r="L145" s="5">
        <f>K145*38.34</f>
        <v>0</v>
      </c>
    </row>
    <row r="146" spans="1:12">
      <c r="A146" s="1"/>
      <c r="B146" s="1">
        <v>822768</v>
      </c>
      <c r="C146" s="1" t="s">
        <v>477</v>
      </c>
      <c r="D146" s="1"/>
      <c r="E146" s="3" t="s">
        <v>478</v>
      </c>
      <c r="F146" s="1" t="s">
        <v>479</v>
      </c>
      <c r="G146" s="1">
        <v>0</v>
      </c>
      <c r="H146" s="1">
        <v>0</v>
      </c>
      <c r="I146" s="1">
        <v>0</v>
      </c>
      <c r="J146" s="1" t="s">
        <v>13</v>
      </c>
      <c r="K146" s="2"/>
      <c r="L146" s="5">
        <f>K146*878.53</f>
        <v>0</v>
      </c>
    </row>
    <row r="147" spans="1:12">
      <c r="A147" s="1"/>
      <c r="B147" s="1">
        <v>822769</v>
      </c>
      <c r="C147" s="1" t="s">
        <v>480</v>
      </c>
      <c r="D147" s="1"/>
      <c r="E147" s="3" t="s">
        <v>481</v>
      </c>
      <c r="F147" s="1" t="s">
        <v>470</v>
      </c>
      <c r="G147" s="1">
        <v>0</v>
      </c>
      <c r="H147" s="1">
        <v>0</v>
      </c>
      <c r="I147" s="1">
        <v>0</v>
      </c>
      <c r="J147" s="1" t="s">
        <v>13</v>
      </c>
      <c r="K147" s="2"/>
      <c r="L147" s="5">
        <f>K147*0.00</f>
        <v>0</v>
      </c>
    </row>
    <row r="148" spans="1:12">
      <c r="A148" s="1"/>
      <c r="B148" s="1">
        <v>822770</v>
      </c>
      <c r="C148" s="1" t="s">
        <v>482</v>
      </c>
      <c r="D148" s="1"/>
      <c r="E148" s="3" t="s">
        <v>483</v>
      </c>
      <c r="F148" s="1" t="s">
        <v>470</v>
      </c>
      <c r="G148" s="1">
        <v>0</v>
      </c>
      <c r="H148" s="1">
        <v>0</v>
      </c>
      <c r="I148" s="1">
        <v>0</v>
      </c>
      <c r="J148" s="1" t="s">
        <v>13</v>
      </c>
      <c r="K148" s="2"/>
      <c r="L148" s="5">
        <f>K148*0.00</f>
        <v>0</v>
      </c>
    </row>
    <row r="149" spans="1:12">
      <c r="A149" s="1"/>
      <c r="B149" s="1">
        <v>822771</v>
      </c>
      <c r="C149" s="1" t="s">
        <v>484</v>
      </c>
      <c r="D149" s="1"/>
      <c r="E149" s="3" t="s">
        <v>485</v>
      </c>
      <c r="F149" s="1" t="s">
        <v>486</v>
      </c>
      <c r="G149" s="1">
        <v>0</v>
      </c>
      <c r="H149" s="1">
        <v>0</v>
      </c>
      <c r="I149" s="1">
        <v>0</v>
      </c>
      <c r="J149" s="1" t="s">
        <v>13</v>
      </c>
      <c r="K149" s="2"/>
      <c r="L149" s="5">
        <f>K149*36900.80</f>
        <v>0</v>
      </c>
    </row>
    <row r="150" spans="1:12">
      <c r="A150" s="1"/>
      <c r="B150" s="1">
        <v>822772</v>
      </c>
      <c r="C150" s="1" t="s">
        <v>487</v>
      </c>
      <c r="D150" s="1"/>
      <c r="E150" s="3" t="s">
        <v>488</v>
      </c>
      <c r="F150" s="1" t="s">
        <v>450</v>
      </c>
      <c r="G150" s="1">
        <v>0</v>
      </c>
      <c r="H150" s="1">
        <v>0</v>
      </c>
      <c r="I150" s="1">
        <v>0</v>
      </c>
      <c r="J150" s="1" t="s">
        <v>13</v>
      </c>
      <c r="K150" s="2"/>
      <c r="L150" s="5">
        <f>K150*2.43</f>
        <v>0</v>
      </c>
    </row>
    <row r="151" spans="1:12">
      <c r="A151" s="1"/>
      <c r="B151" s="1">
        <v>822773</v>
      </c>
      <c r="C151" s="1" t="s">
        <v>489</v>
      </c>
      <c r="D151" s="1"/>
      <c r="E151" s="3" t="s">
        <v>490</v>
      </c>
      <c r="F151" s="1" t="s">
        <v>450</v>
      </c>
      <c r="G151" s="1">
        <v>0</v>
      </c>
      <c r="H151" s="1">
        <v>0</v>
      </c>
      <c r="I151" s="1">
        <v>0</v>
      </c>
      <c r="J151" s="1" t="s">
        <v>13</v>
      </c>
      <c r="K151" s="2"/>
      <c r="L151" s="5">
        <f>K151*2.43</f>
        <v>0</v>
      </c>
    </row>
    <row r="152" spans="1:12">
      <c r="A152" s="1"/>
      <c r="B152" s="1">
        <v>822777</v>
      </c>
      <c r="C152" s="1" t="s">
        <v>491</v>
      </c>
      <c r="D152" s="1"/>
      <c r="E152" s="3" t="s">
        <v>492</v>
      </c>
      <c r="F152" s="1" t="s">
        <v>493</v>
      </c>
      <c r="G152" s="1">
        <v>0</v>
      </c>
      <c r="H152" s="1">
        <v>0</v>
      </c>
      <c r="I152" s="1">
        <v>0</v>
      </c>
      <c r="J152" s="1" t="s">
        <v>13</v>
      </c>
      <c r="K152" s="2"/>
      <c r="L152" s="5">
        <f>K152*23.53</f>
        <v>0</v>
      </c>
    </row>
    <row r="153" spans="1:12">
      <c r="A153" s="1"/>
      <c r="B153" s="1">
        <v>822778</v>
      </c>
      <c r="C153" s="1" t="s">
        <v>494</v>
      </c>
      <c r="D153" s="1"/>
      <c r="E153" s="3" t="s">
        <v>495</v>
      </c>
      <c r="F153" s="1" t="s">
        <v>496</v>
      </c>
      <c r="G153" s="1">
        <v>0</v>
      </c>
      <c r="H153" s="1">
        <v>0</v>
      </c>
      <c r="I153" s="1">
        <v>0</v>
      </c>
      <c r="J153" s="1" t="s">
        <v>13</v>
      </c>
      <c r="K153" s="2"/>
      <c r="L153" s="5">
        <f>K153*8.04</f>
        <v>0</v>
      </c>
    </row>
    <row r="154" spans="1:12">
      <c r="A154" s="1"/>
      <c r="B154" s="1">
        <v>822779</v>
      </c>
      <c r="C154" s="1" t="s">
        <v>497</v>
      </c>
      <c r="D154" s="1"/>
      <c r="E154" s="3" t="s">
        <v>498</v>
      </c>
      <c r="F154" s="1" t="s">
        <v>499</v>
      </c>
      <c r="G154" s="1">
        <v>0</v>
      </c>
      <c r="H154" s="1">
        <v>0</v>
      </c>
      <c r="I154" s="1">
        <v>0</v>
      </c>
      <c r="J154" s="1" t="s">
        <v>13</v>
      </c>
      <c r="K154" s="2"/>
      <c r="L154" s="5">
        <f>K154*16.39</f>
        <v>0</v>
      </c>
    </row>
    <row r="155" spans="1:12">
      <c r="A155" s="1"/>
      <c r="B155" s="1">
        <v>825152</v>
      </c>
      <c r="C155" s="1" t="s">
        <v>500</v>
      </c>
      <c r="D155" s="1"/>
      <c r="E155" s="3" t="s">
        <v>501</v>
      </c>
      <c r="F155" s="1" t="s">
        <v>502</v>
      </c>
      <c r="G155" s="1">
        <v>0</v>
      </c>
      <c r="H155" s="1">
        <v>0</v>
      </c>
      <c r="I155" s="1">
        <v>0</v>
      </c>
      <c r="J155" s="1" t="s">
        <v>82</v>
      </c>
      <c r="K155" s="2"/>
      <c r="L155" s="5">
        <f>K155*1.53</f>
        <v>0</v>
      </c>
    </row>
    <row r="156" spans="1:12">
      <c r="A156" s="1"/>
      <c r="B156" s="1">
        <v>878813</v>
      </c>
      <c r="C156" s="1" t="s">
        <v>503</v>
      </c>
      <c r="D156" s="1" t="s">
        <v>504</v>
      </c>
      <c r="E156" s="3" t="s">
        <v>505</v>
      </c>
      <c r="F156" s="1" t="s">
        <v>506</v>
      </c>
      <c r="G156" s="1">
        <v>0</v>
      </c>
      <c r="H156" s="1" t="s">
        <v>38</v>
      </c>
      <c r="I156" s="1">
        <v>0</v>
      </c>
      <c r="J156" s="1" t="s">
        <v>13</v>
      </c>
      <c r="K156" s="2"/>
      <c r="L156" s="5">
        <f>K156*1892.00</f>
        <v>0</v>
      </c>
    </row>
    <row r="157" spans="1:12">
      <c r="A157" s="1"/>
      <c r="B157" s="1">
        <v>868499</v>
      </c>
      <c r="C157" s="1" t="s">
        <v>507</v>
      </c>
      <c r="D157" s="1"/>
      <c r="E157" s="3" t="s">
        <v>508</v>
      </c>
      <c r="F157" s="1" t="s">
        <v>509</v>
      </c>
      <c r="G157" s="1">
        <v>0</v>
      </c>
      <c r="H157" s="1">
        <v>0</v>
      </c>
      <c r="I157" s="1">
        <v>0</v>
      </c>
      <c r="J157" s="1" t="s">
        <v>13</v>
      </c>
      <c r="K157" s="2"/>
      <c r="L157" s="5">
        <f>K157*2805.00</f>
        <v>0</v>
      </c>
    </row>
    <row r="158" spans="1:12">
      <c r="A158" s="1"/>
      <c r="B158" s="1">
        <v>868500</v>
      </c>
      <c r="C158" s="1" t="s">
        <v>510</v>
      </c>
      <c r="D158" s="1"/>
      <c r="E158" s="3" t="s">
        <v>511</v>
      </c>
      <c r="F158" s="1" t="s">
        <v>512</v>
      </c>
      <c r="G158" s="1" t="s">
        <v>279</v>
      </c>
      <c r="H158" s="1">
        <v>0</v>
      </c>
      <c r="I158" s="1">
        <v>0</v>
      </c>
      <c r="J158" s="1" t="s">
        <v>13</v>
      </c>
      <c r="K158" s="2"/>
      <c r="L158" s="5">
        <f>K158*3740.00</f>
        <v>0</v>
      </c>
    </row>
    <row r="159" spans="1:12">
      <c r="A159" s="1"/>
      <c r="B159" s="1">
        <v>882571</v>
      </c>
      <c r="C159" s="1" t="s">
        <v>513</v>
      </c>
      <c r="D159" s="1" t="s">
        <v>514</v>
      </c>
      <c r="E159" s="3" t="s">
        <v>515</v>
      </c>
      <c r="F159" s="1" t="s">
        <v>516</v>
      </c>
      <c r="G159" s="1">
        <v>10</v>
      </c>
      <c r="H159" s="1">
        <v>0</v>
      </c>
      <c r="I159" s="1">
        <v>0</v>
      </c>
      <c r="J159" s="1" t="s">
        <v>13</v>
      </c>
      <c r="K159" s="2"/>
      <c r="L159" s="5">
        <f>K159*138.29</f>
        <v>0</v>
      </c>
    </row>
    <row r="160" spans="1:12">
      <c r="A160" s="1"/>
      <c r="B160" s="1">
        <v>882572</v>
      </c>
      <c r="C160" s="1" t="s">
        <v>517</v>
      </c>
      <c r="D160" s="1" t="s">
        <v>518</v>
      </c>
      <c r="E160" s="3" t="s">
        <v>519</v>
      </c>
      <c r="F160" s="1" t="s">
        <v>520</v>
      </c>
      <c r="G160" s="1">
        <v>6</v>
      </c>
      <c r="H160" s="1">
        <v>0</v>
      </c>
      <c r="I160" s="1">
        <v>0</v>
      </c>
      <c r="J160" s="1" t="s">
        <v>13</v>
      </c>
      <c r="K160" s="2"/>
      <c r="L160" s="5">
        <f>K160*203.81</f>
        <v>0</v>
      </c>
    </row>
    <row r="161" spans="1:12">
      <c r="A161" s="1"/>
      <c r="B161" s="1">
        <v>882573</v>
      </c>
      <c r="C161" s="1" t="s">
        <v>521</v>
      </c>
      <c r="D161" s="1"/>
      <c r="E161" s="3" t="s">
        <v>522</v>
      </c>
      <c r="F161" s="1" t="s">
        <v>523</v>
      </c>
      <c r="G161" s="1">
        <v>0</v>
      </c>
      <c r="H161" s="1">
        <v>0</v>
      </c>
      <c r="I161" s="1">
        <v>0</v>
      </c>
      <c r="J161" s="1" t="s">
        <v>13</v>
      </c>
      <c r="K161" s="2"/>
      <c r="L161" s="5">
        <f>K161*276.61</f>
        <v>0</v>
      </c>
    </row>
    <row r="162" spans="1:12">
      <c r="A162" s="1"/>
      <c r="B162" s="1">
        <v>882574</v>
      </c>
      <c r="C162" s="1" t="s">
        <v>524</v>
      </c>
      <c r="D162" s="1" t="s">
        <v>525</v>
      </c>
      <c r="E162" s="3" t="s">
        <v>526</v>
      </c>
      <c r="F162" s="1" t="s">
        <v>527</v>
      </c>
      <c r="G162" s="1">
        <v>0</v>
      </c>
      <c r="H162" s="1">
        <v>0</v>
      </c>
      <c r="I162" s="1">
        <v>0</v>
      </c>
      <c r="J162" s="1" t="s">
        <v>13</v>
      </c>
      <c r="K162" s="2"/>
      <c r="L162" s="5">
        <f>K162*255.30</f>
        <v>0</v>
      </c>
    </row>
    <row r="163" spans="1:12">
      <c r="A163" s="1"/>
      <c r="B163" s="1">
        <v>882992</v>
      </c>
      <c r="C163" s="1" t="s">
        <v>528</v>
      </c>
      <c r="D163" s="1"/>
      <c r="E163" s="3" t="s">
        <v>529</v>
      </c>
      <c r="F163" s="1" t="s">
        <v>530</v>
      </c>
      <c r="G163" s="1">
        <v>5</v>
      </c>
      <c r="H163" s="1">
        <v>0</v>
      </c>
      <c r="I163" s="1">
        <v>0</v>
      </c>
      <c r="J163" s="1" t="s">
        <v>13</v>
      </c>
      <c r="K163" s="2"/>
      <c r="L163" s="5">
        <f>K163*750.18</f>
        <v>0</v>
      </c>
    </row>
    <row r="164" spans="1:12">
      <c r="A164" s="1"/>
      <c r="B164" s="1">
        <v>835602</v>
      </c>
      <c r="C164" s="1" t="s">
        <v>531</v>
      </c>
      <c r="D164" s="1">
        <v>6500025</v>
      </c>
      <c r="E164" s="3" t="s">
        <v>532</v>
      </c>
      <c r="F164" s="1" t="s">
        <v>533</v>
      </c>
      <c r="G164" s="1">
        <v>0</v>
      </c>
      <c r="H164" s="1">
        <v>0</v>
      </c>
      <c r="I164" s="1">
        <v>0</v>
      </c>
      <c r="J164" s="1" t="s">
        <v>13</v>
      </c>
      <c r="K164" s="2"/>
      <c r="L164" s="5">
        <f>K164*418.25</f>
        <v>0</v>
      </c>
    </row>
    <row r="165" spans="1:12">
      <c r="A165" s="1"/>
      <c r="B165" s="1">
        <v>835614</v>
      </c>
      <c r="C165" s="1" t="s">
        <v>534</v>
      </c>
      <c r="D165" s="1">
        <v>2700040</v>
      </c>
      <c r="E165" s="3" t="s">
        <v>535</v>
      </c>
      <c r="F165" s="1" t="s">
        <v>536</v>
      </c>
      <c r="G165" s="1">
        <v>5</v>
      </c>
      <c r="H165" s="1">
        <v>0</v>
      </c>
      <c r="I165" s="1">
        <v>0</v>
      </c>
      <c r="J165" s="1" t="s">
        <v>13</v>
      </c>
      <c r="K165" s="2"/>
      <c r="L165" s="5">
        <f>K165*742.00</f>
        <v>0</v>
      </c>
    </row>
    <row r="166" spans="1:12">
      <c r="A166" s="1"/>
      <c r="B166" s="1">
        <v>835615</v>
      </c>
      <c r="C166" s="1" t="s">
        <v>537</v>
      </c>
      <c r="D166" s="1">
        <v>2700041</v>
      </c>
      <c r="E166" s="3" t="s">
        <v>538</v>
      </c>
      <c r="F166" s="1" t="s">
        <v>539</v>
      </c>
      <c r="G166" s="1">
        <v>6</v>
      </c>
      <c r="H166" s="1">
        <v>0</v>
      </c>
      <c r="I166" s="1">
        <v>0</v>
      </c>
      <c r="J166" s="1" t="s">
        <v>13</v>
      </c>
      <c r="K166" s="2"/>
      <c r="L166" s="5">
        <f>K166*899.50</f>
        <v>0</v>
      </c>
    </row>
    <row r="167" spans="1:12">
      <c r="A167" s="1"/>
      <c r="B167" s="1">
        <v>855809</v>
      </c>
      <c r="C167" s="1" t="s">
        <v>540</v>
      </c>
      <c r="D167" s="1" t="s">
        <v>541</v>
      </c>
      <c r="E167" s="3" t="s">
        <v>542</v>
      </c>
      <c r="F167" s="1" t="s">
        <v>543</v>
      </c>
      <c r="G167" s="1">
        <v>0</v>
      </c>
      <c r="H167" s="1">
        <v>0</v>
      </c>
      <c r="I167" s="1">
        <v>0</v>
      </c>
      <c r="J167" s="1" t="s">
        <v>13</v>
      </c>
      <c r="K167" s="2"/>
      <c r="L167" s="5">
        <f>K167*247.68</f>
        <v>0</v>
      </c>
    </row>
    <row r="168" spans="1:12">
      <c r="A168" s="1"/>
      <c r="B168" s="1">
        <v>868490</v>
      </c>
      <c r="C168" s="1" t="s">
        <v>544</v>
      </c>
      <c r="D168" s="1" t="s">
        <v>545</v>
      </c>
      <c r="E168" s="3" t="s">
        <v>546</v>
      </c>
      <c r="F168" s="1" t="s">
        <v>547</v>
      </c>
      <c r="G168" s="1" t="s">
        <v>60</v>
      </c>
      <c r="H168" s="1">
        <v>0</v>
      </c>
      <c r="I168" s="1">
        <v>0</v>
      </c>
      <c r="J168" s="1" t="s">
        <v>13</v>
      </c>
      <c r="K168" s="2"/>
      <c r="L168" s="5">
        <f>K168*163.47</f>
        <v>0</v>
      </c>
    </row>
    <row r="169" spans="1:12">
      <c r="A169" s="1"/>
      <c r="B169" s="1">
        <v>868492</v>
      </c>
      <c r="C169" s="1" t="s">
        <v>548</v>
      </c>
      <c r="D169" s="1" t="s">
        <v>549</v>
      </c>
      <c r="E169" s="3" t="s">
        <v>550</v>
      </c>
      <c r="F169" s="1" t="s">
        <v>551</v>
      </c>
      <c r="G169" s="1">
        <v>0</v>
      </c>
      <c r="H169" s="1">
        <v>0</v>
      </c>
      <c r="I169" s="1">
        <v>0</v>
      </c>
      <c r="J169" s="1" t="s">
        <v>13</v>
      </c>
      <c r="K169" s="2"/>
      <c r="L169" s="5">
        <f>K169*303.82</f>
        <v>0</v>
      </c>
    </row>
    <row r="170" spans="1:12">
      <c r="A170" s="1"/>
      <c r="B170" s="1">
        <v>868493</v>
      </c>
      <c r="C170" s="1" t="s">
        <v>552</v>
      </c>
      <c r="D170" s="1" t="s">
        <v>553</v>
      </c>
      <c r="E170" s="3" t="s">
        <v>554</v>
      </c>
      <c r="F170" s="1" t="s">
        <v>555</v>
      </c>
      <c r="G170" s="1">
        <v>7</v>
      </c>
      <c r="H170" s="1">
        <v>0</v>
      </c>
      <c r="I170" s="1">
        <v>0</v>
      </c>
      <c r="J170" s="1" t="s">
        <v>13</v>
      </c>
      <c r="K170" s="2"/>
      <c r="L170" s="5">
        <f>K170*445.82</f>
        <v>0</v>
      </c>
    </row>
    <row r="171" spans="1:12">
      <c r="A171" s="1"/>
      <c r="B171" s="1">
        <v>822720</v>
      </c>
      <c r="C171" s="1" t="s">
        <v>556</v>
      </c>
      <c r="D171" s="1" t="s">
        <v>557</v>
      </c>
      <c r="E171" s="3" t="s">
        <v>558</v>
      </c>
      <c r="F171" s="1" t="s">
        <v>559</v>
      </c>
      <c r="G171" s="1" t="s">
        <v>279</v>
      </c>
      <c r="H171" s="1" t="s">
        <v>560</v>
      </c>
      <c r="I171" s="1">
        <v>0</v>
      </c>
      <c r="J171" s="1" t="s">
        <v>13</v>
      </c>
      <c r="K171" s="2"/>
      <c r="L171" s="5">
        <f>K171*95.00</f>
        <v>0</v>
      </c>
    </row>
    <row r="172" spans="1:12">
      <c r="A172" s="1"/>
      <c r="B172" s="1">
        <v>822721</v>
      </c>
      <c r="C172" s="1" t="s">
        <v>561</v>
      </c>
      <c r="D172" s="1" t="s">
        <v>562</v>
      </c>
      <c r="E172" s="3" t="s">
        <v>563</v>
      </c>
      <c r="F172" s="1" t="s">
        <v>564</v>
      </c>
      <c r="G172" s="1" t="s">
        <v>279</v>
      </c>
      <c r="H172" s="1" t="s">
        <v>565</v>
      </c>
      <c r="I172" s="1">
        <v>0</v>
      </c>
      <c r="J172" s="1" t="s">
        <v>13</v>
      </c>
      <c r="K172" s="2"/>
      <c r="L172" s="5">
        <f>K172*111.00</f>
        <v>0</v>
      </c>
    </row>
    <row r="173" spans="1:12">
      <c r="A173" s="1"/>
      <c r="B173" s="1">
        <v>822722</v>
      </c>
      <c r="C173" s="1" t="s">
        <v>566</v>
      </c>
      <c r="D173" s="1" t="s">
        <v>567</v>
      </c>
      <c r="E173" s="3" t="s">
        <v>568</v>
      </c>
      <c r="F173" s="1" t="s">
        <v>569</v>
      </c>
      <c r="G173" s="1" t="s">
        <v>279</v>
      </c>
      <c r="H173" s="1" t="s">
        <v>560</v>
      </c>
      <c r="I173" s="1">
        <v>0</v>
      </c>
      <c r="J173" s="1" t="s">
        <v>13</v>
      </c>
      <c r="K173" s="2"/>
      <c r="L173" s="5">
        <f>K173*47.00</f>
        <v>0</v>
      </c>
    </row>
    <row r="174" spans="1:12">
      <c r="A174" s="1"/>
      <c r="B174" s="1">
        <v>822678</v>
      </c>
      <c r="C174" s="1" t="s">
        <v>570</v>
      </c>
      <c r="D174" s="1" t="s">
        <v>571</v>
      </c>
      <c r="E174" s="3" t="s">
        <v>572</v>
      </c>
      <c r="F174" s="1" t="s">
        <v>573</v>
      </c>
      <c r="G174" s="1" t="s">
        <v>279</v>
      </c>
      <c r="H174" s="1" t="s">
        <v>565</v>
      </c>
      <c r="I174" s="1">
        <v>0</v>
      </c>
      <c r="J174" s="1" t="s">
        <v>13</v>
      </c>
      <c r="K174" s="2"/>
      <c r="L174" s="5">
        <f>K174*132.00</f>
        <v>0</v>
      </c>
    </row>
    <row r="175" spans="1:12">
      <c r="A175" s="1"/>
      <c r="B175" s="1">
        <v>822747</v>
      </c>
      <c r="C175" s="1" t="s">
        <v>574</v>
      </c>
      <c r="D175" s="1" t="s">
        <v>575</v>
      </c>
      <c r="E175" s="3" t="s">
        <v>576</v>
      </c>
      <c r="F175" s="1" t="s">
        <v>577</v>
      </c>
      <c r="G175" s="1">
        <v>0</v>
      </c>
      <c r="H175" s="1" t="s">
        <v>578</v>
      </c>
      <c r="I175" s="1">
        <v>0</v>
      </c>
      <c r="J175" s="1" t="s">
        <v>13</v>
      </c>
      <c r="K175" s="2"/>
      <c r="L175" s="5">
        <f>K175*124.00</f>
        <v>0</v>
      </c>
    </row>
    <row r="176" spans="1:12">
      <c r="A176" s="1"/>
      <c r="B176" s="1">
        <v>822748</v>
      </c>
      <c r="C176" s="1" t="s">
        <v>579</v>
      </c>
      <c r="D176" s="1" t="s">
        <v>580</v>
      </c>
      <c r="E176" s="3" t="s">
        <v>581</v>
      </c>
      <c r="F176" s="1" t="s">
        <v>582</v>
      </c>
      <c r="G176" s="1">
        <v>0</v>
      </c>
      <c r="H176" s="1" t="s">
        <v>565</v>
      </c>
      <c r="I176" s="1">
        <v>0</v>
      </c>
      <c r="J176" s="1" t="s">
        <v>13</v>
      </c>
      <c r="K176" s="2"/>
      <c r="L176" s="5">
        <f>K176*154.00</f>
        <v>0</v>
      </c>
    </row>
    <row r="177" spans="1:12">
      <c r="A177" s="1"/>
      <c r="B177" s="1">
        <v>822749</v>
      </c>
      <c r="C177" s="1" t="s">
        <v>583</v>
      </c>
      <c r="D177" s="1" t="s">
        <v>584</v>
      </c>
      <c r="E177" s="3" t="s">
        <v>585</v>
      </c>
      <c r="F177" s="1" t="s">
        <v>586</v>
      </c>
      <c r="G177" s="1">
        <v>0</v>
      </c>
      <c r="H177" s="1" t="s">
        <v>60</v>
      </c>
      <c r="I177" s="1">
        <v>0</v>
      </c>
      <c r="J177" s="1" t="s">
        <v>13</v>
      </c>
      <c r="K177" s="2"/>
      <c r="L177" s="5">
        <f>K177*195.00</f>
        <v>0</v>
      </c>
    </row>
    <row r="178" spans="1:12">
      <c r="A178" s="1"/>
      <c r="B178" s="1">
        <v>822679</v>
      </c>
      <c r="C178" s="1" t="s">
        <v>587</v>
      </c>
      <c r="D178" s="1" t="s">
        <v>588</v>
      </c>
      <c r="E178" s="3" t="s">
        <v>589</v>
      </c>
      <c r="F178" s="1" t="s">
        <v>590</v>
      </c>
      <c r="G178" s="1" t="s">
        <v>60</v>
      </c>
      <c r="H178" s="1">
        <v>0</v>
      </c>
      <c r="I178" s="1">
        <v>0</v>
      </c>
      <c r="J178" s="1" t="s">
        <v>13</v>
      </c>
      <c r="K178" s="2"/>
      <c r="L178" s="5">
        <f>K178*182.00</f>
        <v>0</v>
      </c>
    </row>
    <row r="179" spans="1:12">
      <c r="A179" s="1"/>
      <c r="B179" s="1">
        <v>822680</v>
      </c>
      <c r="C179" s="1" t="s">
        <v>591</v>
      </c>
      <c r="D179" s="1" t="s">
        <v>592</v>
      </c>
      <c r="E179" s="3" t="s">
        <v>593</v>
      </c>
      <c r="F179" s="1" t="s">
        <v>594</v>
      </c>
      <c r="G179" s="1" t="s">
        <v>38</v>
      </c>
      <c r="H179" s="1">
        <v>0</v>
      </c>
      <c r="I179" s="1">
        <v>0</v>
      </c>
      <c r="J179" s="1" t="s">
        <v>13</v>
      </c>
      <c r="K179" s="2"/>
      <c r="L179" s="5">
        <f>K179*314.00</f>
        <v>0</v>
      </c>
    </row>
    <row r="180" spans="1:12">
      <c r="A180" s="1"/>
      <c r="B180" s="1">
        <v>869367</v>
      </c>
      <c r="C180" s="1" t="s">
        <v>595</v>
      </c>
      <c r="D180" s="1" t="s">
        <v>596</v>
      </c>
      <c r="E180" s="3" t="s">
        <v>597</v>
      </c>
      <c r="F180" s="1" t="s">
        <v>598</v>
      </c>
      <c r="G180" s="1">
        <v>3</v>
      </c>
      <c r="H180" s="1">
        <v>0</v>
      </c>
      <c r="I180" s="1">
        <v>0</v>
      </c>
      <c r="J180" s="1" t="s">
        <v>13</v>
      </c>
      <c r="K180" s="2"/>
      <c r="L180" s="5">
        <f>K180*535.00</f>
        <v>0</v>
      </c>
    </row>
    <row r="181" spans="1:12">
      <c r="A181" s="1"/>
      <c r="B181" s="1">
        <v>837257</v>
      </c>
      <c r="C181" s="1" t="s">
        <v>599</v>
      </c>
      <c r="D181" s="1" t="s">
        <v>600</v>
      </c>
      <c r="E181" s="3" t="s">
        <v>601</v>
      </c>
      <c r="F181" s="1" t="s">
        <v>602</v>
      </c>
      <c r="G181" s="1">
        <v>0</v>
      </c>
      <c r="H181" s="1" t="s">
        <v>286</v>
      </c>
      <c r="I181" s="1">
        <v>0</v>
      </c>
      <c r="J181" s="1" t="s">
        <v>13</v>
      </c>
      <c r="K181" s="2"/>
      <c r="L181" s="5">
        <f>K181*106.00</f>
        <v>0</v>
      </c>
    </row>
    <row r="182" spans="1:12">
      <c r="A182" s="1"/>
      <c r="B182" s="1">
        <v>868606</v>
      </c>
      <c r="C182" s="1" t="s">
        <v>603</v>
      </c>
      <c r="D182" s="1"/>
      <c r="E182" s="3" t="s">
        <v>604</v>
      </c>
      <c r="F182" s="1" t="s">
        <v>605</v>
      </c>
      <c r="G182" s="1">
        <v>0</v>
      </c>
      <c r="H182" s="1">
        <v>0</v>
      </c>
      <c r="I182" s="1">
        <v>0</v>
      </c>
      <c r="J182" s="1" t="s">
        <v>13</v>
      </c>
      <c r="K182" s="2"/>
      <c r="L182" s="5">
        <f>K182*15.36</f>
        <v>0</v>
      </c>
    </row>
    <row r="183" spans="1:12">
      <c r="A183" s="1"/>
      <c r="B183" s="1">
        <v>870291</v>
      </c>
      <c r="C183" s="1" t="s">
        <v>606</v>
      </c>
      <c r="D183" s="1"/>
      <c r="E183" s="3" t="s">
        <v>607</v>
      </c>
      <c r="F183" s="1" t="s">
        <v>608</v>
      </c>
      <c r="G183" s="1" t="s">
        <v>279</v>
      </c>
      <c r="H183" s="1">
        <v>0</v>
      </c>
      <c r="I183" s="1">
        <v>0</v>
      </c>
      <c r="J183" s="1" t="s">
        <v>13</v>
      </c>
      <c r="K183" s="2"/>
      <c r="L183" s="5">
        <f>K183*18.56</f>
        <v>0</v>
      </c>
    </row>
    <row r="184" spans="1:12">
      <c r="A184" s="1"/>
      <c r="B184" s="1">
        <v>880089</v>
      </c>
      <c r="C184" s="1" t="s">
        <v>609</v>
      </c>
      <c r="D184" s="1">
        <v>61052</v>
      </c>
      <c r="E184" s="3" t="s">
        <v>610</v>
      </c>
      <c r="F184" s="1" t="s">
        <v>611</v>
      </c>
      <c r="G184" s="1">
        <v>9</v>
      </c>
      <c r="H184" s="1">
        <v>0</v>
      </c>
      <c r="I184" s="1">
        <v>0</v>
      </c>
      <c r="J184" s="1" t="s">
        <v>13</v>
      </c>
      <c r="K184" s="2"/>
      <c r="L184" s="5">
        <f>K184*984.55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2024-11-21T09:26:21+03:00</dcterms:created>
  <dcterms:modified xsi:type="dcterms:W3CDTF">2024-11-21T09:26:21+03:00</dcterms:modified>
  <dc:title>Untitled Spreadsheet</dc:title>
  <dc:description/>
  <dc:subject/>
  <cp:keywords/>
  <cp:category/>
</cp:coreProperties>
</file>