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<sst xmlns="http://schemas.openxmlformats.org/spreadsheetml/2006/main" uniqueCount="909">
  <si>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</si>
  <si>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</si>
  <si>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</si>
  <si>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</si>
  <si>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</si>
  <si>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</si>
  <si>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</si>
  <si>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</si>
  <si>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</si>
  <si>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</si>
  <si>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</si>
  <si>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</si>
  <si>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</si>
  <si>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шт</t>
  </si>
  <si>
    <t>SMS-111006</t>
  </si>
  <si>
    <t>Смеситель СоюзКран для ванны с дл. изливом 40см, с душ набором,резин. кран-букса 1/2, цинк</t>
  </si>
  <si>
    <t>1 802.64 руб.</t>
  </si>
  <si>
    <t>SMS-160001</t>
  </si>
  <si>
    <t>V113531</t>
  </si>
  <si>
    <t>Смеситель одноручковый для  ванны с коротким изливом VIEIR (1/10шт)</t>
  </si>
  <si>
    <t>8 270.16 руб.</t>
  </si>
  <si>
    <t>SMS-160002</t>
  </si>
  <si>
    <t>V093542</t>
  </si>
  <si>
    <t>Смеситель одноручковый для  ванны с длинным поворотным плоским изливом VIEIR (1/10шт)</t>
  </si>
  <si>
    <t>4 407.47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</si>
  <si>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</si>
  <si>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</si>
  <si>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</si>
  <si>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</si>
  <si>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</si>
  <si>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</si>
  <si>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</si>
  <si>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7 237.34 руб.</t>
  </si>
  <si>
    <t>SMS-160005</t>
  </si>
  <si>
    <t>V174041</t>
  </si>
  <si>
    <t>5 209.52 руб.</t>
  </si>
  <si>
    <t>SMS-160006</t>
  </si>
  <si>
    <t>V184041</t>
  </si>
  <si>
    <t>6 425.83 руб.</t>
  </si>
  <si>
    <t>SMS-160007</t>
  </si>
  <si>
    <t>V194041</t>
  </si>
  <si>
    <t>5 604.87 руб.</t>
  </si>
  <si>
    <t>SMS-160008</t>
  </si>
  <si>
    <t>V204041</t>
  </si>
  <si>
    <t>6 571.49 руб.</t>
  </si>
  <si>
    <t>SMS-160009</t>
  </si>
  <si>
    <t>V184012</t>
  </si>
  <si>
    <t>Смеситель одноручковый для умывальника VIEIR (1/10шт)</t>
  </si>
  <si>
    <t>2 852.56 руб.</t>
  </si>
  <si>
    <t>SMS-160010</t>
  </si>
  <si>
    <t>V103511</t>
  </si>
  <si>
    <t>2 515.85 руб.</t>
  </si>
  <si>
    <t>SMS-160011</t>
  </si>
  <si>
    <t>V093511</t>
  </si>
  <si>
    <t>2 487.48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</si>
  <si>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</si>
  <si>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</si>
  <si>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</si>
  <si>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</si>
  <si>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</si>
  <si>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</si>
  <si>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</si>
  <si>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</si>
  <si>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2 877.15 руб.</t>
  </si>
  <si>
    <t>SMS-160015</t>
  </si>
  <si>
    <t>V013541</t>
  </si>
  <si>
    <t>5 818.62 руб.</t>
  </si>
  <si>
    <t>SMS-160016</t>
  </si>
  <si>
    <t>V023531</t>
  </si>
  <si>
    <t>6 268.83 руб.</t>
  </si>
  <si>
    <t>SMS-160017</t>
  </si>
  <si>
    <t>V023541</t>
  </si>
  <si>
    <t>6 172.36 руб.</t>
  </si>
  <si>
    <t>SMS-160018</t>
  </si>
  <si>
    <t>V033531</t>
  </si>
  <si>
    <t>6 070.21 руб.</t>
  </si>
  <si>
    <t>SMS-160019</t>
  </si>
  <si>
    <t>V053541</t>
  </si>
  <si>
    <t>6 448.53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</si>
  <si>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</si>
  <si>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</si>
  <si>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</si>
  <si>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</si>
  <si>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</si>
  <si>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</si>
  <si>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</si>
  <si>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</si>
  <si>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</si>
  <si>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</si>
  <si>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</si>
  <si>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6 620.67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</si>
  <si>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</si>
  <si>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</si>
  <si>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</si>
  <si>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</si>
  <si>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</si>
  <si>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</si>
  <si>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4 662.84 руб.</t>
  </si>
  <si>
    <t>SMS-160026</t>
  </si>
  <si>
    <t>V093541</t>
  </si>
  <si>
    <t>Смеситель одноручковый для ванны с длинным поворотным плоским изливом VIEIR (1/5шт)</t>
  </si>
  <si>
    <t>4 721.48 руб.</t>
  </si>
  <si>
    <t>SMS-160027</t>
  </si>
  <si>
    <t>V130141</t>
  </si>
  <si>
    <t>Смеситель двуручковый для ванны с длинным поворотным круглым изливом VIEIR (1/5шт)</t>
  </si>
  <si>
    <t>5 194.39 руб.</t>
  </si>
  <si>
    <t>SMS-160028</t>
  </si>
  <si>
    <t>V013531</t>
  </si>
  <si>
    <t>6 688.77 руб.</t>
  </si>
  <si>
    <t>SMS-160029</t>
  </si>
  <si>
    <t>V033541</t>
  </si>
  <si>
    <t>6 021.03 руб.</t>
  </si>
  <si>
    <t>SMS-160030</t>
  </si>
  <si>
    <t>V043531</t>
  </si>
  <si>
    <t>6 450.42 руб.</t>
  </si>
  <si>
    <t>SMS-160031</t>
  </si>
  <si>
    <t>V043541</t>
  </si>
  <si>
    <t>6 359.63 руб.</t>
  </si>
  <si>
    <t>SMS-160032</t>
  </si>
  <si>
    <t>V063541</t>
  </si>
  <si>
    <t>6 113.72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</si>
  <si>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</si>
  <si>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</si>
  <si>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</si>
  <si>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</si>
  <si>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</si>
  <si>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</si>
  <si>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</si>
  <si>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</si>
  <si>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</si>
  <si>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</si>
  <si>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5 357.07 руб.</t>
  </si>
  <si>
    <t>SMS-160036</t>
  </si>
  <si>
    <t>V120141</t>
  </si>
  <si>
    <t>Смеситель двуручковый для ванны с длинным поворотным круглым изливом VIEIR (1/10шт)</t>
  </si>
  <si>
    <t>SMS-160037</t>
  </si>
  <si>
    <t>V120142</t>
  </si>
  <si>
    <t>Смеситель двуручковый для ванны с длинным поворотным плоским изливом VIEIR (1/10шт)</t>
  </si>
  <si>
    <t>5 266.27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</si>
  <si>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</si>
  <si>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</si>
  <si>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</si>
  <si>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12 912.20 руб.</t>
  </si>
  <si>
    <t>SMS-160039</t>
  </si>
  <si>
    <t>V130142</t>
  </si>
  <si>
    <t>5 271.94 руб.</t>
  </si>
  <si>
    <t>SMS-160040</t>
  </si>
  <si>
    <t>V150131</t>
  </si>
  <si>
    <t>Смеситель двуручковый для  ванны с коротким изливом VIEIR (1/10шт)</t>
  </si>
  <si>
    <t>6 155.33 руб.</t>
  </si>
  <si>
    <t>SMS-160041</t>
  </si>
  <si>
    <t>V150142</t>
  </si>
  <si>
    <t>6 030.48 руб.</t>
  </si>
  <si>
    <t>SMS-160042</t>
  </si>
  <si>
    <t>V130131</t>
  </si>
  <si>
    <t>Смеситель двуручковый для  ванны с коротким поворотным изливом VIEIR (1/10шт)</t>
  </si>
  <si>
    <t>5 360.85 руб.</t>
  </si>
  <si>
    <t>SMS-160043</t>
  </si>
  <si>
    <t>V023552</t>
  </si>
  <si>
    <t>Смеситель одноручковый с гигиеническим душем (метал лейка) VIEIR (1/10шт)</t>
  </si>
  <si>
    <t>5 258.70 руб.</t>
  </si>
  <si>
    <t>SMS-160044</t>
  </si>
  <si>
    <t>V023561</t>
  </si>
  <si>
    <t>Смеситель одноручковый для душа VIEIR (1/10шт)</t>
  </si>
  <si>
    <t>4 609.88 руб.</t>
  </si>
  <si>
    <t>SMS-160045</t>
  </si>
  <si>
    <t>V033552</t>
  </si>
  <si>
    <t>Смеситель одноручковый для биде VIEIR (1/10шт)</t>
  </si>
  <si>
    <t>5 109.27 руб.</t>
  </si>
  <si>
    <t>SMS-160046</t>
  </si>
  <si>
    <t>V073561</t>
  </si>
  <si>
    <t>3 919.44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</si>
  <si>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</si>
  <si>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</si>
  <si>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</si>
  <si>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</si>
  <si>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</si>
  <si>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</si>
  <si>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4 456.66 руб.</t>
  </si>
  <si>
    <t>SMS-160049</t>
  </si>
  <si>
    <t>V043532</t>
  </si>
  <si>
    <t>Смеситель одноручковый для душа с плоским поворотным  изливом VIEIR (1/10шт)</t>
  </si>
  <si>
    <t>9 766.43 руб.</t>
  </si>
  <si>
    <t>SMS-160050</t>
  </si>
  <si>
    <t>V063561</t>
  </si>
  <si>
    <t>4 367.75 руб.</t>
  </si>
  <si>
    <t>SMS-160051</t>
  </si>
  <si>
    <t>V013511</t>
  </si>
  <si>
    <t>3 970.51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</si>
  <si>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</si>
  <si>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</si>
  <si>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</si>
  <si>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2 733.39 руб.</t>
  </si>
  <si>
    <t>SMS-160053</t>
  </si>
  <si>
    <t>V043511</t>
  </si>
  <si>
    <t>4 038.61 руб.</t>
  </si>
  <si>
    <t>SMS-160054</t>
  </si>
  <si>
    <t>V053511</t>
  </si>
  <si>
    <t>3 981.86 руб.</t>
  </si>
  <si>
    <t>SMS-160055</t>
  </si>
  <si>
    <t>V063511</t>
  </si>
  <si>
    <t>3 291.42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</si>
  <si>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</si>
  <si>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</si>
  <si>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</si>
  <si>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</si>
  <si>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</si>
  <si>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</si>
  <si>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</si>
  <si>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</si>
  <si>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</si>
  <si>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</si>
  <si>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</si>
  <si>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</si>
  <si>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2 731.50 руб.</t>
  </si>
  <si>
    <t>SMS-160060</t>
  </si>
  <si>
    <t>V113512</t>
  </si>
  <si>
    <t>4 683.65 руб.</t>
  </si>
  <si>
    <t>SMS-160061</t>
  </si>
  <si>
    <t>V023511</t>
  </si>
  <si>
    <t>3 754.87 руб.</t>
  </si>
  <si>
    <t>SMS-160062</t>
  </si>
  <si>
    <t>V033511</t>
  </si>
  <si>
    <t>3 705.68 руб.</t>
  </si>
  <si>
    <t>SMS-160063</t>
  </si>
  <si>
    <t>V063512</t>
  </si>
  <si>
    <t>2 748.52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</si>
  <si>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</si>
  <si>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</si>
  <si>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</si>
  <si>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3 953.49 руб.</t>
  </si>
  <si>
    <t>SMS-160065</t>
  </si>
  <si>
    <t>V113521</t>
  </si>
  <si>
    <t>4 057.52 руб.</t>
  </si>
  <si>
    <t>SMS-160066</t>
  </si>
  <si>
    <t>V120111</t>
  </si>
  <si>
    <t>Смеситель двуручковый для умывальника VIEIR (1/10шт)</t>
  </si>
  <si>
    <t>3 478.69 руб.</t>
  </si>
  <si>
    <t>SMS-160067</t>
  </si>
  <si>
    <t>V120112</t>
  </si>
  <si>
    <t>Смеситель двуручковый для умывальника средний поворотный излив VIEIR (1/10шт)</t>
  </si>
  <si>
    <t>3 476.80 руб.</t>
  </si>
  <si>
    <t>SMS-160068</t>
  </si>
  <si>
    <t>V150111</t>
  </si>
  <si>
    <t>SMS-160069</t>
  </si>
  <si>
    <t>V243512</t>
  </si>
  <si>
    <t>2 689.88 руб.</t>
  </si>
  <si>
    <t>SMS-160070</t>
  </si>
  <si>
    <t>V130111</t>
  </si>
  <si>
    <t>3 480.58 руб.</t>
  </si>
  <si>
    <t>SMS-160104</t>
  </si>
  <si>
    <t>V263531C</t>
  </si>
  <si>
    <t>Смеситель для ванны “VIEIR  (10/1шт)  (10/1шт)</t>
  </si>
  <si>
    <t>6 370.98 руб.</t>
  </si>
  <si>
    <t>SMS-160118</t>
  </si>
  <si>
    <t>V273541</t>
  </si>
  <si>
    <t>Смеситель для ванны “VIEIR  (8/1шт)  (8/1шт)</t>
  </si>
  <si>
    <t>8 737.39 руб.</t>
  </si>
  <si>
    <t>SMS-160126</t>
  </si>
  <si>
    <t>V150141</t>
  </si>
  <si>
    <t>Смеситель для ванны, длинный с поворотным изливом 320мм   (10/1шт)</t>
  </si>
  <si>
    <t>6 011.57 руб.</t>
  </si>
  <si>
    <t>SMS-160127</t>
  </si>
  <si>
    <t>V233541</t>
  </si>
  <si>
    <t>SMS-160130</t>
  </si>
  <si>
    <t>V140142</t>
  </si>
  <si>
    <t>Смеситель для ванны, с плоским длинным поворотным изливом 310мм   (10/1шт)</t>
  </si>
  <si>
    <t>4 878.49 руб.</t>
  </si>
  <si>
    <t>SMS-160131</t>
  </si>
  <si>
    <t>V140143</t>
  </si>
  <si>
    <t>Смеситель для ванны, круглый, длинный с поворотным изливом 310мм   (10/1шт)</t>
  </si>
  <si>
    <t>4 957.94 руб.</t>
  </si>
  <si>
    <t>SMS-160132</t>
  </si>
  <si>
    <t>V043531C</t>
  </si>
  <si>
    <t>Смеситель для ванны, литой с коротким изливом (10/1шт)</t>
  </si>
  <si>
    <t>7 040.61 руб.</t>
  </si>
  <si>
    <t>SMS-160143</t>
  </si>
  <si>
    <t>V333541</t>
  </si>
  <si>
    <t>Смеситель для ванны“VIEIR  (10/1шт)  (10/1шт)</t>
  </si>
  <si>
    <t>7 220.31 руб.</t>
  </si>
  <si>
    <t>SMS-160149</t>
  </si>
  <si>
    <t>V263511C</t>
  </si>
  <si>
    <t>Смеситель для раковины “VIEIR  (10/1шт)  (10/1шт)</t>
  </si>
  <si>
    <t>SMS-160151</t>
  </si>
  <si>
    <t>V273511D</t>
  </si>
  <si>
    <t>5 256.81 руб.</t>
  </si>
  <si>
    <t>SMS-160161</t>
  </si>
  <si>
    <t>V293511CL</t>
  </si>
  <si>
    <t>4 135.08 руб.</t>
  </si>
  <si>
    <t>SMS-160162</t>
  </si>
  <si>
    <t>V293511FL</t>
  </si>
  <si>
    <t>SMS-160165</t>
  </si>
  <si>
    <t>V332511C</t>
  </si>
  <si>
    <t>5 131.97 руб.</t>
  </si>
  <si>
    <t>SMS-160500</t>
  </si>
  <si>
    <t>V313531</t>
  </si>
  <si>
    <t>Смеситель из нержавеющей стали для ванны “VIEIR  (8/1шт)  (8/1шт)</t>
  </si>
  <si>
    <t>6 512.85 руб.</t>
  </si>
  <si>
    <t>SMS-160501</t>
  </si>
  <si>
    <t>V313541</t>
  </si>
  <si>
    <t>6 092.91 руб.</t>
  </si>
  <si>
    <t>SMS-180001</t>
  </si>
  <si>
    <t>NUD1-A045</t>
  </si>
  <si>
    <t>смеситель G.Lauf для умывальника монолитный, ø35, гайка(корона) NUD1-A045</t>
  </si>
  <si>
    <t>2 824.49 руб.</t>
  </si>
  <si>
    <t>&gt;10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</si>
  <si>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</si>
  <si>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</si>
  <si>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</si>
  <si>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</si>
  <si>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</si>
  <si>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</si>
  <si>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</si>
  <si>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</si>
  <si>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</si>
  <si>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</si>
  <si>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</si>
  <si>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</si>
  <si>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</si>
  <si>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4 375.88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</si>
  <si>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</si>
  <si>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</si>
  <si>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</si>
  <si>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SMS-180009</t>
  </si>
  <si>
    <t>NUD5-A045</t>
  </si>
  <si>
    <t>смеситель G.Lauf для душа,  ø35 NUD5-A045</t>
  </si>
  <si>
    <t>2 984.13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</si>
  <si>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</si>
  <si>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</si>
  <si>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</si>
  <si>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</si>
  <si>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</si>
  <si>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</si>
  <si>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4 084.82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</si>
  <si>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</si>
  <si>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</si>
  <si>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</si>
  <si>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</si>
  <si>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</si>
  <si>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</si>
  <si>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4 078.97 руб.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</si>
  <si>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</si>
  <si>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</si>
  <si>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</si>
  <si>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</si>
  <si>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</si>
  <si>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</si>
  <si>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3 318.40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</si>
  <si>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</si>
  <si>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</si>
  <si>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</si>
  <si>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</si>
  <si>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</si>
  <si>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</si>
  <si>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</si>
  <si>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</si>
  <si>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</si>
  <si>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5 821.75 руб.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</si>
  <si>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</si>
  <si>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</si>
  <si>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</si>
  <si>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</si>
  <si>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</si>
  <si>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</si>
  <si>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6 135.36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</si>
  <si>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</si>
  <si>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</si>
  <si>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</si>
  <si>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</si>
  <si>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</si>
  <si>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</si>
  <si>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3 108.06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</si>
  <si>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</si>
  <si>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</si>
  <si>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</si>
  <si>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</si>
  <si>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</si>
  <si>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</si>
  <si>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4 142.39 руб.</t>
  </si>
  <si>
    <t>SMS-180028</t>
  </si>
  <si>
    <t>NUD1-A045YW</t>
  </si>
  <si>
    <t>смеситель G.Lauf для умывальника монолитный, ø35, гайка(корона), белый NUD1-A045YW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</si>
  <si>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</si>
  <si>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</si>
  <si>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</si>
  <si>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</si>
  <si>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</si>
  <si>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</si>
  <si>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</si>
  <si>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</si>
  <si>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</si>
  <si>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2 667.77 руб.</t>
  </si>
  <si>
    <t>SMS-180044</t>
  </si>
  <si>
    <t>NEB1-A123</t>
  </si>
  <si>
    <t>смеситель G.Lauf для умывальника, ø35, гайка NEB1-A123</t>
  </si>
  <si>
    <t>3 610.81 руб.</t>
  </si>
  <si>
    <t>SMS-180045</t>
  </si>
  <si>
    <t>NEB2-A123</t>
  </si>
  <si>
    <t>смеситель G.Lauf для биде, ø35, шпилька NEB2-A123</t>
  </si>
  <si>
    <t>SMS-180046</t>
  </si>
  <si>
    <t>NEB3-A123</t>
  </si>
  <si>
    <t>смеситель G.Lauf для ванны с литым пов. изливом 150мм, ø35, встр. переключение NEB3-A123</t>
  </si>
  <si>
    <t>6 775.88 руб.</t>
  </si>
  <si>
    <t>SMS-180048</t>
  </si>
  <si>
    <t>NEB5-A123</t>
  </si>
  <si>
    <t>смеситель G.Lauf для душа, ø35, NEB5-A123</t>
  </si>
  <si>
    <t>4 427.44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</si>
  <si>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</si>
  <si>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</si>
  <si>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</si>
  <si>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6 024.11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</si>
  <si>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</si>
  <si>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</si>
  <si>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</si>
  <si>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</si>
  <si>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</si>
  <si>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</si>
  <si>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</si>
  <si>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</si>
  <si>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</si>
  <si>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</si>
  <si>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</si>
  <si>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</si>
  <si>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</si>
  <si>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</si>
  <si>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</si>
  <si>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</si>
  <si>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</si>
  <si>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</si>
  <si>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</si>
  <si>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</si>
  <si>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</si>
  <si>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</si>
  <si>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</si>
  <si>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</si>
  <si>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</si>
  <si>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</si>
  <si>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</si>
  <si>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3 186.69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</si>
  <si>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</si>
  <si>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</si>
  <si>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</si>
  <si>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</si>
  <si>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</si>
  <si>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</si>
  <si>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6 503.11 руб.</t>
  </si>
  <si>
    <t>SMS-180071</t>
  </si>
  <si>
    <t>NOB5-A128</t>
  </si>
  <si>
    <t>смеситель G.Lauf для душа, ø35, NOB5-A128</t>
  </si>
  <si>
    <t>SMS-180072</t>
  </si>
  <si>
    <t>NOB7-A128</t>
  </si>
  <si>
    <t>смеситель G.Lauf для ванны с плоским пов. изливом, ø35, встр. переключение NOB7-A128</t>
  </si>
  <si>
    <t>5 889.39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</si>
  <si>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</si>
  <si>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</si>
  <si>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</si>
  <si>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</si>
  <si>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</si>
  <si>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</si>
  <si>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</si>
  <si>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</si>
  <si>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</si>
  <si>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</si>
  <si>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</si>
  <si>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</si>
  <si>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</si>
  <si>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</si>
  <si>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</si>
  <si>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2 574.63 руб.</t>
  </si>
  <si>
    <t>SMS-180084</t>
  </si>
  <si>
    <t>GOB3-A134</t>
  </si>
  <si>
    <t>смеситель G.Lauf для ванны с кор. пов. изливом, ø35, встр. переключение GOB3-A134</t>
  </si>
  <si>
    <t>4 402.49 руб.</t>
  </si>
  <si>
    <t>SMS-180087</t>
  </si>
  <si>
    <t>GOB5-A134</t>
  </si>
  <si>
    <t>смеситель G.Lauf для душа, ø35, GOB5-A134</t>
  </si>
  <si>
    <t>SMS-180088</t>
  </si>
  <si>
    <t>GOB7-A134</t>
  </si>
  <si>
    <t>смеситель G.Lauf для ванны с плоским пов. изливом, ø35, встр. переключение GOB7-A134</t>
  </si>
  <si>
    <t>4 056.54 руб.</t>
  </si>
  <si>
    <t>SMS-180090</t>
  </si>
  <si>
    <t>GOR1-A058</t>
  </si>
  <si>
    <t>смеситель G.Lauf для умывальника, ø35, гайка-корона GOR1-A058</t>
  </si>
  <si>
    <t>2 920.58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</si>
  <si>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</si>
  <si>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</si>
  <si>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</si>
  <si>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</si>
  <si>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</si>
  <si>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</si>
  <si>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5 914.34 руб.</t>
  </si>
  <si>
    <t>SMS-180101</t>
  </si>
  <si>
    <t>GOR5-A058</t>
  </si>
  <si>
    <t>смеситель G.Lauf для душа, ø35, GOR5-A058</t>
  </si>
  <si>
    <t>3 885.24 руб.</t>
  </si>
  <si>
    <t>SMS-180102</t>
  </si>
  <si>
    <t>GOR7-A058</t>
  </si>
  <si>
    <t>смеситель G.Lauf для ванны с пов. изливом, ø35, GOR7-A058</t>
  </si>
  <si>
    <t>5 741.37 руб.</t>
  </si>
  <si>
    <t>SMS-180103</t>
  </si>
  <si>
    <t>LEF1-A232</t>
  </si>
  <si>
    <t>смеситель G.Lauf для умывальника, ø35, шпилька LEF1-A232</t>
  </si>
  <si>
    <t>3 346.36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</si>
  <si>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</si>
  <si>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</si>
  <si>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</si>
  <si>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</si>
  <si>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</si>
  <si>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</si>
  <si>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5 806.23 руб.</t>
  </si>
  <si>
    <t>SMS-180107</t>
  </si>
  <si>
    <t>LEF5-A232</t>
  </si>
  <si>
    <t>смеситель G.Lauf для душа, ø35 LEF5-A232</t>
  </si>
  <si>
    <t>SMS-180108</t>
  </si>
  <si>
    <t>LEF6-A232</t>
  </si>
  <si>
    <t>смеситель G.Lauf для ванны с плоским пов. изливом, ø35 LEF6-A232</t>
  </si>
  <si>
    <t>5 684.82 руб.</t>
  </si>
  <si>
    <t>SMS-180109</t>
  </si>
  <si>
    <t>LEF7-A232</t>
  </si>
  <si>
    <t>смеситель G.Lauf для ванны с плоским пов. изливом, ø35, встр. переключение LEF7-A232</t>
  </si>
  <si>
    <t>6 441.57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</si>
  <si>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</si>
  <si>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</si>
  <si>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</si>
  <si>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</si>
  <si>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</si>
  <si>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</si>
  <si>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5 400.41 руб.</t>
  </si>
  <si>
    <t>SMS-180115</t>
  </si>
  <si>
    <t>LOF5-A033</t>
  </si>
  <si>
    <t>смеситель G.Lauf для душа, ø35 LOF5-A033</t>
  </si>
  <si>
    <t>3 805.40 руб.</t>
  </si>
  <si>
    <t>SMS-180116</t>
  </si>
  <si>
    <t>LOF6-A033</t>
  </si>
  <si>
    <t>смеситель G.Lauf для ванны с плоским пов. изливом, ø35 LOF6-A033</t>
  </si>
  <si>
    <t>4 711.85 руб.</t>
  </si>
  <si>
    <t>SMS-180117</t>
  </si>
  <si>
    <t>LOF7-A033</t>
  </si>
  <si>
    <t>смеситель G.Lauf для ванны с плоским пов. изливом, ø35, встр. переключение LOF7-A033</t>
  </si>
  <si>
    <t>5 380.45 руб.</t>
  </si>
  <si>
    <t>SMS-180119</t>
  </si>
  <si>
    <t>LWZ1-A182</t>
  </si>
  <si>
    <t>смеситель G.Lauf для умывальника монолитный, ø40 гайка (корона) LWZ1-A182</t>
  </si>
  <si>
    <t>2 701.04 руб.</t>
  </si>
  <si>
    <t>SMS-180120</t>
  </si>
  <si>
    <t>LWZ3-A182</t>
  </si>
  <si>
    <t>смеситель G.Lauf для ванны с монолитным изливом (Lt), ø40 встр.перекл. LWZ3-A182</t>
  </si>
  <si>
    <t>SMS-180122</t>
  </si>
  <si>
    <t>LWZ5-A182</t>
  </si>
  <si>
    <t>смеситель G.Lauf для душа, ø40 LWZ5-A182</t>
  </si>
  <si>
    <t>2 429.94 руб.</t>
  </si>
  <si>
    <t>SMS-180123</t>
  </si>
  <si>
    <t>LWZ7-A182</t>
  </si>
  <si>
    <t>смеситель G.Lauf для ванны с плоским пов. изливом (Lt), ø40 встр.перекл. LWZ7-A182 (1/6шт)</t>
  </si>
  <si>
    <t>5 826.19 руб.</t>
  </si>
  <si>
    <t>SMS-180124</t>
  </si>
  <si>
    <t>LWF1-A113</t>
  </si>
  <si>
    <t>смеситель G.Lauf для умывальника монолитный (Lt), ø35 шпилька LWF1-A113</t>
  </si>
  <si>
    <t>2 918.92 руб.</t>
  </si>
  <si>
    <t>SMS-180125</t>
  </si>
  <si>
    <t>LWF3-A113</t>
  </si>
  <si>
    <t>смеситель G.Lauf для ванны с монолитным изливом (Lt), ø35 встр. перекл. LWF3-A113</t>
  </si>
  <si>
    <t>5 137.62 руб.</t>
  </si>
  <si>
    <t>SMS-180127</t>
  </si>
  <si>
    <t>LWF7-A113</t>
  </si>
  <si>
    <t>смеситель G.Lauf для ванны с плоским пов. изливом (Lt), ø35 встр. перекл. LWF7-A113</t>
  </si>
  <si>
    <t>5 373.80 руб.</t>
  </si>
  <si>
    <t>SMS-180129</t>
  </si>
  <si>
    <t>KLO1-A048</t>
  </si>
  <si>
    <t>смеситель G.Lauf для умывальника монолитный, ø40 гайка KLO1-A048</t>
  </si>
  <si>
    <t>2 290.23 руб.</t>
  </si>
  <si>
    <t>&gt;50</t>
  </si>
  <si>
    <t>SMS-180132</t>
  </si>
  <si>
    <t>KLO3-A048</t>
  </si>
  <si>
    <t>смеситель G.Lauf для ванны с монолитным изливом, ø40 встр. перекл. KLO3-A048</t>
  </si>
  <si>
    <t>4 089.81 руб.</t>
  </si>
  <si>
    <t>SMS-180135</t>
  </si>
  <si>
    <t>KLO5-A048</t>
  </si>
  <si>
    <t>смеситель G.Lauf для душа, ø40 KLO5-A048</t>
  </si>
  <si>
    <t>2 441.58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</si>
  <si>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</si>
  <si>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</si>
  <si>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</si>
  <si>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</si>
  <si>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</si>
  <si>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</si>
  <si>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3 171.72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</si>
  <si>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</si>
  <si>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</si>
  <si>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</si>
  <si>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</si>
  <si>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</si>
  <si>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</si>
  <si>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3 371.31 руб.</t>
  </si>
  <si>
    <t>SMS-180142</t>
  </si>
  <si>
    <t>KLO7-A048</t>
  </si>
  <si>
    <t>смеситель G.Lauf для ванны с плоским пов. изливом, ø40, встр. переключение KLO7-A048</t>
  </si>
  <si>
    <t>3 843.66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</si>
  <si>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</si>
  <si>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</si>
  <si>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</si>
  <si>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</si>
  <si>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</si>
  <si>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</si>
  <si>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SMS-180188</t>
  </si>
  <si>
    <t>ZAP1-A090</t>
  </si>
  <si>
    <t>смеситель G.Lauf для умывальника с пов. изл, ø35, нерж. Сталь, гайка ZAP1-A090</t>
  </si>
  <si>
    <t>2 804.16 руб.</t>
  </si>
  <si>
    <t>SMS-180189</t>
  </si>
  <si>
    <t>ZAP1-B090</t>
  </si>
  <si>
    <t>смеситель G.Lauf для умывальника с пов. изл, ø35, нерж. Сталь, гайка ZAP1-B090</t>
  </si>
  <si>
    <t>2 168.81 руб.</t>
  </si>
  <si>
    <t>SMS-180192</t>
  </si>
  <si>
    <t>ZAP3-A090</t>
  </si>
  <si>
    <t>смеситель G.Lauf для ванны с кор. пов. изл, ø35, нерж. сталь,  ZAP3-A090</t>
  </si>
  <si>
    <t>5 713.09 руб.</t>
  </si>
  <si>
    <t>SMS-180193</t>
  </si>
  <si>
    <t>ZAP3-B097</t>
  </si>
  <si>
    <t>смеситель G.Lauf для ванны с кор. пов. Изл. ø35, перекл. Изливом, нерж. сталь,  ZAP3-B097</t>
  </si>
  <si>
    <t>SMS-180201</t>
  </si>
  <si>
    <t>ZAP7-B097</t>
  </si>
  <si>
    <t>смеситель G.Lauf для ванны с пов. изл, ø35, встр. Пер. нерж. сталь,  ZAP7-B097</t>
  </si>
  <si>
    <t>SMS-180204</t>
  </si>
  <si>
    <t>ZDN6-A183</t>
  </si>
  <si>
    <t>смеситель G.Lauf для ванны с плоским пов. изливом, ø40, выносн. Дивертор ZDN6-A183</t>
  </si>
  <si>
    <t>4 493.97 руб.</t>
  </si>
  <si>
    <t>SMS-180205</t>
  </si>
  <si>
    <t>QMT1-A722</t>
  </si>
  <si>
    <t>смеситель G.Lauf для умывальника монолитный, кер. (1/2) 180°, шпилька QMT1-A722</t>
  </si>
  <si>
    <t>2 197.09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</si>
  <si>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</si>
  <si>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</si>
  <si>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</si>
  <si>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3 579.21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</si>
  <si>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</si>
  <si>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</si>
  <si>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</si>
  <si>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3 063.61 руб.</t>
  </si>
  <si>
    <t>&gt;25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</si>
  <si>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</si>
  <si>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</si>
  <si>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</si>
  <si>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</si>
  <si>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</si>
  <si>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</si>
  <si>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SMS-180215</t>
  </si>
  <si>
    <t>QFR7-A722</t>
  </si>
  <si>
    <t>смеситель G.Lauf для ванны с круглым пов. изл.,кер. (1/2) 180°, шар. переключение QFR7-A722</t>
  </si>
  <si>
    <t>2 895.63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</si>
  <si>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</si>
  <si>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</si>
  <si>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</si>
  <si>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</si>
  <si>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</si>
  <si>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</si>
  <si>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3 025.36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</si>
  <si>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</si>
  <si>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</si>
  <si>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</si>
  <si>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SMS-180233</t>
  </si>
  <si>
    <t>QTZ5-A827</t>
  </si>
  <si>
    <t>смеситель G.Lauf для душа двуручковый ,без извива, кер. (1/2) 180°,  QTZ5-A827</t>
  </si>
  <si>
    <t>2 790.85 руб.</t>
  </si>
  <si>
    <t>SMS-180234</t>
  </si>
  <si>
    <t>QTZ7-A827</t>
  </si>
  <si>
    <t>смеситель G.Lauf для ванны с плоским пов. изливом, кер. (1/2) 180°, шар. Переключение QTZ7-A827</t>
  </si>
  <si>
    <t>4 422.45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</si>
  <si>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</si>
  <si>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</si>
  <si>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</si>
  <si>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</si>
  <si>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</si>
  <si>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</si>
  <si>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3 755.51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</si>
  <si>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</si>
  <si>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</si>
  <si>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</si>
  <si>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</si>
  <si>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</si>
  <si>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</si>
  <si>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3 800.41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</si>
  <si>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</si>
  <si>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</si>
  <si>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</si>
  <si>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4 532.22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</si>
  <si>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</si>
  <si>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</si>
  <si>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</si>
  <si>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SMS-180246</t>
  </si>
  <si>
    <t>QML7-A827</t>
  </si>
  <si>
    <t>смеситель G.Lauf для ванны с круг. пов. изливом, кер. (1/2) 180°, встр. карт. перекл. QML7-A827</t>
  </si>
  <si>
    <t>3 943.45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</si>
  <si>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</si>
  <si>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</si>
  <si>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</si>
  <si>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SMS-180250</t>
  </si>
  <si>
    <t>QSL1-A827</t>
  </si>
  <si>
    <t>смеситель G.Lauf для умывальника монолитный, кер. (1/2) 180°, QSL1-A827</t>
  </si>
  <si>
    <t>SMS-180251</t>
  </si>
  <si>
    <t>QSL3-A827</t>
  </si>
  <si>
    <t xml:space="preserve">смеситель G.Lauf для ванны с литым пов. изливом (Lt) 150 мм, кер. (1/2) 180°, 3х-поз. Карт. Перекл. 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</si>
  <si>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</si>
  <si>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</si>
  <si>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</si>
  <si>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5 508.52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</si>
  <si>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</si>
  <si>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</si>
  <si>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</si>
  <si>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2 637.84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</si>
  <si>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</si>
  <si>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</si>
  <si>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</si>
  <si>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2 636.17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</si>
  <si>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</si>
  <si>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</si>
  <si>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</si>
  <si>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5 224.11 руб.</t>
  </si>
  <si>
    <t>SMS-180263</t>
  </si>
  <si>
    <t>QFU7-A827</t>
  </si>
  <si>
    <t>5 087.73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</si>
  <si>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</si>
  <si>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</si>
  <si>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</si>
  <si>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3 481.08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</si>
  <si>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</si>
  <si>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</si>
  <si>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</si>
  <si>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2 960.50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</si>
  <si>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</si>
  <si>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</si>
  <si>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</si>
  <si>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4 019.95 руб.</t>
  </si>
  <si>
    <t>SMS-180606</t>
  </si>
  <si>
    <t>NEB1-B123</t>
  </si>
  <si>
    <t>Смеситель G.Lauf  для умывальника высокий монолитный, ø35, гайка(корона) NEB1-B123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</si>
  <si>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</si>
  <si>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</si>
  <si>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</si>
  <si>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4 966.32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</si>
  <si>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</si>
  <si>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</si>
  <si>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</si>
  <si>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</si>
  <si>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</si>
  <si>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</si>
  <si>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</si>
  <si>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4 986.27 руб.</t>
  </si>
  <si>
    <t>SMS-180614</t>
  </si>
  <si>
    <t>ZAP7-A090</t>
  </si>
  <si>
    <t>смеситель для ванны с пов. изл, ø35, встр. Пер. нерж. сталь,  ZAP7-A090</t>
  </si>
  <si>
    <t>6 346.77 руб.</t>
  </si>
  <si>
    <t>SMS-180703</t>
  </si>
  <si>
    <t>ZIG7-B166</t>
  </si>
  <si>
    <t>см-ль для ванны с плоским пов. изливом, ø40, встр., кноп. переключение ZIG7-B166</t>
  </si>
  <si>
    <t>4 663.61 руб.</t>
  </si>
  <si>
    <t>SMS-180704</t>
  </si>
  <si>
    <t>ZDN3-A183</t>
  </si>
  <si>
    <t>см-ль для ванны с кор. изл., ø40, встроен. дивертор ZDN3-A183</t>
  </si>
  <si>
    <t>4 660.29 руб.</t>
  </si>
  <si>
    <t>SMS-180705</t>
  </si>
  <si>
    <t>ZDN7-A184</t>
  </si>
  <si>
    <t>см-ль для ванны с плоским пов. изливом, ø40, встроен. Дивертор ZDN7-A184</t>
  </si>
  <si>
    <t>SMS-180707</t>
  </si>
  <si>
    <t>LOT1-A010PW</t>
  </si>
  <si>
    <t>см-ль для умывальника монолитный, ø35 гайка (корона) бел. LOT1-A010PW</t>
  </si>
  <si>
    <t>3 742.20 руб.</t>
  </si>
  <si>
    <t>SMS-180708</t>
  </si>
  <si>
    <t>LOT1-A010YB</t>
  </si>
  <si>
    <t>см-ль для умывальника монолитный, ø35 гайка (корона) черн. LOT1-A010YB</t>
  </si>
  <si>
    <t>SMS-180709</t>
  </si>
  <si>
    <t>QST3-A827</t>
  </si>
  <si>
    <t>см-ль для ванны, лит. Поворотн изл., кер. (1/2) 180°, двухпозиц. карт. перекл.  (Lt) QST3-A827</t>
  </si>
  <si>
    <t>SMS-180710</t>
  </si>
  <si>
    <t>ZDN7-A183</t>
  </si>
  <si>
    <t>смеситель G.Lauf для ванны с плоским пов. изливом, ø40, ZDN7-A183</t>
  </si>
  <si>
    <t>4 603.74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</si>
  <si>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</si>
  <si>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</si>
  <si>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</si>
  <si>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4 760.08 руб.</t>
  </si>
  <si>
    <t>SMS-180719</t>
  </si>
  <si>
    <t>GOB1-B134</t>
  </si>
  <si>
    <t>смеситель G.Lauf высокий для умывальника, ø35, гайка-корона, GOB1-B134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</si>
  <si>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</si>
  <si>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</si>
  <si>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</si>
  <si>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6 631.18 руб.</t>
  </si>
  <si>
    <t>SMS-190001</t>
  </si>
  <si>
    <t>FAB1-A020</t>
  </si>
  <si>
    <t>см-ль для умывальника, кер. картридж ⌀25, крепление на гайке-втулке, хром FAB1-A020</t>
  </si>
  <si>
    <t>1 654.88 руб.</t>
  </si>
  <si>
    <t>SMS-190002</t>
  </si>
  <si>
    <t>FAB5-A020</t>
  </si>
  <si>
    <t>см-ль для ванной, кер. картридж ⌀25, хром FAB5-A020</t>
  </si>
  <si>
    <t>2 142.20 руб.</t>
  </si>
  <si>
    <t>SMS-190003</t>
  </si>
  <si>
    <t>FAB6-A020</t>
  </si>
  <si>
    <t>см-ль для ванной, кер. картридж ⌀25, карт. дивертор, излив 350мм, хром FAB6-A020</t>
  </si>
  <si>
    <t>2 832.43 руб.</t>
  </si>
  <si>
    <t>SMS-190004</t>
  </si>
  <si>
    <t>FAB7-A020</t>
  </si>
  <si>
    <t>см-ль для ванной, кер. картридж ⌀25, встр. дивертор, излив 350мм, хром FAB7-A020</t>
  </si>
  <si>
    <t>2 845.74 руб.</t>
  </si>
  <si>
    <t>SMS-190005</t>
  </si>
  <si>
    <t>SIT1-A182</t>
  </si>
  <si>
    <t>см-ль для умывальника, кер. картридж ⌀40, гайка кор., хром SIT1-A182</t>
  </si>
  <si>
    <t>2 391.68 руб.</t>
  </si>
  <si>
    <t>SMS-190007</t>
  </si>
  <si>
    <t>SIT5-A182</t>
  </si>
  <si>
    <t>см-ль для душ-кабины, кер. картридж ⌀40, хром SIT5-A182</t>
  </si>
  <si>
    <t>2 659.46 руб.</t>
  </si>
  <si>
    <t>SMS-190008</t>
  </si>
  <si>
    <t>SIT7-A182</t>
  </si>
  <si>
    <t>см-ль для ванной, кер. картридж ⌀40, карт. пер. в корпусе, излив 350мм, хром SIT7-A182</t>
  </si>
  <si>
    <t>4 296.05 руб.</t>
  </si>
  <si>
    <t>SMS-190009</t>
  </si>
  <si>
    <t>SIT1-A182YB</t>
  </si>
  <si>
    <t>см-ль для умывальника, кер. картридж ⌀40, гайка кор., черный SIT1-A182YB</t>
  </si>
  <si>
    <t>SMS-190014</t>
  </si>
  <si>
    <t>LUN1-A031</t>
  </si>
  <si>
    <t>см-ль для умывальника, кер. картридж ⌀40, шпилька, хром LUN1-A031</t>
  </si>
  <si>
    <t>1 748.02 руб.</t>
  </si>
  <si>
    <t>SMS-190015</t>
  </si>
  <si>
    <t>LUN3-A031</t>
  </si>
  <si>
    <t>см-ль для ванной, кер. картридж ⌀40, клапанный пер. в корпусе, хром LUN3-A031</t>
  </si>
  <si>
    <t>2 982.12 руб.</t>
  </si>
  <si>
    <t>SMS-190016</t>
  </si>
  <si>
    <t>LUN5-A031</t>
  </si>
  <si>
    <t>см-ль для душ-кабины, кер. картридж ⌀40, хром LUN5-A031</t>
  </si>
  <si>
    <t>2 083.99 руб.</t>
  </si>
  <si>
    <t>SMS-190017</t>
  </si>
  <si>
    <t>LUN6-A031</t>
  </si>
  <si>
    <t>см-ль для ванной, кер. карт. ⌀40, выносн. карт. дивертор, излив 350мм, хром LUN6-A031</t>
  </si>
  <si>
    <t>3 185.03 руб.</t>
  </si>
  <si>
    <t>SMS-190018</t>
  </si>
  <si>
    <t>LUN7-A031</t>
  </si>
  <si>
    <t>см-ль для ванной, кер. картридж ⌀40, карт. пер. в корпусе, излив 350мм, хром LUN7-A031</t>
  </si>
  <si>
    <t>3 306.44 руб.</t>
  </si>
  <si>
    <t>SMS-190019</t>
  </si>
  <si>
    <t>SUP1-A045</t>
  </si>
  <si>
    <t>см-ль для умывальника, кер. картридж ⌀35, шпилька, хром SUP1-A045</t>
  </si>
  <si>
    <t>1 398.75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</si>
  <si>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</si>
  <si>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</si>
  <si>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</si>
  <si>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</si>
  <si>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</si>
  <si>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</si>
  <si>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2 647.81 руб.</t>
  </si>
  <si>
    <t>SMS-190023</t>
  </si>
  <si>
    <t>JAT1-A094</t>
  </si>
  <si>
    <t>см-ль для умывальника монолитный, ø35, нерж. cталь, JAT1-A094</t>
  </si>
  <si>
    <t>2 553.01 руб.</t>
  </si>
  <si>
    <t>SMS-190024</t>
  </si>
  <si>
    <t>JAT1-B094</t>
  </si>
  <si>
    <t>см-ль для раковины-чаши, ø35, нерж. cталь, JAT1-B094</t>
  </si>
  <si>
    <t>2 865.69 руб.</t>
  </si>
  <si>
    <t>SMS-190025</t>
  </si>
  <si>
    <t>JAT3-A094</t>
  </si>
  <si>
    <t>см-ль для ванны с кор. с пов. изл, ø35, перекл. изливом, нерж. cталь, JAT3-A094</t>
  </si>
  <si>
    <t>4 728.48 руб.</t>
  </si>
  <si>
    <t>SMS-190026</t>
  </si>
  <si>
    <t>JAT7-A094</t>
  </si>
  <si>
    <t>см-ль для ванны, ø35, нерж. cталь, JAT7-A094</t>
  </si>
  <si>
    <t>6 135.54 руб.</t>
  </si>
  <si>
    <t>SMS-190034</t>
  </si>
  <si>
    <t>JIK3-A102-A</t>
  </si>
  <si>
    <t>см-ль для ванной, шаровое переключение, кер. (1/2) 90° JIK3-A102-A</t>
  </si>
  <si>
    <t>2 193.76 руб.</t>
  </si>
  <si>
    <t>SMS-190035</t>
  </si>
  <si>
    <t>JIK5-A102-A</t>
  </si>
  <si>
    <t>см-ль для душ.кабины с шланг., кер.(1/2) 90° JIK5-A102-A</t>
  </si>
  <si>
    <t>1 746.36 руб.</t>
  </si>
  <si>
    <t>SMS-190036</t>
  </si>
  <si>
    <t>JIK7-A102-A</t>
  </si>
  <si>
    <t>см-ль для ванной длинный излив, шаровое переключение, кер. (1/2) 90° JIK7-A102-A</t>
  </si>
  <si>
    <t>2 065.69 руб.</t>
  </si>
  <si>
    <t>SMS-190050</t>
  </si>
  <si>
    <t>SIT3-A182</t>
  </si>
  <si>
    <t>см-ль для ванной, кер. картридж ⌀40, картриджный пер. в корпусе, хром SITB3-A182</t>
  </si>
  <si>
    <t>4 369.23 руб.</t>
  </si>
  <si>
    <t>SMS-260018</t>
  </si>
  <si>
    <t>V243511</t>
  </si>
  <si>
    <t>Смеситель одноручковый для умывальника  VIEIR (1/10шт)</t>
  </si>
  <si>
    <t>4 089.68 руб.</t>
  </si>
  <si>
    <t>SMS-260166</t>
  </si>
  <si>
    <t>V15006G</t>
  </si>
  <si>
    <t>Смеситель для кухни с фильтром,  с гибким изливом (10/1шт)</t>
  </si>
  <si>
    <t>9 145.98 руб.</t>
  </si>
  <si>
    <t>SMS-290062</t>
  </si>
  <si>
    <t>EZA5-D090</t>
  </si>
  <si>
    <t>см-ль для душа без излива, ø35, нерж. cталь, EZA5-D090</t>
  </si>
  <si>
    <t>3 437.19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</si>
  <si>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</si>
  <si>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</si>
  <si>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</si>
  <si>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</si>
  <si>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</si>
  <si>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</si>
  <si>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</si>
  <si>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8 328.80 руб.</t>
  </si>
  <si>
    <t>VER-100129</t>
  </si>
  <si>
    <t>V333531C</t>
  </si>
  <si>
    <t>Смеситель для ванны“VIEIR" (10/1шт)</t>
  </si>
  <si>
    <t>7 766.99 руб.</t>
  </si>
  <si>
    <t>VER-100240</t>
  </si>
  <si>
    <t>V013552</t>
  </si>
  <si>
    <t>Смеситель для биде</t>
  </si>
  <si>
    <t>6 248.02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</si>
</sst>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SUM(J2:J254)</f>
        <v>0</v>
      </c>
      <c r="K1" s="4" t="s">
        <v>9</v>
      </c>
      <c r="L1" s="5"/>
    </row>
    <row r="2" spans="1:12">
      <c r="A2" s="1"/>
      <c r="B2" s="1">
        <v>882529</v>
      </c>
      <c r="C2" s="1" t="s">
        <v>10</v>
      </c>
      <c r="D2" s="1">
        <v>567046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K2*1844.08</f>
        <v>0</v>
      </c>
    </row>
    <row r="3" spans="1:12">
      <c r="A3" s="1"/>
      <c r="B3" s="1">
        <v>882528</v>
      </c>
      <c r="C3" s="1" t="s">
        <v>14</v>
      </c>
      <c r="D3" s="1">
        <v>567038</v>
      </c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K3*1802.64</f>
        <v>0</v>
      </c>
    </row>
    <row r="4" spans="1:12">
      <c r="A4" s="1"/>
      <c r="B4" s="1">
        <v>825926</v>
      </c>
      <c r="C4" s="1" t="s">
        <v>17</v>
      </c>
      <c r="D4" s="1" t="s">
        <v>18</v>
      </c>
      <c r="E4" s="3" t="s">
        <v>19</v>
      </c>
      <c r="F4" s="1" t="s">
        <v>20</v>
      </c>
      <c r="G4" s="1">
        <v>1</v>
      </c>
      <c r="H4" s="1">
        <v>0</v>
      </c>
      <c r="I4" s="1">
        <v>0</v>
      </c>
      <c r="J4" s="1" t="s">
        <v>13</v>
      </c>
      <c r="K4" s="2"/>
      <c r="L4" s="5">
        <f>K4*8270.16</f>
        <v>0</v>
      </c>
    </row>
    <row r="5" spans="1:12">
      <c r="A5" s="1"/>
      <c r="B5" s="1">
        <v>825927</v>
      </c>
      <c r="C5" s="1" t="s">
        <v>21</v>
      </c>
      <c r="D5" s="1" t="s">
        <v>22</v>
      </c>
      <c r="E5" s="3" t="s">
        <v>23</v>
      </c>
      <c r="F5" s="1" t="s">
        <v>24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K5*4407.47</f>
        <v>0</v>
      </c>
    </row>
    <row r="6" spans="1:12">
      <c r="A6" s="1"/>
      <c r="B6" s="1">
        <v>825928</v>
      </c>
      <c r="C6" s="1" t="s">
        <v>25</v>
      </c>
      <c r="D6" s="1" t="s">
        <v>26</v>
      </c>
      <c r="E6" s="3" t="s">
        <v>27</v>
      </c>
      <c r="F6" s="1" t="s">
        <v>28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K6*4488.81</f>
        <v>0</v>
      </c>
    </row>
    <row r="7" spans="1:12">
      <c r="A7" s="1"/>
      <c r="B7" s="1">
        <v>825929</v>
      </c>
      <c r="C7" s="1" t="s">
        <v>29</v>
      </c>
      <c r="D7" s="1" t="s">
        <v>30</v>
      </c>
      <c r="E7" s="3" t="s">
        <v>31</v>
      </c>
      <c r="F7" s="1" t="s">
        <v>32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K7*7237.34</f>
        <v>0</v>
      </c>
    </row>
    <row r="8" spans="1:12">
      <c r="A8" s="1"/>
      <c r="B8" s="1">
        <v>825930</v>
      </c>
      <c r="C8" s="1" t="s">
        <v>33</v>
      </c>
      <c r="D8" s="1" t="s">
        <v>34</v>
      </c>
      <c r="E8" s="3" t="s">
        <v>27</v>
      </c>
      <c r="F8" s="1" t="s">
        <v>35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K8*5209.52</f>
        <v>0</v>
      </c>
    </row>
    <row r="9" spans="1:12">
      <c r="A9" s="1"/>
      <c r="B9" s="1">
        <v>825931</v>
      </c>
      <c r="C9" s="1" t="s">
        <v>36</v>
      </c>
      <c r="D9" s="1" t="s">
        <v>37</v>
      </c>
      <c r="E9" s="3" t="s">
        <v>27</v>
      </c>
      <c r="F9" s="1" t="s">
        <v>38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K9*6425.83</f>
        <v>0</v>
      </c>
    </row>
    <row r="10" spans="1:12">
      <c r="A10" s="1"/>
      <c r="B10" s="1">
        <v>825932</v>
      </c>
      <c r="C10" s="1" t="s">
        <v>39</v>
      </c>
      <c r="D10" s="1" t="s">
        <v>40</v>
      </c>
      <c r="E10" s="3" t="s">
        <v>27</v>
      </c>
      <c r="F10" s="1" t="s">
        <v>41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K10*5604.87</f>
        <v>0</v>
      </c>
    </row>
    <row r="11" spans="1:12">
      <c r="A11" s="1"/>
      <c r="B11" s="1">
        <v>825933</v>
      </c>
      <c r="C11" s="1" t="s">
        <v>42</v>
      </c>
      <c r="D11" s="1" t="s">
        <v>43</v>
      </c>
      <c r="E11" s="3" t="s">
        <v>27</v>
      </c>
      <c r="F11" s="1" t="s">
        <v>44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K11*6571.49</f>
        <v>0</v>
      </c>
    </row>
    <row r="12" spans="1:12">
      <c r="A12" s="1"/>
      <c r="B12" s="1">
        <v>825934</v>
      </c>
      <c r="C12" s="1" t="s">
        <v>45</v>
      </c>
      <c r="D12" s="1" t="s">
        <v>46</v>
      </c>
      <c r="E12" s="3" t="s">
        <v>47</v>
      </c>
      <c r="F12" s="1" t="s">
        <v>48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K12*2852.56</f>
        <v>0</v>
      </c>
    </row>
    <row r="13" spans="1:12">
      <c r="A13" s="1"/>
      <c r="B13" s="1">
        <v>825935</v>
      </c>
      <c r="C13" s="1" t="s">
        <v>49</v>
      </c>
      <c r="D13" s="1" t="s">
        <v>50</v>
      </c>
      <c r="E13" s="3" t="s">
        <v>47</v>
      </c>
      <c r="F13" s="1" t="s">
        <v>51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K13*2515.85</f>
        <v>0</v>
      </c>
    </row>
    <row r="14" spans="1:12">
      <c r="A14" s="1"/>
      <c r="B14" s="1">
        <v>825936</v>
      </c>
      <c r="C14" s="1" t="s">
        <v>52</v>
      </c>
      <c r="D14" s="1" t="s">
        <v>53</v>
      </c>
      <c r="E14" s="3" t="s">
        <v>47</v>
      </c>
      <c r="F14" s="1" t="s">
        <v>54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K14*2487.48</f>
        <v>0</v>
      </c>
    </row>
    <row r="15" spans="1:12">
      <c r="A15" s="1"/>
      <c r="B15" s="1">
        <v>825937</v>
      </c>
      <c r="C15" s="1" t="s">
        <v>55</v>
      </c>
      <c r="D15" s="1" t="s">
        <v>56</v>
      </c>
      <c r="E15" s="3" t="s">
        <v>47</v>
      </c>
      <c r="F15" s="1" t="s">
        <v>57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K15*2313.45</f>
        <v>0</v>
      </c>
    </row>
    <row r="16" spans="1:12">
      <c r="A16" s="1"/>
      <c r="B16" s="1">
        <v>825938</v>
      </c>
      <c r="C16" s="1" t="s">
        <v>58</v>
      </c>
      <c r="D16" s="1" t="s">
        <v>59</v>
      </c>
      <c r="E16" s="3" t="s">
        <v>47</v>
      </c>
      <c r="F16" s="1" t="s">
        <v>60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K16*2341.83</f>
        <v>0</v>
      </c>
    </row>
    <row r="17" spans="1:12">
      <c r="A17" s="1"/>
      <c r="B17" s="1">
        <v>825939</v>
      </c>
      <c r="C17" s="1" t="s">
        <v>61</v>
      </c>
      <c r="D17" s="1" t="s">
        <v>62</v>
      </c>
      <c r="E17" s="3" t="s">
        <v>47</v>
      </c>
      <c r="F17" s="1" t="s">
        <v>63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K17*2877.15</f>
        <v>0</v>
      </c>
    </row>
    <row r="18" spans="1:12">
      <c r="A18" s="1"/>
      <c r="B18" s="1">
        <v>825940</v>
      </c>
      <c r="C18" s="1" t="s">
        <v>64</v>
      </c>
      <c r="D18" s="1" t="s">
        <v>65</v>
      </c>
      <c r="E18" s="3" t="s">
        <v>27</v>
      </c>
      <c r="F18" s="1" t="s">
        <v>66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K18*5818.62</f>
        <v>0</v>
      </c>
    </row>
    <row r="19" spans="1:12">
      <c r="A19" s="1"/>
      <c r="B19" s="1">
        <v>825941</v>
      </c>
      <c r="C19" s="1" t="s">
        <v>67</v>
      </c>
      <c r="D19" s="1" t="s">
        <v>68</v>
      </c>
      <c r="E19" s="3" t="s">
        <v>19</v>
      </c>
      <c r="F19" s="1" t="s">
        <v>69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K19*6268.83</f>
        <v>0</v>
      </c>
    </row>
    <row r="20" spans="1:12">
      <c r="A20" s="1"/>
      <c r="B20" s="1">
        <v>825942</v>
      </c>
      <c r="C20" s="1" t="s">
        <v>70</v>
      </c>
      <c r="D20" s="1" t="s">
        <v>71</v>
      </c>
      <c r="E20" s="3" t="s">
        <v>27</v>
      </c>
      <c r="F20" s="1" t="s">
        <v>72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K20*6172.36</f>
        <v>0</v>
      </c>
    </row>
    <row r="21" spans="1:12">
      <c r="A21" s="1"/>
      <c r="B21" s="1">
        <v>825943</v>
      </c>
      <c r="C21" s="1" t="s">
        <v>73</v>
      </c>
      <c r="D21" s="1" t="s">
        <v>74</v>
      </c>
      <c r="E21" s="3" t="s">
        <v>19</v>
      </c>
      <c r="F21" s="1" t="s">
        <v>75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K21*6070.21</f>
        <v>0</v>
      </c>
    </row>
    <row r="22" spans="1:12">
      <c r="A22" s="1"/>
      <c r="B22" s="1">
        <v>825944</v>
      </c>
      <c r="C22" s="1" t="s">
        <v>76</v>
      </c>
      <c r="D22" s="1" t="s">
        <v>77</v>
      </c>
      <c r="E22" s="3" t="s">
        <v>27</v>
      </c>
      <c r="F22" s="1" t="s">
        <v>78</v>
      </c>
      <c r="G22" s="1">
        <v>1</v>
      </c>
      <c r="H22" s="1">
        <v>0</v>
      </c>
      <c r="I22" s="1">
        <v>0</v>
      </c>
      <c r="J22" s="1" t="s">
        <v>13</v>
      </c>
      <c r="K22" s="2"/>
      <c r="L22" s="5">
        <f>K22*6448.53</f>
        <v>0</v>
      </c>
    </row>
    <row r="23" spans="1:12">
      <c r="A23" s="1"/>
      <c r="B23" s="1">
        <v>825945</v>
      </c>
      <c r="C23" s="1" t="s">
        <v>79</v>
      </c>
      <c r="D23" s="1" t="s">
        <v>80</v>
      </c>
      <c r="E23" s="3" t="s">
        <v>19</v>
      </c>
      <c r="F23" s="1" t="s">
        <v>81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K23*5270.05</f>
        <v>0</v>
      </c>
    </row>
    <row r="24" spans="1:12">
      <c r="A24" s="1"/>
      <c r="B24" s="1">
        <v>825946</v>
      </c>
      <c r="C24" s="1" t="s">
        <v>82</v>
      </c>
      <c r="D24" s="1" t="s">
        <v>83</v>
      </c>
      <c r="E24" s="3" t="s">
        <v>27</v>
      </c>
      <c r="F24" s="1" t="s">
        <v>84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K24*5213.30</f>
        <v>0</v>
      </c>
    </row>
    <row r="25" spans="1:12">
      <c r="A25" s="1"/>
      <c r="B25" s="1">
        <v>825947</v>
      </c>
      <c r="C25" s="1" t="s">
        <v>85</v>
      </c>
      <c r="D25" s="1" t="s">
        <v>86</v>
      </c>
      <c r="E25" s="3" t="s">
        <v>19</v>
      </c>
      <c r="F25" s="1" t="s">
        <v>87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K25*9724.82</f>
        <v>0</v>
      </c>
    </row>
    <row r="26" spans="1:12">
      <c r="A26" s="1"/>
      <c r="B26" s="1">
        <v>825948</v>
      </c>
      <c r="C26" s="1" t="s">
        <v>88</v>
      </c>
      <c r="D26" s="1" t="s">
        <v>89</v>
      </c>
      <c r="E26" s="3" t="s">
        <v>19</v>
      </c>
      <c r="F26" s="1" t="s">
        <v>90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K26*6620.67</f>
        <v>0</v>
      </c>
    </row>
    <row r="27" spans="1:12">
      <c r="A27" s="1"/>
      <c r="B27" s="1">
        <v>825949</v>
      </c>
      <c r="C27" s="1" t="s">
        <v>91</v>
      </c>
      <c r="D27" s="1" t="s">
        <v>92</v>
      </c>
      <c r="E27" s="3" t="s">
        <v>27</v>
      </c>
      <c r="F27" s="1" t="s">
        <v>93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K27*6652.83</f>
        <v>0</v>
      </c>
    </row>
    <row r="28" spans="1:12">
      <c r="A28" s="1"/>
      <c r="B28" s="1">
        <v>825950</v>
      </c>
      <c r="C28" s="1" t="s">
        <v>94</v>
      </c>
      <c r="D28" s="1" t="s">
        <v>95</v>
      </c>
      <c r="E28" s="3" t="s">
        <v>96</v>
      </c>
      <c r="F28" s="1" t="s">
        <v>97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K28*4662.84</f>
        <v>0</v>
      </c>
    </row>
    <row r="29" spans="1:12">
      <c r="A29" s="1"/>
      <c r="B29" s="1">
        <v>825951</v>
      </c>
      <c r="C29" s="1" t="s">
        <v>98</v>
      </c>
      <c r="D29" s="1" t="s">
        <v>99</v>
      </c>
      <c r="E29" s="3" t="s">
        <v>100</v>
      </c>
      <c r="F29" s="1" t="s">
        <v>101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K29*4721.48</f>
        <v>0</v>
      </c>
    </row>
    <row r="30" spans="1:12">
      <c r="A30" s="1"/>
      <c r="B30" s="1">
        <v>825952</v>
      </c>
      <c r="C30" s="1" t="s">
        <v>102</v>
      </c>
      <c r="D30" s="1" t="s">
        <v>103</v>
      </c>
      <c r="E30" s="3" t="s">
        <v>104</v>
      </c>
      <c r="F30" s="1" t="s">
        <v>105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K30*5194.39</f>
        <v>0</v>
      </c>
    </row>
    <row r="31" spans="1:12">
      <c r="A31" s="1"/>
      <c r="B31" s="1">
        <v>825953</v>
      </c>
      <c r="C31" s="1" t="s">
        <v>106</v>
      </c>
      <c r="D31" s="1" t="s">
        <v>107</v>
      </c>
      <c r="E31" s="3" t="s">
        <v>19</v>
      </c>
      <c r="F31" s="1" t="s">
        <v>108</v>
      </c>
      <c r="G31" s="1">
        <v>3</v>
      </c>
      <c r="H31" s="1">
        <v>0</v>
      </c>
      <c r="I31" s="1">
        <v>0</v>
      </c>
      <c r="J31" s="1" t="s">
        <v>13</v>
      </c>
      <c r="K31" s="2"/>
      <c r="L31" s="5">
        <f>K31*6688.77</f>
        <v>0</v>
      </c>
    </row>
    <row r="32" spans="1:12">
      <c r="A32" s="1"/>
      <c r="B32" s="1">
        <v>825954</v>
      </c>
      <c r="C32" s="1" t="s">
        <v>109</v>
      </c>
      <c r="D32" s="1" t="s">
        <v>110</v>
      </c>
      <c r="E32" s="3" t="s">
        <v>27</v>
      </c>
      <c r="F32" s="1" t="s">
        <v>111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K32*6021.03</f>
        <v>0</v>
      </c>
    </row>
    <row r="33" spans="1:12">
      <c r="A33" s="1"/>
      <c r="B33" s="1">
        <v>825955</v>
      </c>
      <c r="C33" s="1" t="s">
        <v>112</v>
      </c>
      <c r="D33" s="1" t="s">
        <v>113</v>
      </c>
      <c r="E33" s="3" t="s">
        <v>19</v>
      </c>
      <c r="F33" s="1" t="s">
        <v>114</v>
      </c>
      <c r="G33" s="1">
        <v>2</v>
      </c>
      <c r="H33" s="1">
        <v>0</v>
      </c>
      <c r="I33" s="1">
        <v>0</v>
      </c>
      <c r="J33" s="1" t="s">
        <v>13</v>
      </c>
      <c r="K33" s="2"/>
      <c r="L33" s="5">
        <f>K33*6450.42</f>
        <v>0</v>
      </c>
    </row>
    <row r="34" spans="1:12">
      <c r="A34" s="1"/>
      <c r="B34" s="1">
        <v>825956</v>
      </c>
      <c r="C34" s="1" t="s">
        <v>115</v>
      </c>
      <c r="D34" s="1" t="s">
        <v>116</v>
      </c>
      <c r="E34" s="3" t="s">
        <v>27</v>
      </c>
      <c r="F34" s="1" t="s">
        <v>117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K34*6359.63</f>
        <v>0</v>
      </c>
    </row>
    <row r="35" spans="1:12">
      <c r="A35" s="1"/>
      <c r="B35" s="1">
        <v>825957</v>
      </c>
      <c r="C35" s="1" t="s">
        <v>118</v>
      </c>
      <c r="D35" s="1" t="s">
        <v>119</v>
      </c>
      <c r="E35" s="3" t="s">
        <v>27</v>
      </c>
      <c r="F35" s="1" t="s">
        <v>120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K35*6113.72</f>
        <v>0</v>
      </c>
    </row>
    <row r="36" spans="1:12">
      <c r="A36" s="1"/>
      <c r="B36" s="1">
        <v>825958</v>
      </c>
      <c r="C36" s="1" t="s">
        <v>121</v>
      </c>
      <c r="D36" s="1" t="s">
        <v>122</v>
      </c>
      <c r="E36" s="3" t="s">
        <v>123</v>
      </c>
      <c r="F36" s="1" t="s">
        <v>124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K36*4708.24</f>
        <v>0</v>
      </c>
    </row>
    <row r="37" spans="1:12">
      <c r="A37" s="1"/>
      <c r="B37" s="1">
        <v>825959</v>
      </c>
      <c r="C37" s="1" t="s">
        <v>125</v>
      </c>
      <c r="D37" s="1" t="s">
        <v>126</v>
      </c>
      <c r="E37" s="3" t="s">
        <v>27</v>
      </c>
      <c r="F37" s="1" t="s">
        <v>127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K37*4780.12</f>
        <v>0</v>
      </c>
    </row>
    <row r="38" spans="1:12">
      <c r="A38" s="1"/>
      <c r="B38" s="1">
        <v>825960</v>
      </c>
      <c r="C38" s="1" t="s">
        <v>128</v>
      </c>
      <c r="D38" s="1" t="s">
        <v>129</v>
      </c>
      <c r="E38" s="3" t="s">
        <v>130</v>
      </c>
      <c r="F38" s="1" t="s">
        <v>131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K38*5357.07</f>
        <v>0</v>
      </c>
    </row>
    <row r="39" spans="1:12">
      <c r="A39" s="1"/>
      <c r="B39" s="1">
        <v>825961</v>
      </c>
      <c r="C39" s="1" t="s">
        <v>132</v>
      </c>
      <c r="D39" s="1" t="s">
        <v>133</v>
      </c>
      <c r="E39" s="3" t="s">
        <v>134</v>
      </c>
      <c r="F39" s="1" t="s">
        <v>105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K39*5194.39</f>
        <v>0</v>
      </c>
    </row>
    <row r="40" spans="1:12">
      <c r="A40" s="1"/>
      <c r="B40" s="1">
        <v>825962</v>
      </c>
      <c r="C40" s="1" t="s">
        <v>135</v>
      </c>
      <c r="D40" s="1" t="s">
        <v>136</v>
      </c>
      <c r="E40" s="3" t="s">
        <v>137</v>
      </c>
      <c r="F40" s="1" t="s">
        <v>138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K40*5266.27</f>
        <v>0</v>
      </c>
    </row>
    <row r="41" spans="1:12">
      <c r="A41" s="1"/>
      <c r="B41" s="1">
        <v>825963</v>
      </c>
      <c r="C41" s="1" t="s">
        <v>139</v>
      </c>
      <c r="D41" s="1" t="s">
        <v>140</v>
      </c>
      <c r="E41" s="3" t="s">
        <v>141</v>
      </c>
      <c r="F41" s="1" t="s">
        <v>142</v>
      </c>
      <c r="G41" s="1">
        <v>1</v>
      </c>
      <c r="H41" s="1">
        <v>0</v>
      </c>
      <c r="I41" s="1">
        <v>0</v>
      </c>
      <c r="J41" s="1" t="s">
        <v>13</v>
      </c>
      <c r="K41" s="2"/>
      <c r="L41" s="5">
        <f>K41*12912.20</f>
        <v>0</v>
      </c>
    </row>
    <row r="42" spans="1:12">
      <c r="A42" s="1"/>
      <c r="B42" s="1">
        <v>825964</v>
      </c>
      <c r="C42" s="1" t="s">
        <v>143</v>
      </c>
      <c r="D42" s="1" t="s">
        <v>144</v>
      </c>
      <c r="E42" s="3" t="s">
        <v>137</v>
      </c>
      <c r="F42" s="1" t="s">
        <v>145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K42*5271.94</f>
        <v>0</v>
      </c>
    </row>
    <row r="43" spans="1:12">
      <c r="A43" s="1"/>
      <c r="B43" s="1">
        <v>825965</v>
      </c>
      <c r="C43" s="1" t="s">
        <v>146</v>
      </c>
      <c r="D43" s="1" t="s">
        <v>147</v>
      </c>
      <c r="E43" s="3" t="s">
        <v>148</v>
      </c>
      <c r="F43" s="1" t="s">
        <v>149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K43*6155.33</f>
        <v>0</v>
      </c>
    </row>
    <row r="44" spans="1:12">
      <c r="A44" s="1"/>
      <c r="B44" s="1">
        <v>825966</v>
      </c>
      <c r="C44" s="1" t="s">
        <v>150</v>
      </c>
      <c r="D44" s="1" t="s">
        <v>151</v>
      </c>
      <c r="E44" s="3" t="s">
        <v>137</v>
      </c>
      <c r="F44" s="1" t="s">
        <v>152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K44*6030.48</f>
        <v>0</v>
      </c>
    </row>
    <row r="45" spans="1:12">
      <c r="A45" s="1"/>
      <c r="B45" s="1">
        <v>825967</v>
      </c>
      <c r="C45" s="1" t="s">
        <v>153</v>
      </c>
      <c r="D45" s="1" t="s">
        <v>154</v>
      </c>
      <c r="E45" s="3" t="s">
        <v>155</v>
      </c>
      <c r="F45" s="1" t="s">
        <v>156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K45*5360.85</f>
        <v>0</v>
      </c>
    </row>
    <row r="46" spans="1:12">
      <c r="A46" s="1"/>
      <c r="B46" s="1">
        <v>825968</v>
      </c>
      <c r="C46" s="1" t="s">
        <v>157</v>
      </c>
      <c r="D46" s="1" t="s">
        <v>158</v>
      </c>
      <c r="E46" s="3" t="s">
        <v>159</v>
      </c>
      <c r="F46" s="1" t="s">
        <v>160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K46*5258.70</f>
        <v>0</v>
      </c>
    </row>
    <row r="47" spans="1:12">
      <c r="A47" s="1"/>
      <c r="B47" s="1">
        <v>825969</v>
      </c>
      <c r="C47" s="1" t="s">
        <v>161</v>
      </c>
      <c r="D47" s="1" t="s">
        <v>162</v>
      </c>
      <c r="E47" s="3" t="s">
        <v>163</v>
      </c>
      <c r="F47" s="1" t="s">
        <v>164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K47*4609.88</f>
        <v>0</v>
      </c>
    </row>
    <row r="48" spans="1:12">
      <c r="A48" s="1"/>
      <c r="B48" s="1">
        <v>825970</v>
      </c>
      <c r="C48" s="1" t="s">
        <v>165</v>
      </c>
      <c r="D48" s="1" t="s">
        <v>166</v>
      </c>
      <c r="E48" s="3" t="s">
        <v>167</v>
      </c>
      <c r="F48" s="1" t="s">
        <v>168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K48*5109.27</f>
        <v>0</v>
      </c>
    </row>
    <row r="49" spans="1:12">
      <c r="A49" s="1"/>
      <c r="B49" s="1">
        <v>825971</v>
      </c>
      <c r="C49" s="1" t="s">
        <v>169</v>
      </c>
      <c r="D49" s="1" t="s">
        <v>170</v>
      </c>
      <c r="E49" s="3" t="s">
        <v>163</v>
      </c>
      <c r="F49" s="1" t="s">
        <v>171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K49*3919.44</f>
        <v>0</v>
      </c>
    </row>
    <row r="50" spans="1:12">
      <c r="A50" s="1"/>
      <c r="B50" s="1">
        <v>825972</v>
      </c>
      <c r="C50" s="1" t="s">
        <v>172</v>
      </c>
      <c r="D50" s="1" t="s">
        <v>173</v>
      </c>
      <c r="E50" s="3" t="s">
        <v>174</v>
      </c>
      <c r="F50" s="1" t="s">
        <v>175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K50*6130.74</f>
        <v>0</v>
      </c>
    </row>
    <row r="51" spans="1:12">
      <c r="A51" s="1"/>
      <c r="B51" s="1">
        <v>825973</v>
      </c>
      <c r="C51" s="1" t="s">
        <v>176</v>
      </c>
      <c r="D51" s="1" t="s">
        <v>177</v>
      </c>
      <c r="E51" s="3" t="s">
        <v>163</v>
      </c>
      <c r="F51" s="1" t="s">
        <v>178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K51*4456.66</f>
        <v>0</v>
      </c>
    </row>
    <row r="52" spans="1:12">
      <c r="A52" s="1"/>
      <c r="B52" s="1">
        <v>825974</v>
      </c>
      <c r="C52" s="1" t="s">
        <v>179</v>
      </c>
      <c r="D52" s="1" t="s">
        <v>180</v>
      </c>
      <c r="E52" s="3" t="s">
        <v>181</v>
      </c>
      <c r="F52" s="1" t="s">
        <v>182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K52*9766.43</f>
        <v>0</v>
      </c>
    </row>
    <row r="53" spans="1:12">
      <c r="A53" s="1"/>
      <c r="B53" s="1">
        <v>825975</v>
      </c>
      <c r="C53" s="1" t="s">
        <v>183</v>
      </c>
      <c r="D53" s="1" t="s">
        <v>184</v>
      </c>
      <c r="E53" s="3" t="s">
        <v>163</v>
      </c>
      <c r="F53" s="1" t="s">
        <v>185</v>
      </c>
      <c r="G53" s="1">
        <v>1</v>
      </c>
      <c r="H53" s="1">
        <v>0</v>
      </c>
      <c r="I53" s="1">
        <v>0</v>
      </c>
      <c r="J53" s="1" t="s">
        <v>13</v>
      </c>
      <c r="K53" s="2"/>
      <c r="L53" s="5">
        <f>K53*4367.75</f>
        <v>0</v>
      </c>
    </row>
    <row r="54" spans="1:12">
      <c r="A54" s="1"/>
      <c r="B54" s="1">
        <v>825976</v>
      </c>
      <c r="C54" s="1" t="s">
        <v>186</v>
      </c>
      <c r="D54" s="1" t="s">
        <v>187</v>
      </c>
      <c r="E54" s="3" t="s">
        <v>47</v>
      </c>
      <c r="F54" s="1" t="s">
        <v>188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K54*3970.51</f>
        <v>0</v>
      </c>
    </row>
    <row r="55" spans="1:12">
      <c r="A55" s="1"/>
      <c r="B55" s="1">
        <v>825977</v>
      </c>
      <c r="C55" s="1" t="s">
        <v>189</v>
      </c>
      <c r="D55" s="1" t="s">
        <v>190</v>
      </c>
      <c r="E55" s="3" t="s">
        <v>191</v>
      </c>
      <c r="F55" s="1" t="s">
        <v>192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K55*2733.39</f>
        <v>0</v>
      </c>
    </row>
    <row r="56" spans="1:12">
      <c r="A56" s="1"/>
      <c r="B56" s="1">
        <v>825978</v>
      </c>
      <c r="C56" s="1" t="s">
        <v>193</v>
      </c>
      <c r="D56" s="1" t="s">
        <v>194</v>
      </c>
      <c r="E56" s="3" t="s">
        <v>47</v>
      </c>
      <c r="F56" s="1" t="s">
        <v>195</v>
      </c>
      <c r="G56" s="1">
        <v>0</v>
      </c>
      <c r="H56" s="1">
        <v>0</v>
      </c>
      <c r="I56" s="1">
        <v>0</v>
      </c>
      <c r="J56" s="1" t="s">
        <v>13</v>
      </c>
      <c r="K56" s="2"/>
      <c r="L56" s="5">
        <f>K56*4038.61</f>
        <v>0</v>
      </c>
    </row>
    <row r="57" spans="1:12">
      <c r="A57" s="1"/>
      <c r="B57" s="1">
        <v>825979</v>
      </c>
      <c r="C57" s="1" t="s">
        <v>196</v>
      </c>
      <c r="D57" s="1" t="s">
        <v>197</v>
      </c>
      <c r="E57" s="3" t="s">
        <v>47</v>
      </c>
      <c r="F57" s="1" t="s">
        <v>198</v>
      </c>
      <c r="G57" s="1">
        <v>0</v>
      </c>
      <c r="H57" s="1">
        <v>0</v>
      </c>
      <c r="I57" s="1">
        <v>0</v>
      </c>
      <c r="J57" s="1" t="s">
        <v>13</v>
      </c>
      <c r="K57" s="2"/>
      <c r="L57" s="5">
        <f>K57*3981.86</f>
        <v>0</v>
      </c>
    </row>
    <row r="58" spans="1:12">
      <c r="A58" s="1"/>
      <c r="B58" s="1">
        <v>825980</v>
      </c>
      <c r="C58" s="1" t="s">
        <v>199</v>
      </c>
      <c r="D58" s="1" t="s">
        <v>200</v>
      </c>
      <c r="E58" s="3" t="s">
        <v>47</v>
      </c>
      <c r="F58" s="1" t="s">
        <v>201</v>
      </c>
      <c r="G58" s="1">
        <v>2</v>
      </c>
      <c r="H58" s="1">
        <v>0</v>
      </c>
      <c r="I58" s="1">
        <v>0</v>
      </c>
      <c r="J58" s="1" t="s">
        <v>13</v>
      </c>
      <c r="K58" s="2"/>
      <c r="L58" s="5">
        <f>K58*3291.42</f>
        <v>0</v>
      </c>
    </row>
    <row r="59" spans="1:12">
      <c r="A59" s="1"/>
      <c r="B59" s="1">
        <v>825981</v>
      </c>
      <c r="C59" s="1" t="s">
        <v>202</v>
      </c>
      <c r="D59" s="1" t="s">
        <v>203</v>
      </c>
      <c r="E59" s="3" t="s">
        <v>47</v>
      </c>
      <c r="F59" s="1" t="s">
        <v>204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K59*3136.31</f>
        <v>0</v>
      </c>
    </row>
    <row r="60" spans="1:12">
      <c r="A60" s="1"/>
      <c r="B60" s="1">
        <v>825982</v>
      </c>
      <c r="C60" s="1" t="s">
        <v>205</v>
      </c>
      <c r="D60" s="1" t="s">
        <v>206</v>
      </c>
      <c r="E60" s="3" t="s">
        <v>191</v>
      </c>
      <c r="F60" s="1" t="s">
        <v>207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K60*2627.46</f>
        <v>0</v>
      </c>
    </row>
    <row r="61" spans="1:12">
      <c r="A61" s="1"/>
      <c r="B61" s="1">
        <v>825983</v>
      </c>
      <c r="C61" s="1" t="s">
        <v>208</v>
      </c>
      <c r="D61" s="1" t="s">
        <v>209</v>
      </c>
      <c r="E61" s="3" t="s">
        <v>47</v>
      </c>
      <c r="F61" s="1" t="s">
        <v>210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K61*4068.87</f>
        <v>0</v>
      </c>
    </row>
    <row r="62" spans="1:12">
      <c r="A62" s="1"/>
      <c r="B62" s="1">
        <v>825984</v>
      </c>
      <c r="C62" s="1" t="s">
        <v>211</v>
      </c>
      <c r="D62" s="1" t="s">
        <v>212</v>
      </c>
      <c r="E62" s="3" t="s">
        <v>213</v>
      </c>
      <c r="F62" s="1" t="s">
        <v>214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K62*2731.50</f>
        <v>0</v>
      </c>
    </row>
    <row r="63" spans="1:12">
      <c r="A63" s="1"/>
      <c r="B63" s="1">
        <v>825985</v>
      </c>
      <c r="C63" s="1" t="s">
        <v>215</v>
      </c>
      <c r="D63" s="1" t="s">
        <v>216</v>
      </c>
      <c r="E63" s="3" t="s">
        <v>47</v>
      </c>
      <c r="F63" s="1" t="s">
        <v>217</v>
      </c>
      <c r="G63" s="1">
        <v>1</v>
      </c>
      <c r="H63" s="1">
        <v>0</v>
      </c>
      <c r="I63" s="1">
        <v>0</v>
      </c>
      <c r="J63" s="1" t="s">
        <v>13</v>
      </c>
      <c r="K63" s="2"/>
      <c r="L63" s="5">
        <f>K63*4683.65</f>
        <v>0</v>
      </c>
    </row>
    <row r="64" spans="1:12">
      <c r="A64" s="1"/>
      <c r="B64" s="1">
        <v>825986</v>
      </c>
      <c r="C64" s="1" t="s">
        <v>218</v>
      </c>
      <c r="D64" s="1" t="s">
        <v>219</v>
      </c>
      <c r="E64" s="3" t="s">
        <v>47</v>
      </c>
      <c r="F64" s="1" t="s">
        <v>220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K64*3754.87</f>
        <v>0</v>
      </c>
    </row>
    <row r="65" spans="1:12">
      <c r="A65" s="1"/>
      <c r="B65" s="1">
        <v>825987</v>
      </c>
      <c r="C65" s="1" t="s">
        <v>221</v>
      </c>
      <c r="D65" s="1" t="s">
        <v>222</v>
      </c>
      <c r="E65" s="3" t="s">
        <v>47</v>
      </c>
      <c r="F65" s="1" t="s">
        <v>223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K65*3705.68</f>
        <v>0</v>
      </c>
    </row>
    <row r="66" spans="1:12">
      <c r="A66" s="1"/>
      <c r="B66" s="1">
        <v>825988</v>
      </c>
      <c r="C66" s="1" t="s">
        <v>224</v>
      </c>
      <c r="D66" s="1" t="s">
        <v>225</v>
      </c>
      <c r="E66" s="3" t="s">
        <v>191</v>
      </c>
      <c r="F66" s="1" t="s">
        <v>226</v>
      </c>
      <c r="G66" s="1">
        <v>0</v>
      </c>
      <c r="H66" s="1">
        <v>0</v>
      </c>
      <c r="I66" s="1">
        <v>0</v>
      </c>
      <c r="J66" s="1" t="s">
        <v>13</v>
      </c>
      <c r="K66" s="2"/>
      <c r="L66" s="5">
        <f>K66*2748.52</f>
        <v>0</v>
      </c>
    </row>
    <row r="67" spans="1:12">
      <c r="A67" s="1"/>
      <c r="B67" s="1">
        <v>825989</v>
      </c>
      <c r="C67" s="1" t="s">
        <v>227</v>
      </c>
      <c r="D67" s="1" t="s">
        <v>228</v>
      </c>
      <c r="E67" s="3" t="s">
        <v>229</v>
      </c>
      <c r="F67" s="1" t="s">
        <v>230</v>
      </c>
      <c r="G67" s="1">
        <v>0</v>
      </c>
      <c r="H67" s="1">
        <v>0</v>
      </c>
      <c r="I67" s="1">
        <v>0</v>
      </c>
      <c r="J67" s="1" t="s">
        <v>13</v>
      </c>
      <c r="K67" s="2"/>
      <c r="L67" s="5">
        <f>K67*3953.49</f>
        <v>0</v>
      </c>
    </row>
    <row r="68" spans="1:12">
      <c r="A68" s="1"/>
      <c r="B68" s="1">
        <v>825990</v>
      </c>
      <c r="C68" s="1" t="s">
        <v>231</v>
      </c>
      <c r="D68" s="1" t="s">
        <v>232</v>
      </c>
      <c r="E68" s="3" t="s">
        <v>213</v>
      </c>
      <c r="F68" s="1" t="s">
        <v>233</v>
      </c>
      <c r="G68" s="1">
        <v>0</v>
      </c>
      <c r="H68" s="1">
        <v>0</v>
      </c>
      <c r="I68" s="1">
        <v>0</v>
      </c>
      <c r="J68" s="1" t="s">
        <v>13</v>
      </c>
      <c r="K68" s="2"/>
      <c r="L68" s="5">
        <f>K68*4057.52</f>
        <v>0</v>
      </c>
    </row>
    <row r="69" spans="1:12">
      <c r="A69" s="1"/>
      <c r="B69" s="1">
        <v>825991</v>
      </c>
      <c r="C69" s="1" t="s">
        <v>234</v>
      </c>
      <c r="D69" s="1" t="s">
        <v>235</v>
      </c>
      <c r="E69" s="3" t="s">
        <v>236</v>
      </c>
      <c r="F69" s="1" t="s">
        <v>237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K69*3478.69</f>
        <v>0</v>
      </c>
    </row>
    <row r="70" spans="1:12">
      <c r="A70" s="1"/>
      <c r="B70" s="1">
        <v>825992</v>
      </c>
      <c r="C70" s="1" t="s">
        <v>238</v>
      </c>
      <c r="D70" s="1" t="s">
        <v>239</v>
      </c>
      <c r="E70" s="3" t="s">
        <v>240</v>
      </c>
      <c r="F70" s="1" t="s">
        <v>241</v>
      </c>
      <c r="G70" s="1">
        <v>0</v>
      </c>
      <c r="H70" s="1">
        <v>0</v>
      </c>
      <c r="I70" s="1">
        <v>0</v>
      </c>
      <c r="J70" s="1" t="s">
        <v>13</v>
      </c>
      <c r="K70" s="2"/>
      <c r="L70" s="5">
        <f>K70*3476.80</f>
        <v>0</v>
      </c>
    </row>
    <row r="71" spans="1:12">
      <c r="A71" s="1"/>
      <c r="B71" s="1">
        <v>825993</v>
      </c>
      <c r="C71" s="1" t="s">
        <v>242</v>
      </c>
      <c r="D71" s="1" t="s">
        <v>243</v>
      </c>
      <c r="E71" s="3" t="s">
        <v>236</v>
      </c>
      <c r="F71" s="1" t="s">
        <v>188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K71*3970.51</f>
        <v>0</v>
      </c>
    </row>
    <row r="72" spans="1:12">
      <c r="A72" s="1"/>
      <c r="B72" s="1">
        <v>825994</v>
      </c>
      <c r="C72" s="1" t="s">
        <v>244</v>
      </c>
      <c r="D72" s="1" t="s">
        <v>245</v>
      </c>
      <c r="E72" s="3" t="s">
        <v>191</v>
      </c>
      <c r="F72" s="1" t="s">
        <v>246</v>
      </c>
      <c r="G72" s="1">
        <v>0</v>
      </c>
      <c r="H72" s="1">
        <v>0</v>
      </c>
      <c r="I72" s="1">
        <v>0</v>
      </c>
      <c r="J72" s="1" t="s">
        <v>13</v>
      </c>
      <c r="K72" s="2"/>
      <c r="L72" s="5">
        <f>K72*2689.88</f>
        <v>0</v>
      </c>
    </row>
    <row r="73" spans="1:12">
      <c r="A73" s="1"/>
      <c r="B73" s="1">
        <v>825995</v>
      </c>
      <c r="C73" s="1" t="s">
        <v>247</v>
      </c>
      <c r="D73" s="1" t="s">
        <v>248</v>
      </c>
      <c r="E73" s="3" t="s">
        <v>236</v>
      </c>
      <c r="F73" s="1" t="s">
        <v>249</v>
      </c>
      <c r="G73" s="1">
        <v>0</v>
      </c>
      <c r="H73" s="1">
        <v>0</v>
      </c>
      <c r="I73" s="1">
        <v>0</v>
      </c>
      <c r="J73" s="1" t="s">
        <v>13</v>
      </c>
      <c r="K73" s="2"/>
      <c r="L73" s="5">
        <f>K73*3480.58</f>
        <v>0</v>
      </c>
    </row>
    <row r="74" spans="1:12">
      <c r="A74" s="1"/>
      <c r="B74" s="1">
        <v>831337</v>
      </c>
      <c r="C74" s="1" t="s">
        <v>250</v>
      </c>
      <c r="D74" s="1" t="s">
        <v>251</v>
      </c>
      <c r="E74" s="3" t="s">
        <v>252</v>
      </c>
      <c r="F74" s="1" t="s">
        <v>253</v>
      </c>
      <c r="G74" s="1">
        <v>0</v>
      </c>
      <c r="H74" s="1">
        <v>0</v>
      </c>
      <c r="I74" s="1">
        <v>0</v>
      </c>
      <c r="J74" s="1" t="s">
        <v>13</v>
      </c>
      <c r="K74" s="2"/>
      <c r="L74" s="5">
        <f>K74*6370.98</f>
        <v>0</v>
      </c>
    </row>
    <row r="75" spans="1:12">
      <c r="A75" s="1"/>
      <c r="B75" s="1">
        <v>831351</v>
      </c>
      <c r="C75" s="1" t="s">
        <v>254</v>
      </c>
      <c r="D75" s="1" t="s">
        <v>255</v>
      </c>
      <c r="E75" s="3" t="s">
        <v>256</v>
      </c>
      <c r="F75" s="1" t="s">
        <v>257</v>
      </c>
      <c r="G75" s="1">
        <v>0</v>
      </c>
      <c r="H75" s="1">
        <v>0</v>
      </c>
      <c r="I75" s="1">
        <v>0</v>
      </c>
      <c r="J75" s="1" t="s">
        <v>13</v>
      </c>
      <c r="K75" s="2"/>
      <c r="L75" s="5">
        <f>K75*8737.39</f>
        <v>0</v>
      </c>
    </row>
    <row r="76" spans="1:12">
      <c r="A76" s="1"/>
      <c r="B76" s="1">
        <v>831359</v>
      </c>
      <c r="C76" s="1" t="s">
        <v>258</v>
      </c>
      <c r="D76" s="1" t="s">
        <v>259</v>
      </c>
      <c r="E76" s="3" t="s">
        <v>260</v>
      </c>
      <c r="F76" s="1" t="s">
        <v>261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K76*6011.57</f>
        <v>0</v>
      </c>
    </row>
    <row r="77" spans="1:12">
      <c r="A77" s="1"/>
      <c r="B77" s="1">
        <v>831360</v>
      </c>
      <c r="C77" s="1" t="s">
        <v>262</v>
      </c>
      <c r="D77" s="1" t="s">
        <v>263</v>
      </c>
      <c r="E77" s="3" t="s">
        <v>260</v>
      </c>
      <c r="F77" s="1" t="s">
        <v>175</v>
      </c>
      <c r="G77" s="1">
        <v>0</v>
      </c>
      <c r="H77" s="1">
        <v>0</v>
      </c>
      <c r="I77" s="1">
        <v>0</v>
      </c>
      <c r="J77" s="1" t="s">
        <v>13</v>
      </c>
      <c r="K77" s="2"/>
      <c r="L77" s="5">
        <f>K77*6130.74</f>
        <v>0</v>
      </c>
    </row>
    <row r="78" spans="1:12">
      <c r="A78" s="1"/>
      <c r="B78" s="1">
        <v>831363</v>
      </c>
      <c r="C78" s="1" t="s">
        <v>264</v>
      </c>
      <c r="D78" s="1" t="s">
        <v>265</v>
      </c>
      <c r="E78" s="3" t="s">
        <v>266</v>
      </c>
      <c r="F78" s="1" t="s">
        <v>267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K78*4878.49</f>
        <v>0</v>
      </c>
    </row>
    <row r="79" spans="1:12">
      <c r="A79" s="1"/>
      <c r="B79" s="1">
        <v>831364</v>
      </c>
      <c r="C79" s="1" t="s">
        <v>268</v>
      </c>
      <c r="D79" s="1" t="s">
        <v>269</v>
      </c>
      <c r="E79" s="3" t="s">
        <v>270</v>
      </c>
      <c r="F79" s="1" t="s">
        <v>271</v>
      </c>
      <c r="G79" s="1">
        <v>0</v>
      </c>
      <c r="H79" s="1">
        <v>0</v>
      </c>
      <c r="I79" s="1">
        <v>0</v>
      </c>
      <c r="J79" s="1" t="s">
        <v>13</v>
      </c>
      <c r="K79" s="2"/>
      <c r="L79" s="5">
        <f>K79*4957.94</f>
        <v>0</v>
      </c>
    </row>
    <row r="80" spans="1:12">
      <c r="A80" s="1"/>
      <c r="B80" s="1">
        <v>831365</v>
      </c>
      <c r="C80" s="1" t="s">
        <v>272</v>
      </c>
      <c r="D80" s="1" t="s">
        <v>273</v>
      </c>
      <c r="E80" s="3" t="s">
        <v>274</v>
      </c>
      <c r="F80" s="1" t="s">
        <v>275</v>
      </c>
      <c r="G80" s="1">
        <v>0</v>
      </c>
      <c r="H80" s="1">
        <v>0</v>
      </c>
      <c r="I80" s="1">
        <v>0</v>
      </c>
      <c r="J80" s="1" t="s">
        <v>13</v>
      </c>
      <c r="K80" s="2"/>
      <c r="L80" s="5">
        <f>K80*7040.61</f>
        <v>0</v>
      </c>
    </row>
    <row r="81" spans="1:12">
      <c r="A81" s="1"/>
      <c r="B81" s="1">
        <v>831376</v>
      </c>
      <c r="C81" s="1" t="s">
        <v>276</v>
      </c>
      <c r="D81" s="1" t="s">
        <v>277</v>
      </c>
      <c r="E81" s="3" t="s">
        <v>278</v>
      </c>
      <c r="F81" s="1" t="s">
        <v>279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K81*7220.31</f>
        <v>0</v>
      </c>
    </row>
    <row r="82" spans="1:12">
      <c r="A82" s="1"/>
      <c r="B82" s="1">
        <v>831449</v>
      </c>
      <c r="C82" s="1" t="s">
        <v>280</v>
      </c>
      <c r="D82" s="1" t="s">
        <v>281</v>
      </c>
      <c r="E82" s="3" t="s">
        <v>282</v>
      </c>
      <c r="F82" s="1" t="s">
        <v>230</v>
      </c>
      <c r="G82" s="1">
        <v>0</v>
      </c>
      <c r="H82" s="1">
        <v>0</v>
      </c>
      <c r="I82" s="1">
        <v>0</v>
      </c>
      <c r="J82" s="1" t="s">
        <v>13</v>
      </c>
      <c r="K82" s="2"/>
      <c r="L82" s="5">
        <f>K82*3953.49</f>
        <v>0</v>
      </c>
    </row>
    <row r="83" spans="1:12">
      <c r="A83" s="1"/>
      <c r="B83" s="1">
        <v>831451</v>
      </c>
      <c r="C83" s="1" t="s">
        <v>283</v>
      </c>
      <c r="D83" s="1" t="s">
        <v>284</v>
      </c>
      <c r="E83" s="3" t="s">
        <v>282</v>
      </c>
      <c r="F83" s="1" t="s">
        <v>285</v>
      </c>
      <c r="G83" s="1">
        <v>0</v>
      </c>
      <c r="H83" s="1">
        <v>0</v>
      </c>
      <c r="I83" s="1">
        <v>0</v>
      </c>
      <c r="J83" s="1" t="s">
        <v>13</v>
      </c>
      <c r="K83" s="2"/>
      <c r="L83" s="5">
        <f>K83*5256.81</f>
        <v>0</v>
      </c>
    </row>
    <row r="84" spans="1:12">
      <c r="A84" s="1"/>
      <c r="B84" s="1">
        <v>831461</v>
      </c>
      <c r="C84" s="1" t="s">
        <v>286</v>
      </c>
      <c r="D84" s="1" t="s">
        <v>287</v>
      </c>
      <c r="E84" s="3" t="s">
        <v>282</v>
      </c>
      <c r="F84" s="1" t="s">
        <v>288</v>
      </c>
      <c r="G84" s="1">
        <v>0</v>
      </c>
      <c r="H84" s="1">
        <v>0</v>
      </c>
      <c r="I84" s="1">
        <v>0</v>
      </c>
      <c r="J84" s="1" t="s">
        <v>13</v>
      </c>
      <c r="K84" s="2"/>
      <c r="L84" s="5">
        <f>K84*4135.08</f>
        <v>0</v>
      </c>
    </row>
    <row r="85" spans="1:12">
      <c r="A85" s="1"/>
      <c r="B85" s="1">
        <v>831462</v>
      </c>
      <c r="C85" s="1" t="s">
        <v>289</v>
      </c>
      <c r="D85" s="1" t="s">
        <v>290</v>
      </c>
      <c r="E85" s="3" t="s">
        <v>282</v>
      </c>
      <c r="F85" s="1" t="s">
        <v>288</v>
      </c>
      <c r="G85" s="1">
        <v>0</v>
      </c>
      <c r="H85" s="1">
        <v>0</v>
      </c>
      <c r="I85" s="1">
        <v>0</v>
      </c>
      <c r="J85" s="1" t="s">
        <v>13</v>
      </c>
      <c r="K85" s="2"/>
      <c r="L85" s="5">
        <f>K85*4135.08</f>
        <v>0</v>
      </c>
    </row>
    <row r="86" spans="1:12">
      <c r="A86" s="1"/>
      <c r="B86" s="1">
        <v>831465</v>
      </c>
      <c r="C86" s="1" t="s">
        <v>291</v>
      </c>
      <c r="D86" s="1" t="s">
        <v>292</v>
      </c>
      <c r="E86" s="3" t="s">
        <v>282</v>
      </c>
      <c r="F86" s="1" t="s">
        <v>293</v>
      </c>
      <c r="G86" s="1">
        <v>0</v>
      </c>
      <c r="H86" s="1">
        <v>0</v>
      </c>
      <c r="I86" s="1">
        <v>0</v>
      </c>
      <c r="J86" s="1" t="s">
        <v>13</v>
      </c>
      <c r="K86" s="2"/>
      <c r="L86" s="5">
        <f>K86*5131.97</f>
        <v>0</v>
      </c>
    </row>
    <row r="87" spans="1:12">
      <c r="A87" s="1"/>
      <c r="B87" s="1">
        <v>831501</v>
      </c>
      <c r="C87" s="1" t="s">
        <v>294</v>
      </c>
      <c r="D87" s="1" t="s">
        <v>295</v>
      </c>
      <c r="E87" s="3" t="s">
        <v>296</v>
      </c>
      <c r="F87" s="1" t="s">
        <v>297</v>
      </c>
      <c r="G87" s="1">
        <v>0</v>
      </c>
      <c r="H87" s="1">
        <v>0</v>
      </c>
      <c r="I87" s="1">
        <v>0</v>
      </c>
      <c r="J87" s="1" t="s">
        <v>13</v>
      </c>
      <c r="K87" s="2"/>
      <c r="L87" s="5">
        <f>K87*6512.85</f>
        <v>0</v>
      </c>
    </row>
    <row r="88" spans="1:12">
      <c r="A88" s="1"/>
      <c r="B88" s="1">
        <v>831502</v>
      </c>
      <c r="C88" s="1" t="s">
        <v>298</v>
      </c>
      <c r="D88" s="1" t="s">
        <v>299</v>
      </c>
      <c r="E88" s="3" t="s">
        <v>296</v>
      </c>
      <c r="F88" s="1" t="s">
        <v>300</v>
      </c>
      <c r="G88" s="1">
        <v>0</v>
      </c>
      <c r="H88" s="1">
        <v>0</v>
      </c>
      <c r="I88" s="1">
        <v>0</v>
      </c>
      <c r="J88" s="1" t="s">
        <v>13</v>
      </c>
      <c r="K88" s="2"/>
      <c r="L88" s="5">
        <f>K88*6092.91</f>
        <v>0</v>
      </c>
    </row>
    <row r="89" spans="1:12">
      <c r="A89" s="1"/>
      <c r="B89" s="1">
        <v>827083</v>
      </c>
      <c r="C89" s="1" t="s">
        <v>301</v>
      </c>
      <c r="D89" s="1" t="s">
        <v>302</v>
      </c>
      <c r="E89" s="3" t="s">
        <v>303</v>
      </c>
      <c r="F89" s="1" t="s">
        <v>304</v>
      </c>
      <c r="G89" s="1" t="s">
        <v>305</v>
      </c>
      <c r="H89" s="1">
        <v>0</v>
      </c>
      <c r="I89" s="1">
        <v>0</v>
      </c>
      <c r="J89" s="1" t="s">
        <v>13</v>
      </c>
      <c r="K89" s="2"/>
      <c r="L89" s="5">
        <f>K89*2824.49</f>
        <v>0</v>
      </c>
    </row>
    <row r="90" spans="1:12">
      <c r="A90" s="1"/>
      <c r="B90" s="1">
        <v>827084</v>
      </c>
      <c r="C90" s="1" t="s">
        <v>306</v>
      </c>
      <c r="D90" s="1" t="s">
        <v>307</v>
      </c>
      <c r="E90" s="3" t="s">
        <v>308</v>
      </c>
      <c r="F90" s="1" t="s">
        <v>304</v>
      </c>
      <c r="G90" s="1">
        <v>8</v>
      </c>
      <c r="H90" s="1">
        <v>0</v>
      </c>
      <c r="I90" s="1">
        <v>0</v>
      </c>
      <c r="J90" s="1" t="s">
        <v>13</v>
      </c>
      <c r="K90" s="2"/>
      <c r="L90" s="5">
        <f>K90*2824.49</f>
        <v>0</v>
      </c>
    </row>
    <row r="91" spans="1:12">
      <c r="A91" s="1"/>
      <c r="B91" s="1">
        <v>827085</v>
      </c>
      <c r="C91" s="1" t="s">
        <v>309</v>
      </c>
      <c r="D91" s="1" t="s">
        <v>310</v>
      </c>
      <c r="E91" s="3" t="s">
        <v>311</v>
      </c>
      <c r="F91" s="1" t="s">
        <v>312</v>
      </c>
      <c r="G91" s="1">
        <v>0</v>
      </c>
      <c r="H91" s="1">
        <v>0</v>
      </c>
      <c r="I91" s="1">
        <v>0</v>
      </c>
      <c r="J91" s="1" t="s">
        <v>13</v>
      </c>
      <c r="K91" s="2"/>
      <c r="L91" s="5">
        <f>K91*0.00</f>
        <v>0</v>
      </c>
    </row>
    <row r="92" spans="1:12">
      <c r="A92" s="1"/>
      <c r="B92" s="1">
        <v>827086</v>
      </c>
      <c r="C92" s="1" t="s">
        <v>313</v>
      </c>
      <c r="D92" s="1" t="s">
        <v>314</v>
      </c>
      <c r="E92" s="3" t="s">
        <v>315</v>
      </c>
      <c r="F92" s="1" t="s">
        <v>312</v>
      </c>
      <c r="G92" s="1">
        <v>0</v>
      </c>
      <c r="H92" s="1">
        <v>0</v>
      </c>
      <c r="I92" s="1">
        <v>0</v>
      </c>
      <c r="J92" s="1" t="s">
        <v>13</v>
      </c>
      <c r="K92" s="2"/>
      <c r="L92" s="5">
        <f>K92*0.00</f>
        <v>0</v>
      </c>
    </row>
    <row r="93" spans="1:12">
      <c r="A93" s="1"/>
      <c r="B93" s="1">
        <v>827087</v>
      </c>
      <c r="C93" s="1" t="s">
        <v>316</v>
      </c>
      <c r="D93" s="1" t="s">
        <v>317</v>
      </c>
      <c r="E93" s="3" t="s">
        <v>318</v>
      </c>
      <c r="F93" s="1" t="s">
        <v>319</v>
      </c>
      <c r="G93" s="1">
        <v>6</v>
      </c>
      <c r="H93" s="1">
        <v>0</v>
      </c>
      <c r="I93" s="1">
        <v>0</v>
      </c>
      <c r="J93" s="1" t="s">
        <v>13</v>
      </c>
      <c r="K93" s="2"/>
      <c r="L93" s="5">
        <f>K93*4375.88</f>
        <v>0</v>
      </c>
    </row>
    <row r="94" spans="1:12">
      <c r="A94" s="1"/>
      <c r="B94" s="1">
        <v>827088</v>
      </c>
      <c r="C94" s="1" t="s">
        <v>320</v>
      </c>
      <c r="D94" s="1" t="s">
        <v>321</v>
      </c>
      <c r="E94" s="3" t="s">
        <v>322</v>
      </c>
      <c r="F94" s="1" t="s">
        <v>312</v>
      </c>
      <c r="G94" s="1">
        <v>0</v>
      </c>
      <c r="H94" s="1">
        <v>0</v>
      </c>
      <c r="I94" s="1">
        <v>0</v>
      </c>
      <c r="J94" s="1" t="s">
        <v>13</v>
      </c>
      <c r="K94" s="2"/>
      <c r="L94" s="5">
        <f>K94*0.00</f>
        <v>0</v>
      </c>
    </row>
    <row r="95" spans="1:12">
      <c r="A95" s="1"/>
      <c r="B95" s="1">
        <v>827091</v>
      </c>
      <c r="C95" s="1" t="s">
        <v>323</v>
      </c>
      <c r="D95" s="1" t="s">
        <v>324</v>
      </c>
      <c r="E95" s="3" t="s">
        <v>325</v>
      </c>
      <c r="F95" s="1" t="s">
        <v>326</v>
      </c>
      <c r="G95" s="1">
        <v>9</v>
      </c>
      <c r="H95" s="1">
        <v>0</v>
      </c>
      <c r="I95" s="1">
        <v>0</v>
      </c>
      <c r="J95" s="1" t="s">
        <v>13</v>
      </c>
      <c r="K95" s="2"/>
      <c r="L95" s="5">
        <f>K95*2984.13</f>
        <v>0</v>
      </c>
    </row>
    <row r="96" spans="1:12">
      <c r="A96" s="1"/>
      <c r="B96" s="1">
        <v>827092</v>
      </c>
      <c r="C96" s="1" t="s">
        <v>327</v>
      </c>
      <c r="D96" s="1" t="s">
        <v>328</v>
      </c>
      <c r="E96" s="3" t="s">
        <v>329</v>
      </c>
      <c r="F96" s="1" t="s">
        <v>312</v>
      </c>
      <c r="G96" s="1">
        <v>0</v>
      </c>
      <c r="H96" s="1">
        <v>0</v>
      </c>
      <c r="I96" s="1">
        <v>0</v>
      </c>
      <c r="J96" s="1" t="s">
        <v>13</v>
      </c>
      <c r="K96" s="2"/>
      <c r="L96" s="5">
        <f>K96*0.00</f>
        <v>0</v>
      </c>
    </row>
    <row r="97" spans="1:12">
      <c r="A97" s="1"/>
      <c r="B97" s="1">
        <v>827093</v>
      </c>
      <c r="C97" s="1" t="s">
        <v>330</v>
      </c>
      <c r="D97" s="1" t="s">
        <v>331</v>
      </c>
      <c r="E97" s="3" t="s">
        <v>332</v>
      </c>
      <c r="F97" s="1" t="s">
        <v>333</v>
      </c>
      <c r="G97" s="1">
        <v>0</v>
      </c>
      <c r="H97" s="1">
        <v>0</v>
      </c>
      <c r="I97" s="1" t="s">
        <v>305</v>
      </c>
      <c r="J97" s="1" t="s">
        <v>13</v>
      </c>
      <c r="K97" s="2"/>
      <c r="L97" s="5">
        <f>K97*4084.82</f>
        <v>0</v>
      </c>
    </row>
    <row r="98" spans="1:12">
      <c r="A98" s="1"/>
      <c r="B98" s="1">
        <v>827094</v>
      </c>
      <c r="C98" s="1" t="s">
        <v>334</v>
      </c>
      <c r="D98" s="1" t="s">
        <v>335</v>
      </c>
      <c r="E98" s="3" t="s">
        <v>336</v>
      </c>
      <c r="F98" s="1" t="s">
        <v>333</v>
      </c>
      <c r="G98" s="1">
        <v>3</v>
      </c>
      <c r="H98" s="1">
        <v>0</v>
      </c>
      <c r="I98" s="1">
        <v>9</v>
      </c>
      <c r="J98" s="1" t="s">
        <v>13</v>
      </c>
      <c r="K98" s="2"/>
      <c r="L98" s="5">
        <f>K98*4084.82</f>
        <v>0</v>
      </c>
    </row>
    <row r="99" spans="1:12">
      <c r="A99" s="1"/>
      <c r="B99" s="1">
        <v>827095</v>
      </c>
      <c r="C99" s="1" t="s">
        <v>337</v>
      </c>
      <c r="D99" s="1" t="s">
        <v>338</v>
      </c>
      <c r="E99" s="3" t="s">
        <v>339</v>
      </c>
      <c r="F99" s="1" t="s">
        <v>340</v>
      </c>
      <c r="G99" s="1" t="s">
        <v>305</v>
      </c>
      <c r="H99" s="1">
        <v>0</v>
      </c>
      <c r="I99" s="1" t="s">
        <v>305</v>
      </c>
      <c r="J99" s="1" t="s">
        <v>13</v>
      </c>
      <c r="K99" s="2"/>
      <c r="L99" s="5">
        <f>K99*4078.97</f>
        <v>0</v>
      </c>
    </row>
    <row r="100" spans="1:12">
      <c r="A100" s="1"/>
      <c r="B100" s="1">
        <v>827096</v>
      </c>
      <c r="C100" s="1" t="s">
        <v>341</v>
      </c>
      <c r="D100" s="1" t="s">
        <v>342</v>
      </c>
      <c r="E100" s="3" t="s">
        <v>343</v>
      </c>
      <c r="F100" s="1" t="s">
        <v>340</v>
      </c>
      <c r="G100" s="1">
        <v>8</v>
      </c>
      <c r="H100" s="1">
        <v>0</v>
      </c>
      <c r="I100" s="1">
        <v>0</v>
      </c>
      <c r="J100" s="1" t="s">
        <v>13</v>
      </c>
      <c r="K100" s="2"/>
      <c r="L100" s="5">
        <f>K100*4078.97</f>
        <v>0</v>
      </c>
    </row>
    <row r="101" spans="1:12">
      <c r="A101" s="1"/>
      <c r="B101" s="1">
        <v>827097</v>
      </c>
      <c r="C101" s="1" t="s">
        <v>344</v>
      </c>
      <c r="D101" s="1" t="s">
        <v>345</v>
      </c>
      <c r="E101" s="3" t="s">
        <v>346</v>
      </c>
      <c r="F101" s="1" t="s">
        <v>347</v>
      </c>
      <c r="G101" s="1">
        <v>3</v>
      </c>
      <c r="H101" s="1">
        <v>0</v>
      </c>
      <c r="I101" s="1">
        <v>0</v>
      </c>
      <c r="J101" s="1" t="s">
        <v>13</v>
      </c>
      <c r="K101" s="2"/>
      <c r="L101" s="5">
        <f>K101*3318.40</f>
        <v>0</v>
      </c>
    </row>
    <row r="102" spans="1:12">
      <c r="A102" s="1"/>
      <c r="B102" s="1">
        <v>827098</v>
      </c>
      <c r="C102" s="1" t="s">
        <v>348</v>
      </c>
      <c r="D102" s="1" t="s">
        <v>349</v>
      </c>
      <c r="E102" s="3" t="s">
        <v>350</v>
      </c>
      <c r="F102" s="1" t="s">
        <v>347</v>
      </c>
      <c r="G102" s="1">
        <v>0</v>
      </c>
      <c r="H102" s="1">
        <v>0</v>
      </c>
      <c r="I102" s="1">
        <v>0</v>
      </c>
      <c r="J102" s="1" t="s">
        <v>13</v>
      </c>
      <c r="K102" s="2"/>
      <c r="L102" s="5">
        <f>K102*3318.40</f>
        <v>0</v>
      </c>
    </row>
    <row r="103" spans="1:12">
      <c r="A103" s="1"/>
      <c r="B103" s="1">
        <v>827099</v>
      </c>
      <c r="C103" s="1" t="s">
        <v>351</v>
      </c>
      <c r="D103" s="1" t="s">
        <v>352</v>
      </c>
      <c r="E103" s="3" t="s">
        <v>353</v>
      </c>
      <c r="F103" s="1" t="s">
        <v>312</v>
      </c>
      <c r="G103" s="1">
        <v>0</v>
      </c>
      <c r="H103" s="1">
        <v>0</v>
      </c>
      <c r="I103" s="1">
        <v>0</v>
      </c>
      <c r="J103" s="1" t="s">
        <v>13</v>
      </c>
      <c r="K103" s="2"/>
      <c r="L103" s="5">
        <f>K103*0.00</f>
        <v>0</v>
      </c>
    </row>
    <row r="104" spans="1:12">
      <c r="A104" s="1"/>
      <c r="B104" s="1">
        <v>827100</v>
      </c>
      <c r="C104" s="1" t="s">
        <v>354</v>
      </c>
      <c r="D104" s="1" t="s">
        <v>355</v>
      </c>
      <c r="E104" s="3" t="s">
        <v>356</v>
      </c>
      <c r="F104" s="1" t="s">
        <v>357</v>
      </c>
      <c r="G104" s="1">
        <v>0</v>
      </c>
      <c r="H104" s="1">
        <v>0</v>
      </c>
      <c r="I104" s="1">
        <v>0</v>
      </c>
      <c r="J104" s="1" t="s">
        <v>13</v>
      </c>
      <c r="K104" s="2"/>
      <c r="L104" s="5">
        <f>K104*5821.75</f>
        <v>0</v>
      </c>
    </row>
    <row r="105" spans="1:12">
      <c r="A105" s="1"/>
      <c r="B105" s="1">
        <v>827103</v>
      </c>
      <c r="C105" s="1" t="s">
        <v>358</v>
      </c>
      <c r="D105" s="1" t="s">
        <v>359</v>
      </c>
      <c r="E105" s="3" t="s">
        <v>360</v>
      </c>
      <c r="F105" s="1" t="s">
        <v>312</v>
      </c>
      <c r="G105" s="1">
        <v>0</v>
      </c>
      <c r="H105" s="1">
        <v>0</v>
      </c>
      <c r="I105" s="1">
        <v>0</v>
      </c>
      <c r="J105" s="1" t="s">
        <v>13</v>
      </c>
      <c r="K105" s="2"/>
      <c r="L105" s="5">
        <f>K105*0.00</f>
        <v>0</v>
      </c>
    </row>
    <row r="106" spans="1:12">
      <c r="A106" s="1"/>
      <c r="B106" s="1">
        <v>827104</v>
      </c>
      <c r="C106" s="1" t="s">
        <v>361</v>
      </c>
      <c r="D106" s="1" t="s">
        <v>362</v>
      </c>
      <c r="E106" s="3" t="s">
        <v>363</v>
      </c>
      <c r="F106" s="1" t="s">
        <v>364</v>
      </c>
      <c r="G106" s="1">
        <v>0</v>
      </c>
      <c r="H106" s="1">
        <v>0</v>
      </c>
      <c r="I106" s="1">
        <v>0</v>
      </c>
      <c r="J106" s="1" t="s">
        <v>13</v>
      </c>
      <c r="K106" s="2"/>
      <c r="L106" s="5">
        <f>K106*6135.36</f>
        <v>0</v>
      </c>
    </row>
    <row r="107" spans="1:12">
      <c r="A107" s="1"/>
      <c r="B107" s="1">
        <v>827105</v>
      </c>
      <c r="C107" s="1" t="s">
        <v>365</v>
      </c>
      <c r="D107" s="1" t="s">
        <v>366</v>
      </c>
      <c r="E107" s="3" t="s">
        <v>367</v>
      </c>
      <c r="F107" s="1" t="s">
        <v>364</v>
      </c>
      <c r="G107" s="1">
        <v>2</v>
      </c>
      <c r="H107" s="1">
        <v>0</v>
      </c>
      <c r="I107" s="1">
        <v>0</v>
      </c>
      <c r="J107" s="1" t="s">
        <v>13</v>
      </c>
      <c r="K107" s="2"/>
      <c r="L107" s="5">
        <f>K107*6135.36</f>
        <v>0</v>
      </c>
    </row>
    <row r="108" spans="1:12">
      <c r="A108" s="1"/>
      <c r="B108" s="1">
        <v>827106</v>
      </c>
      <c r="C108" s="1" t="s">
        <v>368</v>
      </c>
      <c r="D108" s="1" t="s">
        <v>369</v>
      </c>
      <c r="E108" s="3" t="s">
        <v>370</v>
      </c>
      <c r="F108" s="1" t="s">
        <v>371</v>
      </c>
      <c r="G108" s="1">
        <v>6</v>
      </c>
      <c r="H108" s="1">
        <v>0</v>
      </c>
      <c r="I108" s="1">
        <v>0</v>
      </c>
      <c r="J108" s="1" t="s">
        <v>13</v>
      </c>
      <c r="K108" s="2"/>
      <c r="L108" s="5">
        <f>K108*3108.06</f>
        <v>0</v>
      </c>
    </row>
    <row r="109" spans="1:12">
      <c r="A109" s="1"/>
      <c r="B109" s="1">
        <v>827107</v>
      </c>
      <c r="C109" s="1" t="s">
        <v>372</v>
      </c>
      <c r="D109" s="1" t="s">
        <v>373</v>
      </c>
      <c r="E109" s="3" t="s">
        <v>374</v>
      </c>
      <c r="F109" s="1" t="s">
        <v>312</v>
      </c>
      <c r="G109" s="1">
        <v>0</v>
      </c>
      <c r="H109" s="1">
        <v>0</v>
      </c>
      <c r="I109" s="1">
        <v>0</v>
      </c>
      <c r="J109" s="1" t="s">
        <v>13</v>
      </c>
      <c r="K109" s="2"/>
      <c r="L109" s="5">
        <f>K109*0.00</f>
        <v>0</v>
      </c>
    </row>
    <row r="110" spans="1:12">
      <c r="A110" s="1"/>
      <c r="B110" s="1">
        <v>827109</v>
      </c>
      <c r="C110" s="1" t="s">
        <v>375</v>
      </c>
      <c r="D110" s="1" t="s">
        <v>376</v>
      </c>
      <c r="E110" s="3" t="s">
        <v>377</v>
      </c>
      <c r="F110" s="1" t="s">
        <v>378</v>
      </c>
      <c r="G110" s="1">
        <v>0</v>
      </c>
      <c r="H110" s="1">
        <v>0</v>
      </c>
      <c r="I110" s="1">
        <v>6</v>
      </c>
      <c r="J110" s="1" t="s">
        <v>13</v>
      </c>
      <c r="K110" s="2"/>
      <c r="L110" s="5">
        <f>K110*4142.39</f>
        <v>0</v>
      </c>
    </row>
    <row r="111" spans="1:12">
      <c r="A111" s="1"/>
      <c r="B111" s="1">
        <v>827110</v>
      </c>
      <c r="C111" s="1" t="s">
        <v>379</v>
      </c>
      <c r="D111" s="1" t="s">
        <v>380</v>
      </c>
      <c r="E111" s="3" t="s">
        <v>381</v>
      </c>
      <c r="F111" s="1" t="s">
        <v>371</v>
      </c>
      <c r="G111" s="1">
        <v>4</v>
      </c>
      <c r="H111" s="1">
        <v>0</v>
      </c>
      <c r="I111" s="1">
        <v>0</v>
      </c>
      <c r="J111" s="1" t="s">
        <v>13</v>
      </c>
      <c r="K111" s="2"/>
      <c r="L111" s="5">
        <f>K111*3108.06</f>
        <v>0</v>
      </c>
    </row>
    <row r="112" spans="1:12">
      <c r="A112" s="1"/>
      <c r="B112" s="1">
        <v>827111</v>
      </c>
      <c r="C112" s="1" t="s">
        <v>382</v>
      </c>
      <c r="D112" s="1" t="s">
        <v>383</v>
      </c>
      <c r="E112" s="3" t="s">
        <v>384</v>
      </c>
      <c r="F112" s="1" t="s">
        <v>312</v>
      </c>
      <c r="G112" s="1">
        <v>4</v>
      </c>
      <c r="H112" s="1">
        <v>0</v>
      </c>
      <c r="I112" s="1">
        <v>0</v>
      </c>
      <c r="J112" s="1" t="s">
        <v>13</v>
      </c>
      <c r="K112" s="2"/>
      <c r="L112" s="5">
        <f>K112*0.00</f>
        <v>0</v>
      </c>
    </row>
    <row r="113" spans="1:12">
      <c r="A113" s="1"/>
      <c r="B113" s="1">
        <v>827113</v>
      </c>
      <c r="C113" s="1" t="s">
        <v>385</v>
      </c>
      <c r="D113" s="1" t="s">
        <v>386</v>
      </c>
      <c r="E113" s="3" t="s">
        <v>387</v>
      </c>
      <c r="F113" s="1" t="s">
        <v>378</v>
      </c>
      <c r="G113" s="1">
        <v>3</v>
      </c>
      <c r="H113" s="1">
        <v>0</v>
      </c>
      <c r="I113" s="1">
        <v>0</v>
      </c>
      <c r="J113" s="1" t="s">
        <v>13</v>
      </c>
      <c r="K113" s="2"/>
      <c r="L113" s="5">
        <f>K113*4142.39</f>
        <v>0</v>
      </c>
    </row>
    <row r="114" spans="1:12">
      <c r="A114" s="1"/>
      <c r="B114" s="1">
        <v>827114</v>
      </c>
      <c r="C114" s="1" t="s">
        <v>388</v>
      </c>
      <c r="D114" s="1" t="s">
        <v>389</v>
      </c>
      <c r="E114" s="3" t="s">
        <v>390</v>
      </c>
      <c r="F114" s="1" t="s">
        <v>391</v>
      </c>
      <c r="G114" s="1">
        <v>9</v>
      </c>
      <c r="H114" s="1">
        <v>0</v>
      </c>
      <c r="I114" s="1">
        <v>0</v>
      </c>
      <c r="J114" s="1" t="s">
        <v>13</v>
      </c>
      <c r="K114" s="2"/>
      <c r="L114" s="5">
        <f>K114*2667.77</f>
        <v>0</v>
      </c>
    </row>
    <row r="115" spans="1:12">
      <c r="A115" s="1"/>
      <c r="B115" s="1">
        <v>827126</v>
      </c>
      <c r="C115" s="1" t="s">
        <v>392</v>
      </c>
      <c r="D115" s="1" t="s">
        <v>393</v>
      </c>
      <c r="E115" s="3" t="s">
        <v>394</v>
      </c>
      <c r="F115" s="1" t="s">
        <v>395</v>
      </c>
      <c r="G115" s="1" t="s">
        <v>305</v>
      </c>
      <c r="H115" s="1">
        <v>0</v>
      </c>
      <c r="I115" s="1">
        <v>0</v>
      </c>
      <c r="J115" s="1" t="s">
        <v>13</v>
      </c>
      <c r="K115" s="2"/>
      <c r="L115" s="5">
        <f>K115*3610.81</f>
        <v>0</v>
      </c>
    </row>
    <row r="116" spans="1:12">
      <c r="A116" s="1"/>
      <c r="B116" s="1">
        <v>827127</v>
      </c>
      <c r="C116" s="1" t="s">
        <v>396</v>
      </c>
      <c r="D116" s="1" t="s">
        <v>397</v>
      </c>
      <c r="E116" s="3" t="s">
        <v>398</v>
      </c>
      <c r="F116" s="1" t="s">
        <v>312</v>
      </c>
      <c r="G116" s="1">
        <v>0</v>
      </c>
      <c r="H116" s="1">
        <v>0</v>
      </c>
      <c r="I116" s="1">
        <v>0</v>
      </c>
      <c r="J116" s="1" t="s">
        <v>13</v>
      </c>
      <c r="K116" s="2"/>
      <c r="L116" s="5">
        <f>K116*0.00</f>
        <v>0</v>
      </c>
    </row>
    <row r="117" spans="1:12">
      <c r="A117" s="1"/>
      <c r="B117" s="1">
        <v>827128</v>
      </c>
      <c r="C117" s="1" t="s">
        <v>399</v>
      </c>
      <c r="D117" s="1" t="s">
        <v>400</v>
      </c>
      <c r="E117" s="3" t="s">
        <v>401</v>
      </c>
      <c r="F117" s="1" t="s">
        <v>402</v>
      </c>
      <c r="G117" s="1" t="s">
        <v>305</v>
      </c>
      <c r="H117" s="1">
        <v>0</v>
      </c>
      <c r="I117" s="1">
        <v>0</v>
      </c>
      <c r="J117" s="1" t="s">
        <v>13</v>
      </c>
      <c r="K117" s="2"/>
      <c r="L117" s="5">
        <f>K117*6775.88</f>
        <v>0</v>
      </c>
    </row>
    <row r="118" spans="1:12">
      <c r="A118" s="1"/>
      <c r="B118" s="1">
        <v>827130</v>
      </c>
      <c r="C118" s="1" t="s">
        <v>403</v>
      </c>
      <c r="D118" s="1" t="s">
        <v>404</v>
      </c>
      <c r="E118" s="3" t="s">
        <v>405</v>
      </c>
      <c r="F118" s="1" t="s">
        <v>406</v>
      </c>
      <c r="G118" s="1">
        <v>8</v>
      </c>
      <c r="H118" s="1">
        <v>0</v>
      </c>
      <c r="I118" s="1">
        <v>0</v>
      </c>
      <c r="J118" s="1" t="s">
        <v>13</v>
      </c>
      <c r="K118" s="2"/>
      <c r="L118" s="5">
        <f>K118*4427.44</f>
        <v>0</v>
      </c>
    </row>
    <row r="119" spans="1:12">
      <c r="A119" s="1"/>
      <c r="B119" s="1">
        <v>827131</v>
      </c>
      <c r="C119" s="1" t="s">
        <v>407</v>
      </c>
      <c r="D119" s="1" t="s">
        <v>408</v>
      </c>
      <c r="E119" s="3" t="s">
        <v>409</v>
      </c>
      <c r="F119" s="1" t="s">
        <v>410</v>
      </c>
      <c r="G119" s="1">
        <v>8</v>
      </c>
      <c r="H119" s="1">
        <v>0</v>
      </c>
      <c r="I119" s="1">
        <v>0</v>
      </c>
      <c r="J119" s="1" t="s">
        <v>13</v>
      </c>
      <c r="K119" s="2"/>
      <c r="L119" s="5">
        <f>K119*6024.11</f>
        <v>0</v>
      </c>
    </row>
    <row r="120" spans="1:12">
      <c r="A120" s="1"/>
      <c r="B120" s="1">
        <v>827132</v>
      </c>
      <c r="C120" s="1" t="s">
        <v>411</v>
      </c>
      <c r="D120" s="1" t="s">
        <v>412</v>
      </c>
      <c r="E120" s="3" t="s">
        <v>413</v>
      </c>
      <c r="F120" s="1" t="s">
        <v>410</v>
      </c>
      <c r="G120" s="1">
        <v>8</v>
      </c>
      <c r="H120" s="1">
        <v>0</v>
      </c>
      <c r="I120" s="1">
        <v>0</v>
      </c>
      <c r="J120" s="1" t="s">
        <v>13</v>
      </c>
      <c r="K120" s="2"/>
      <c r="L120" s="5">
        <f>K120*6024.11</f>
        <v>0</v>
      </c>
    </row>
    <row r="121" spans="1:12">
      <c r="A121" s="1"/>
      <c r="B121" s="1">
        <v>827136</v>
      </c>
      <c r="C121" s="1" t="s">
        <v>414</v>
      </c>
      <c r="D121" s="1" t="s">
        <v>415</v>
      </c>
      <c r="E121" s="3" t="s">
        <v>416</v>
      </c>
      <c r="F121" s="1" t="s">
        <v>312</v>
      </c>
      <c r="G121" s="1">
        <v>0</v>
      </c>
      <c r="H121" s="1">
        <v>0</v>
      </c>
      <c r="I121" s="1">
        <v>0</v>
      </c>
      <c r="J121" s="1" t="s">
        <v>13</v>
      </c>
      <c r="K121" s="2"/>
      <c r="L121" s="5">
        <f>K121*0.00</f>
        <v>0</v>
      </c>
    </row>
    <row r="122" spans="1:12">
      <c r="A122" s="1"/>
      <c r="B122" s="1">
        <v>827141</v>
      </c>
      <c r="C122" s="1" t="s">
        <v>417</v>
      </c>
      <c r="D122" s="1" t="s">
        <v>418</v>
      </c>
      <c r="E122" s="3" t="s">
        <v>419</v>
      </c>
      <c r="F122" s="1" t="s">
        <v>312</v>
      </c>
      <c r="G122" s="1">
        <v>0</v>
      </c>
      <c r="H122" s="1">
        <v>0</v>
      </c>
      <c r="I122" s="1">
        <v>0</v>
      </c>
      <c r="J122" s="1" t="s">
        <v>13</v>
      </c>
      <c r="K122" s="2"/>
      <c r="L122" s="5">
        <f>K122*0.00</f>
        <v>0</v>
      </c>
    </row>
    <row r="123" spans="1:12">
      <c r="A123" s="1"/>
      <c r="B123" s="1">
        <v>827142</v>
      </c>
      <c r="C123" s="1" t="s">
        <v>420</v>
      </c>
      <c r="D123" s="1" t="s">
        <v>421</v>
      </c>
      <c r="E123" s="3" t="s">
        <v>422</v>
      </c>
      <c r="F123" s="1" t="s">
        <v>312</v>
      </c>
      <c r="G123" s="1">
        <v>0</v>
      </c>
      <c r="H123" s="1">
        <v>0</v>
      </c>
      <c r="I123" s="1">
        <v>0</v>
      </c>
      <c r="J123" s="1" t="s">
        <v>13</v>
      </c>
      <c r="K123" s="2"/>
      <c r="L123" s="5">
        <f>K123*0.00</f>
        <v>0</v>
      </c>
    </row>
    <row r="124" spans="1:12">
      <c r="A124" s="1"/>
      <c r="B124" s="1">
        <v>827144</v>
      </c>
      <c r="C124" s="1" t="s">
        <v>423</v>
      </c>
      <c r="D124" s="1" t="s">
        <v>424</v>
      </c>
      <c r="E124" s="3" t="s">
        <v>425</v>
      </c>
      <c r="F124" s="1" t="s">
        <v>312</v>
      </c>
      <c r="G124" s="1">
        <v>0</v>
      </c>
      <c r="H124" s="1">
        <v>0</v>
      </c>
      <c r="I124" s="1">
        <v>0</v>
      </c>
      <c r="J124" s="1" t="s">
        <v>13</v>
      </c>
      <c r="K124" s="2"/>
      <c r="L124" s="5">
        <f>K124*0.00</f>
        <v>0</v>
      </c>
    </row>
    <row r="125" spans="1:12">
      <c r="A125" s="1"/>
      <c r="B125" s="1">
        <v>827145</v>
      </c>
      <c r="C125" s="1" t="s">
        <v>426</v>
      </c>
      <c r="D125" s="1" t="s">
        <v>427</v>
      </c>
      <c r="E125" s="3" t="s">
        <v>428</v>
      </c>
      <c r="F125" s="1" t="s">
        <v>312</v>
      </c>
      <c r="G125" s="1">
        <v>0</v>
      </c>
      <c r="H125" s="1">
        <v>0</v>
      </c>
      <c r="I125" s="1">
        <v>0</v>
      </c>
      <c r="J125" s="1" t="s">
        <v>13</v>
      </c>
      <c r="K125" s="2"/>
      <c r="L125" s="5">
        <f>K125*0.00</f>
        <v>0</v>
      </c>
    </row>
    <row r="126" spans="1:12">
      <c r="A126" s="1"/>
      <c r="B126" s="1">
        <v>827147</v>
      </c>
      <c r="C126" s="1" t="s">
        <v>429</v>
      </c>
      <c r="D126" s="1" t="s">
        <v>430</v>
      </c>
      <c r="E126" s="3" t="s">
        <v>431</v>
      </c>
      <c r="F126" s="1" t="s">
        <v>312</v>
      </c>
      <c r="G126" s="1">
        <v>0</v>
      </c>
      <c r="H126" s="1">
        <v>0</v>
      </c>
      <c r="I126" s="1">
        <v>0</v>
      </c>
      <c r="J126" s="1" t="s">
        <v>13</v>
      </c>
      <c r="K126" s="2"/>
      <c r="L126" s="5">
        <f>K126*0.00</f>
        <v>0</v>
      </c>
    </row>
    <row r="127" spans="1:12">
      <c r="A127" s="1"/>
      <c r="B127" s="1">
        <v>827148</v>
      </c>
      <c r="C127" s="1" t="s">
        <v>432</v>
      </c>
      <c r="D127" s="1" t="s">
        <v>433</v>
      </c>
      <c r="E127" s="3" t="s">
        <v>434</v>
      </c>
      <c r="F127" s="1" t="s">
        <v>312</v>
      </c>
      <c r="G127" s="1">
        <v>0</v>
      </c>
      <c r="H127" s="1">
        <v>0</v>
      </c>
      <c r="I127" s="1">
        <v>0</v>
      </c>
      <c r="J127" s="1" t="s">
        <v>13</v>
      </c>
      <c r="K127" s="2"/>
      <c r="L127" s="5">
        <f>K127*0.00</f>
        <v>0</v>
      </c>
    </row>
    <row r="128" spans="1:12">
      <c r="A128" s="1"/>
      <c r="B128" s="1">
        <v>827149</v>
      </c>
      <c r="C128" s="1" t="s">
        <v>435</v>
      </c>
      <c r="D128" s="1" t="s">
        <v>436</v>
      </c>
      <c r="E128" s="3" t="s">
        <v>437</v>
      </c>
      <c r="F128" s="1" t="s">
        <v>438</v>
      </c>
      <c r="G128" s="1">
        <v>8</v>
      </c>
      <c r="H128" s="1">
        <v>0</v>
      </c>
      <c r="I128" s="1">
        <v>0</v>
      </c>
      <c r="J128" s="1" t="s">
        <v>13</v>
      </c>
      <c r="K128" s="2"/>
      <c r="L128" s="5">
        <f>K128*3186.69</f>
        <v>0</v>
      </c>
    </row>
    <row r="129" spans="1:12">
      <c r="A129" s="1"/>
      <c r="B129" s="1">
        <v>827150</v>
      </c>
      <c r="C129" s="1" t="s">
        <v>439</v>
      </c>
      <c r="D129" s="1" t="s">
        <v>440</v>
      </c>
      <c r="E129" s="3" t="s">
        <v>441</v>
      </c>
      <c r="F129" s="1" t="s">
        <v>312</v>
      </c>
      <c r="G129" s="1">
        <v>0</v>
      </c>
      <c r="H129" s="1">
        <v>0</v>
      </c>
      <c r="I129" s="1">
        <v>0</v>
      </c>
      <c r="J129" s="1" t="s">
        <v>13</v>
      </c>
      <c r="K129" s="2"/>
      <c r="L129" s="5">
        <f>K129*0.00</f>
        <v>0</v>
      </c>
    </row>
    <row r="130" spans="1:12">
      <c r="A130" s="1"/>
      <c r="B130" s="1">
        <v>827151</v>
      </c>
      <c r="C130" s="1" t="s">
        <v>442</v>
      </c>
      <c r="D130" s="1" t="s">
        <v>443</v>
      </c>
      <c r="E130" s="3" t="s">
        <v>444</v>
      </c>
      <c r="F130" s="1" t="s">
        <v>445</v>
      </c>
      <c r="G130" s="1">
        <v>8</v>
      </c>
      <c r="H130" s="1">
        <v>0</v>
      </c>
      <c r="I130" s="1">
        <v>0</v>
      </c>
      <c r="J130" s="1" t="s">
        <v>13</v>
      </c>
      <c r="K130" s="2"/>
      <c r="L130" s="5">
        <f>K130*6503.11</f>
        <v>0</v>
      </c>
    </row>
    <row r="131" spans="1:12">
      <c r="A131" s="1"/>
      <c r="B131" s="1">
        <v>827153</v>
      </c>
      <c r="C131" s="1" t="s">
        <v>446</v>
      </c>
      <c r="D131" s="1" t="s">
        <v>447</v>
      </c>
      <c r="E131" s="3" t="s">
        <v>448</v>
      </c>
      <c r="F131" s="1" t="s">
        <v>312</v>
      </c>
      <c r="G131" s="1">
        <v>0</v>
      </c>
      <c r="H131" s="1">
        <v>0</v>
      </c>
      <c r="I131" s="1">
        <v>0</v>
      </c>
      <c r="J131" s="1" t="s">
        <v>13</v>
      </c>
      <c r="K131" s="2"/>
      <c r="L131" s="5">
        <f>K131*0.00</f>
        <v>0</v>
      </c>
    </row>
    <row r="132" spans="1:12">
      <c r="A132" s="1"/>
      <c r="B132" s="1">
        <v>827154</v>
      </c>
      <c r="C132" s="1" t="s">
        <v>449</v>
      </c>
      <c r="D132" s="1" t="s">
        <v>450</v>
      </c>
      <c r="E132" s="3" t="s">
        <v>451</v>
      </c>
      <c r="F132" s="1" t="s">
        <v>452</v>
      </c>
      <c r="G132" s="1">
        <v>9</v>
      </c>
      <c r="H132" s="1">
        <v>0</v>
      </c>
      <c r="I132" s="1">
        <v>0</v>
      </c>
      <c r="J132" s="1" t="s">
        <v>13</v>
      </c>
      <c r="K132" s="2"/>
      <c r="L132" s="5">
        <f>K132*5889.39</f>
        <v>0</v>
      </c>
    </row>
    <row r="133" spans="1:12">
      <c r="A133" s="1"/>
      <c r="B133" s="1">
        <v>827157</v>
      </c>
      <c r="C133" s="1" t="s">
        <v>453</v>
      </c>
      <c r="D133" s="1" t="s">
        <v>454</v>
      </c>
      <c r="E133" s="3" t="s">
        <v>455</v>
      </c>
      <c r="F133" s="1" t="s">
        <v>312</v>
      </c>
      <c r="G133" s="1">
        <v>0</v>
      </c>
      <c r="H133" s="1">
        <v>0</v>
      </c>
      <c r="I133" s="1">
        <v>0</v>
      </c>
      <c r="J133" s="1" t="s">
        <v>13</v>
      </c>
      <c r="K133" s="2"/>
      <c r="L133" s="5">
        <f>K133*0.00</f>
        <v>0</v>
      </c>
    </row>
    <row r="134" spans="1:12">
      <c r="A134" s="1"/>
      <c r="B134" s="1">
        <v>827159</v>
      </c>
      <c r="C134" s="1" t="s">
        <v>456</v>
      </c>
      <c r="D134" s="1" t="s">
        <v>457</v>
      </c>
      <c r="E134" s="3" t="s">
        <v>458</v>
      </c>
      <c r="F134" s="1" t="s">
        <v>312</v>
      </c>
      <c r="G134" s="1">
        <v>0</v>
      </c>
      <c r="H134" s="1">
        <v>0</v>
      </c>
      <c r="I134" s="1">
        <v>0</v>
      </c>
      <c r="J134" s="1" t="s">
        <v>13</v>
      </c>
      <c r="K134" s="2"/>
      <c r="L134" s="5">
        <f>K134*0.00</f>
        <v>0</v>
      </c>
    </row>
    <row r="135" spans="1:12">
      <c r="A135" s="1"/>
      <c r="B135" s="1">
        <v>827162</v>
      </c>
      <c r="C135" s="1" t="s">
        <v>459</v>
      </c>
      <c r="D135" s="1" t="s">
        <v>460</v>
      </c>
      <c r="E135" s="3" t="s">
        <v>461</v>
      </c>
      <c r="F135" s="1" t="s">
        <v>312</v>
      </c>
      <c r="G135" s="1">
        <v>0</v>
      </c>
      <c r="H135" s="1">
        <v>0</v>
      </c>
      <c r="I135" s="1">
        <v>0</v>
      </c>
      <c r="J135" s="1" t="s">
        <v>13</v>
      </c>
      <c r="K135" s="2"/>
      <c r="L135" s="5">
        <f>K135*0.00</f>
        <v>0</v>
      </c>
    </row>
    <row r="136" spans="1:12">
      <c r="A136" s="1"/>
      <c r="B136" s="1">
        <v>827163</v>
      </c>
      <c r="C136" s="1" t="s">
        <v>462</v>
      </c>
      <c r="D136" s="1" t="s">
        <v>463</v>
      </c>
      <c r="E136" s="3" t="s">
        <v>464</v>
      </c>
      <c r="F136" s="1" t="s">
        <v>312</v>
      </c>
      <c r="G136" s="1">
        <v>0</v>
      </c>
      <c r="H136" s="1">
        <v>0</v>
      </c>
      <c r="I136" s="1">
        <v>0</v>
      </c>
      <c r="J136" s="1" t="s">
        <v>13</v>
      </c>
      <c r="K136" s="2"/>
      <c r="L136" s="5">
        <f>K136*0.00</f>
        <v>0</v>
      </c>
    </row>
    <row r="137" spans="1:12">
      <c r="A137" s="1"/>
      <c r="B137" s="1">
        <v>827164</v>
      </c>
      <c r="C137" s="1" t="s">
        <v>465</v>
      </c>
      <c r="D137" s="1" t="s">
        <v>466</v>
      </c>
      <c r="E137" s="3" t="s">
        <v>467</v>
      </c>
      <c r="F137" s="1" t="s">
        <v>468</v>
      </c>
      <c r="G137" s="1">
        <v>0</v>
      </c>
      <c r="H137" s="1">
        <v>0</v>
      </c>
      <c r="I137" s="1" t="s">
        <v>305</v>
      </c>
      <c r="J137" s="1" t="s">
        <v>13</v>
      </c>
      <c r="K137" s="2"/>
      <c r="L137" s="5">
        <f>K137*2574.63</f>
        <v>0</v>
      </c>
    </row>
    <row r="138" spans="1:12">
      <c r="A138" s="1"/>
      <c r="B138" s="1">
        <v>827166</v>
      </c>
      <c r="C138" s="1" t="s">
        <v>469</v>
      </c>
      <c r="D138" s="1" t="s">
        <v>470</v>
      </c>
      <c r="E138" s="3" t="s">
        <v>471</v>
      </c>
      <c r="F138" s="1" t="s">
        <v>472</v>
      </c>
      <c r="G138" s="1">
        <v>0</v>
      </c>
      <c r="H138" s="1">
        <v>0</v>
      </c>
      <c r="I138" s="1">
        <v>8</v>
      </c>
      <c r="J138" s="1" t="s">
        <v>13</v>
      </c>
      <c r="K138" s="2"/>
      <c r="L138" s="5">
        <f>K138*4402.49</f>
        <v>0</v>
      </c>
    </row>
    <row r="139" spans="1:12">
      <c r="A139" s="1"/>
      <c r="B139" s="1">
        <v>827169</v>
      </c>
      <c r="C139" s="1" t="s">
        <v>473</v>
      </c>
      <c r="D139" s="1" t="s">
        <v>474</v>
      </c>
      <c r="E139" s="3" t="s">
        <v>475</v>
      </c>
      <c r="F139" s="1" t="s">
        <v>312</v>
      </c>
      <c r="G139" s="1">
        <v>0</v>
      </c>
      <c r="H139" s="1">
        <v>0</v>
      </c>
      <c r="I139" s="1">
        <v>0</v>
      </c>
      <c r="J139" s="1" t="s">
        <v>13</v>
      </c>
      <c r="K139" s="2"/>
      <c r="L139" s="5">
        <f>K139*0.00</f>
        <v>0</v>
      </c>
    </row>
    <row r="140" spans="1:12">
      <c r="A140" s="1"/>
      <c r="B140" s="1">
        <v>827170</v>
      </c>
      <c r="C140" s="1" t="s">
        <v>476</v>
      </c>
      <c r="D140" s="1" t="s">
        <v>477</v>
      </c>
      <c r="E140" s="3" t="s">
        <v>478</v>
      </c>
      <c r="F140" s="1" t="s">
        <v>479</v>
      </c>
      <c r="G140" s="1">
        <v>0</v>
      </c>
      <c r="H140" s="1">
        <v>0</v>
      </c>
      <c r="I140" s="1">
        <v>0</v>
      </c>
      <c r="J140" s="1" t="s">
        <v>13</v>
      </c>
      <c r="K140" s="2"/>
      <c r="L140" s="5">
        <f>K140*4056.54</f>
        <v>0</v>
      </c>
    </row>
    <row r="141" spans="1:12">
      <c r="A141" s="1"/>
      <c r="B141" s="1">
        <v>827172</v>
      </c>
      <c r="C141" s="1" t="s">
        <v>480</v>
      </c>
      <c r="D141" s="1" t="s">
        <v>481</v>
      </c>
      <c r="E141" s="3" t="s">
        <v>482</v>
      </c>
      <c r="F141" s="1" t="s">
        <v>483</v>
      </c>
      <c r="G141" s="1">
        <v>6</v>
      </c>
      <c r="H141" s="1">
        <v>0</v>
      </c>
      <c r="I141" s="1">
        <v>0</v>
      </c>
      <c r="J141" s="1" t="s">
        <v>13</v>
      </c>
      <c r="K141" s="2"/>
      <c r="L141" s="5">
        <f>K141*2920.58</f>
        <v>0</v>
      </c>
    </row>
    <row r="142" spans="1:12">
      <c r="A142" s="1"/>
      <c r="B142" s="1">
        <v>827173</v>
      </c>
      <c r="C142" s="1" t="s">
        <v>484</v>
      </c>
      <c r="D142" s="1" t="s">
        <v>485</v>
      </c>
      <c r="E142" s="3" t="s">
        <v>486</v>
      </c>
      <c r="F142" s="1" t="s">
        <v>312</v>
      </c>
      <c r="G142" s="1">
        <v>0</v>
      </c>
      <c r="H142" s="1">
        <v>0</v>
      </c>
      <c r="I142" s="1">
        <v>0</v>
      </c>
      <c r="J142" s="1" t="s">
        <v>13</v>
      </c>
      <c r="K142" s="2"/>
      <c r="L142" s="5">
        <f>K142*0.00</f>
        <v>0</v>
      </c>
    </row>
    <row r="143" spans="1:12">
      <c r="A143" s="1"/>
      <c r="B143" s="1">
        <v>827174</v>
      </c>
      <c r="C143" s="1" t="s">
        <v>487</v>
      </c>
      <c r="D143" s="1" t="s">
        <v>488</v>
      </c>
      <c r="E143" s="3" t="s">
        <v>489</v>
      </c>
      <c r="F143" s="1" t="s">
        <v>490</v>
      </c>
      <c r="G143" s="1">
        <v>6</v>
      </c>
      <c r="H143" s="1">
        <v>0</v>
      </c>
      <c r="I143" s="1">
        <v>0</v>
      </c>
      <c r="J143" s="1" t="s">
        <v>13</v>
      </c>
      <c r="K143" s="2"/>
      <c r="L143" s="5">
        <f>K143*5914.34</f>
        <v>0</v>
      </c>
    </row>
    <row r="144" spans="1:12">
      <c r="A144" s="1"/>
      <c r="B144" s="1">
        <v>827183</v>
      </c>
      <c r="C144" s="1" t="s">
        <v>491</v>
      </c>
      <c r="D144" s="1" t="s">
        <v>492</v>
      </c>
      <c r="E144" s="3" t="s">
        <v>493</v>
      </c>
      <c r="F144" s="1" t="s">
        <v>494</v>
      </c>
      <c r="G144" s="1">
        <v>5</v>
      </c>
      <c r="H144" s="1">
        <v>0</v>
      </c>
      <c r="I144" s="1">
        <v>0</v>
      </c>
      <c r="J144" s="1" t="s">
        <v>13</v>
      </c>
      <c r="K144" s="2"/>
      <c r="L144" s="5">
        <f>K144*3885.24</f>
        <v>0</v>
      </c>
    </row>
    <row r="145" spans="1:12">
      <c r="A145" s="1"/>
      <c r="B145" s="1">
        <v>827184</v>
      </c>
      <c r="C145" s="1" t="s">
        <v>495</v>
      </c>
      <c r="D145" s="1" t="s">
        <v>496</v>
      </c>
      <c r="E145" s="3" t="s">
        <v>497</v>
      </c>
      <c r="F145" s="1" t="s">
        <v>498</v>
      </c>
      <c r="G145" s="1">
        <v>5</v>
      </c>
      <c r="H145" s="1">
        <v>0</v>
      </c>
      <c r="I145" s="1">
        <v>0</v>
      </c>
      <c r="J145" s="1" t="s">
        <v>13</v>
      </c>
      <c r="K145" s="2"/>
      <c r="L145" s="5">
        <f>K145*5741.37</f>
        <v>0</v>
      </c>
    </row>
    <row r="146" spans="1:12">
      <c r="A146" s="1"/>
      <c r="B146" s="1">
        <v>827185</v>
      </c>
      <c r="C146" s="1" t="s">
        <v>499</v>
      </c>
      <c r="D146" s="1" t="s">
        <v>500</v>
      </c>
      <c r="E146" s="3" t="s">
        <v>501</v>
      </c>
      <c r="F146" s="1" t="s">
        <v>502</v>
      </c>
      <c r="G146" s="1">
        <v>0</v>
      </c>
      <c r="H146" s="1">
        <v>0</v>
      </c>
      <c r="I146" s="1">
        <v>9</v>
      </c>
      <c r="J146" s="1" t="s">
        <v>13</v>
      </c>
      <c r="K146" s="2"/>
      <c r="L146" s="5">
        <f>K146*3346.36</f>
        <v>0</v>
      </c>
    </row>
    <row r="147" spans="1:12">
      <c r="A147" s="1"/>
      <c r="B147" s="1">
        <v>827186</v>
      </c>
      <c r="C147" s="1" t="s">
        <v>503</v>
      </c>
      <c r="D147" s="1" t="s">
        <v>504</v>
      </c>
      <c r="E147" s="3" t="s">
        <v>505</v>
      </c>
      <c r="F147" s="1" t="s">
        <v>312</v>
      </c>
      <c r="G147" s="1">
        <v>0</v>
      </c>
      <c r="H147" s="1">
        <v>0</v>
      </c>
      <c r="I147" s="1">
        <v>0</v>
      </c>
      <c r="J147" s="1" t="s">
        <v>13</v>
      </c>
      <c r="K147" s="2"/>
      <c r="L147" s="5">
        <f>K147*0.00</f>
        <v>0</v>
      </c>
    </row>
    <row r="148" spans="1:12">
      <c r="A148" s="1"/>
      <c r="B148" s="1">
        <v>827187</v>
      </c>
      <c r="C148" s="1" t="s">
        <v>506</v>
      </c>
      <c r="D148" s="1" t="s">
        <v>507</v>
      </c>
      <c r="E148" s="3" t="s">
        <v>508</v>
      </c>
      <c r="F148" s="1" t="s">
        <v>509</v>
      </c>
      <c r="G148" s="1" t="s">
        <v>305</v>
      </c>
      <c r="H148" s="1">
        <v>0</v>
      </c>
      <c r="I148" s="1">
        <v>0</v>
      </c>
      <c r="J148" s="1" t="s">
        <v>13</v>
      </c>
      <c r="K148" s="2"/>
      <c r="L148" s="5">
        <f>K148*5806.23</f>
        <v>0</v>
      </c>
    </row>
    <row r="149" spans="1:12">
      <c r="A149" s="1"/>
      <c r="B149" s="1">
        <v>827189</v>
      </c>
      <c r="C149" s="1" t="s">
        <v>510</v>
      </c>
      <c r="D149" s="1" t="s">
        <v>511</v>
      </c>
      <c r="E149" s="3" t="s">
        <v>512</v>
      </c>
      <c r="F149" s="1" t="s">
        <v>312</v>
      </c>
      <c r="G149" s="1">
        <v>0</v>
      </c>
      <c r="H149" s="1">
        <v>0</v>
      </c>
      <c r="I149" s="1">
        <v>0</v>
      </c>
      <c r="J149" s="1" t="s">
        <v>13</v>
      </c>
      <c r="K149" s="2"/>
      <c r="L149" s="5">
        <f>K149*0.00</f>
        <v>0</v>
      </c>
    </row>
    <row r="150" spans="1:12">
      <c r="A150" s="1"/>
      <c r="B150" s="1">
        <v>827190</v>
      </c>
      <c r="C150" s="1" t="s">
        <v>513</v>
      </c>
      <c r="D150" s="1" t="s">
        <v>514</v>
      </c>
      <c r="E150" s="3" t="s">
        <v>515</v>
      </c>
      <c r="F150" s="1" t="s">
        <v>516</v>
      </c>
      <c r="G150" s="1">
        <v>2</v>
      </c>
      <c r="H150" s="1">
        <v>0</v>
      </c>
      <c r="I150" s="1">
        <v>0</v>
      </c>
      <c r="J150" s="1" t="s">
        <v>13</v>
      </c>
      <c r="K150" s="2"/>
      <c r="L150" s="5">
        <f>K150*5684.82</f>
        <v>0</v>
      </c>
    </row>
    <row r="151" spans="1:12">
      <c r="A151" s="1"/>
      <c r="B151" s="1">
        <v>827191</v>
      </c>
      <c r="C151" s="1" t="s">
        <v>517</v>
      </c>
      <c r="D151" s="1" t="s">
        <v>518</v>
      </c>
      <c r="E151" s="3" t="s">
        <v>519</v>
      </c>
      <c r="F151" s="1" t="s">
        <v>520</v>
      </c>
      <c r="G151" s="1">
        <v>5</v>
      </c>
      <c r="H151" s="1">
        <v>0</v>
      </c>
      <c r="I151" s="1">
        <v>0</v>
      </c>
      <c r="J151" s="1" t="s">
        <v>13</v>
      </c>
      <c r="K151" s="2"/>
      <c r="L151" s="5">
        <f>K151*6441.57</f>
        <v>0</v>
      </c>
    </row>
    <row r="152" spans="1:12">
      <c r="A152" s="1"/>
      <c r="B152" s="1">
        <v>827193</v>
      </c>
      <c r="C152" s="1" t="s">
        <v>521</v>
      </c>
      <c r="D152" s="1" t="s">
        <v>522</v>
      </c>
      <c r="E152" s="3" t="s">
        <v>523</v>
      </c>
      <c r="F152" s="1" t="s">
        <v>502</v>
      </c>
      <c r="G152" s="1">
        <v>9</v>
      </c>
      <c r="H152" s="1">
        <v>0</v>
      </c>
      <c r="I152" s="1">
        <v>0</v>
      </c>
      <c r="J152" s="1" t="s">
        <v>13</v>
      </c>
      <c r="K152" s="2"/>
      <c r="L152" s="5">
        <f>K152*3346.36</f>
        <v>0</v>
      </c>
    </row>
    <row r="153" spans="1:12">
      <c r="A153" s="1"/>
      <c r="B153" s="1">
        <v>827194</v>
      </c>
      <c r="C153" s="1" t="s">
        <v>524</v>
      </c>
      <c r="D153" s="1" t="s">
        <v>525</v>
      </c>
      <c r="E153" s="3" t="s">
        <v>526</v>
      </c>
      <c r="F153" s="1" t="s">
        <v>527</v>
      </c>
      <c r="G153" s="1" t="s">
        <v>305</v>
      </c>
      <c r="H153" s="1">
        <v>0</v>
      </c>
      <c r="I153" s="1">
        <v>0</v>
      </c>
      <c r="J153" s="1" t="s">
        <v>13</v>
      </c>
      <c r="K153" s="2"/>
      <c r="L153" s="5">
        <f>K153*5400.41</f>
        <v>0</v>
      </c>
    </row>
    <row r="154" spans="1:12">
      <c r="A154" s="1"/>
      <c r="B154" s="1">
        <v>827197</v>
      </c>
      <c r="C154" s="1" t="s">
        <v>528</v>
      </c>
      <c r="D154" s="1" t="s">
        <v>529</v>
      </c>
      <c r="E154" s="3" t="s">
        <v>530</v>
      </c>
      <c r="F154" s="1" t="s">
        <v>531</v>
      </c>
      <c r="G154" s="1" t="s">
        <v>305</v>
      </c>
      <c r="H154" s="1">
        <v>0</v>
      </c>
      <c r="I154" s="1">
        <v>0</v>
      </c>
      <c r="J154" s="1" t="s">
        <v>13</v>
      </c>
      <c r="K154" s="2"/>
      <c r="L154" s="5">
        <f>K154*3805.40</f>
        <v>0</v>
      </c>
    </row>
    <row r="155" spans="1:12">
      <c r="A155" s="1"/>
      <c r="B155" s="1">
        <v>827198</v>
      </c>
      <c r="C155" s="1" t="s">
        <v>532</v>
      </c>
      <c r="D155" s="1" t="s">
        <v>533</v>
      </c>
      <c r="E155" s="3" t="s">
        <v>534</v>
      </c>
      <c r="F155" s="1" t="s">
        <v>535</v>
      </c>
      <c r="G155" s="1">
        <v>4</v>
      </c>
      <c r="H155" s="1">
        <v>0</v>
      </c>
      <c r="I155" s="1">
        <v>0</v>
      </c>
      <c r="J155" s="1" t="s">
        <v>13</v>
      </c>
      <c r="K155" s="2"/>
      <c r="L155" s="5">
        <f>K155*4711.85</f>
        <v>0</v>
      </c>
    </row>
    <row r="156" spans="1:12">
      <c r="A156" s="1"/>
      <c r="B156" s="1">
        <v>827199</v>
      </c>
      <c r="C156" s="1" t="s">
        <v>536</v>
      </c>
      <c r="D156" s="1" t="s">
        <v>537</v>
      </c>
      <c r="E156" s="3" t="s">
        <v>538</v>
      </c>
      <c r="F156" s="1" t="s">
        <v>539</v>
      </c>
      <c r="G156" s="1">
        <v>7</v>
      </c>
      <c r="H156" s="1">
        <v>0</v>
      </c>
      <c r="I156" s="1">
        <v>0</v>
      </c>
      <c r="J156" s="1" t="s">
        <v>13</v>
      </c>
      <c r="K156" s="2"/>
      <c r="L156" s="5">
        <f>K156*5380.45</f>
        <v>0</v>
      </c>
    </row>
    <row r="157" spans="1:12">
      <c r="A157" s="1"/>
      <c r="B157" s="1">
        <v>827201</v>
      </c>
      <c r="C157" s="1" t="s">
        <v>540</v>
      </c>
      <c r="D157" s="1" t="s">
        <v>541</v>
      </c>
      <c r="E157" s="3" t="s">
        <v>542</v>
      </c>
      <c r="F157" s="1" t="s">
        <v>543</v>
      </c>
      <c r="G157" s="1" t="s">
        <v>305</v>
      </c>
      <c r="H157" s="1">
        <v>0</v>
      </c>
      <c r="I157" s="1">
        <v>0</v>
      </c>
      <c r="J157" s="1" t="s">
        <v>13</v>
      </c>
      <c r="K157" s="2"/>
      <c r="L157" s="5">
        <f>K157*2701.04</f>
        <v>0</v>
      </c>
    </row>
    <row r="158" spans="1:12">
      <c r="A158" s="1"/>
      <c r="B158" s="1">
        <v>827202</v>
      </c>
      <c r="C158" s="1" t="s">
        <v>544</v>
      </c>
      <c r="D158" s="1" t="s">
        <v>545</v>
      </c>
      <c r="E158" s="3" t="s">
        <v>546</v>
      </c>
      <c r="F158" s="1" t="s">
        <v>312</v>
      </c>
      <c r="G158" s="1">
        <v>0</v>
      </c>
      <c r="H158" s="1">
        <v>0</v>
      </c>
      <c r="I158" s="1">
        <v>0</v>
      </c>
      <c r="J158" s="1" t="s">
        <v>13</v>
      </c>
      <c r="K158" s="2"/>
      <c r="L158" s="5">
        <f>K158*0.00</f>
        <v>0</v>
      </c>
    </row>
    <row r="159" spans="1:12">
      <c r="A159" s="1"/>
      <c r="B159" s="1">
        <v>827204</v>
      </c>
      <c r="C159" s="1" t="s">
        <v>547</v>
      </c>
      <c r="D159" s="1" t="s">
        <v>548</v>
      </c>
      <c r="E159" s="3" t="s">
        <v>549</v>
      </c>
      <c r="F159" s="1" t="s">
        <v>550</v>
      </c>
      <c r="G159" s="1">
        <v>7</v>
      </c>
      <c r="H159" s="1">
        <v>0</v>
      </c>
      <c r="I159" s="1">
        <v>0</v>
      </c>
      <c r="J159" s="1" t="s">
        <v>13</v>
      </c>
      <c r="K159" s="2"/>
      <c r="L159" s="5">
        <f>K159*2429.94</f>
        <v>0</v>
      </c>
    </row>
    <row r="160" spans="1:12">
      <c r="A160" s="1"/>
      <c r="B160" s="1">
        <v>827205</v>
      </c>
      <c r="C160" s="1" t="s">
        <v>551</v>
      </c>
      <c r="D160" s="1" t="s">
        <v>552</v>
      </c>
      <c r="E160" s="3" t="s">
        <v>553</v>
      </c>
      <c r="F160" s="1" t="s">
        <v>554</v>
      </c>
      <c r="G160" s="1">
        <v>1</v>
      </c>
      <c r="H160" s="1">
        <v>0</v>
      </c>
      <c r="I160" s="1">
        <v>0</v>
      </c>
      <c r="J160" s="1" t="s">
        <v>13</v>
      </c>
      <c r="K160" s="2"/>
      <c r="L160" s="5">
        <f>K160*5826.19</f>
        <v>0</v>
      </c>
    </row>
    <row r="161" spans="1:12">
      <c r="A161" s="1"/>
      <c r="B161" s="1">
        <v>827206</v>
      </c>
      <c r="C161" s="1" t="s">
        <v>555</v>
      </c>
      <c r="D161" s="1" t="s">
        <v>556</v>
      </c>
      <c r="E161" s="3" t="s">
        <v>557</v>
      </c>
      <c r="F161" s="1" t="s">
        <v>558</v>
      </c>
      <c r="G161" s="1" t="s">
        <v>305</v>
      </c>
      <c r="H161" s="1">
        <v>0</v>
      </c>
      <c r="I161" s="1">
        <v>0</v>
      </c>
      <c r="J161" s="1" t="s">
        <v>13</v>
      </c>
      <c r="K161" s="2"/>
      <c r="L161" s="5">
        <f>K161*2918.92</f>
        <v>0</v>
      </c>
    </row>
    <row r="162" spans="1:12">
      <c r="A162" s="1"/>
      <c r="B162" s="1">
        <v>827207</v>
      </c>
      <c r="C162" s="1" t="s">
        <v>559</v>
      </c>
      <c r="D162" s="1" t="s">
        <v>560</v>
      </c>
      <c r="E162" s="3" t="s">
        <v>561</v>
      </c>
      <c r="F162" s="1" t="s">
        <v>562</v>
      </c>
      <c r="G162" s="1">
        <v>5</v>
      </c>
      <c r="H162" s="1">
        <v>0</v>
      </c>
      <c r="I162" s="1">
        <v>0</v>
      </c>
      <c r="J162" s="1" t="s">
        <v>13</v>
      </c>
      <c r="K162" s="2"/>
      <c r="L162" s="5">
        <f>K162*5137.62</f>
        <v>0</v>
      </c>
    </row>
    <row r="163" spans="1:12">
      <c r="A163" s="1"/>
      <c r="B163" s="1">
        <v>827209</v>
      </c>
      <c r="C163" s="1" t="s">
        <v>563</v>
      </c>
      <c r="D163" s="1" t="s">
        <v>564</v>
      </c>
      <c r="E163" s="3" t="s">
        <v>565</v>
      </c>
      <c r="F163" s="1" t="s">
        <v>566</v>
      </c>
      <c r="G163" s="1">
        <v>4</v>
      </c>
      <c r="H163" s="1">
        <v>0</v>
      </c>
      <c r="I163" s="1">
        <v>0</v>
      </c>
      <c r="J163" s="1" t="s">
        <v>13</v>
      </c>
      <c r="K163" s="2"/>
      <c r="L163" s="5">
        <f>K163*5373.80</f>
        <v>0</v>
      </c>
    </row>
    <row r="164" spans="1:12">
      <c r="A164" s="1"/>
      <c r="B164" s="1">
        <v>827211</v>
      </c>
      <c r="C164" s="1" t="s">
        <v>567</v>
      </c>
      <c r="D164" s="1" t="s">
        <v>568</v>
      </c>
      <c r="E164" s="3" t="s">
        <v>569</v>
      </c>
      <c r="F164" s="1" t="s">
        <v>570</v>
      </c>
      <c r="G164" s="1" t="s">
        <v>571</v>
      </c>
      <c r="H164" s="1">
        <v>0</v>
      </c>
      <c r="I164" s="1">
        <v>0</v>
      </c>
      <c r="J164" s="1" t="s">
        <v>13</v>
      </c>
      <c r="K164" s="2"/>
      <c r="L164" s="5">
        <f>K164*2290.23</f>
        <v>0</v>
      </c>
    </row>
    <row r="165" spans="1:12">
      <c r="A165" s="1"/>
      <c r="B165" s="1">
        <v>827214</v>
      </c>
      <c r="C165" s="1" t="s">
        <v>572</v>
      </c>
      <c r="D165" s="1" t="s">
        <v>573</v>
      </c>
      <c r="E165" s="3" t="s">
        <v>574</v>
      </c>
      <c r="F165" s="1" t="s">
        <v>575</v>
      </c>
      <c r="G165" s="1">
        <v>4</v>
      </c>
      <c r="H165" s="1">
        <v>0</v>
      </c>
      <c r="I165" s="1">
        <v>0</v>
      </c>
      <c r="J165" s="1" t="s">
        <v>13</v>
      </c>
      <c r="K165" s="2"/>
      <c r="L165" s="5">
        <f>K165*4089.81</f>
        <v>0</v>
      </c>
    </row>
    <row r="166" spans="1:12">
      <c r="A166" s="1"/>
      <c r="B166" s="1">
        <v>827217</v>
      </c>
      <c r="C166" s="1" t="s">
        <v>576</v>
      </c>
      <c r="D166" s="1" t="s">
        <v>577</v>
      </c>
      <c r="E166" s="3" t="s">
        <v>578</v>
      </c>
      <c r="F166" s="1" t="s">
        <v>579</v>
      </c>
      <c r="G166" s="1" t="s">
        <v>305</v>
      </c>
      <c r="H166" s="1">
        <v>0</v>
      </c>
      <c r="I166" s="1">
        <v>0</v>
      </c>
      <c r="J166" s="1" t="s">
        <v>13</v>
      </c>
      <c r="K166" s="2"/>
      <c r="L166" s="5">
        <f>K166*2441.58</f>
        <v>0</v>
      </c>
    </row>
    <row r="167" spans="1:12">
      <c r="A167" s="1"/>
      <c r="B167" s="1">
        <v>827218</v>
      </c>
      <c r="C167" s="1" t="s">
        <v>580</v>
      </c>
      <c r="D167" s="1" t="s">
        <v>581</v>
      </c>
      <c r="E167" s="3" t="s">
        <v>582</v>
      </c>
      <c r="F167" s="1" t="s">
        <v>312</v>
      </c>
      <c r="G167" s="1">
        <v>0</v>
      </c>
      <c r="H167" s="1">
        <v>0</v>
      </c>
      <c r="I167" s="1">
        <v>0</v>
      </c>
      <c r="J167" s="1" t="s">
        <v>13</v>
      </c>
      <c r="K167" s="2"/>
      <c r="L167" s="5">
        <f>K167*0.00</f>
        <v>0</v>
      </c>
    </row>
    <row r="168" spans="1:12">
      <c r="A168" s="1"/>
      <c r="B168" s="1">
        <v>827219</v>
      </c>
      <c r="C168" s="1" t="s">
        <v>583</v>
      </c>
      <c r="D168" s="1" t="s">
        <v>584</v>
      </c>
      <c r="E168" s="3" t="s">
        <v>585</v>
      </c>
      <c r="F168" s="1" t="s">
        <v>586</v>
      </c>
      <c r="G168" s="1">
        <v>6</v>
      </c>
      <c r="H168" s="1">
        <v>0</v>
      </c>
      <c r="I168" s="1">
        <v>0</v>
      </c>
      <c r="J168" s="1" t="s">
        <v>13</v>
      </c>
      <c r="K168" s="2"/>
      <c r="L168" s="5">
        <f>K168*3171.72</f>
        <v>0</v>
      </c>
    </row>
    <row r="169" spans="1:12">
      <c r="A169" s="1"/>
      <c r="B169" s="1">
        <v>827220</v>
      </c>
      <c r="C169" s="1" t="s">
        <v>587</v>
      </c>
      <c r="D169" s="1" t="s">
        <v>588</v>
      </c>
      <c r="E169" s="3" t="s">
        <v>589</v>
      </c>
      <c r="F169" s="1" t="s">
        <v>586</v>
      </c>
      <c r="G169" s="1">
        <v>0</v>
      </c>
      <c r="H169" s="1">
        <v>0</v>
      </c>
      <c r="I169" s="1">
        <v>0</v>
      </c>
      <c r="J169" s="1" t="s">
        <v>13</v>
      </c>
      <c r="K169" s="2"/>
      <c r="L169" s="5">
        <f>K169*3171.72</f>
        <v>0</v>
      </c>
    </row>
    <row r="170" spans="1:12">
      <c r="A170" s="1"/>
      <c r="B170" s="1">
        <v>827222</v>
      </c>
      <c r="C170" s="1" t="s">
        <v>590</v>
      </c>
      <c r="D170" s="1" t="s">
        <v>591</v>
      </c>
      <c r="E170" s="3" t="s">
        <v>592</v>
      </c>
      <c r="F170" s="1" t="s">
        <v>593</v>
      </c>
      <c r="G170" s="1" t="s">
        <v>305</v>
      </c>
      <c r="H170" s="1">
        <v>0</v>
      </c>
      <c r="I170" s="1">
        <v>0</v>
      </c>
      <c r="J170" s="1" t="s">
        <v>13</v>
      </c>
      <c r="K170" s="2"/>
      <c r="L170" s="5">
        <f>K170*3371.31</f>
        <v>0</v>
      </c>
    </row>
    <row r="171" spans="1:12">
      <c r="A171" s="1"/>
      <c r="B171" s="1">
        <v>827224</v>
      </c>
      <c r="C171" s="1" t="s">
        <v>594</v>
      </c>
      <c r="D171" s="1" t="s">
        <v>595</v>
      </c>
      <c r="E171" s="3" t="s">
        <v>596</v>
      </c>
      <c r="F171" s="1" t="s">
        <v>597</v>
      </c>
      <c r="G171" s="1">
        <v>0</v>
      </c>
      <c r="H171" s="1">
        <v>0</v>
      </c>
      <c r="I171" s="1">
        <v>0</v>
      </c>
      <c r="J171" s="1" t="s">
        <v>13</v>
      </c>
      <c r="K171" s="2"/>
      <c r="L171" s="5">
        <f>K171*3843.66</f>
        <v>0</v>
      </c>
    </row>
    <row r="172" spans="1:12">
      <c r="A172" s="1"/>
      <c r="B172" s="1">
        <v>827225</v>
      </c>
      <c r="C172" s="1" t="s">
        <v>598</v>
      </c>
      <c r="D172" s="1" t="s">
        <v>599</v>
      </c>
      <c r="E172" s="3" t="s">
        <v>600</v>
      </c>
      <c r="F172" s="1" t="s">
        <v>597</v>
      </c>
      <c r="G172" s="1">
        <v>9</v>
      </c>
      <c r="H172" s="1">
        <v>0</v>
      </c>
      <c r="I172" s="1" t="s">
        <v>305</v>
      </c>
      <c r="J172" s="1" t="s">
        <v>13</v>
      </c>
      <c r="K172" s="2"/>
      <c r="L172" s="5">
        <f>K172*3843.66</f>
        <v>0</v>
      </c>
    </row>
    <row r="173" spans="1:12">
      <c r="A173" s="1"/>
      <c r="B173" s="1">
        <v>827226</v>
      </c>
      <c r="C173" s="1" t="s">
        <v>601</v>
      </c>
      <c r="D173" s="1" t="s">
        <v>602</v>
      </c>
      <c r="E173" s="3" t="s">
        <v>603</v>
      </c>
      <c r="F173" s="1" t="s">
        <v>597</v>
      </c>
      <c r="G173" s="1">
        <v>7</v>
      </c>
      <c r="H173" s="1">
        <v>0</v>
      </c>
      <c r="I173" s="1">
        <v>0</v>
      </c>
      <c r="J173" s="1" t="s">
        <v>13</v>
      </c>
      <c r="K173" s="2"/>
      <c r="L173" s="5">
        <f>K173*3843.66</f>
        <v>0</v>
      </c>
    </row>
    <row r="174" spans="1:12">
      <c r="A174" s="1"/>
      <c r="B174" s="1">
        <v>827270</v>
      </c>
      <c r="C174" s="1" t="s">
        <v>604</v>
      </c>
      <c r="D174" s="1" t="s">
        <v>605</v>
      </c>
      <c r="E174" s="3" t="s">
        <v>606</v>
      </c>
      <c r="F174" s="1" t="s">
        <v>607</v>
      </c>
      <c r="G174" s="1">
        <v>0</v>
      </c>
      <c r="H174" s="1">
        <v>0</v>
      </c>
      <c r="I174" s="1">
        <v>0</v>
      </c>
      <c r="J174" s="1" t="s">
        <v>13</v>
      </c>
      <c r="K174" s="2"/>
      <c r="L174" s="5">
        <f>K174*2804.16</f>
        <v>0</v>
      </c>
    </row>
    <row r="175" spans="1:12">
      <c r="A175" s="1"/>
      <c r="B175" s="1">
        <v>827271</v>
      </c>
      <c r="C175" s="1" t="s">
        <v>608</v>
      </c>
      <c r="D175" s="1" t="s">
        <v>609</v>
      </c>
      <c r="E175" s="3" t="s">
        <v>610</v>
      </c>
      <c r="F175" s="1" t="s">
        <v>611</v>
      </c>
      <c r="G175" s="1" t="s">
        <v>305</v>
      </c>
      <c r="H175" s="1">
        <v>0</v>
      </c>
      <c r="I175" s="1">
        <v>0</v>
      </c>
      <c r="J175" s="1" t="s">
        <v>13</v>
      </c>
      <c r="K175" s="2"/>
      <c r="L175" s="5">
        <f>K175*2168.81</f>
        <v>0</v>
      </c>
    </row>
    <row r="176" spans="1:12">
      <c r="A176" s="1"/>
      <c r="B176" s="1">
        <v>827274</v>
      </c>
      <c r="C176" s="1" t="s">
        <v>612</v>
      </c>
      <c r="D176" s="1" t="s">
        <v>613</v>
      </c>
      <c r="E176" s="3" t="s">
        <v>614</v>
      </c>
      <c r="F176" s="1" t="s">
        <v>615</v>
      </c>
      <c r="G176" s="1" t="s">
        <v>305</v>
      </c>
      <c r="H176" s="1">
        <v>0</v>
      </c>
      <c r="I176" s="1">
        <v>0</v>
      </c>
      <c r="J176" s="1" t="s">
        <v>13</v>
      </c>
      <c r="K176" s="2"/>
      <c r="L176" s="5">
        <f>K176*5713.09</f>
        <v>0</v>
      </c>
    </row>
    <row r="177" spans="1:12">
      <c r="A177" s="1"/>
      <c r="B177" s="1">
        <v>827275</v>
      </c>
      <c r="C177" s="1" t="s">
        <v>616</v>
      </c>
      <c r="D177" s="1" t="s">
        <v>617</v>
      </c>
      <c r="E177" s="3" t="s">
        <v>618</v>
      </c>
      <c r="F177" s="1" t="s">
        <v>312</v>
      </c>
      <c r="G177" s="1">
        <v>0</v>
      </c>
      <c r="H177" s="1">
        <v>0</v>
      </c>
      <c r="I177" s="1">
        <v>0</v>
      </c>
      <c r="J177" s="1" t="s">
        <v>13</v>
      </c>
      <c r="K177" s="2"/>
      <c r="L177" s="5">
        <f>K177*0.00</f>
        <v>0</v>
      </c>
    </row>
    <row r="178" spans="1:12">
      <c r="A178" s="1"/>
      <c r="B178" s="1">
        <v>827283</v>
      </c>
      <c r="C178" s="1" t="s">
        <v>619</v>
      </c>
      <c r="D178" s="1" t="s">
        <v>620</v>
      </c>
      <c r="E178" s="3" t="s">
        <v>621</v>
      </c>
      <c r="F178" s="1" t="s">
        <v>312</v>
      </c>
      <c r="G178" s="1">
        <v>0</v>
      </c>
      <c r="H178" s="1">
        <v>0</v>
      </c>
      <c r="I178" s="1">
        <v>0</v>
      </c>
      <c r="J178" s="1" t="s">
        <v>13</v>
      </c>
      <c r="K178" s="2"/>
      <c r="L178" s="5">
        <f>K178*0.00</f>
        <v>0</v>
      </c>
    </row>
    <row r="179" spans="1:12">
      <c r="A179" s="1"/>
      <c r="B179" s="1">
        <v>827286</v>
      </c>
      <c r="C179" s="1" t="s">
        <v>622</v>
      </c>
      <c r="D179" s="1" t="s">
        <v>623</v>
      </c>
      <c r="E179" s="3" t="s">
        <v>624</v>
      </c>
      <c r="F179" s="1" t="s">
        <v>625</v>
      </c>
      <c r="G179" s="1">
        <v>6</v>
      </c>
      <c r="H179" s="1">
        <v>0</v>
      </c>
      <c r="I179" s="1">
        <v>0</v>
      </c>
      <c r="J179" s="1" t="s">
        <v>13</v>
      </c>
      <c r="K179" s="2"/>
      <c r="L179" s="5">
        <f>K179*4493.97</f>
        <v>0</v>
      </c>
    </row>
    <row r="180" spans="1:12">
      <c r="A180" s="1"/>
      <c r="B180" s="1">
        <v>827287</v>
      </c>
      <c r="C180" s="1" t="s">
        <v>626</v>
      </c>
      <c r="D180" s="1" t="s">
        <v>627</v>
      </c>
      <c r="E180" s="3" t="s">
        <v>628</v>
      </c>
      <c r="F180" s="1" t="s">
        <v>629</v>
      </c>
      <c r="G180" s="1" t="s">
        <v>305</v>
      </c>
      <c r="H180" s="1">
        <v>0</v>
      </c>
      <c r="I180" s="1" t="s">
        <v>305</v>
      </c>
      <c r="J180" s="1" t="s">
        <v>13</v>
      </c>
      <c r="K180" s="2"/>
      <c r="L180" s="5">
        <f>K180*2197.09</f>
        <v>0</v>
      </c>
    </row>
    <row r="181" spans="1:12">
      <c r="A181" s="1"/>
      <c r="B181" s="1">
        <v>827288</v>
      </c>
      <c r="C181" s="1" t="s">
        <v>630</v>
      </c>
      <c r="D181" s="1" t="s">
        <v>631</v>
      </c>
      <c r="E181" s="3" t="s">
        <v>632</v>
      </c>
      <c r="F181" s="1" t="s">
        <v>633</v>
      </c>
      <c r="G181" s="1">
        <v>0</v>
      </c>
      <c r="H181" s="1">
        <v>0</v>
      </c>
      <c r="I181" s="1">
        <v>0</v>
      </c>
      <c r="J181" s="1" t="s">
        <v>13</v>
      </c>
      <c r="K181" s="2"/>
      <c r="L181" s="5">
        <f>K181*3579.21</f>
        <v>0</v>
      </c>
    </row>
    <row r="182" spans="1:12">
      <c r="A182" s="1"/>
      <c r="B182" s="1">
        <v>827292</v>
      </c>
      <c r="C182" s="1" t="s">
        <v>634</v>
      </c>
      <c r="D182" s="1" t="s">
        <v>635</v>
      </c>
      <c r="E182" s="3" t="s">
        <v>636</v>
      </c>
      <c r="F182" s="1" t="s">
        <v>637</v>
      </c>
      <c r="G182" s="1" t="s">
        <v>305</v>
      </c>
      <c r="H182" s="1">
        <v>0</v>
      </c>
      <c r="I182" s="1" t="s">
        <v>638</v>
      </c>
      <c r="J182" s="1" t="s">
        <v>13</v>
      </c>
      <c r="K182" s="2"/>
      <c r="L182" s="5">
        <f>K182*3063.61</f>
        <v>0</v>
      </c>
    </row>
    <row r="183" spans="1:12">
      <c r="A183" s="1"/>
      <c r="B183" s="1">
        <v>827293</v>
      </c>
      <c r="C183" s="1" t="s">
        <v>639</v>
      </c>
      <c r="D183" s="1" t="s">
        <v>640</v>
      </c>
      <c r="E183" s="3" t="s">
        <v>641</v>
      </c>
      <c r="F183" s="1" t="s">
        <v>637</v>
      </c>
      <c r="G183" s="1">
        <v>0</v>
      </c>
      <c r="H183" s="1">
        <v>0</v>
      </c>
      <c r="I183" s="1" t="s">
        <v>305</v>
      </c>
      <c r="J183" s="1" t="s">
        <v>13</v>
      </c>
      <c r="K183" s="2"/>
      <c r="L183" s="5">
        <f>K183*3063.61</f>
        <v>0</v>
      </c>
    </row>
    <row r="184" spans="1:12">
      <c r="A184" s="1"/>
      <c r="B184" s="1">
        <v>827294</v>
      </c>
      <c r="C184" s="1" t="s">
        <v>642</v>
      </c>
      <c r="D184" s="1" t="s">
        <v>643</v>
      </c>
      <c r="E184" s="3" t="s">
        <v>644</v>
      </c>
      <c r="F184" s="1" t="s">
        <v>637</v>
      </c>
      <c r="G184" s="1">
        <v>7</v>
      </c>
      <c r="H184" s="1">
        <v>0</v>
      </c>
      <c r="I184" s="1" t="s">
        <v>638</v>
      </c>
      <c r="J184" s="1" t="s">
        <v>13</v>
      </c>
      <c r="K184" s="2"/>
      <c r="L184" s="5">
        <f>K184*3063.61</f>
        <v>0</v>
      </c>
    </row>
    <row r="185" spans="1:12">
      <c r="A185" s="1"/>
      <c r="B185" s="1">
        <v>827297</v>
      </c>
      <c r="C185" s="1" t="s">
        <v>645</v>
      </c>
      <c r="D185" s="1" t="s">
        <v>646</v>
      </c>
      <c r="E185" s="3" t="s">
        <v>647</v>
      </c>
      <c r="F185" s="1" t="s">
        <v>648</v>
      </c>
      <c r="G185" s="1">
        <v>0</v>
      </c>
      <c r="H185" s="1">
        <v>0</v>
      </c>
      <c r="I185" s="1">
        <v>6</v>
      </c>
      <c r="J185" s="1" t="s">
        <v>13</v>
      </c>
      <c r="K185" s="2"/>
      <c r="L185" s="5">
        <f>K185*2895.63</f>
        <v>0</v>
      </c>
    </row>
    <row r="186" spans="1:12">
      <c r="A186" s="1"/>
      <c r="B186" s="1">
        <v>827298</v>
      </c>
      <c r="C186" s="1" t="s">
        <v>649</v>
      </c>
      <c r="D186" s="1" t="s">
        <v>650</v>
      </c>
      <c r="E186" s="3" t="s">
        <v>651</v>
      </c>
      <c r="F186" s="1" t="s">
        <v>648</v>
      </c>
      <c r="G186" s="1">
        <v>0</v>
      </c>
      <c r="H186" s="1">
        <v>0</v>
      </c>
      <c r="I186" s="1">
        <v>4</v>
      </c>
      <c r="J186" s="1" t="s">
        <v>13</v>
      </c>
      <c r="K186" s="2"/>
      <c r="L186" s="5">
        <f>K186*2895.63</f>
        <v>0</v>
      </c>
    </row>
    <row r="187" spans="1:12">
      <c r="A187" s="1"/>
      <c r="B187" s="1">
        <v>827299</v>
      </c>
      <c r="C187" s="1" t="s">
        <v>652</v>
      </c>
      <c r="D187" s="1" t="s">
        <v>653</v>
      </c>
      <c r="E187" s="3" t="s">
        <v>654</v>
      </c>
      <c r="F187" s="1" t="s">
        <v>655</v>
      </c>
      <c r="G187" s="1">
        <v>0</v>
      </c>
      <c r="H187" s="1">
        <v>0</v>
      </c>
      <c r="I187" s="1">
        <v>10</v>
      </c>
      <c r="J187" s="1" t="s">
        <v>13</v>
      </c>
      <c r="K187" s="2"/>
      <c r="L187" s="5">
        <f>K187*3025.36</f>
        <v>0</v>
      </c>
    </row>
    <row r="188" spans="1:12">
      <c r="A188" s="1"/>
      <c r="B188" s="1">
        <v>827300</v>
      </c>
      <c r="C188" s="1" t="s">
        <v>656</v>
      </c>
      <c r="D188" s="1" t="s">
        <v>657</v>
      </c>
      <c r="E188" s="3" t="s">
        <v>658</v>
      </c>
      <c r="F188" s="1" t="s">
        <v>655</v>
      </c>
      <c r="G188" s="1">
        <v>0</v>
      </c>
      <c r="H188" s="1">
        <v>0</v>
      </c>
      <c r="I188" s="1">
        <v>0</v>
      </c>
      <c r="J188" s="1" t="s">
        <v>13</v>
      </c>
      <c r="K188" s="2"/>
      <c r="L188" s="5">
        <f>K188*3025.36</f>
        <v>0</v>
      </c>
    </row>
    <row r="189" spans="1:12">
      <c r="A189" s="1"/>
      <c r="B189" s="1">
        <v>827315</v>
      </c>
      <c r="C189" s="1" t="s">
        <v>659</v>
      </c>
      <c r="D189" s="1" t="s">
        <v>660</v>
      </c>
      <c r="E189" s="3" t="s">
        <v>661</v>
      </c>
      <c r="F189" s="1" t="s">
        <v>662</v>
      </c>
      <c r="G189" s="1">
        <v>9</v>
      </c>
      <c r="H189" s="1">
        <v>0</v>
      </c>
      <c r="I189" s="1">
        <v>0</v>
      </c>
      <c r="J189" s="1" t="s">
        <v>13</v>
      </c>
      <c r="K189" s="2"/>
      <c r="L189" s="5">
        <f>K189*2790.85</f>
        <v>0</v>
      </c>
    </row>
    <row r="190" spans="1:12">
      <c r="A190" s="1"/>
      <c r="B190" s="1">
        <v>827316</v>
      </c>
      <c r="C190" s="1" t="s">
        <v>663</v>
      </c>
      <c r="D190" s="1" t="s">
        <v>664</v>
      </c>
      <c r="E190" s="3" t="s">
        <v>665</v>
      </c>
      <c r="F190" s="1" t="s">
        <v>666</v>
      </c>
      <c r="G190" s="1">
        <v>3</v>
      </c>
      <c r="H190" s="1">
        <v>0</v>
      </c>
      <c r="I190" s="1">
        <v>0</v>
      </c>
      <c r="J190" s="1" t="s">
        <v>13</v>
      </c>
      <c r="K190" s="2"/>
      <c r="L190" s="5">
        <f>K190*4422.45</f>
        <v>0</v>
      </c>
    </row>
    <row r="191" spans="1:12">
      <c r="A191" s="1"/>
      <c r="B191" s="1">
        <v>827317</v>
      </c>
      <c r="C191" s="1" t="s">
        <v>667</v>
      </c>
      <c r="D191" s="1" t="s">
        <v>668</v>
      </c>
      <c r="E191" s="3" t="s">
        <v>669</v>
      </c>
      <c r="F191" s="1" t="s">
        <v>666</v>
      </c>
      <c r="G191" s="1">
        <v>9</v>
      </c>
      <c r="H191" s="1">
        <v>0</v>
      </c>
      <c r="I191" s="1">
        <v>0</v>
      </c>
      <c r="J191" s="1" t="s">
        <v>13</v>
      </c>
      <c r="K191" s="2"/>
      <c r="L191" s="5">
        <f>K191*4422.45</f>
        <v>0</v>
      </c>
    </row>
    <row r="192" spans="1:12">
      <c r="A192" s="1"/>
      <c r="B192" s="1">
        <v>827318</v>
      </c>
      <c r="C192" s="1" t="s">
        <v>670</v>
      </c>
      <c r="D192" s="1" t="s">
        <v>671</v>
      </c>
      <c r="E192" s="3" t="s">
        <v>672</v>
      </c>
      <c r="F192" s="1" t="s">
        <v>673</v>
      </c>
      <c r="G192" s="1">
        <v>0</v>
      </c>
      <c r="H192" s="1">
        <v>0</v>
      </c>
      <c r="I192" s="1">
        <v>0</v>
      </c>
      <c r="J192" s="1" t="s">
        <v>13</v>
      </c>
      <c r="K192" s="2"/>
      <c r="L192" s="5">
        <f>K192*3755.51</f>
        <v>0</v>
      </c>
    </row>
    <row r="193" spans="1:12">
      <c r="A193" s="1"/>
      <c r="B193" s="1">
        <v>827319</v>
      </c>
      <c r="C193" s="1" t="s">
        <v>674</v>
      </c>
      <c r="D193" s="1" t="s">
        <v>675</v>
      </c>
      <c r="E193" s="3" t="s">
        <v>676</v>
      </c>
      <c r="F193" s="1" t="s">
        <v>673</v>
      </c>
      <c r="G193" s="1">
        <v>0</v>
      </c>
      <c r="H193" s="1">
        <v>0</v>
      </c>
      <c r="I193" s="1">
        <v>10</v>
      </c>
      <c r="J193" s="1" t="s">
        <v>13</v>
      </c>
      <c r="K193" s="2"/>
      <c r="L193" s="5">
        <f>K193*3755.51</f>
        <v>0</v>
      </c>
    </row>
    <row r="194" spans="1:12">
      <c r="A194" s="1"/>
      <c r="B194" s="1">
        <v>827322</v>
      </c>
      <c r="C194" s="1" t="s">
        <v>677</v>
      </c>
      <c r="D194" s="1" t="s">
        <v>678</v>
      </c>
      <c r="E194" s="3" t="s">
        <v>679</v>
      </c>
      <c r="F194" s="1" t="s">
        <v>680</v>
      </c>
      <c r="G194" s="1">
        <v>9</v>
      </c>
      <c r="H194" s="1">
        <v>0</v>
      </c>
      <c r="I194" s="1">
        <v>0</v>
      </c>
      <c r="J194" s="1" t="s">
        <v>13</v>
      </c>
      <c r="K194" s="2"/>
      <c r="L194" s="5">
        <f>K194*3800.41</f>
        <v>0</v>
      </c>
    </row>
    <row r="195" spans="1:12">
      <c r="A195" s="1"/>
      <c r="B195" s="1">
        <v>827324</v>
      </c>
      <c r="C195" s="1" t="s">
        <v>681</v>
      </c>
      <c r="D195" s="1" t="s">
        <v>682</v>
      </c>
      <c r="E195" s="3" t="s">
        <v>683</v>
      </c>
      <c r="F195" s="1" t="s">
        <v>684</v>
      </c>
      <c r="G195" s="1" t="s">
        <v>305</v>
      </c>
      <c r="H195" s="1">
        <v>0</v>
      </c>
      <c r="I195" s="1">
        <v>0</v>
      </c>
      <c r="J195" s="1" t="s">
        <v>13</v>
      </c>
      <c r="K195" s="2"/>
      <c r="L195" s="5">
        <f>K195*4532.22</f>
        <v>0</v>
      </c>
    </row>
    <row r="196" spans="1:12">
      <c r="A196" s="1"/>
      <c r="B196" s="1">
        <v>827325</v>
      </c>
      <c r="C196" s="1" t="s">
        <v>685</v>
      </c>
      <c r="D196" s="1" t="s">
        <v>686</v>
      </c>
      <c r="E196" s="3" t="s">
        <v>687</v>
      </c>
      <c r="F196" s="1" t="s">
        <v>312</v>
      </c>
      <c r="G196" s="1">
        <v>0</v>
      </c>
      <c r="H196" s="1">
        <v>0</v>
      </c>
      <c r="I196" s="1">
        <v>0</v>
      </c>
      <c r="J196" s="1" t="s">
        <v>13</v>
      </c>
      <c r="K196" s="2"/>
      <c r="L196" s="5">
        <f>K196*0.00</f>
        <v>0</v>
      </c>
    </row>
    <row r="197" spans="1:12">
      <c r="A197" s="1"/>
      <c r="B197" s="1">
        <v>827328</v>
      </c>
      <c r="C197" s="1" t="s">
        <v>688</v>
      </c>
      <c r="D197" s="1" t="s">
        <v>689</v>
      </c>
      <c r="E197" s="3" t="s">
        <v>690</v>
      </c>
      <c r="F197" s="1" t="s">
        <v>691</v>
      </c>
      <c r="G197" s="1">
        <v>4</v>
      </c>
      <c r="H197" s="1">
        <v>0</v>
      </c>
      <c r="I197" s="1">
        <v>10</v>
      </c>
      <c r="J197" s="1" t="s">
        <v>13</v>
      </c>
      <c r="K197" s="2"/>
      <c r="L197" s="5">
        <f>K197*3943.45</f>
        <v>0</v>
      </c>
    </row>
    <row r="198" spans="1:12">
      <c r="A198" s="1"/>
      <c r="B198" s="1">
        <v>827329</v>
      </c>
      <c r="C198" s="1" t="s">
        <v>692</v>
      </c>
      <c r="D198" s="1" t="s">
        <v>693</v>
      </c>
      <c r="E198" s="3" t="s">
        <v>694</v>
      </c>
      <c r="F198" s="1" t="s">
        <v>312</v>
      </c>
      <c r="G198" s="1">
        <v>0</v>
      </c>
      <c r="H198" s="1">
        <v>0</v>
      </c>
      <c r="I198" s="1">
        <v>0</v>
      </c>
      <c r="J198" s="1" t="s">
        <v>13</v>
      </c>
      <c r="K198" s="2"/>
      <c r="L198" s="5">
        <f>K198*0.00</f>
        <v>0</v>
      </c>
    </row>
    <row r="199" spans="1:12">
      <c r="A199" s="1"/>
      <c r="B199" s="1">
        <v>827332</v>
      </c>
      <c r="C199" s="1" t="s">
        <v>695</v>
      </c>
      <c r="D199" s="1" t="s">
        <v>696</v>
      </c>
      <c r="E199" s="3" t="s">
        <v>697</v>
      </c>
      <c r="F199" s="1" t="s">
        <v>312</v>
      </c>
      <c r="G199" s="1">
        <v>0</v>
      </c>
      <c r="H199" s="1">
        <v>0</v>
      </c>
      <c r="I199" s="1">
        <v>0</v>
      </c>
      <c r="J199" s="1" t="s">
        <v>13</v>
      </c>
      <c r="K199" s="2"/>
      <c r="L199" s="5">
        <f>K199*0.00</f>
        <v>0</v>
      </c>
    </row>
    <row r="200" spans="1:12">
      <c r="A200" s="1"/>
      <c r="B200" s="1">
        <v>827333</v>
      </c>
      <c r="C200" s="1" t="s">
        <v>698</v>
      </c>
      <c r="D200" s="1" t="s">
        <v>699</v>
      </c>
      <c r="E200" s="3" t="s">
        <v>700</v>
      </c>
      <c r="F200" s="1" t="s">
        <v>312</v>
      </c>
      <c r="G200" s="1">
        <v>0</v>
      </c>
      <c r="H200" s="1">
        <v>0</v>
      </c>
      <c r="I200" s="1">
        <v>0</v>
      </c>
      <c r="J200" s="1" t="s">
        <v>13</v>
      </c>
      <c r="K200" s="2"/>
      <c r="L200" s="5">
        <f>K200*0.00</f>
        <v>0</v>
      </c>
    </row>
    <row r="201" spans="1:12">
      <c r="A201" s="1"/>
      <c r="B201" s="1">
        <v>827336</v>
      </c>
      <c r="C201" s="1" t="s">
        <v>701</v>
      </c>
      <c r="D201" s="1" t="s">
        <v>702</v>
      </c>
      <c r="E201" s="3" t="s">
        <v>703</v>
      </c>
      <c r="F201" s="1" t="s">
        <v>704</v>
      </c>
      <c r="G201" s="1">
        <v>5</v>
      </c>
      <c r="H201" s="1">
        <v>0</v>
      </c>
      <c r="I201" s="1">
        <v>0</v>
      </c>
      <c r="J201" s="1" t="s">
        <v>13</v>
      </c>
      <c r="K201" s="2"/>
      <c r="L201" s="5">
        <f>K201*5508.52</f>
        <v>0</v>
      </c>
    </row>
    <row r="202" spans="1:12">
      <c r="A202" s="1"/>
      <c r="B202" s="1">
        <v>827338</v>
      </c>
      <c r="C202" s="1" t="s">
        <v>705</v>
      </c>
      <c r="D202" s="1" t="s">
        <v>706</v>
      </c>
      <c r="E202" s="3" t="s">
        <v>707</v>
      </c>
      <c r="F202" s="1" t="s">
        <v>708</v>
      </c>
      <c r="G202" s="1">
        <v>0</v>
      </c>
      <c r="H202" s="1">
        <v>0</v>
      </c>
      <c r="I202" s="1" t="s">
        <v>638</v>
      </c>
      <c r="J202" s="1" t="s">
        <v>13</v>
      </c>
      <c r="K202" s="2"/>
      <c r="L202" s="5">
        <f>K202*2637.84</f>
        <v>0</v>
      </c>
    </row>
    <row r="203" spans="1:12">
      <c r="A203" s="1"/>
      <c r="B203" s="1">
        <v>827340</v>
      </c>
      <c r="C203" s="1" t="s">
        <v>709</v>
      </c>
      <c r="D203" s="1" t="s">
        <v>710</v>
      </c>
      <c r="E203" s="3" t="s">
        <v>711</v>
      </c>
      <c r="F203" s="1" t="s">
        <v>712</v>
      </c>
      <c r="G203" s="1">
        <v>0</v>
      </c>
      <c r="H203" s="1">
        <v>0</v>
      </c>
      <c r="I203" s="1">
        <v>0</v>
      </c>
      <c r="J203" s="1" t="s">
        <v>13</v>
      </c>
      <c r="K203" s="2"/>
      <c r="L203" s="5">
        <f>K203*2636.17</f>
        <v>0</v>
      </c>
    </row>
    <row r="204" spans="1:12">
      <c r="A204" s="1"/>
      <c r="B204" s="1">
        <v>827344</v>
      </c>
      <c r="C204" s="1" t="s">
        <v>713</v>
      </c>
      <c r="D204" s="1" t="s">
        <v>714</v>
      </c>
      <c r="E204" s="3" t="s">
        <v>715</v>
      </c>
      <c r="F204" s="1" t="s">
        <v>716</v>
      </c>
      <c r="G204" s="1">
        <v>10</v>
      </c>
      <c r="H204" s="1">
        <v>0</v>
      </c>
      <c r="I204" s="1">
        <v>0</v>
      </c>
      <c r="J204" s="1" t="s">
        <v>13</v>
      </c>
      <c r="K204" s="2"/>
      <c r="L204" s="5">
        <f>K204*5224.11</f>
        <v>0</v>
      </c>
    </row>
    <row r="205" spans="1:12">
      <c r="A205" s="1"/>
      <c r="B205" s="1">
        <v>827345</v>
      </c>
      <c r="C205" s="1" t="s">
        <v>717</v>
      </c>
      <c r="D205" s="1" t="s">
        <v>718</v>
      </c>
      <c r="E205" s="3" t="s">
        <v>715</v>
      </c>
      <c r="F205" s="1" t="s">
        <v>719</v>
      </c>
      <c r="G205" s="1">
        <v>0</v>
      </c>
      <c r="H205" s="1">
        <v>0</v>
      </c>
      <c r="I205" s="1">
        <v>0</v>
      </c>
      <c r="J205" s="1" t="s">
        <v>13</v>
      </c>
      <c r="K205" s="2"/>
      <c r="L205" s="5">
        <f>K205*5087.73</f>
        <v>0</v>
      </c>
    </row>
    <row r="206" spans="1:12">
      <c r="A206" s="1"/>
      <c r="B206" s="1">
        <v>882095</v>
      </c>
      <c r="C206" s="1" t="s">
        <v>720</v>
      </c>
      <c r="D206" s="1" t="s">
        <v>721</v>
      </c>
      <c r="E206" s="3" t="s">
        <v>722</v>
      </c>
      <c r="F206" s="1" t="s">
        <v>723</v>
      </c>
      <c r="G206" s="1">
        <v>4</v>
      </c>
      <c r="H206" s="1">
        <v>0</v>
      </c>
      <c r="I206" s="1">
        <v>0</v>
      </c>
      <c r="J206" s="1" t="s">
        <v>13</v>
      </c>
      <c r="K206" s="2"/>
      <c r="L206" s="5">
        <f>K206*3481.08</f>
        <v>0</v>
      </c>
    </row>
    <row r="207" spans="1:12">
      <c r="A207" s="1"/>
      <c r="B207" s="1">
        <v>828485</v>
      </c>
      <c r="C207" s="1" t="s">
        <v>724</v>
      </c>
      <c r="D207" s="1" t="s">
        <v>725</v>
      </c>
      <c r="E207" s="3" t="s">
        <v>726</v>
      </c>
      <c r="F207" s="1" t="s">
        <v>727</v>
      </c>
      <c r="G207" s="1">
        <v>6</v>
      </c>
      <c r="H207" s="1">
        <v>0</v>
      </c>
      <c r="I207" s="1">
        <v>10</v>
      </c>
      <c r="J207" s="1" t="s">
        <v>13</v>
      </c>
      <c r="K207" s="2"/>
      <c r="L207" s="5">
        <f>K207*2960.50</f>
        <v>0</v>
      </c>
    </row>
    <row r="208" spans="1:12">
      <c r="A208" s="1"/>
      <c r="B208" s="1">
        <v>829366</v>
      </c>
      <c r="C208" s="1" t="s">
        <v>728</v>
      </c>
      <c r="D208" s="1" t="s">
        <v>729</v>
      </c>
      <c r="E208" s="3" t="s">
        <v>730</v>
      </c>
      <c r="F208" s="1" t="s">
        <v>731</v>
      </c>
      <c r="G208" s="1">
        <v>0</v>
      </c>
      <c r="H208" s="1">
        <v>0</v>
      </c>
      <c r="I208" s="1">
        <v>8</v>
      </c>
      <c r="J208" s="1" t="s">
        <v>13</v>
      </c>
      <c r="K208" s="2"/>
      <c r="L208" s="5">
        <f>K208*4019.95</f>
        <v>0</v>
      </c>
    </row>
    <row r="209" spans="1:12">
      <c r="A209" s="1"/>
      <c r="B209" s="1">
        <v>831662</v>
      </c>
      <c r="C209" s="1" t="s">
        <v>732</v>
      </c>
      <c r="D209" s="1" t="s">
        <v>733</v>
      </c>
      <c r="E209" s="3" t="s">
        <v>734</v>
      </c>
      <c r="F209" s="1" t="s">
        <v>312</v>
      </c>
      <c r="G209" s="1">
        <v>0</v>
      </c>
      <c r="H209" s="1">
        <v>0</v>
      </c>
      <c r="I209" s="1">
        <v>0</v>
      </c>
      <c r="J209" s="1" t="s">
        <v>13</v>
      </c>
      <c r="K209" s="2"/>
      <c r="L209" s="5">
        <f>K209*0.00</f>
        <v>0</v>
      </c>
    </row>
    <row r="210" spans="1:12">
      <c r="A210" s="1"/>
      <c r="B210" s="1">
        <v>831661</v>
      </c>
      <c r="C210" s="1" t="s">
        <v>735</v>
      </c>
      <c r="D210" s="1" t="s">
        <v>736</v>
      </c>
      <c r="E210" s="3" t="s">
        <v>737</v>
      </c>
      <c r="F210" s="1" t="s">
        <v>738</v>
      </c>
      <c r="G210" s="1">
        <v>4</v>
      </c>
      <c r="H210" s="1">
        <v>0</v>
      </c>
      <c r="I210" s="1">
        <v>0</v>
      </c>
      <c r="J210" s="1" t="s">
        <v>13</v>
      </c>
      <c r="K210" s="2"/>
      <c r="L210" s="5">
        <f>K210*4966.32</f>
        <v>0</v>
      </c>
    </row>
    <row r="211" spans="1:12">
      <c r="A211" s="1"/>
      <c r="B211" s="1">
        <v>834693</v>
      </c>
      <c r="C211" s="1" t="s">
        <v>739</v>
      </c>
      <c r="D211" s="1" t="s">
        <v>740</v>
      </c>
      <c r="E211" s="3" t="s">
        <v>741</v>
      </c>
      <c r="F211" s="1" t="s">
        <v>742</v>
      </c>
      <c r="G211" s="1">
        <v>0</v>
      </c>
      <c r="H211" s="1">
        <v>0</v>
      </c>
      <c r="I211" s="1">
        <v>0</v>
      </c>
      <c r="J211" s="1" t="s">
        <v>13</v>
      </c>
      <c r="K211" s="2"/>
      <c r="L211" s="5">
        <f>K211*3664.04</f>
        <v>0</v>
      </c>
    </row>
    <row r="212" spans="1:12">
      <c r="A212" s="1"/>
      <c r="B212" s="1">
        <v>834697</v>
      </c>
      <c r="C212" s="1" t="s">
        <v>743</v>
      </c>
      <c r="D212" s="1" t="s">
        <v>744</v>
      </c>
      <c r="E212" s="3" t="s">
        <v>745</v>
      </c>
      <c r="F212" s="1" t="s">
        <v>746</v>
      </c>
      <c r="G212" s="1">
        <v>10</v>
      </c>
      <c r="H212" s="1">
        <v>0</v>
      </c>
      <c r="I212" s="1">
        <v>0</v>
      </c>
      <c r="J212" s="1" t="s">
        <v>13</v>
      </c>
      <c r="K212" s="2"/>
      <c r="L212" s="5">
        <f>K212*4986.27</f>
        <v>0</v>
      </c>
    </row>
    <row r="213" spans="1:12">
      <c r="A213" s="1"/>
      <c r="B213" s="1">
        <v>834698</v>
      </c>
      <c r="C213" s="1" t="s">
        <v>747</v>
      </c>
      <c r="D213" s="1" t="s">
        <v>748</v>
      </c>
      <c r="E213" s="3" t="s">
        <v>749</v>
      </c>
      <c r="F213" s="1" t="s">
        <v>750</v>
      </c>
      <c r="G213" s="1">
        <v>3</v>
      </c>
      <c r="H213" s="1">
        <v>0</v>
      </c>
      <c r="I213" s="1">
        <v>0</v>
      </c>
      <c r="J213" s="1" t="s">
        <v>13</v>
      </c>
      <c r="K213" s="2"/>
      <c r="L213" s="5">
        <f>K213*6346.77</f>
        <v>0</v>
      </c>
    </row>
    <row r="214" spans="1:12">
      <c r="A214" s="1"/>
      <c r="B214" s="1">
        <v>858648</v>
      </c>
      <c r="C214" s="1" t="s">
        <v>751</v>
      </c>
      <c r="D214" s="1" t="s">
        <v>752</v>
      </c>
      <c r="E214" s="3" t="s">
        <v>753</v>
      </c>
      <c r="F214" s="1" t="s">
        <v>754</v>
      </c>
      <c r="G214" s="1">
        <v>0</v>
      </c>
      <c r="H214" s="1">
        <v>0</v>
      </c>
      <c r="I214" s="1">
        <v>10</v>
      </c>
      <c r="J214" s="1" t="s">
        <v>13</v>
      </c>
      <c r="K214" s="2"/>
      <c r="L214" s="5">
        <f>K214*4663.61</f>
        <v>0</v>
      </c>
    </row>
    <row r="215" spans="1:12">
      <c r="A215" s="1"/>
      <c r="B215" s="1">
        <v>858649</v>
      </c>
      <c r="C215" s="1" t="s">
        <v>755</v>
      </c>
      <c r="D215" s="1" t="s">
        <v>756</v>
      </c>
      <c r="E215" s="3" t="s">
        <v>757</v>
      </c>
      <c r="F215" s="1" t="s">
        <v>758</v>
      </c>
      <c r="G215" s="1">
        <v>8</v>
      </c>
      <c r="H215" s="1">
        <v>0</v>
      </c>
      <c r="I215" s="1">
        <v>0</v>
      </c>
      <c r="J215" s="1" t="s">
        <v>13</v>
      </c>
      <c r="K215" s="2"/>
      <c r="L215" s="5">
        <f>K215*4660.29</f>
        <v>0</v>
      </c>
    </row>
    <row r="216" spans="1:12">
      <c r="A216" s="1"/>
      <c r="B216" s="1">
        <v>858650</v>
      </c>
      <c r="C216" s="1" t="s">
        <v>759</v>
      </c>
      <c r="D216" s="1" t="s">
        <v>760</v>
      </c>
      <c r="E216" s="3" t="s">
        <v>761</v>
      </c>
      <c r="F216" s="1" t="s">
        <v>312</v>
      </c>
      <c r="G216" s="1">
        <v>0</v>
      </c>
      <c r="H216" s="1">
        <v>0</v>
      </c>
      <c r="I216" s="1">
        <v>0</v>
      </c>
      <c r="J216" s="1" t="s">
        <v>13</v>
      </c>
      <c r="K216" s="2"/>
      <c r="L216" s="5">
        <f>K216*0.00</f>
        <v>0</v>
      </c>
    </row>
    <row r="217" spans="1:12">
      <c r="A217" s="1"/>
      <c r="B217" s="1">
        <v>859050</v>
      </c>
      <c r="C217" s="1" t="s">
        <v>762</v>
      </c>
      <c r="D217" s="1" t="s">
        <v>763</v>
      </c>
      <c r="E217" s="3" t="s">
        <v>764</v>
      </c>
      <c r="F217" s="1" t="s">
        <v>765</v>
      </c>
      <c r="G217" s="1" t="s">
        <v>305</v>
      </c>
      <c r="H217" s="1">
        <v>0</v>
      </c>
      <c r="I217" s="1">
        <v>0</v>
      </c>
      <c r="J217" s="1" t="s">
        <v>13</v>
      </c>
      <c r="K217" s="2"/>
      <c r="L217" s="5">
        <f>K217*3742.20</f>
        <v>0</v>
      </c>
    </row>
    <row r="218" spans="1:12">
      <c r="A218" s="1"/>
      <c r="B218" s="1">
        <v>859051</v>
      </c>
      <c r="C218" s="1" t="s">
        <v>766</v>
      </c>
      <c r="D218" s="1" t="s">
        <v>767</v>
      </c>
      <c r="E218" s="3" t="s">
        <v>768</v>
      </c>
      <c r="F218" s="1" t="s">
        <v>765</v>
      </c>
      <c r="G218" s="1" t="s">
        <v>305</v>
      </c>
      <c r="H218" s="1">
        <v>0</v>
      </c>
      <c r="I218" s="1">
        <v>0</v>
      </c>
      <c r="J218" s="1" t="s">
        <v>13</v>
      </c>
      <c r="K218" s="2"/>
      <c r="L218" s="5">
        <f>K218*3742.20</f>
        <v>0</v>
      </c>
    </row>
    <row r="219" spans="1:12">
      <c r="A219" s="1"/>
      <c r="B219" s="1">
        <v>859052</v>
      </c>
      <c r="C219" s="1" t="s">
        <v>769</v>
      </c>
      <c r="D219" s="1" t="s">
        <v>770</v>
      </c>
      <c r="E219" s="3" t="s">
        <v>771</v>
      </c>
      <c r="F219" s="1" t="s">
        <v>312</v>
      </c>
      <c r="G219" s="1">
        <v>0</v>
      </c>
      <c r="H219" s="1">
        <v>0</v>
      </c>
      <c r="I219" s="1">
        <v>0</v>
      </c>
      <c r="J219" s="1" t="s">
        <v>13</v>
      </c>
      <c r="K219" s="2"/>
      <c r="L219" s="5">
        <f>K219*0.00</f>
        <v>0</v>
      </c>
    </row>
    <row r="220" spans="1:12">
      <c r="A220" s="1"/>
      <c r="B220" s="1">
        <v>835559</v>
      </c>
      <c r="C220" s="1" t="s">
        <v>772</v>
      </c>
      <c r="D220" s="1" t="s">
        <v>773</v>
      </c>
      <c r="E220" s="3" t="s">
        <v>774</v>
      </c>
      <c r="F220" s="1" t="s">
        <v>775</v>
      </c>
      <c r="G220" s="1">
        <v>0</v>
      </c>
      <c r="H220" s="1">
        <v>0</v>
      </c>
      <c r="I220" s="1">
        <v>4</v>
      </c>
      <c r="J220" s="1" t="s">
        <v>13</v>
      </c>
      <c r="K220" s="2"/>
      <c r="L220" s="5">
        <f>K220*4603.74</f>
        <v>0</v>
      </c>
    </row>
    <row r="221" spans="1:12">
      <c r="A221" s="1"/>
      <c r="B221" s="1">
        <v>871587</v>
      </c>
      <c r="C221" s="1" t="s">
        <v>776</v>
      </c>
      <c r="D221" s="1" t="s">
        <v>777</v>
      </c>
      <c r="E221" s="3" t="s">
        <v>778</v>
      </c>
      <c r="F221" s="1" t="s">
        <v>779</v>
      </c>
      <c r="G221" s="1" t="s">
        <v>305</v>
      </c>
      <c r="H221" s="1">
        <v>0</v>
      </c>
      <c r="I221" s="1">
        <v>0</v>
      </c>
      <c r="J221" s="1" t="s">
        <v>13</v>
      </c>
      <c r="K221" s="2"/>
      <c r="L221" s="5">
        <f>K221*4760.08</f>
        <v>0</v>
      </c>
    </row>
    <row r="222" spans="1:12">
      <c r="A222" s="1"/>
      <c r="B222" s="1">
        <v>880091</v>
      </c>
      <c r="C222" s="1" t="s">
        <v>780</v>
      </c>
      <c r="D222" s="1" t="s">
        <v>781</v>
      </c>
      <c r="E222" s="3" t="s">
        <v>782</v>
      </c>
      <c r="F222" s="1" t="s">
        <v>468</v>
      </c>
      <c r="G222" s="1">
        <v>9</v>
      </c>
      <c r="H222" s="1">
        <v>0</v>
      </c>
      <c r="I222" s="1">
        <v>0</v>
      </c>
      <c r="J222" s="1" t="s">
        <v>13</v>
      </c>
      <c r="K222" s="2"/>
      <c r="L222" s="5">
        <f>K222*2574.63</f>
        <v>0</v>
      </c>
    </row>
    <row r="223" spans="1:12">
      <c r="A223" s="1"/>
      <c r="B223" s="1">
        <v>883320</v>
      </c>
      <c r="C223" s="1" t="s">
        <v>783</v>
      </c>
      <c r="D223" s="1" t="s">
        <v>784</v>
      </c>
      <c r="E223" s="3" t="s">
        <v>785</v>
      </c>
      <c r="F223" s="1" t="s">
        <v>786</v>
      </c>
      <c r="G223" s="1">
        <v>8</v>
      </c>
      <c r="H223" s="1">
        <v>0</v>
      </c>
      <c r="I223" s="1">
        <v>0</v>
      </c>
      <c r="J223" s="1" t="s">
        <v>13</v>
      </c>
      <c r="K223" s="2"/>
      <c r="L223" s="5">
        <f>K223*6631.18</f>
        <v>0</v>
      </c>
    </row>
    <row r="224" spans="1:12">
      <c r="A224" s="1"/>
      <c r="B224" s="1">
        <v>827849</v>
      </c>
      <c r="C224" s="1" t="s">
        <v>787</v>
      </c>
      <c r="D224" s="1" t="s">
        <v>788</v>
      </c>
      <c r="E224" s="3" t="s">
        <v>789</v>
      </c>
      <c r="F224" s="1" t="s">
        <v>790</v>
      </c>
      <c r="G224" s="1" t="s">
        <v>305</v>
      </c>
      <c r="H224" s="1">
        <v>0</v>
      </c>
      <c r="I224" s="1">
        <v>0</v>
      </c>
      <c r="J224" s="1" t="s">
        <v>13</v>
      </c>
      <c r="K224" s="2"/>
      <c r="L224" s="5">
        <f>K224*1654.88</f>
        <v>0</v>
      </c>
    </row>
    <row r="225" spans="1:12">
      <c r="A225" s="1"/>
      <c r="B225" s="1">
        <v>827850</v>
      </c>
      <c r="C225" s="1" t="s">
        <v>791</v>
      </c>
      <c r="D225" s="1" t="s">
        <v>792</v>
      </c>
      <c r="E225" s="3" t="s">
        <v>793</v>
      </c>
      <c r="F225" s="1" t="s">
        <v>794</v>
      </c>
      <c r="G225" s="1">
        <v>7</v>
      </c>
      <c r="H225" s="1">
        <v>0</v>
      </c>
      <c r="I225" s="1">
        <v>0</v>
      </c>
      <c r="J225" s="1" t="s">
        <v>13</v>
      </c>
      <c r="K225" s="2"/>
      <c r="L225" s="5">
        <f>K225*2142.20</f>
        <v>0</v>
      </c>
    </row>
    <row r="226" spans="1:12">
      <c r="A226" s="1"/>
      <c r="B226" s="1">
        <v>827851</v>
      </c>
      <c r="C226" s="1" t="s">
        <v>795</v>
      </c>
      <c r="D226" s="1" t="s">
        <v>796</v>
      </c>
      <c r="E226" s="3" t="s">
        <v>797</v>
      </c>
      <c r="F226" s="1" t="s">
        <v>798</v>
      </c>
      <c r="G226" s="1">
        <v>0</v>
      </c>
      <c r="H226" s="1">
        <v>0</v>
      </c>
      <c r="I226" s="1">
        <v>10</v>
      </c>
      <c r="J226" s="1" t="s">
        <v>13</v>
      </c>
      <c r="K226" s="2"/>
      <c r="L226" s="5">
        <f>K226*2832.43</f>
        <v>0</v>
      </c>
    </row>
    <row r="227" spans="1:12">
      <c r="A227" s="1"/>
      <c r="B227" s="1">
        <v>827852</v>
      </c>
      <c r="C227" s="1" t="s">
        <v>799</v>
      </c>
      <c r="D227" s="1" t="s">
        <v>800</v>
      </c>
      <c r="E227" s="3" t="s">
        <v>801</v>
      </c>
      <c r="F227" s="1" t="s">
        <v>802</v>
      </c>
      <c r="G227" s="1" t="s">
        <v>305</v>
      </c>
      <c r="H227" s="1">
        <v>0</v>
      </c>
      <c r="I227" s="1">
        <v>0</v>
      </c>
      <c r="J227" s="1" t="s">
        <v>13</v>
      </c>
      <c r="K227" s="2"/>
      <c r="L227" s="5">
        <f>K227*2845.74</f>
        <v>0</v>
      </c>
    </row>
    <row r="228" spans="1:12">
      <c r="A228" s="1"/>
      <c r="B228" s="1">
        <v>827853</v>
      </c>
      <c r="C228" s="1" t="s">
        <v>803</v>
      </c>
      <c r="D228" s="1" t="s">
        <v>804</v>
      </c>
      <c r="E228" s="3" t="s">
        <v>805</v>
      </c>
      <c r="F228" s="1" t="s">
        <v>806</v>
      </c>
      <c r="G228" s="1" t="s">
        <v>638</v>
      </c>
      <c r="H228" s="1">
        <v>0</v>
      </c>
      <c r="I228" s="1">
        <v>0</v>
      </c>
      <c r="J228" s="1" t="s">
        <v>13</v>
      </c>
      <c r="K228" s="2"/>
      <c r="L228" s="5">
        <f>K228*2391.68</f>
        <v>0</v>
      </c>
    </row>
    <row r="229" spans="1:12">
      <c r="A229" s="1"/>
      <c r="B229" s="1">
        <v>827855</v>
      </c>
      <c r="C229" s="1" t="s">
        <v>807</v>
      </c>
      <c r="D229" s="1" t="s">
        <v>808</v>
      </c>
      <c r="E229" s="3" t="s">
        <v>809</v>
      </c>
      <c r="F229" s="1" t="s">
        <v>810</v>
      </c>
      <c r="G229" s="1">
        <v>7</v>
      </c>
      <c r="H229" s="1">
        <v>0</v>
      </c>
      <c r="I229" s="1">
        <v>0</v>
      </c>
      <c r="J229" s="1" t="s">
        <v>13</v>
      </c>
      <c r="K229" s="2"/>
      <c r="L229" s="5">
        <f>K229*2659.46</f>
        <v>0</v>
      </c>
    </row>
    <row r="230" spans="1:12">
      <c r="A230" s="1"/>
      <c r="B230" s="1">
        <v>827856</v>
      </c>
      <c r="C230" s="1" t="s">
        <v>811</v>
      </c>
      <c r="D230" s="1" t="s">
        <v>812</v>
      </c>
      <c r="E230" s="3" t="s">
        <v>813</v>
      </c>
      <c r="F230" s="1" t="s">
        <v>814</v>
      </c>
      <c r="G230" s="1">
        <v>0</v>
      </c>
      <c r="H230" s="1">
        <v>0</v>
      </c>
      <c r="I230" s="1">
        <v>0</v>
      </c>
      <c r="J230" s="1" t="s">
        <v>13</v>
      </c>
      <c r="K230" s="2"/>
      <c r="L230" s="5">
        <f>K230*4296.05</f>
        <v>0</v>
      </c>
    </row>
    <row r="231" spans="1:12">
      <c r="A231" s="1"/>
      <c r="B231" s="1">
        <v>827857</v>
      </c>
      <c r="C231" s="1" t="s">
        <v>815</v>
      </c>
      <c r="D231" s="1" t="s">
        <v>816</v>
      </c>
      <c r="E231" s="3" t="s">
        <v>817</v>
      </c>
      <c r="F231" s="1" t="s">
        <v>312</v>
      </c>
      <c r="G231" s="1">
        <v>0</v>
      </c>
      <c r="H231" s="1">
        <v>0</v>
      </c>
      <c r="I231" s="1">
        <v>0</v>
      </c>
      <c r="J231" s="1" t="s">
        <v>13</v>
      </c>
      <c r="K231" s="2"/>
      <c r="L231" s="5">
        <f>K231*0.00</f>
        <v>0</v>
      </c>
    </row>
    <row r="232" spans="1:12">
      <c r="A232" s="1"/>
      <c r="B232" s="1">
        <v>827862</v>
      </c>
      <c r="C232" s="1" t="s">
        <v>818</v>
      </c>
      <c r="D232" s="1" t="s">
        <v>819</v>
      </c>
      <c r="E232" s="3" t="s">
        <v>820</v>
      </c>
      <c r="F232" s="1" t="s">
        <v>821</v>
      </c>
      <c r="G232" s="1" t="s">
        <v>305</v>
      </c>
      <c r="H232" s="1">
        <v>0</v>
      </c>
      <c r="I232" s="1">
        <v>10</v>
      </c>
      <c r="J232" s="1" t="s">
        <v>13</v>
      </c>
      <c r="K232" s="2"/>
      <c r="L232" s="5">
        <f>K232*1748.02</f>
        <v>0</v>
      </c>
    </row>
    <row r="233" spans="1:12">
      <c r="A233" s="1"/>
      <c r="B233" s="1">
        <v>827863</v>
      </c>
      <c r="C233" s="1" t="s">
        <v>822</v>
      </c>
      <c r="D233" s="1" t="s">
        <v>823</v>
      </c>
      <c r="E233" s="3" t="s">
        <v>824</v>
      </c>
      <c r="F233" s="1" t="s">
        <v>825</v>
      </c>
      <c r="G233" s="1">
        <v>1</v>
      </c>
      <c r="H233" s="1">
        <v>0</v>
      </c>
      <c r="I233" s="1">
        <v>8</v>
      </c>
      <c r="J233" s="1" t="s">
        <v>13</v>
      </c>
      <c r="K233" s="2"/>
      <c r="L233" s="5">
        <f>K233*2982.12</f>
        <v>0</v>
      </c>
    </row>
    <row r="234" spans="1:12">
      <c r="A234" s="1"/>
      <c r="B234" s="1">
        <v>827864</v>
      </c>
      <c r="C234" s="1" t="s">
        <v>826</v>
      </c>
      <c r="D234" s="1" t="s">
        <v>827</v>
      </c>
      <c r="E234" s="3" t="s">
        <v>828</v>
      </c>
      <c r="F234" s="1" t="s">
        <v>829</v>
      </c>
      <c r="G234" s="1">
        <v>0</v>
      </c>
      <c r="H234" s="1">
        <v>0</v>
      </c>
      <c r="I234" s="1" t="s">
        <v>305</v>
      </c>
      <c r="J234" s="1" t="s">
        <v>13</v>
      </c>
      <c r="K234" s="2"/>
      <c r="L234" s="5">
        <f>K234*2083.99</f>
        <v>0</v>
      </c>
    </row>
    <row r="235" spans="1:12">
      <c r="A235" s="1"/>
      <c r="B235" s="1">
        <v>827865</v>
      </c>
      <c r="C235" s="1" t="s">
        <v>830</v>
      </c>
      <c r="D235" s="1" t="s">
        <v>831</v>
      </c>
      <c r="E235" s="3" t="s">
        <v>832</v>
      </c>
      <c r="F235" s="1" t="s">
        <v>833</v>
      </c>
      <c r="G235" s="1" t="s">
        <v>305</v>
      </c>
      <c r="H235" s="1">
        <v>0</v>
      </c>
      <c r="I235" s="1">
        <v>0</v>
      </c>
      <c r="J235" s="1" t="s">
        <v>13</v>
      </c>
      <c r="K235" s="2"/>
      <c r="L235" s="5">
        <f>K235*3185.03</f>
        <v>0</v>
      </c>
    </row>
    <row r="236" spans="1:12">
      <c r="A236" s="1"/>
      <c r="B236" s="1">
        <v>827866</v>
      </c>
      <c r="C236" s="1" t="s">
        <v>834</v>
      </c>
      <c r="D236" s="1" t="s">
        <v>835</v>
      </c>
      <c r="E236" s="3" t="s">
        <v>836</v>
      </c>
      <c r="F236" s="1" t="s">
        <v>837</v>
      </c>
      <c r="G236" s="1">
        <v>0</v>
      </c>
      <c r="H236" s="1">
        <v>0</v>
      </c>
      <c r="I236" s="1" t="s">
        <v>305</v>
      </c>
      <c r="J236" s="1" t="s">
        <v>13</v>
      </c>
      <c r="K236" s="2"/>
      <c r="L236" s="5">
        <f>K236*3306.44</f>
        <v>0</v>
      </c>
    </row>
    <row r="237" spans="1:12">
      <c r="A237" s="1"/>
      <c r="B237" s="1">
        <v>827867</v>
      </c>
      <c r="C237" s="1" t="s">
        <v>838</v>
      </c>
      <c r="D237" s="1" t="s">
        <v>839</v>
      </c>
      <c r="E237" s="3" t="s">
        <v>840</v>
      </c>
      <c r="F237" s="1" t="s">
        <v>841</v>
      </c>
      <c r="G237" s="1">
        <v>6</v>
      </c>
      <c r="H237" s="1">
        <v>0</v>
      </c>
      <c r="I237" s="1">
        <v>0</v>
      </c>
      <c r="J237" s="1" t="s">
        <v>13</v>
      </c>
      <c r="K237" s="2"/>
      <c r="L237" s="5">
        <f>K237*1398.75</f>
        <v>0</v>
      </c>
    </row>
    <row r="238" spans="1:12">
      <c r="A238" s="1"/>
      <c r="B238" s="1">
        <v>827868</v>
      </c>
      <c r="C238" s="1" t="s">
        <v>842</v>
      </c>
      <c r="D238" s="1" t="s">
        <v>843</v>
      </c>
      <c r="E238" s="3" t="s">
        <v>844</v>
      </c>
      <c r="F238" s="1" t="s">
        <v>794</v>
      </c>
      <c r="G238" s="1" t="s">
        <v>305</v>
      </c>
      <c r="H238" s="1">
        <v>0</v>
      </c>
      <c r="I238" s="1">
        <v>0</v>
      </c>
      <c r="J238" s="1" t="s">
        <v>13</v>
      </c>
      <c r="K238" s="2"/>
      <c r="L238" s="5">
        <f>K238*2142.20</f>
        <v>0</v>
      </c>
    </row>
    <row r="239" spans="1:12">
      <c r="A239" s="1"/>
      <c r="B239" s="1">
        <v>827869</v>
      </c>
      <c r="C239" s="1" t="s">
        <v>845</v>
      </c>
      <c r="D239" s="1" t="s">
        <v>846</v>
      </c>
      <c r="E239" s="3" t="s">
        <v>847</v>
      </c>
      <c r="F239" s="1" t="s">
        <v>848</v>
      </c>
      <c r="G239" s="1" t="s">
        <v>305</v>
      </c>
      <c r="H239" s="1">
        <v>0</v>
      </c>
      <c r="I239" s="1">
        <v>0</v>
      </c>
      <c r="J239" s="1" t="s">
        <v>13</v>
      </c>
      <c r="K239" s="2"/>
      <c r="L239" s="5">
        <f>K239*2647.81</f>
        <v>0</v>
      </c>
    </row>
    <row r="240" spans="1:12">
      <c r="A240" s="1"/>
      <c r="B240" s="1">
        <v>827871</v>
      </c>
      <c r="C240" s="1" t="s">
        <v>849</v>
      </c>
      <c r="D240" s="1" t="s">
        <v>850</v>
      </c>
      <c r="E240" s="3" t="s">
        <v>851</v>
      </c>
      <c r="F240" s="1" t="s">
        <v>852</v>
      </c>
      <c r="G240" s="1">
        <v>0</v>
      </c>
      <c r="H240" s="1">
        <v>0</v>
      </c>
      <c r="I240" s="1" t="s">
        <v>305</v>
      </c>
      <c r="J240" s="1" t="s">
        <v>13</v>
      </c>
      <c r="K240" s="2"/>
      <c r="L240" s="5">
        <f>K240*2553.01</f>
        <v>0</v>
      </c>
    </row>
    <row r="241" spans="1:12">
      <c r="A241" s="1"/>
      <c r="B241" s="1">
        <v>827872</v>
      </c>
      <c r="C241" s="1" t="s">
        <v>853</v>
      </c>
      <c r="D241" s="1" t="s">
        <v>854</v>
      </c>
      <c r="E241" s="3" t="s">
        <v>855</v>
      </c>
      <c r="F241" s="1" t="s">
        <v>856</v>
      </c>
      <c r="G241" s="1">
        <v>7</v>
      </c>
      <c r="H241" s="1">
        <v>0</v>
      </c>
      <c r="I241" s="1">
        <v>0</v>
      </c>
      <c r="J241" s="1" t="s">
        <v>13</v>
      </c>
      <c r="K241" s="2"/>
      <c r="L241" s="5">
        <f>K241*2865.69</f>
        <v>0</v>
      </c>
    </row>
    <row r="242" spans="1:12">
      <c r="A242" s="1"/>
      <c r="B242" s="1">
        <v>827873</v>
      </c>
      <c r="C242" s="1" t="s">
        <v>857</v>
      </c>
      <c r="D242" s="1" t="s">
        <v>858</v>
      </c>
      <c r="E242" s="3" t="s">
        <v>859</v>
      </c>
      <c r="F242" s="1" t="s">
        <v>860</v>
      </c>
      <c r="G242" s="1">
        <v>5</v>
      </c>
      <c r="H242" s="1">
        <v>0</v>
      </c>
      <c r="I242" s="1">
        <v>0</v>
      </c>
      <c r="J242" s="1" t="s">
        <v>13</v>
      </c>
      <c r="K242" s="2"/>
      <c r="L242" s="5">
        <f>K242*4728.48</f>
        <v>0</v>
      </c>
    </row>
    <row r="243" spans="1:12">
      <c r="A243" s="1"/>
      <c r="B243" s="1">
        <v>827874</v>
      </c>
      <c r="C243" s="1" t="s">
        <v>861</v>
      </c>
      <c r="D243" s="1" t="s">
        <v>862</v>
      </c>
      <c r="E243" s="3" t="s">
        <v>863</v>
      </c>
      <c r="F243" s="1" t="s">
        <v>864</v>
      </c>
      <c r="G243" s="1">
        <v>0</v>
      </c>
      <c r="H243" s="1">
        <v>0</v>
      </c>
      <c r="I243" s="1">
        <v>8</v>
      </c>
      <c r="J243" s="1" t="s">
        <v>13</v>
      </c>
      <c r="K243" s="2"/>
      <c r="L243" s="5">
        <f>K243*6135.54</f>
        <v>0</v>
      </c>
    </row>
    <row r="244" spans="1:12">
      <c r="A244" s="1"/>
      <c r="B244" s="1">
        <v>827882</v>
      </c>
      <c r="C244" s="1" t="s">
        <v>865</v>
      </c>
      <c r="D244" s="1" t="s">
        <v>866</v>
      </c>
      <c r="E244" s="3" t="s">
        <v>867</v>
      </c>
      <c r="F244" s="1" t="s">
        <v>868</v>
      </c>
      <c r="G244" s="1">
        <v>1</v>
      </c>
      <c r="H244" s="1">
        <v>0</v>
      </c>
      <c r="I244" s="1" t="s">
        <v>305</v>
      </c>
      <c r="J244" s="1" t="s">
        <v>13</v>
      </c>
      <c r="K244" s="2"/>
      <c r="L244" s="5">
        <f>K244*2193.76</f>
        <v>0</v>
      </c>
    </row>
    <row r="245" spans="1:12">
      <c r="A245" s="1"/>
      <c r="B245" s="1">
        <v>827883</v>
      </c>
      <c r="C245" s="1" t="s">
        <v>869</v>
      </c>
      <c r="D245" s="1" t="s">
        <v>870</v>
      </c>
      <c r="E245" s="3" t="s">
        <v>871</v>
      </c>
      <c r="F245" s="1" t="s">
        <v>872</v>
      </c>
      <c r="G245" s="1" t="s">
        <v>638</v>
      </c>
      <c r="H245" s="1">
        <v>0</v>
      </c>
      <c r="I245" s="1">
        <v>0</v>
      </c>
      <c r="J245" s="1" t="s">
        <v>13</v>
      </c>
      <c r="K245" s="2"/>
      <c r="L245" s="5">
        <f>K245*1746.36</f>
        <v>0</v>
      </c>
    </row>
    <row r="246" spans="1:12">
      <c r="A246" s="1"/>
      <c r="B246" s="1">
        <v>827884</v>
      </c>
      <c r="C246" s="1" t="s">
        <v>873</v>
      </c>
      <c r="D246" s="1" t="s">
        <v>874</v>
      </c>
      <c r="E246" s="3" t="s">
        <v>875</v>
      </c>
      <c r="F246" s="1" t="s">
        <v>876</v>
      </c>
      <c r="G246" s="1" t="s">
        <v>305</v>
      </c>
      <c r="H246" s="1">
        <v>0</v>
      </c>
      <c r="I246" s="1" t="s">
        <v>305</v>
      </c>
      <c r="J246" s="1" t="s">
        <v>13</v>
      </c>
      <c r="K246" s="2"/>
      <c r="L246" s="5">
        <f>K246*2065.69</f>
        <v>0</v>
      </c>
    </row>
    <row r="247" spans="1:12">
      <c r="A247" s="1"/>
      <c r="B247" s="1">
        <v>834699</v>
      </c>
      <c r="C247" s="1" t="s">
        <v>877</v>
      </c>
      <c r="D247" s="1" t="s">
        <v>878</v>
      </c>
      <c r="E247" s="3" t="s">
        <v>879</v>
      </c>
      <c r="F247" s="1" t="s">
        <v>880</v>
      </c>
      <c r="G247" s="1">
        <v>1</v>
      </c>
      <c r="H247" s="1">
        <v>0</v>
      </c>
      <c r="I247" s="1">
        <v>8</v>
      </c>
      <c r="J247" s="1" t="s">
        <v>13</v>
      </c>
      <c r="K247" s="2"/>
      <c r="L247" s="5">
        <f>K247*4369.23</f>
        <v>0</v>
      </c>
    </row>
    <row r="248" spans="1:12">
      <c r="A248" s="1"/>
      <c r="B248" s="1">
        <v>826034</v>
      </c>
      <c r="C248" s="1" t="s">
        <v>881</v>
      </c>
      <c r="D248" s="1" t="s">
        <v>882</v>
      </c>
      <c r="E248" s="3" t="s">
        <v>883</v>
      </c>
      <c r="F248" s="1" t="s">
        <v>884</v>
      </c>
      <c r="G248" s="1">
        <v>1</v>
      </c>
      <c r="H248" s="1">
        <v>0</v>
      </c>
      <c r="I248" s="1">
        <v>0</v>
      </c>
      <c r="J248" s="1" t="s">
        <v>13</v>
      </c>
      <c r="K248" s="2"/>
      <c r="L248" s="5">
        <f>K248*4089.68</f>
        <v>0</v>
      </c>
    </row>
    <row r="249" spans="1:12">
      <c r="A249" s="1"/>
      <c r="B249" s="1">
        <v>831446</v>
      </c>
      <c r="C249" s="1" t="s">
        <v>885</v>
      </c>
      <c r="D249" s="1" t="s">
        <v>886</v>
      </c>
      <c r="E249" s="3" t="s">
        <v>887</v>
      </c>
      <c r="F249" s="1" t="s">
        <v>888</v>
      </c>
      <c r="G249" s="1">
        <v>0</v>
      </c>
      <c r="H249" s="1">
        <v>0</v>
      </c>
      <c r="I249" s="1">
        <v>0</v>
      </c>
      <c r="J249" s="1" t="s">
        <v>13</v>
      </c>
      <c r="K249" s="2"/>
      <c r="L249" s="5">
        <f>K249*9145.98</f>
        <v>0</v>
      </c>
    </row>
    <row r="250" spans="1:12">
      <c r="A250" s="1"/>
      <c r="B250" s="1">
        <v>877765</v>
      </c>
      <c r="C250" s="1" t="s">
        <v>889</v>
      </c>
      <c r="D250" s="1" t="s">
        <v>890</v>
      </c>
      <c r="E250" s="3" t="s">
        <v>891</v>
      </c>
      <c r="F250" s="1" t="s">
        <v>892</v>
      </c>
      <c r="G250" s="1">
        <v>0</v>
      </c>
      <c r="H250" s="1">
        <v>0</v>
      </c>
      <c r="I250" s="1">
        <v>0</v>
      </c>
      <c r="J250" s="1" t="s">
        <v>13</v>
      </c>
      <c r="K250" s="2"/>
      <c r="L250" s="5">
        <f>K250*3437.19</f>
        <v>0</v>
      </c>
    </row>
    <row r="251" spans="1:12">
      <c r="A251" s="1"/>
      <c r="B251" s="1">
        <v>857137</v>
      </c>
      <c r="C251" s="1" t="s">
        <v>893</v>
      </c>
      <c r="D251" s="1" t="s">
        <v>894</v>
      </c>
      <c r="E251" s="3" t="s">
        <v>895</v>
      </c>
      <c r="F251" s="1" t="s">
        <v>896</v>
      </c>
      <c r="G251" s="1">
        <v>1</v>
      </c>
      <c r="H251" s="1">
        <v>0</v>
      </c>
      <c r="I251" s="1">
        <v>0</v>
      </c>
      <c r="J251" s="1" t="s">
        <v>13</v>
      </c>
      <c r="K251" s="2"/>
      <c r="L251" s="5">
        <f>K251*6287.74</f>
        <v>0</v>
      </c>
    </row>
    <row r="252" spans="1:12">
      <c r="A252" s="1"/>
      <c r="B252" s="1">
        <v>882100</v>
      </c>
      <c r="C252" s="1" t="s">
        <v>897</v>
      </c>
      <c r="D252" s="1" t="s">
        <v>898</v>
      </c>
      <c r="E252" s="3" t="s">
        <v>899</v>
      </c>
      <c r="F252" s="1" t="s">
        <v>900</v>
      </c>
      <c r="G252" s="1">
        <v>1</v>
      </c>
      <c r="H252" s="1">
        <v>0</v>
      </c>
      <c r="I252" s="1">
        <v>0</v>
      </c>
      <c r="J252" s="1" t="s">
        <v>13</v>
      </c>
      <c r="K252" s="2"/>
      <c r="L252" s="5">
        <f>K252*8328.80</f>
        <v>0</v>
      </c>
    </row>
    <row r="253" spans="1:12">
      <c r="A253" s="1"/>
      <c r="B253" s="1">
        <v>857183</v>
      </c>
      <c r="C253" s="1" t="s">
        <v>901</v>
      </c>
      <c r="D253" s="1" t="s">
        <v>902</v>
      </c>
      <c r="E253" s="3" t="s">
        <v>903</v>
      </c>
      <c r="F253" s="1" t="s">
        <v>904</v>
      </c>
      <c r="G253" s="1">
        <v>0</v>
      </c>
      <c r="H253" s="1">
        <v>0</v>
      </c>
      <c r="I253" s="1">
        <v>0</v>
      </c>
      <c r="J253" s="1" t="s">
        <v>13</v>
      </c>
      <c r="K253" s="2"/>
      <c r="L253" s="5">
        <f>K253*7766.99</f>
        <v>0</v>
      </c>
    </row>
    <row r="254" spans="1:12">
      <c r="A254" s="1"/>
      <c r="B254" s="1">
        <v>873355</v>
      </c>
      <c r="C254" s="1" t="s">
        <v>905</v>
      </c>
      <c r="D254" s="1" t="s">
        <v>906</v>
      </c>
      <c r="E254" s="3" t="s">
        <v>907</v>
      </c>
      <c r="F254" s="1" t="s">
        <v>908</v>
      </c>
      <c r="G254" s="1">
        <v>1</v>
      </c>
      <c r="H254" s="1">
        <v>0</v>
      </c>
      <c r="I254" s="1">
        <v>0</v>
      </c>
      <c r="J254" s="1" t="s">
        <v>13</v>
      </c>
      <c r="K254" s="2"/>
      <c r="L254" s="5">
        <f>K254*6248.02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2025-01-15T10:29:39+03:00</dcterms:created>
  <dcterms:modified xsi:type="dcterms:W3CDTF">2025-01-15T10:29:39+03:00</dcterms:modified>
  <dc:title>Untitled Spreadsheet</dc:title>
  <dc:description/>
  <dc:subject/>
  <cp:keywords/>
  <cp:category/>
</cp:coreProperties>
</file>