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<sst xmlns="http://schemas.openxmlformats.org/spreadsheetml/2006/main" uniqueCount="866">
  <si>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</si>
  <si>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</si>
  <si>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</si>
  <si>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</si>
  <si>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</si>
  <si>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</si>
  <si>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</si>
  <si>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</si>
  <si>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</si>
  <si>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</si>
  <si>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FIO-330001</t>
  </si>
  <si>
    <t>Дивертор на кран</t>
  </si>
  <si>
    <t>770.66 руб.</t>
  </si>
  <si>
    <t>шт</t>
  </si>
  <si>
    <t>FRK-110172</t>
  </si>
  <si>
    <t>PV43</t>
  </si>
  <si>
    <t>Эксцентрик для смесителя 3/4х1/2" (1/500шт)</t>
  </si>
  <si>
    <t>178.33 руб.</t>
  </si>
  <si>
    <t>FRK-110173</t>
  </si>
  <si>
    <t>PV45</t>
  </si>
  <si>
    <t>Набор коротких усиленных эксцентриков (2шт) в блистере с прокладками (1/48шт)</t>
  </si>
  <si>
    <t>479.26 руб.</t>
  </si>
  <si>
    <t>&gt;25</t>
  </si>
  <si>
    <t>FRK-110174</t>
  </si>
  <si>
    <t>PV46</t>
  </si>
  <si>
    <t>Набор длинных усиленных эксцентриков (2шт) в блистере с прокладками (1/48шт)</t>
  </si>
  <si>
    <t>620.44 руб.</t>
  </si>
  <si>
    <t>OTM-110058</t>
  </si>
  <si>
    <t>Шланг для душа 1/2 металлический имп-имп ЭКОНОМ (150см) (100шт)</t>
  </si>
  <si>
    <t>135.71 руб.</t>
  </si>
  <si>
    <t>OTM-110063</t>
  </si>
  <si>
    <t>Лейка для  душа 1/2 КОБРА хром (160шт)</t>
  </si>
  <si>
    <t>85.43 руб.</t>
  </si>
  <si>
    <t>&gt;50</t>
  </si>
  <si>
    <t>OTM-110067</t>
  </si>
  <si>
    <t>Держатель настенный для лейки пластик хром</t>
  </si>
  <si>
    <t>24.70 руб.</t>
  </si>
  <si>
    <t>&gt;500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</si>
  <si>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</si>
  <si>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</si>
  <si>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</si>
  <si>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</si>
  <si>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</si>
  <si>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</si>
  <si>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</si>
  <si>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SMS-180040</t>
  </si>
  <si>
    <t>UCG-3257BU</t>
  </si>
  <si>
    <t>излив G.Lauf рефлекторный для ZOP4, голубой UCG-3257BU</t>
  </si>
  <si>
    <t>1 107.69 руб.</t>
  </si>
  <si>
    <t>SMS-180041</t>
  </si>
  <si>
    <t>UCG-3257KB</t>
  </si>
  <si>
    <t>излив G.Lauf рефлекторный для ZOP4, черный UCG-3257KB</t>
  </si>
  <si>
    <t>SMS-180042</t>
  </si>
  <si>
    <t>UCG-3257GN</t>
  </si>
  <si>
    <t>излив G.Lauf рефлекторный для ZOP4, зеленый UCG-3257GN</t>
  </si>
  <si>
    <t>&gt;10</t>
  </si>
  <si>
    <t>SMS-180043</t>
  </si>
  <si>
    <t>UCG-3257GY</t>
  </si>
  <si>
    <t>излив G.Lauf рефлекторный для ZOP4, серый UCG-3257GY</t>
  </si>
  <si>
    <t>SMS-180266</t>
  </si>
  <si>
    <t>UHS-1102</t>
  </si>
  <si>
    <t>Лейка G.Lauf для душа, 1-функциональная, UHS-1102</t>
  </si>
  <si>
    <t>330.98 руб.</t>
  </si>
  <si>
    <t>SMS-180267</t>
  </si>
  <si>
    <t>UHS-1104</t>
  </si>
  <si>
    <t>Лейка G.Lauf для душа, 1-функциональная, UHS-1104</t>
  </si>
  <si>
    <t>296.05 руб.</t>
  </si>
  <si>
    <t>SMS-180268</t>
  </si>
  <si>
    <t>UHS-1106</t>
  </si>
  <si>
    <t>Лейка G.Lauf для душа, 1-функциональная, UHS-1106</t>
  </si>
  <si>
    <t>151.35 руб.</t>
  </si>
  <si>
    <t>SMS-180269</t>
  </si>
  <si>
    <t>UHS-1606</t>
  </si>
  <si>
    <t>Лейка G.Lauf для душа, 1-функциональная, UHS-1606</t>
  </si>
  <si>
    <t>337.63 руб.</t>
  </si>
  <si>
    <t>SMS-180270</t>
  </si>
  <si>
    <t>UHS-1107</t>
  </si>
  <si>
    <t>Лейка G.Lauf для душа, 1-функциональная, UHS-1107</t>
  </si>
  <si>
    <t>216.22 руб.</t>
  </si>
  <si>
    <t>SMS-180271</t>
  </si>
  <si>
    <t>UHS-1108 BLUE</t>
  </si>
  <si>
    <t>Лейка G.Lauf для душа, 1-функциональная, UHS-1108 BLUE</t>
  </si>
  <si>
    <t>224.53 руб.</t>
  </si>
  <si>
    <t>SMS-180272</t>
  </si>
  <si>
    <t>UHS-1109</t>
  </si>
  <si>
    <t>Лейка G.Lauf для душа, 3-функциональная, UHS-1109</t>
  </si>
  <si>
    <t>382.54 руб.</t>
  </si>
  <si>
    <t>SMS-180273</t>
  </si>
  <si>
    <t>UHS-1110</t>
  </si>
  <si>
    <t>Лейка G.Lauf для душа, 3-функциональная, UHS-1110</t>
  </si>
  <si>
    <t>249.48 руб.</t>
  </si>
  <si>
    <t>SMS-180274</t>
  </si>
  <si>
    <t>UHS-1130</t>
  </si>
  <si>
    <t>Лейка G.Lauf для душа, 1-функциональная, UHS-1130</t>
  </si>
  <si>
    <t>241.16 руб.</t>
  </si>
  <si>
    <t>SMS-180275</t>
  </si>
  <si>
    <t>UHS-1139</t>
  </si>
  <si>
    <t>Лейка G.Lauf для душа, 3-функциональная, UHS-1139</t>
  </si>
  <si>
    <t>284.41 руб.</t>
  </si>
  <si>
    <t>SMS-180276</t>
  </si>
  <si>
    <t>UHS-1142</t>
  </si>
  <si>
    <t>Лейка G.Lauf для душа, 3-функциональная, UHS-1142</t>
  </si>
  <si>
    <t>0.00 руб.</t>
  </si>
  <si>
    <t>SMS-180277</t>
  </si>
  <si>
    <t>UHS-1150</t>
  </si>
  <si>
    <t>Лейка G.Lauf для душа, 5-функциональная, UHS-1150</t>
  </si>
  <si>
    <t>380.87 руб.</t>
  </si>
  <si>
    <t>SMS-180278</t>
  </si>
  <si>
    <t>UHS-1151</t>
  </si>
  <si>
    <t>Лейка G.Lauf для душа, 5-функциональная, UHS-1151</t>
  </si>
  <si>
    <t>369.23 руб.</t>
  </si>
  <si>
    <t>SMS-180279</t>
  </si>
  <si>
    <t>UHS-1152KB</t>
  </si>
  <si>
    <t>Лейка G.Lauf для душа, 3-функциональная, UHS-1152KB</t>
  </si>
  <si>
    <t>465.70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</si>
  <si>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</si>
  <si>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</si>
  <si>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</si>
  <si>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</si>
  <si>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</si>
  <si>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</si>
  <si>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</si>
  <si>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</si>
  <si>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</si>
  <si>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244.49 руб.</t>
  </si>
  <si>
    <t>SMS-180283</t>
  </si>
  <si>
    <t>UHS-1250</t>
  </si>
  <si>
    <t>Лейка G.Lauf для душа, 5-функциональная, UHS-1250</t>
  </si>
  <si>
    <t>525.57 руб.</t>
  </si>
  <si>
    <t>SMS-180284</t>
  </si>
  <si>
    <t>UHS-1201</t>
  </si>
  <si>
    <t>Лейка G.Lauf для душа, 3-функциональная, UHS-1201</t>
  </si>
  <si>
    <t>425.78 руб.</t>
  </si>
  <si>
    <t>SMS-180285</t>
  </si>
  <si>
    <t>UHS-1211</t>
  </si>
  <si>
    <t>Лейка G.Lauf для душа, 3-функциональная, UHS-1211</t>
  </si>
  <si>
    <t>582.12 руб.</t>
  </si>
  <si>
    <t>SMS-180286</t>
  </si>
  <si>
    <t>UHS-1212</t>
  </si>
  <si>
    <t>Лейка G.Lauf для душа, 5-функциональная, UHS-1212</t>
  </si>
  <si>
    <t>648.65 руб.</t>
  </si>
  <si>
    <t>SMS-180287</t>
  </si>
  <si>
    <t>UHS-1213</t>
  </si>
  <si>
    <t>Лейка G.Lauf для душа, 3-функциональная, UHS-1213</t>
  </si>
  <si>
    <t>627.03 руб.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</si>
  <si>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</si>
  <si>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</si>
  <si>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</si>
  <si>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</si>
  <si>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</si>
  <si>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</si>
  <si>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</si>
  <si>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</si>
  <si>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</si>
  <si>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761.75 руб.</t>
  </si>
  <si>
    <t>SMS-180291</t>
  </si>
  <si>
    <t>UHS-1232</t>
  </si>
  <si>
    <t>Лейка G.Lauf для душа, 5-функциональная, UHS-1232</t>
  </si>
  <si>
    <t>671.93 руб.</t>
  </si>
  <si>
    <t>SMS-180293</t>
  </si>
  <si>
    <t>UHS-2101</t>
  </si>
  <si>
    <t>Лейка G.Lauf для биде UHS-2101</t>
  </si>
  <si>
    <t>217.88 руб.</t>
  </si>
  <si>
    <t>SMS-180294</t>
  </si>
  <si>
    <t>UHS-2102</t>
  </si>
  <si>
    <t>Лейка G.Lauf для биде 1-функц. UHS-2102</t>
  </si>
  <si>
    <t>202.91 руб.</t>
  </si>
  <si>
    <t>&gt;100</t>
  </si>
  <si>
    <t>SMS-180295</t>
  </si>
  <si>
    <t>USJ-1201</t>
  </si>
  <si>
    <t>Стойка для душа (в комп. Лейка G.Lauf, держатель, Шланг G.Lauf, рег. мыльница) USJ-1201</t>
  </si>
  <si>
    <t>2 820.79 руб.</t>
  </si>
  <si>
    <t>SMS-180296</t>
  </si>
  <si>
    <t>USJ-1203</t>
  </si>
  <si>
    <t>Стойка для душа (в комп. Лейка G.Lauf, держатель, Шланг G.Lauf, рег. мыльница) USJ-1203</t>
  </si>
  <si>
    <t>2 844.07 руб.</t>
  </si>
  <si>
    <t>SMS-180297</t>
  </si>
  <si>
    <t>USJ-1205</t>
  </si>
  <si>
    <t>Стойка для душа USJ-1205</t>
  </si>
  <si>
    <t>2 350.10 руб.</t>
  </si>
  <si>
    <t>SMS-180299</t>
  </si>
  <si>
    <t>URG-1103 I*I 150cm</t>
  </si>
  <si>
    <t>Шланг G.Lauf для душа 1/2 (Imp)* 1/2 (Imp) 150 см URG-1103 (50 шт)</t>
  </si>
  <si>
    <t>239.50 руб.</t>
  </si>
  <si>
    <t>SMS-180300</t>
  </si>
  <si>
    <t>URG-1103 I*R 150cm</t>
  </si>
  <si>
    <t>Шланг G.Lauf для душа Rus*Imp 150 см URG-1103</t>
  </si>
  <si>
    <t>SMS-180301</t>
  </si>
  <si>
    <t>URG-1103 R*R 150cm</t>
  </si>
  <si>
    <t>Шланг G.Lauf для душа Rus*Rus 150 см URG-1103</t>
  </si>
  <si>
    <t>SMS-180302</t>
  </si>
  <si>
    <t>URG-1205 I*I 150cm</t>
  </si>
  <si>
    <t>Шланг G.Lauf для душа Imp*Imp 150 см двухслойный URG-1205</t>
  </si>
  <si>
    <t>SMS-180303</t>
  </si>
  <si>
    <t>URG-1205 I*R 150cm</t>
  </si>
  <si>
    <t>Шланг G.Lauf для душа Rus*Imp 150 см двухслойный URG-1205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</si>
  <si>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</si>
  <si>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</si>
  <si>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</si>
  <si>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</si>
  <si>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</si>
  <si>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</si>
  <si>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402.49 руб.</t>
  </si>
  <si>
    <t>SMS-180307</t>
  </si>
  <si>
    <t>URG-1207 I*I 200cm</t>
  </si>
  <si>
    <t>Шланг G.Lauf для душа Imp*Imp 200 см блистер. упак. URG-1207</t>
  </si>
  <si>
    <t>469.02 руб.</t>
  </si>
  <si>
    <t>SMS-180308</t>
  </si>
  <si>
    <t>URG-1209 I*I 150cm</t>
  </si>
  <si>
    <t>Шланг G.Lauf для душа Imp*Imp 150 см URG-1209 антитвист, усиленный 12 бар</t>
  </si>
  <si>
    <t>543.87 руб.</t>
  </si>
  <si>
    <t>SMS-180309</t>
  </si>
  <si>
    <t>URG-1210 I*I 150cm</t>
  </si>
  <si>
    <t>Шланг G.Lauf для душа Imp*Imp 150 см URG-1210, усиленный 12 бар</t>
  </si>
  <si>
    <t>522.24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</si>
  <si>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</si>
  <si>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</si>
  <si>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</si>
  <si>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505.61 руб.</t>
  </si>
  <si>
    <t>SMS-180311</t>
  </si>
  <si>
    <t>URG-1306 I*I 150cm</t>
  </si>
  <si>
    <t>Шланг G.Lauf для душа Imp*Imp люкс 150 см URG-1306, антитвист, усиленный 12 бар</t>
  </si>
  <si>
    <t>SMS-180312</t>
  </si>
  <si>
    <t>URG-1308 I*I 150cm</t>
  </si>
  <si>
    <t>Шланг G.Lauf для душа Imp*Imp 150 см люкс блистер. упак. URG-1308</t>
  </si>
  <si>
    <t>695.22 руб.</t>
  </si>
  <si>
    <t>SMS-180313</t>
  </si>
  <si>
    <t>URG-1308 I*I 175cm</t>
  </si>
  <si>
    <t>Шланг G.Lauf для душа Imp*Imp 175 см люкс блистер. упак. URG-1308</t>
  </si>
  <si>
    <t>705.20 руб.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</si>
  <si>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</si>
  <si>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</si>
  <si>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</si>
  <si>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750.10 руб.</t>
  </si>
  <si>
    <t>SMS-180315</t>
  </si>
  <si>
    <t>URG-1312 I*I 150cm</t>
  </si>
  <si>
    <t>Шланг G.Lauf для душа Imp*Imp 150 см URG-1312, антитвист, усиленный 12 бар</t>
  </si>
  <si>
    <t>SMS-180316</t>
  </si>
  <si>
    <t>URG-1313 I*I 150cm</t>
  </si>
  <si>
    <t>Шланг G.Lauf для душа Imp*Imp 150 см URG-1313, антитвист, усиленный 12 бар</t>
  </si>
  <si>
    <t>851.56 руб.</t>
  </si>
  <si>
    <t>SMS-180317</t>
  </si>
  <si>
    <t>URG-1314 I*I 150cm</t>
  </si>
  <si>
    <t>Шланг G.Lauf для душа Imp*Imp 150 см URG-1314, антитвист, усиленный 12 бар, ПВХ серебро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</si>
  <si>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</si>
  <si>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</si>
  <si>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</si>
  <si>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816.63 руб.</t>
  </si>
  <si>
    <t>SMS-180319</t>
  </si>
  <si>
    <t>UFX-2101</t>
  </si>
  <si>
    <t>рез. кр-бук. G.Lauf 360°, 3/8, 24 шлица для крест. ручек UFX-2101</t>
  </si>
  <si>
    <t>134.72 руб.</t>
  </si>
  <si>
    <t>SMS-180320</t>
  </si>
  <si>
    <t>UFX-2233</t>
  </si>
  <si>
    <t>кер. кр-бук. G.Lauf 180°, 1/2, РУССКАЯ  (под квадрат) UFX-2233</t>
  </si>
  <si>
    <t>189.60 руб.</t>
  </si>
  <si>
    <t>SMS-180321</t>
  </si>
  <si>
    <t>UFX-2236</t>
  </si>
  <si>
    <t>рез. кр-бук. G.Lauf 360°, 3/8, рос.стандарт (под квадрат) UFX-2236</t>
  </si>
  <si>
    <t>SMS-180322</t>
  </si>
  <si>
    <t>UFX-2138</t>
  </si>
  <si>
    <t>кер. кр-бук. G.Lauf 180°, 1/2, 24 шлица для крест. ручек UFX-2138</t>
  </si>
  <si>
    <t>171.31 руб.</t>
  </si>
  <si>
    <t>SMS-180323</t>
  </si>
  <si>
    <t>UFX-2238</t>
  </si>
  <si>
    <t>кер. кр-бук. G.Lauf 180°, 1/2, 24 шлица для крест. ручек, увел. толщ. стенок UFX-2238</t>
  </si>
  <si>
    <t>197.92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</si>
  <si>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</si>
  <si>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</si>
  <si>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</si>
  <si>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</si>
  <si>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</si>
  <si>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</si>
  <si>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325.99 руб.</t>
  </si>
  <si>
    <t>SMS-180326</t>
  </si>
  <si>
    <t>XOT-722</t>
  </si>
  <si>
    <t>комплект G.Lauf кер. кр-бук. 180°, 1/2 + маховик, XOT-722 (1/5шт)</t>
  </si>
  <si>
    <t>894.80 руб.</t>
  </si>
  <si>
    <t>SMS-180327</t>
  </si>
  <si>
    <t>XOT-827</t>
  </si>
  <si>
    <t>комплект G.Lauf кер. кр-бук. 180°, 1/2 + маховик, XOT-827 (1/5шт)</t>
  </si>
  <si>
    <t>SMS-180328</t>
  </si>
  <si>
    <t>XOT-856</t>
  </si>
  <si>
    <t>комплект G.Lauf кер. кр-бук. 180°, 1/2 + маховик, XOT-856 (1/5шт)</t>
  </si>
  <si>
    <t>SMS-180329</t>
  </si>
  <si>
    <t>UFX-1246</t>
  </si>
  <si>
    <t>картридж G.Lauf ⌀40 UFX-1246</t>
  </si>
  <si>
    <t>SMS-180330</t>
  </si>
  <si>
    <t>UFX-1246-F</t>
  </si>
  <si>
    <t>картридж G.Lauf ⌀40 UFX-1246-F (для KLO3)</t>
  </si>
  <si>
    <t>227.86 руб.</t>
  </si>
  <si>
    <t>SMS-180331</t>
  </si>
  <si>
    <t>UFX-1346</t>
  </si>
  <si>
    <t>картридж G.Lauf ⌀40 (Lt) UFX-1346</t>
  </si>
  <si>
    <t>309.36 руб.</t>
  </si>
  <si>
    <t>SMS-180332</t>
  </si>
  <si>
    <t>UFX-1247</t>
  </si>
  <si>
    <t>картридж G.Lauf ⌀35 UFX-1247</t>
  </si>
  <si>
    <t>207.90 руб.</t>
  </si>
  <si>
    <t>SMS-180333</t>
  </si>
  <si>
    <t>UFX-1247-F</t>
  </si>
  <si>
    <t>картридж G.Lauf ⌀35 UFX-1247-F (для ZOP, LOF4, LEF4, nud16)</t>
  </si>
  <si>
    <t>SMS-180334</t>
  </si>
  <si>
    <t>UFX-1347</t>
  </si>
  <si>
    <t>картридж G.Lauf ⌀35 (Lt) UFX-1347</t>
  </si>
  <si>
    <t>281.08 руб.</t>
  </si>
  <si>
    <t>SMS-180335</t>
  </si>
  <si>
    <t>UFX-1249</t>
  </si>
  <si>
    <t>картридж G.Lauf ⌀35 UFX-1249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</si>
  <si>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</si>
  <si>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</si>
  <si>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</si>
  <si>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</si>
  <si>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</si>
  <si>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</si>
  <si>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162.99 руб.</t>
  </si>
  <si>
    <t>SMS-180338</t>
  </si>
  <si>
    <t>UFX-3276</t>
  </si>
  <si>
    <t>картридж G.Lauf 3-х позиц. для пер. душ/ ванна для смес. для ван. QSL, UFX-3276</t>
  </si>
  <si>
    <t>242.83 руб.</t>
  </si>
  <si>
    <t>SMS-180339</t>
  </si>
  <si>
    <t>UFX-3277</t>
  </si>
  <si>
    <t>картридж G.Lauf для перекл. душ/ванна. для смес. для ванны QML, UFX-3277</t>
  </si>
  <si>
    <t>206.24 руб.</t>
  </si>
  <si>
    <t>SMS-180340</t>
  </si>
  <si>
    <t>UFX-3278</t>
  </si>
  <si>
    <t>картридж G.Lauf для перекл. душ/ванна. для смес. для ванны QMT, UFX-3278 (1/25шт)</t>
  </si>
  <si>
    <t>172.97 руб.</t>
  </si>
  <si>
    <t>SMS-180341</t>
  </si>
  <si>
    <t>UFX-3279</t>
  </si>
  <si>
    <t>картридж G.Lauf для перекл. душ/ванна. для смес. Серии NUD, UFX-3279</t>
  </si>
  <si>
    <t>164.66 руб.</t>
  </si>
  <si>
    <t>SMS-180343</t>
  </si>
  <si>
    <t>UFQ-1202</t>
  </si>
  <si>
    <t>дивертор G.Lauf перекл. ванна/душ картриджный UFQ-1202</t>
  </si>
  <si>
    <t>673.60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</si>
  <si>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</si>
  <si>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</si>
  <si>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</si>
  <si>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</si>
  <si>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</si>
  <si>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</si>
  <si>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698.54 руб.</t>
  </si>
  <si>
    <t>SMS-180346</t>
  </si>
  <si>
    <t>UCG-1134</t>
  </si>
  <si>
    <t>излив G.Lauf для кухни, резьба UCG-1134</t>
  </si>
  <si>
    <t>212.89 руб.</t>
  </si>
  <si>
    <t>SMS-180347</t>
  </si>
  <si>
    <t>UCG-2131</t>
  </si>
  <si>
    <t>излив G.Lauf для кухни, резьба UCG-2131</t>
  </si>
  <si>
    <t>SMS-180348</t>
  </si>
  <si>
    <t>UCG-2230-35cm</t>
  </si>
  <si>
    <t>излив G.Lauf круглый для ванны 350 мм, нерж. UCG-2230</t>
  </si>
  <si>
    <t>312.68 руб.</t>
  </si>
  <si>
    <t>SMS-180349</t>
  </si>
  <si>
    <t>UCG-2231-25cm</t>
  </si>
  <si>
    <t>излив G.Lauf плоский изогн. для ванны 250 мм нерж. UCG-2231</t>
  </si>
  <si>
    <t>459.04 руб.</t>
  </si>
  <si>
    <t>SMS-180350</t>
  </si>
  <si>
    <t>UCG-2231-35cm</t>
  </si>
  <si>
    <t>излив G.Lauf плоский изогн. для ванны 350 мм нерж. UCG-2231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</si>
  <si>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</si>
  <si>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</si>
  <si>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</si>
  <si>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</si>
  <si>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</si>
  <si>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</si>
  <si>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SMS-180353</t>
  </si>
  <si>
    <t>UCG-2232-25cm</t>
  </si>
  <si>
    <t>излив G.Lauf плоский 250 мм нерж. UCG-2232</t>
  </si>
  <si>
    <t>SMS-180354</t>
  </si>
  <si>
    <t>UCG-2232-35cm</t>
  </si>
  <si>
    <t>излив G.Lauf плоский 350 мм нерж. UCG-2232</t>
  </si>
  <si>
    <t>537.21 руб.</t>
  </si>
  <si>
    <t>SMS-180355</t>
  </si>
  <si>
    <t>UCG-2232-37cm</t>
  </si>
  <si>
    <t>излив G.Lauf плоский 370 мм нерж. UCG-2232</t>
  </si>
  <si>
    <t>558.84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</si>
  <si>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</si>
  <si>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</si>
  <si>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</si>
  <si>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</si>
  <si>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</si>
  <si>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</si>
  <si>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658.63 руб.</t>
  </si>
  <si>
    <t>SMS-180358</t>
  </si>
  <si>
    <t>UCG-3235-35cm</t>
  </si>
  <si>
    <t>излив G.Lauf плоский 350 мм нерж. для смесителя NEB7-B, LEF7 с переходником  UCG-3235</t>
  </si>
  <si>
    <t>SMS-180359</t>
  </si>
  <si>
    <t>UCG-3249</t>
  </si>
  <si>
    <t>излив G.Lauf  для кухни, нерж. внутренняя резьба UCG-3249</t>
  </si>
  <si>
    <t>454.05 руб.</t>
  </si>
  <si>
    <t>SMS-180360</t>
  </si>
  <si>
    <t>UCG-3249B</t>
  </si>
  <si>
    <t>излив G.Lauf для кухни, нерж. внешняя резьба UCG-3249B</t>
  </si>
  <si>
    <t>573.80 руб.</t>
  </si>
  <si>
    <t>SMS-180361</t>
  </si>
  <si>
    <t>UCG-033B</t>
  </si>
  <si>
    <t>излив G.Lauf для кухни UCG-033B</t>
  </si>
  <si>
    <t>487.32 руб.</t>
  </si>
  <si>
    <t>SMS-180362</t>
  </si>
  <si>
    <t>UCK-1222</t>
  </si>
  <si>
    <t>аэратор G.Lauf внутр. резьба UCK-1222 (25/100/1000шт)</t>
  </si>
  <si>
    <t>66.53 руб.</t>
  </si>
  <si>
    <t>SMS-180363</t>
  </si>
  <si>
    <t>UCK-2221</t>
  </si>
  <si>
    <t>аэратор, G.Lauf внеш. резьба UCK-2221 (25/100/1000шт)</t>
  </si>
  <si>
    <t>61.54 руб.</t>
  </si>
  <si>
    <t>SMS-180364</t>
  </si>
  <si>
    <t>UWJ-1118</t>
  </si>
  <si>
    <t>Эксцентрик G.Lauf + декор. отражатель UWJ-1118</t>
  </si>
  <si>
    <t>111.43 руб.</t>
  </si>
  <si>
    <t>SMS-180365</t>
  </si>
  <si>
    <t>XOT-318</t>
  </si>
  <si>
    <t>набор G.Lauf эксцентрики + декор. отражатели в блист. упак. XOT-318</t>
  </si>
  <si>
    <t>775.05 руб.</t>
  </si>
  <si>
    <t>SMS-180366</t>
  </si>
  <si>
    <t>USG-1119</t>
  </si>
  <si>
    <t>набор шпильки (2шт) + прокладки USG-1119</t>
  </si>
  <si>
    <t>58.21 руб.</t>
  </si>
  <si>
    <t>SMS-180367</t>
  </si>
  <si>
    <t>USG-1120</t>
  </si>
  <si>
    <t>набор шпилька + прокладки USG-1120</t>
  </si>
  <si>
    <t>44.91 руб.</t>
  </si>
  <si>
    <t>SMS-180368</t>
  </si>
  <si>
    <t>UZJ-1213</t>
  </si>
  <si>
    <t>держатель G.Lauf для лейки метал. UZJ-1213</t>
  </si>
  <si>
    <t>417.46 руб.</t>
  </si>
  <si>
    <t>SMS-180369</t>
  </si>
  <si>
    <t>UZJ-3201</t>
  </si>
  <si>
    <t>держатель G.Lauf для лейки метал. UZJ-3201</t>
  </si>
  <si>
    <t>SMS-180370</t>
  </si>
  <si>
    <t>UMO-3226</t>
  </si>
  <si>
    <t>гайка внутр. G.Lauf (внешняя резьба) UMO-3226</t>
  </si>
  <si>
    <t>51.56 руб.</t>
  </si>
  <si>
    <t>SMS-180371</t>
  </si>
  <si>
    <t>UMO-2227</t>
  </si>
  <si>
    <t>накидная гайка  G.Lauf (внутр. резьба) UMO-3226</t>
  </si>
  <si>
    <t>SMS-180372</t>
  </si>
  <si>
    <t>XOT-1001</t>
  </si>
  <si>
    <t>ремкоплект G.Lauf для шарового переключения XOT-1001</t>
  </si>
  <si>
    <t>422.45 руб.</t>
  </si>
  <si>
    <t>SMS-180373</t>
  </si>
  <si>
    <t>XOT-1201</t>
  </si>
  <si>
    <t>втулка G.Lauf для ремонта излива 8G, XOT-1201</t>
  </si>
  <si>
    <t>SMS-180374</t>
  </si>
  <si>
    <t>XOT-1202</t>
  </si>
  <si>
    <t>ремкоплект G.Lauf для излива универсальный</t>
  </si>
  <si>
    <t>148.02 руб.</t>
  </si>
  <si>
    <t>SMS-180375</t>
  </si>
  <si>
    <t>UFM-1028</t>
  </si>
  <si>
    <t>гайка - корона G.Lauf UFM-1028</t>
  </si>
  <si>
    <t>SMS-180400</t>
  </si>
  <si>
    <t>SFX-0001</t>
  </si>
  <si>
    <t>кер. кран-букса Solone (1/2)  90°, для смесителей с крестовой ручкой SFX-0001</t>
  </si>
  <si>
    <t>124.74 руб.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</si>
  <si>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</si>
  <si>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</si>
  <si>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</si>
  <si>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</si>
  <si>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</si>
  <si>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</si>
  <si>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432.43 руб.</t>
  </si>
  <si>
    <t>SMS-180403</t>
  </si>
  <si>
    <t>SFX-2152(пара)</t>
  </si>
  <si>
    <t>ПАРА в блистере рез. кр-букс Solone , ⌀3/8, под квадрат, 53 мм высота, 60 гр. SFX-2152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</si>
  <si>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</si>
  <si>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</si>
  <si>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</si>
  <si>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</si>
  <si>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</si>
  <si>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</si>
  <si>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пар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</si>
  <si>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</si>
  <si>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</si>
  <si>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</si>
  <si>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</si>
  <si>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</si>
  <si>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</si>
  <si>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</si>
  <si>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SMS-180408</t>
  </si>
  <si>
    <t>SFX-1025</t>
  </si>
  <si>
    <t>кер. картридж Solone ⌀25, для FAB1, SFX-1025</t>
  </si>
  <si>
    <t>SMS-180409</t>
  </si>
  <si>
    <t>SFX-1125</t>
  </si>
  <si>
    <t>кер. картридж Solone ⌀25, для FAB4, FAB5, FAB6, FAB7, SFX-1125</t>
  </si>
  <si>
    <t>119.75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</si>
  <si>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</si>
  <si>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</si>
  <si>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</si>
  <si>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</si>
  <si>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</si>
  <si>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</si>
  <si>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194.59 руб.</t>
  </si>
  <si>
    <t>SMS-180412</t>
  </si>
  <si>
    <t>SFX-1140</t>
  </si>
  <si>
    <t>кер. картридж Solone ⌀40, для KAD и KAK, SFX-1140</t>
  </si>
  <si>
    <t>232.85 руб.</t>
  </si>
  <si>
    <t>SMS-180413</t>
  </si>
  <si>
    <t>SFX-3116</t>
  </si>
  <si>
    <t>кер. картридж Solone для перекл. NEB3, NEB7, NEB16</t>
  </si>
  <si>
    <t>166.32 руб.</t>
  </si>
  <si>
    <t>SMS-180414</t>
  </si>
  <si>
    <t>SFQ-1023</t>
  </si>
  <si>
    <t>дивертор Solone перекл. ванна/душ шаровый SFQ-1023</t>
  </si>
  <si>
    <t>710.19 руб.</t>
  </si>
  <si>
    <t>SMS-180415</t>
  </si>
  <si>
    <t>SJG-001</t>
  </si>
  <si>
    <t>Пара штуцеров- удлинителей Solone для подводки (Lt) SJG-001</t>
  </si>
  <si>
    <t>139.71 руб.</t>
  </si>
  <si>
    <t>SMS-180416</t>
  </si>
  <si>
    <t>SCG-501</t>
  </si>
  <si>
    <t>Гофрированный излив Solone SCG-501</t>
  </si>
  <si>
    <t>638.67 руб.</t>
  </si>
  <si>
    <t>SMS-180417</t>
  </si>
  <si>
    <t>SRG-003 I*I 150cm</t>
  </si>
  <si>
    <t>Шланг для душа Solone 1/2 (Imp)* 1/2 (Imp) 150 см SRG-003</t>
  </si>
  <si>
    <t>SMS-180418</t>
  </si>
  <si>
    <t>SHS-2110</t>
  </si>
  <si>
    <t>Лейка для биде Solone (карт.коробка) 1-функц., SHS-2110</t>
  </si>
  <si>
    <t>385.86 руб.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</si>
  <si>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</si>
  <si>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</si>
  <si>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</si>
  <si>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196.26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</si>
  <si>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</si>
  <si>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</si>
  <si>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</si>
  <si>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339.29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</si>
  <si>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</si>
  <si>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</si>
  <si>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</si>
  <si>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SMS-180615</t>
  </si>
  <si>
    <t>UCG-3259GY</t>
  </si>
  <si>
    <t>излив рефлекторный (2 режима) для ZOP4, серый UCG-3259GY</t>
  </si>
  <si>
    <t>811.64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</si>
  <si>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</si>
  <si>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</si>
  <si>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</si>
  <si>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</si>
  <si>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</si>
  <si>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</si>
  <si>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</si>
  <si>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</si>
  <si>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</si>
  <si>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</si>
  <si>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</si>
  <si>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</si>
  <si>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</si>
  <si>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</si>
  <si>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</si>
  <si>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</si>
  <si>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</si>
  <si>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</si>
  <si>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5 076.09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</si>
  <si>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</si>
  <si>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</si>
  <si>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</si>
  <si>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5 639.91 руб.</t>
  </si>
  <si>
    <t>SMS-180727</t>
  </si>
  <si>
    <t>UCG-2130-30cm</t>
  </si>
  <si>
    <t>излив G.Lauf круглый для ванны 300 мм, нерж. UCG-2130-30cm (9/90шт)</t>
  </si>
  <si>
    <t>297.05 руб.</t>
  </si>
  <si>
    <t>SMS-180728</t>
  </si>
  <si>
    <t>UCK-2223</t>
  </si>
  <si>
    <t>Аэратор наружная резьба без корпусной (100/1000шт)</t>
  </si>
  <si>
    <t>56.55 руб.</t>
  </si>
  <si>
    <t>SMS-180730</t>
  </si>
  <si>
    <t>UST-2010</t>
  </si>
  <si>
    <t>Стойка для душа нерж сталь ХРОМ (в комп. Лейка , держатель, шланг, рег. мыльница) (5шт)</t>
  </si>
  <si>
    <t>6 091.47 руб.</t>
  </si>
  <si>
    <t>SMS-180731</t>
  </si>
  <si>
    <t>UST-2010YB</t>
  </si>
  <si>
    <t>Стойка для душа нерж сталь ЧЕРНАЯ (в комп. Лейка , держатель, шланг, рег. мыльница) (5шт)</t>
  </si>
  <si>
    <t>6 699.92 руб.</t>
  </si>
  <si>
    <t>SMS-311003</t>
  </si>
  <si>
    <t>- Дивертор шаровой</t>
  </si>
  <si>
    <t>185.00 руб.</t>
  </si>
  <si>
    <t>SMS-311006</t>
  </si>
  <si>
    <t>- Дивертор шаровой, цинк</t>
  </si>
  <si>
    <t>192.64 руб.</t>
  </si>
  <si>
    <t>SMS-320001</t>
  </si>
  <si>
    <t>переходник метрич. 1/2" вн - 22*1,5 имп/рус</t>
  </si>
  <si>
    <t>154.84 руб.</t>
  </si>
  <si>
    <t>SMS-320015</t>
  </si>
  <si>
    <t>VR21150</t>
  </si>
  <si>
    <t>Шланг для душа 1/2x1/2 силиконовый метализированный 150см упак. блистер (50шт)</t>
  </si>
  <si>
    <t>403.02 руб.</t>
  </si>
  <si>
    <t>SMS-320016</t>
  </si>
  <si>
    <t>VR21175</t>
  </si>
  <si>
    <t>Шланг для душа 1/2x1/2 силиконовый метализированный 175см упак. блистер (50шт)</t>
  </si>
  <si>
    <t>432.88 руб.</t>
  </si>
  <si>
    <t>SMS-320017</t>
  </si>
  <si>
    <t>VR21200</t>
  </si>
  <si>
    <t>Шланг для душа 1/2x1/2 силиконовый метализированный 200см упак. блистер (50шт)</t>
  </si>
  <si>
    <t>464.60 руб.</t>
  </si>
  <si>
    <t>SMS-320018</t>
  </si>
  <si>
    <t>VR22150</t>
  </si>
  <si>
    <t>Шланг для душа 1/2x1/2 метал НЕРЖ  РАСТЯГИВАЮЩИЙСЯ ВРАЩАЮЩИЙСЯ 150см упак. блистер (50шт)</t>
  </si>
  <si>
    <t>343.32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</si>
  <si>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</si>
  <si>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</si>
  <si>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</si>
  <si>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369.44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</si>
  <si>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</si>
  <si>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</si>
  <si>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</si>
  <si>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397.43 руб.</t>
  </si>
  <si>
    <t>SMS-320021</t>
  </si>
  <si>
    <t>VR23150</t>
  </si>
  <si>
    <t>Шланг для душа 1/2x1/2 метал НЕРЖ  РАСТЯГИВАЮЩИЙСЯ 150см упак. блистер (50шт)</t>
  </si>
  <si>
    <t>306.00 руб.</t>
  </si>
  <si>
    <t>SMS-320022</t>
  </si>
  <si>
    <t>VR23175</t>
  </si>
  <si>
    <t>Шланг для душа 1/2x1/2 метал НЕРЖ  РАСТЯГИВАЮЩИЙСЯ 175см упак. блистер (50шт)</t>
  </si>
  <si>
    <t>330.26 руб.</t>
  </si>
  <si>
    <t>SMS-320023</t>
  </si>
  <si>
    <t>VR23200</t>
  </si>
  <si>
    <t>Шланг для душа 1/2x1/2 метал НЕРЖ  РАСТЯГИВАЮЩИЙСЯ 200см упак. блистер (50шт)</t>
  </si>
  <si>
    <t>365.71 руб.</t>
  </si>
  <si>
    <t>SMS-320024</t>
  </si>
  <si>
    <t>VR24150</t>
  </si>
  <si>
    <t>Шланг для душа 1/2х1/2 металлический LUX 150см упак. блистер (1/50шт)</t>
  </si>
  <si>
    <t>511.24 руб.</t>
  </si>
  <si>
    <t>SMS-320025</t>
  </si>
  <si>
    <t>VR24175</t>
  </si>
  <si>
    <t>Шланг для душа 1/2х1/2 металлический LUX 175см упак. блистер (1/50шт)</t>
  </si>
  <si>
    <t>546.70 руб.</t>
  </si>
  <si>
    <t>SMS-320026</t>
  </si>
  <si>
    <t>VR24200</t>
  </si>
  <si>
    <t>Шланг для душа 1/2х1/2 металлический LUX 200см упак. блистер (1/50шт)</t>
  </si>
  <si>
    <t>574.68 руб.</t>
  </si>
  <si>
    <t>SMS-320027</t>
  </si>
  <si>
    <t>VR25150</t>
  </si>
  <si>
    <t>Шланг для душа 1/2х1/2 силиконовый серебро LUX 150см упак. блистер (1/50шт)</t>
  </si>
  <si>
    <t>537.37 руб.</t>
  </si>
  <si>
    <t>SMS-320028</t>
  </si>
  <si>
    <t>VR25175</t>
  </si>
  <si>
    <t>Шланг для душа 1/2х1/2 силиконовый серебро LUX 175см упак. блистер (1/50шт)</t>
  </si>
  <si>
    <t>569.09 руб.</t>
  </si>
  <si>
    <t>SMS-320029</t>
  </si>
  <si>
    <t>VR25200</t>
  </si>
  <si>
    <t>Шланг для душа 1/2х1/2 силиконовый серебро LUX 200см упак. блистер (1/50шт)</t>
  </si>
  <si>
    <t>598.94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</si>
  <si>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</si>
  <si>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</si>
  <si>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</si>
  <si>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486.99 руб.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</si>
  <si>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</si>
  <si>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</si>
  <si>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</si>
  <si>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526.17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</si>
  <si>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</si>
  <si>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</si>
  <si>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</si>
  <si>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563.49 руб.</t>
  </si>
  <si>
    <t>SMS-320033</t>
  </si>
  <si>
    <t>40150F</t>
  </si>
  <si>
    <t>Шланг для джакузи 1/2х3/8 металлический 150см упак. блистер (1/50шт)</t>
  </si>
  <si>
    <t>557.89 руб.</t>
  </si>
  <si>
    <t>SMS-320034</t>
  </si>
  <si>
    <t>40150M</t>
  </si>
  <si>
    <t>Шланг для выдвижной лейки металлический 150см упак. блистер (50шт)</t>
  </si>
  <si>
    <t>485.12 руб.</t>
  </si>
  <si>
    <t>SMS-320050</t>
  </si>
  <si>
    <t>VR31150</t>
  </si>
  <si>
    <t>Шланг для душа 150см 4-х слойная трубка ПВХ, 5 хлопковых нитей (50шт)</t>
  </si>
  <si>
    <t>378.95 руб.</t>
  </si>
  <si>
    <t>SMS-320051</t>
  </si>
  <si>
    <t>VR31175</t>
  </si>
  <si>
    <t>Шланг для душа 175см 4-х слойная трубка ПВХ, 5 хлопковых нитей (50шт)</t>
  </si>
  <si>
    <t>401.24 руб.</t>
  </si>
  <si>
    <t>SMS-320052</t>
  </si>
  <si>
    <t>VR31200</t>
  </si>
  <si>
    <t>Шланг для душа 200см 4-х слойная трубка ПВХ, 5 хлопковых нитей (50шт)</t>
  </si>
  <si>
    <t>430.96 руб.</t>
  </si>
  <si>
    <t>SMS-320053</t>
  </si>
  <si>
    <t>VR32150</t>
  </si>
  <si>
    <t>Шланг для душа 150см 4-х слойная трубка ПВХ, 8 нитей из полиэстера (50шт)</t>
  </si>
  <si>
    <t>395.67 руб.</t>
  </si>
  <si>
    <t>SMS-320054</t>
  </si>
  <si>
    <t>VR32175</t>
  </si>
  <si>
    <t>Шланг для душа 175см 4-х слойная трубка ПВХ, 8 нитей из полиэстера (50шт)</t>
  </si>
  <si>
    <t>429.11 руб.</t>
  </si>
  <si>
    <t>SMS-320055</t>
  </si>
  <si>
    <t>VR32200</t>
  </si>
  <si>
    <t>Шланг для душа 200см 4-х слойная трубка ПВХ, 8 нитей из полиэстера (50шт)</t>
  </si>
  <si>
    <t>462.54 руб.</t>
  </si>
  <si>
    <t>SMS-320056</t>
  </si>
  <si>
    <t>VR33150</t>
  </si>
  <si>
    <t>Шланг для душа металлический арт.33150 (150см) (50шт)</t>
  </si>
  <si>
    <t>191.33 руб.</t>
  </si>
  <si>
    <t>SMS-320057</t>
  </si>
  <si>
    <t>VR33175</t>
  </si>
  <si>
    <t>Шланг для душа металлический арт.33175 (175см)  (50шт)</t>
  </si>
  <si>
    <t>211.77 руб.</t>
  </si>
  <si>
    <t>SMS-320058</t>
  </si>
  <si>
    <t>VR33200</t>
  </si>
  <si>
    <t>Шланг для душа металлический арт.33200 (200см) (50шт)</t>
  </si>
  <si>
    <t>228.48 руб.</t>
  </si>
  <si>
    <t>SMS-320059</t>
  </si>
  <si>
    <t>VR34150</t>
  </si>
  <si>
    <t>Шланг для душа металлический растягивающийся + антитвист арт.34150 (150см) (50шт)</t>
  </si>
  <si>
    <t>360.37 руб.</t>
  </si>
  <si>
    <t>SMS-320060</t>
  </si>
  <si>
    <t>VR34175</t>
  </si>
  <si>
    <t>Шланг для душа металлический растягивающийся + антитвист арт.34175 (175см)  (50шт)</t>
  </si>
  <si>
    <t>384.52 руб.</t>
  </si>
  <si>
    <t>SMS-320061</t>
  </si>
  <si>
    <t>VR34200</t>
  </si>
  <si>
    <t>Шланг для душа металлический растягивающийся + антитвист арт.34200 (200см) (50шт)</t>
  </si>
  <si>
    <t>408.67 руб.</t>
  </si>
  <si>
    <t>SMS-330046</t>
  </si>
  <si>
    <t>VR1001</t>
  </si>
  <si>
    <t>Лейка душевая  однорежимная VIEIR (1/40шт)</t>
  </si>
  <si>
    <t>533.44 руб.</t>
  </si>
  <si>
    <t>SMS-330047</t>
  </si>
  <si>
    <t>VR1002</t>
  </si>
  <si>
    <t>645.04 руб.</t>
  </si>
  <si>
    <t>SMS-330048</t>
  </si>
  <si>
    <t>VR1031</t>
  </si>
  <si>
    <t>601.54 руб.</t>
  </si>
  <si>
    <t>SMS-330049</t>
  </si>
  <si>
    <t>VR1033</t>
  </si>
  <si>
    <t>605.32 руб.</t>
  </si>
  <si>
    <t>SMS-330050</t>
  </si>
  <si>
    <t>VR1044</t>
  </si>
  <si>
    <t>597.75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</si>
  <si>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</si>
  <si>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</si>
  <si>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</si>
  <si>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</si>
  <si>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</si>
  <si>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</si>
  <si>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</si>
  <si>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</si>
  <si>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</si>
  <si>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</si>
  <si>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</si>
  <si>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</si>
  <si>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654.50 руб.</t>
  </si>
  <si>
    <t>SMS-330056</t>
  </si>
  <si>
    <t>VR3005</t>
  </si>
  <si>
    <t>728.27 руб.</t>
  </si>
  <si>
    <t>SMS-330057</t>
  </si>
  <si>
    <t>VR3006</t>
  </si>
  <si>
    <t>1 136.86 руб.</t>
  </si>
  <si>
    <t>SMS-330058</t>
  </si>
  <si>
    <t>VR3031</t>
  </si>
  <si>
    <t>707.47 руб.</t>
  </si>
  <si>
    <t>SMS-330059</t>
  </si>
  <si>
    <t>VR3033</t>
  </si>
  <si>
    <t>SMS-330060</t>
  </si>
  <si>
    <t>VR3083</t>
  </si>
  <si>
    <t>964.73 руб.</t>
  </si>
  <si>
    <t>SMS-330061</t>
  </si>
  <si>
    <t>VR3083C</t>
  </si>
  <si>
    <t>Лейка душевая  3 функции (черная) VIEIR (1/40шт)</t>
  </si>
  <si>
    <t>957.16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</si>
  <si>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</si>
  <si>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</si>
  <si>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</si>
  <si>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</si>
  <si>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</si>
  <si>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</si>
  <si>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803.94 руб.</t>
  </si>
  <si>
    <t>SMS-330064</t>
  </si>
  <si>
    <t>VR5003</t>
  </si>
  <si>
    <t>974.18 руб.</t>
  </si>
  <si>
    <t>SMS-330065</t>
  </si>
  <si>
    <t>VR5005</t>
  </si>
  <si>
    <t>976.08 руб.</t>
  </si>
  <si>
    <t>SMS-330066</t>
  </si>
  <si>
    <t>VR5006</t>
  </si>
  <si>
    <t>718.82 руб.</t>
  </si>
  <si>
    <t>SMS-330067</t>
  </si>
  <si>
    <t>VR5011</t>
  </si>
  <si>
    <t>875.82 руб.</t>
  </si>
  <si>
    <t>SMS-330068</t>
  </si>
  <si>
    <t>VR5012</t>
  </si>
  <si>
    <t>1 082.01 руб.</t>
  </si>
  <si>
    <t>SMS-330069</t>
  </si>
  <si>
    <t>VR020</t>
  </si>
  <si>
    <t>Стойка душевая "VIEIR" (10шт)</t>
  </si>
  <si>
    <t>1 935.13 руб.</t>
  </si>
  <si>
    <t>SMS-330070</t>
  </si>
  <si>
    <t>VR030</t>
  </si>
  <si>
    <t>2 148.88 руб.</t>
  </si>
  <si>
    <t>SMS-330071</t>
  </si>
  <si>
    <t>VR040</t>
  </si>
  <si>
    <t>2 461.00 руб.</t>
  </si>
  <si>
    <t>SMS-330072</t>
  </si>
  <si>
    <t>VR050</t>
  </si>
  <si>
    <t>2 419.38 руб.</t>
  </si>
  <si>
    <t>SMS-330073</t>
  </si>
  <si>
    <t>VR060</t>
  </si>
  <si>
    <t>2 154.56 руб.</t>
  </si>
  <si>
    <t>SMS-330074</t>
  </si>
  <si>
    <t>VR011</t>
  </si>
  <si>
    <t>2 409.92 руб.</t>
  </si>
  <si>
    <t>SMS-330075</t>
  </si>
  <si>
    <t>VR031</t>
  </si>
  <si>
    <t>2 659.62 руб.</t>
  </si>
  <si>
    <t>SMS-340022</t>
  </si>
  <si>
    <t>Излив для ванны круглый имп. ф18 35см</t>
  </si>
  <si>
    <t>80.14 руб.</t>
  </si>
  <si>
    <t>SMS-340023</t>
  </si>
  <si>
    <t>Излив для ванны круглый имп. ф18 45см</t>
  </si>
  <si>
    <t>156.98 руб.</t>
  </si>
  <si>
    <t>SMS-340024</t>
  </si>
  <si>
    <t>Излив для ванны плоский имп. прямой 35см L35</t>
  </si>
  <si>
    <t>167.26 руб.</t>
  </si>
  <si>
    <t>SMS-340025</t>
  </si>
  <si>
    <t>Излив для ванны плоский имп. прямой 40см L40</t>
  </si>
  <si>
    <t>177.71 руб.</t>
  </si>
  <si>
    <t>SMS-340026</t>
  </si>
  <si>
    <t>Излив для ванны плоский имп. прямой 50см L50</t>
  </si>
  <si>
    <t>328.76 руб.</t>
  </si>
  <si>
    <t>SMS-350014</t>
  </si>
  <si>
    <t>VRKP-18</t>
  </si>
  <si>
    <t>Кран - букса для смесители M18*1 РУCCКАЯ VR (10/500шт)</t>
  </si>
  <si>
    <t>152.32 руб.</t>
  </si>
  <si>
    <t>SMS-350015</t>
  </si>
  <si>
    <t>VRKP20-1</t>
  </si>
  <si>
    <t>Кран - букса универсальная усиленная  20 ШЛИЦОВ - 1 VR в блистере (1/340шт)</t>
  </si>
  <si>
    <t>235.92 руб.</t>
  </si>
  <si>
    <t>SMS-350016</t>
  </si>
  <si>
    <t>VRKP20-2</t>
  </si>
  <si>
    <t>Пара универсальных усиленных кран-букс 20 ШЛИЦОВ - 2 VR в блистере (2/170пар)</t>
  </si>
  <si>
    <t>ком</t>
  </si>
  <si>
    <t>SMS-350017</t>
  </si>
  <si>
    <t>VRKP24-2</t>
  </si>
  <si>
    <t>Пара усиленных кран-букс для смесителя 24 ШЛИЦА - 2 VR в блистере (2/170пар)</t>
  </si>
  <si>
    <t>475.55 руб.</t>
  </si>
  <si>
    <t>SMS-350018</t>
  </si>
  <si>
    <t>VRXP20-2</t>
  </si>
  <si>
    <t>Пара кран-букс для смесители 20 ШЛИЦОВ - 2 VR в блистере (2/170пар)</t>
  </si>
  <si>
    <t>443.97 руб.</t>
  </si>
  <si>
    <t>SMS-350019</t>
  </si>
  <si>
    <t>VRXP24-2</t>
  </si>
  <si>
    <t>Пара кран-букс для смесители 24 ШЛИЦА - 2 VR в блистере (2/170пар)</t>
  </si>
  <si>
    <t>SMS-350024</t>
  </si>
  <si>
    <t>Т50</t>
  </si>
  <si>
    <t>Комплект маховик с кран буксой в блистере (10/100ш)</t>
  </si>
  <si>
    <t>SMS-350025</t>
  </si>
  <si>
    <t>Т58</t>
  </si>
  <si>
    <t>Комплект маховик с кран буксой в блистере (10/100шт)</t>
  </si>
  <si>
    <t>343.57 руб.</t>
  </si>
  <si>
    <t>SMS-350026</t>
  </si>
  <si>
    <t>Т64</t>
  </si>
  <si>
    <t>259.17 руб.</t>
  </si>
  <si>
    <t>SMS-351023</t>
  </si>
  <si>
    <t xml:space="preserve">V2100 </t>
  </si>
  <si>
    <t>Комплект VIEIR маховик с кран буксой в блистере VIEIR</t>
  </si>
  <si>
    <t>344.27 руб.</t>
  </si>
  <si>
    <t>SMS-390003</t>
  </si>
  <si>
    <t>Картридж для смесителя 40мм</t>
  </si>
  <si>
    <t>74.05 руб.</t>
  </si>
  <si>
    <t>VER-100196</t>
  </si>
  <si>
    <t>MG09</t>
  </si>
  <si>
    <t>Душевая лейка 1-режимная хром КОБРА</t>
  </si>
  <si>
    <t>85.12 руб.</t>
  </si>
  <si>
    <t>VER-100239</t>
  </si>
  <si>
    <t>VR041</t>
  </si>
  <si>
    <t>Душевая стойка держатель с лейкой</t>
  </si>
  <si>
    <t>2 873.37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</si>
</sst>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SUM(J2:J238)</f>
        <v>0</v>
      </c>
      <c r="K1" s="4" t="s">
        <v>9</v>
      </c>
      <c r="L1" s="5"/>
    </row>
    <row r="2" spans="1:12">
      <c r="A2" s="1"/>
      <c r="B2" s="1">
        <v>825808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K2*770.66</f>
        <v>0</v>
      </c>
    </row>
    <row r="3" spans="1:12">
      <c r="A3" s="1"/>
      <c r="B3" s="1">
        <v>823189</v>
      </c>
      <c r="C3" s="1" t="s">
        <v>14</v>
      </c>
      <c r="D3" s="1" t="s">
        <v>15</v>
      </c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K3*178.33</f>
        <v>0</v>
      </c>
    </row>
    <row r="4" spans="1:12">
      <c r="A4" s="1"/>
      <c r="B4" s="1">
        <v>823190</v>
      </c>
      <c r="C4" s="1" t="s">
        <v>18</v>
      </c>
      <c r="D4" s="1" t="s">
        <v>19</v>
      </c>
      <c r="E4" s="3" t="s">
        <v>20</v>
      </c>
      <c r="F4" s="1" t="s">
        <v>21</v>
      </c>
      <c r="G4" s="1" t="s">
        <v>22</v>
      </c>
      <c r="H4" s="1">
        <v>0</v>
      </c>
      <c r="I4" s="1">
        <v>0</v>
      </c>
      <c r="J4" s="1" t="s">
        <v>13</v>
      </c>
      <c r="K4" s="2"/>
      <c r="L4" s="5">
        <f>K4*479.26</f>
        <v>0</v>
      </c>
    </row>
    <row r="5" spans="1:12">
      <c r="A5" s="1"/>
      <c r="B5" s="1">
        <v>823191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1</v>
      </c>
      <c r="H5" s="1">
        <v>0</v>
      </c>
      <c r="I5" s="1">
        <v>0</v>
      </c>
      <c r="J5" s="1" t="s">
        <v>13</v>
      </c>
      <c r="K5" s="2"/>
      <c r="L5" s="5">
        <f>K5*620.44</f>
        <v>0</v>
      </c>
    </row>
    <row r="6" spans="1:12">
      <c r="A6" s="1"/>
      <c r="B6" s="1">
        <v>882523</v>
      </c>
      <c r="C6" s="1" t="s">
        <v>27</v>
      </c>
      <c r="D6" s="1"/>
      <c r="E6" s="3" t="s">
        <v>28</v>
      </c>
      <c r="F6" s="1" t="s">
        <v>29</v>
      </c>
      <c r="G6" s="1" t="s">
        <v>22</v>
      </c>
      <c r="H6" s="1">
        <v>0</v>
      </c>
      <c r="I6" s="1">
        <v>0</v>
      </c>
      <c r="J6" s="1" t="s">
        <v>13</v>
      </c>
      <c r="K6" s="2"/>
      <c r="L6" s="5">
        <f>K6*135.71</f>
        <v>0</v>
      </c>
    </row>
    <row r="7" spans="1:12">
      <c r="A7" s="1"/>
      <c r="B7" s="1">
        <v>882525</v>
      </c>
      <c r="C7" s="1" t="s">
        <v>30</v>
      </c>
      <c r="D7" s="1"/>
      <c r="E7" s="3" t="s">
        <v>31</v>
      </c>
      <c r="F7" s="1" t="s">
        <v>32</v>
      </c>
      <c r="G7" s="1" t="s">
        <v>33</v>
      </c>
      <c r="H7" s="1">
        <v>0</v>
      </c>
      <c r="I7" s="1">
        <v>0</v>
      </c>
      <c r="J7" s="1" t="s">
        <v>13</v>
      </c>
      <c r="K7" s="2"/>
      <c r="L7" s="5">
        <f>K7*85.43</f>
        <v>0</v>
      </c>
    </row>
    <row r="8" spans="1:12">
      <c r="A8" s="1"/>
      <c r="B8" s="1">
        <v>883348</v>
      </c>
      <c r="C8" s="1" t="s">
        <v>34</v>
      </c>
      <c r="D8" s="1"/>
      <c r="E8" s="3" t="s">
        <v>35</v>
      </c>
      <c r="F8" s="1" t="s">
        <v>36</v>
      </c>
      <c r="G8" s="1" t="s">
        <v>37</v>
      </c>
      <c r="H8" s="1">
        <v>0</v>
      </c>
      <c r="I8" s="1">
        <v>0</v>
      </c>
      <c r="J8" s="1" t="s">
        <v>13</v>
      </c>
      <c r="K8" s="2"/>
      <c r="L8" s="5">
        <f>K8*24.70</f>
        <v>0</v>
      </c>
    </row>
    <row r="9" spans="1:12">
      <c r="A9" s="1"/>
      <c r="B9" s="1">
        <v>879180</v>
      </c>
      <c r="C9" s="1" t="s">
        <v>38</v>
      </c>
      <c r="D9" s="1"/>
      <c r="E9" s="3" t="s">
        <v>39</v>
      </c>
      <c r="F9" s="1" t="s">
        <v>40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K9*278.30</f>
        <v>0</v>
      </c>
    </row>
    <row r="10" spans="1:12">
      <c r="A10" s="1"/>
      <c r="B10" s="1">
        <v>879181</v>
      </c>
      <c r="C10" s="1" t="s">
        <v>41</v>
      </c>
      <c r="D10" s="1"/>
      <c r="E10" s="3" t="s">
        <v>42</v>
      </c>
      <c r="F10" s="1" t="s">
        <v>40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K10*278.30</f>
        <v>0</v>
      </c>
    </row>
    <row r="11" spans="1:12">
      <c r="A11" s="1"/>
      <c r="B11" s="1">
        <v>879182</v>
      </c>
      <c r="C11" s="1" t="s">
        <v>43</v>
      </c>
      <c r="D11" s="1"/>
      <c r="E11" s="3" t="s">
        <v>44</v>
      </c>
      <c r="F11" s="1" t="s">
        <v>40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K11*278.30</f>
        <v>0</v>
      </c>
    </row>
    <row r="12" spans="1:12">
      <c r="A12" s="1"/>
      <c r="B12" s="1">
        <v>827122</v>
      </c>
      <c r="C12" s="1" t="s">
        <v>45</v>
      </c>
      <c r="D12" s="1" t="s">
        <v>46</v>
      </c>
      <c r="E12" s="3" t="s">
        <v>47</v>
      </c>
      <c r="F12" s="1" t="s">
        <v>48</v>
      </c>
      <c r="G12" s="1">
        <v>2</v>
      </c>
      <c r="H12" s="1">
        <v>0</v>
      </c>
      <c r="I12" s="1">
        <v>0</v>
      </c>
      <c r="J12" s="1" t="s">
        <v>13</v>
      </c>
      <c r="K12" s="2"/>
      <c r="L12" s="5">
        <f>K12*1107.69</f>
        <v>0</v>
      </c>
    </row>
    <row r="13" spans="1:12">
      <c r="A13" s="1"/>
      <c r="B13" s="1">
        <v>827123</v>
      </c>
      <c r="C13" s="1" t="s">
        <v>49</v>
      </c>
      <c r="D13" s="1" t="s">
        <v>50</v>
      </c>
      <c r="E13" s="3" t="s">
        <v>51</v>
      </c>
      <c r="F13" s="1" t="s">
        <v>48</v>
      </c>
      <c r="G13" s="1">
        <v>4</v>
      </c>
      <c r="H13" s="1">
        <v>0</v>
      </c>
      <c r="I13" s="1">
        <v>0</v>
      </c>
      <c r="J13" s="1" t="s">
        <v>13</v>
      </c>
      <c r="K13" s="2"/>
      <c r="L13" s="5">
        <f>K13*1107.69</f>
        <v>0</v>
      </c>
    </row>
    <row r="14" spans="1:12">
      <c r="A14" s="1"/>
      <c r="B14" s="1">
        <v>827124</v>
      </c>
      <c r="C14" s="1" t="s">
        <v>52</v>
      </c>
      <c r="D14" s="1" t="s">
        <v>53</v>
      </c>
      <c r="E14" s="3" t="s">
        <v>54</v>
      </c>
      <c r="F14" s="1" t="s">
        <v>48</v>
      </c>
      <c r="G14" s="1" t="s">
        <v>55</v>
      </c>
      <c r="H14" s="1">
        <v>0</v>
      </c>
      <c r="I14" s="1">
        <v>0</v>
      </c>
      <c r="J14" s="1" t="s">
        <v>13</v>
      </c>
      <c r="K14" s="2"/>
      <c r="L14" s="5">
        <f>K14*1107.69</f>
        <v>0</v>
      </c>
    </row>
    <row r="15" spans="1:12">
      <c r="A15" s="1"/>
      <c r="B15" s="1">
        <v>827125</v>
      </c>
      <c r="C15" s="1" t="s">
        <v>56</v>
      </c>
      <c r="D15" s="1" t="s">
        <v>57</v>
      </c>
      <c r="E15" s="3" t="s">
        <v>58</v>
      </c>
      <c r="F15" s="1" t="s">
        <v>48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K15*1107.69</f>
        <v>0</v>
      </c>
    </row>
    <row r="16" spans="1:12">
      <c r="A16" s="1"/>
      <c r="B16" s="1">
        <v>827348</v>
      </c>
      <c r="C16" s="1" t="s">
        <v>59</v>
      </c>
      <c r="D16" s="1" t="s">
        <v>60</v>
      </c>
      <c r="E16" s="3" t="s">
        <v>61</v>
      </c>
      <c r="F16" s="1" t="s">
        <v>62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K16*330.98</f>
        <v>0</v>
      </c>
    </row>
    <row r="17" spans="1:12">
      <c r="A17" s="1"/>
      <c r="B17" s="1">
        <v>827349</v>
      </c>
      <c r="C17" s="1" t="s">
        <v>63</v>
      </c>
      <c r="D17" s="1" t="s">
        <v>64</v>
      </c>
      <c r="E17" s="3" t="s">
        <v>65</v>
      </c>
      <c r="F17" s="1" t="s">
        <v>66</v>
      </c>
      <c r="G17" s="1" t="s">
        <v>22</v>
      </c>
      <c r="H17" s="1">
        <v>0</v>
      </c>
      <c r="I17" s="1">
        <v>0</v>
      </c>
      <c r="J17" s="1" t="s">
        <v>13</v>
      </c>
      <c r="K17" s="2"/>
      <c r="L17" s="5">
        <f>K17*296.05</f>
        <v>0</v>
      </c>
    </row>
    <row r="18" spans="1:12">
      <c r="A18" s="1"/>
      <c r="B18" s="1">
        <v>831601</v>
      </c>
      <c r="C18" s="1" t="s">
        <v>67</v>
      </c>
      <c r="D18" s="1" t="s">
        <v>68</v>
      </c>
      <c r="E18" s="3" t="s">
        <v>69</v>
      </c>
      <c r="F18" s="1" t="s">
        <v>70</v>
      </c>
      <c r="G18" s="1">
        <v>0</v>
      </c>
      <c r="H18" s="1">
        <v>0</v>
      </c>
      <c r="I18" s="1" t="s">
        <v>33</v>
      </c>
      <c r="J18" s="1" t="s">
        <v>13</v>
      </c>
      <c r="K18" s="2"/>
      <c r="L18" s="5">
        <f>K18*151.35</f>
        <v>0</v>
      </c>
    </row>
    <row r="19" spans="1:12">
      <c r="A19" s="1"/>
      <c r="B19" s="1">
        <v>831602</v>
      </c>
      <c r="C19" s="1" t="s">
        <v>71</v>
      </c>
      <c r="D19" s="1" t="s">
        <v>72</v>
      </c>
      <c r="E19" s="3" t="s">
        <v>73</v>
      </c>
      <c r="F19" s="1" t="s">
        <v>74</v>
      </c>
      <c r="G19" s="1" t="s">
        <v>55</v>
      </c>
      <c r="H19" s="1">
        <v>0</v>
      </c>
      <c r="I19" s="1">
        <v>0</v>
      </c>
      <c r="J19" s="1" t="s">
        <v>13</v>
      </c>
      <c r="K19" s="2"/>
      <c r="L19" s="5">
        <f>K19*337.63</f>
        <v>0</v>
      </c>
    </row>
    <row r="20" spans="1:12">
      <c r="A20" s="1"/>
      <c r="B20" s="1">
        <v>831603</v>
      </c>
      <c r="C20" s="1" t="s">
        <v>75</v>
      </c>
      <c r="D20" s="1" t="s">
        <v>76</v>
      </c>
      <c r="E20" s="3" t="s">
        <v>77</v>
      </c>
      <c r="F20" s="1" t="s">
        <v>78</v>
      </c>
      <c r="G20" s="1">
        <v>5</v>
      </c>
      <c r="H20" s="1">
        <v>0</v>
      </c>
      <c r="I20" s="1">
        <v>0</v>
      </c>
      <c r="J20" s="1" t="s">
        <v>13</v>
      </c>
      <c r="K20" s="2"/>
      <c r="L20" s="5">
        <f>K20*216.22</f>
        <v>0</v>
      </c>
    </row>
    <row r="21" spans="1:12">
      <c r="A21" s="1"/>
      <c r="B21" s="1">
        <v>831604</v>
      </c>
      <c r="C21" s="1" t="s">
        <v>79</v>
      </c>
      <c r="D21" s="1" t="s">
        <v>80</v>
      </c>
      <c r="E21" s="3" t="s">
        <v>81</v>
      </c>
      <c r="F21" s="1" t="s">
        <v>82</v>
      </c>
      <c r="G21" s="1" t="s">
        <v>55</v>
      </c>
      <c r="H21" s="1">
        <v>0</v>
      </c>
      <c r="I21" s="1">
        <v>0</v>
      </c>
      <c r="J21" s="1" t="s">
        <v>13</v>
      </c>
      <c r="K21" s="2"/>
      <c r="L21" s="5">
        <f>K21*224.53</f>
        <v>0</v>
      </c>
    </row>
    <row r="22" spans="1:12">
      <c r="A22" s="1"/>
      <c r="B22" s="1">
        <v>831605</v>
      </c>
      <c r="C22" s="1" t="s">
        <v>83</v>
      </c>
      <c r="D22" s="1" t="s">
        <v>84</v>
      </c>
      <c r="E22" s="3" t="s">
        <v>85</v>
      </c>
      <c r="F22" s="1" t="s">
        <v>86</v>
      </c>
      <c r="G22" s="1">
        <v>0</v>
      </c>
      <c r="H22" s="1">
        <v>0</v>
      </c>
      <c r="I22" s="1" t="s">
        <v>22</v>
      </c>
      <c r="J22" s="1" t="s">
        <v>13</v>
      </c>
      <c r="K22" s="2"/>
      <c r="L22" s="5">
        <f>K22*382.54</f>
        <v>0</v>
      </c>
    </row>
    <row r="23" spans="1:12">
      <c r="A23" s="1"/>
      <c r="B23" s="1">
        <v>831606</v>
      </c>
      <c r="C23" s="1" t="s">
        <v>87</v>
      </c>
      <c r="D23" s="1" t="s">
        <v>88</v>
      </c>
      <c r="E23" s="3" t="s">
        <v>89</v>
      </c>
      <c r="F23" s="1" t="s">
        <v>90</v>
      </c>
      <c r="G23" s="1">
        <v>0</v>
      </c>
      <c r="H23" s="1">
        <v>0</v>
      </c>
      <c r="I23" s="1" t="s">
        <v>22</v>
      </c>
      <c r="J23" s="1" t="s">
        <v>13</v>
      </c>
      <c r="K23" s="2"/>
      <c r="L23" s="5">
        <f>K23*249.48</f>
        <v>0</v>
      </c>
    </row>
    <row r="24" spans="1:12">
      <c r="A24" s="1"/>
      <c r="B24" s="1">
        <v>831607</v>
      </c>
      <c r="C24" s="1" t="s">
        <v>91</v>
      </c>
      <c r="D24" s="1" t="s">
        <v>92</v>
      </c>
      <c r="E24" s="3" t="s">
        <v>93</v>
      </c>
      <c r="F24" s="1" t="s">
        <v>94</v>
      </c>
      <c r="G24" s="1" t="s">
        <v>22</v>
      </c>
      <c r="H24" s="1">
        <v>0</v>
      </c>
      <c r="I24" s="1">
        <v>0</v>
      </c>
      <c r="J24" s="1" t="s">
        <v>13</v>
      </c>
      <c r="K24" s="2"/>
      <c r="L24" s="5">
        <f>K24*241.16</f>
        <v>0</v>
      </c>
    </row>
    <row r="25" spans="1:12">
      <c r="A25" s="1"/>
      <c r="B25" s="1">
        <v>831608</v>
      </c>
      <c r="C25" s="1" t="s">
        <v>95</v>
      </c>
      <c r="D25" s="1" t="s">
        <v>96</v>
      </c>
      <c r="E25" s="3" t="s">
        <v>97</v>
      </c>
      <c r="F25" s="1" t="s">
        <v>98</v>
      </c>
      <c r="G25" s="1" t="s">
        <v>22</v>
      </c>
      <c r="H25" s="1">
        <v>0</v>
      </c>
      <c r="I25" s="1">
        <v>0</v>
      </c>
      <c r="J25" s="1" t="s">
        <v>13</v>
      </c>
      <c r="K25" s="2"/>
      <c r="L25" s="5">
        <f>K25*284.41</f>
        <v>0</v>
      </c>
    </row>
    <row r="26" spans="1:12">
      <c r="A26" s="1"/>
      <c r="B26" s="1">
        <v>831609</v>
      </c>
      <c r="C26" s="1" t="s">
        <v>99</v>
      </c>
      <c r="D26" s="1" t="s">
        <v>100</v>
      </c>
      <c r="E26" s="3" t="s">
        <v>101</v>
      </c>
      <c r="F26" s="1" t="s">
        <v>102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K26*0.00</f>
        <v>0</v>
      </c>
    </row>
    <row r="27" spans="1:12">
      <c r="A27" s="1"/>
      <c r="B27" s="1">
        <v>831610</v>
      </c>
      <c r="C27" s="1" t="s">
        <v>103</v>
      </c>
      <c r="D27" s="1" t="s">
        <v>104</v>
      </c>
      <c r="E27" s="3" t="s">
        <v>105</v>
      </c>
      <c r="F27" s="1" t="s">
        <v>106</v>
      </c>
      <c r="G27" s="1">
        <v>0</v>
      </c>
      <c r="H27" s="1">
        <v>0</v>
      </c>
      <c r="I27" s="1" t="s">
        <v>22</v>
      </c>
      <c r="J27" s="1" t="s">
        <v>13</v>
      </c>
      <c r="K27" s="2"/>
      <c r="L27" s="5">
        <f>K27*380.87</f>
        <v>0</v>
      </c>
    </row>
    <row r="28" spans="1:12">
      <c r="A28" s="1"/>
      <c r="B28" s="1">
        <v>831611</v>
      </c>
      <c r="C28" s="1" t="s">
        <v>107</v>
      </c>
      <c r="D28" s="1" t="s">
        <v>108</v>
      </c>
      <c r="E28" s="3" t="s">
        <v>109</v>
      </c>
      <c r="F28" s="1" t="s">
        <v>110</v>
      </c>
      <c r="G28" s="1">
        <v>0</v>
      </c>
      <c r="H28" s="1">
        <v>0</v>
      </c>
      <c r="I28" s="1" t="s">
        <v>22</v>
      </c>
      <c r="J28" s="1" t="s">
        <v>13</v>
      </c>
      <c r="K28" s="2"/>
      <c r="L28" s="5">
        <f>K28*369.23</f>
        <v>0</v>
      </c>
    </row>
    <row r="29" spans="1:12">
      <c r="A29" s="1"/>
      <c r="B29" s="1">
        <v>831612</v>
      </c>
      <c r="C29" s="1" t="s">
        <v>111</v>
      </c>
      <c r="D29" s="1" t="s">
        <v>112</v>
      </c>
      <c r="E29" s="3" t="s">
        <v>113</v>
      </c>
      <c r="F29" s="1" t="s">
        <v>114</v>
      </c>
      <c r="G29" s="1" t="s">
        <v>55</v>
      </c>
      <c r="H29" s="1">
        <v>0</v>
      </c>
      <c r="I29" s="1">
        <v>0</v>
      </c>
      <c r="J29" s="1" t="s">
        <v>13</v>
      </c>
      <c r="K29" s="2"/>
      <c r="L29" s="5">
        <f>K29*465.70</f>
        <v>0</v>
      </c>
    </row>
    <row r="30" spans="1:12">
      <c r="A30" s="1"/>
      <c r="B30" s="1">
        <v>831613</v>
      </c>
      <c r="C30" s="1" t="s">
        <v>115</v>
      </c>
      <c r="D30" s="1" t="s">
        <v>116</v>
      </c>
      <c r="E30" s="3" t="s">
        <v>117</v>
      </c>
      <c r="F30" s="1" t="s">
        <v>114</v>
      </c>
      <c r="G30" s="1" t="s">
        <v>22</v>
      </c>
      <c r="H30" s="1">
        <v>0</v>
      </c>
      <c r="I30" s="1">
        <v>0</v>
      </c>
      <c r="J30" s="1" t="s">
        <v>13</v>
      </c>
      <c r="K30" s="2"/>
      <c r="L30" s="5">
        <f>K30*465.70</f>
        <v>0</v>
      </c>
    </row>
    <row r="31" spans="1:12">
      <c r="A31" s="1"/>
      <c r="B31" s="1">
        <v>831614</v>
      </c>
      <c r="C31" s="1" t="s">
        <v>118</v>
      </c>
      <c r="D31" s="1" t="s">
        <v>119</v>
      </c>
      <c r="E31" s="3" t="s">
        <v>120</v>
      </c>
      <c r="F31" s="1" t="s">
        <v>114</v>
      </c>
      <c r="G31" s="1" t="s">
        <v>22</v>
      </c>
      <c r="H31" s="1">
        <v>0</v>
      </c>
      <c r="I31" s="1">
        <v>0</v>
      </c>
      <c r="J31" s="1" t="s">
        <v>13</v>
      </c>
      <c r="K31" s="2"/>
      <c r="L31" s="5">
        <f>K31*465.70</f>
        <v>0</v>
      </c>
    </row>
    <row r="32" spans="1:12">
      <c r="A32" s="1"/>
      <c r="B32" s="1">
        <v>831615</v>
      </c>
      <c r="C32" s="1" t="s">
        <v>121</v>
      </c>
      <c r="D32" s="1" t="s">
        <v>122</v>
      </c>
      <c r="E32" s="3" t="s">
        <v>123</v>
      </c>
      <c r="F32" s="1" t="s">
        <v>124</v>
      </c>
      <c r="G32" s="1" t="s">
        <v>55</v>
      </c>
      <c r="H32" s="1">
        <v>0</v>
      </c>
      <c r="I32" s="1">
        <v>0</v>
      </c>
      <c r="J32" s="1" t="s">
        <v>13</v>
      </c>
      <c r="K32" s="2"/>
      <c r="L32" s="5">
        <f>K32*244.49</f>
        <v>0</v>
      </c>
    </row>
    <row r="33" spans="1:12">
      <c r="A33" s="1"/>
      <c r="B33" s="1">
        <v>831616</v>
      </c>
      <c r="C33" s="1" t="s">
        <v>125</v>
      </c>
      <c r="D33" s="1" t="s">
        <v>126</v>
      </c>
      <c r="E33" s="3" t="s">
        <v>127</v>
      </c>
      <c r="F33" s="1" t="s">
        <v>128</v>
      </c>
      <c r="G33" s="1" t="s">
        <v>55</v>
      </c>
      <c r="H33" s="1">
        <v>0</v>
      </c>
      <c r="I33" s="1">
        <v>0</v>
      </c>
      <c r="J33" s="1" t="s">
        <v>13</v>
      </c>
      <c r="K33" s="2"/>
      <c r="L33" s="5">
        <f>K33*525.57</f>
        <v>0</v>
      </c>
    </row>
    <row r="34" spans="1:12">
      <c r="A34" s="1"/>
      <c r="B34" s="1">
        <v>831617</v>
      </c>
      <c r="C34" s="1" t="s">
        <v>129</v>
      </c>
      <c r="D34" s="1" t="s">
        <v>130</v>
      </c>
      <c r="E34" s="3" t="s">
        <v>131</v>
      </c>
      <c r="F34" s="1" t="s">
        <v>132</v>
      </c>
      <c r="G34" s="1" t="s">
        <v>22</v>
      </c>
      <c r="H34" s="1">
        <v>0</v>
      </c>
      <c r="I34" s="1">
        <v>0</v>
      </c>
      <c r="J34" s="1" t="s">
        <v>13</v>
      </c>
      <c r="K34" s="2"/>
      <c r="L34" s="5">
        <f>K34*425.78</f>
        <v>0</v>
      </c>
    </row>
    <row r="35" spans="1:12">
      <c r="A35" s="1"/>
      <c r="B35" s="1">
        <v>831618</v>
      </c>
      <c r="C35" s="1" t="s">
        <v>133</v>
      </c>
      <c r="D35" s="1" t="s">
        <v>134</v>
      </c>
      <c r="E35" s="3" t="s">
        <v>135</v>
      </c>
      <c r="F35" s="1" t="s">
        <v>136</v>
      </c>
      <c r="G35" s="1">
        <v>7</v>
      </c>
      <c r="H35" s="1">
        <v>0</v>
      </c>
      <c r="I35" s="1">
        <v>0</v>
      </c>
      <c r="J35" s="1" t="s">
        <v>13</v>
      </c>
      <c r="K35" s="2"/>
      <c r="L35" s="5">
        <f>K35*582.12</f>
        <v>0</v>
      </c>
    </row>
    <row r="36" spans="1:12">
      <c r="A36" s="1"/>
      <c r="B36" s="1">
        <v>831619</v>
      </c>
      <c r="C36" s="1" t="s">
        <v>137</v>
      </c>
      <c r="D36" s="1" t="s">
        <v>138</v>
      </c>
      <c r="E36" s="3" t="s">
        <v>139</v>
      </c>
      <c r="F36" s="1" t="s">
        <v>140</v>
      </c>
      <c r="G36" s="1">
        <v>0</v>
      </c>
      <c r="H36" s="1">
        <v>0</v>
      </c>
      <c r="I36" s="1" t="s">
        <v>22</v>
      </c>
      <c r="J36" s="1" t="s">
        <v>13</v>
      </c>
      <c r="K36" s="2"/>
      <c r="L36" s="5">
        <f>K36*648.65</f>
        <v>0</v>
      </c>
    </row>
    <row r="37" spans="1:12">
      <c r="A37" s="1"/>
      <c r="B37" s="1">
        <v>831620</v>
      </c>
      <c r="C37" s="1" t="s">
        <v>141</v>
      </c>
      <c r="D37" s="1" t="s">
        <v>142</v>
      </c>
      <c r="E37" s="3" t="s">
        <v>143</v>
      </c>
      <c r="F37" s="1" t="s">
        <v>144</v>
      </c>
      <c r="G37" s="1" t="s">
        <v>55</v>
      </c>
      <c r="H37" s="1">
        <v>0</v>
      </c>
      <c r="I37" s="1">
        <v>0</v>
      </c>
      <c r="J37" s="1" t="s">
        <v>13</v>
      </c>
      <c r="K37" s="2"/>
      <c r="L37" s="5">
        <f>K37*627.03</f>
        <v>0</v>
      </c>
    </row>
    <row r="38" spans="1:12">
      <c r="A38" s="1"/>
      <c r="B38" s="1">
        <v>831621</v>
      </c>
      <c r="C38" s="1" t="s">
        <v>145</v>
      </c>
      <c r="D38" s="1" t="s">
        <v>146</v>
      </c>
      <c r="E38" s="3" t="s">
        <v>147</v>
      </c>
      <c r="F38" s="1" t="s">
        <v>128</v>
      </c>
      <c r="G38" s="1" t="s">
        <v>22</v>
      </c>
      <c r="H38" s="1">
        <v>0</v>
      </c>
      <c r="I38" s="1">
        <v>0</v>
      </c>
      <c r="J38" s="1" t="s">
        <v>13</v>
      </c>
      <c r="K38" s="2"/>
      <c r="L38" s="5">
        <f>K38*525.57</f>
        <v>0</v>
      </c>
    </row>
    <row r="39" spans="1:12">
      <c r="A39" s="1"/>
      <c r="B39" s="1">
        <v>831622</v>
      </c>
      <c r="C39" s="1" t="s">
        <v>148</v>
      </c>
      <c r="D39" s="1" t="s">
        <v>149</v>
      </c>
      <c r="E39" s="3" t="s">
        <v>150</v>
      </c>
      <c r="F39" s="1" t="s">
        <v>102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K39*0.00</f>
        <v>0</v>
      </c>
    </row>
    <row r="40" spans="1:12">
      <c r="A40" s="1"/>
      <c r="B40" s="1">
        <v>831623</v>
      </c>
      <c r="C40" s="1" t="s">
        <v>151</v>
      </c>
      <c r="D40" s="1" t="s">
        <v>152</v>
      </c>
      <c r="E40" s="3" t="s">
        <v>153</v>
      </c>
      <c r="F40" s="1" t="s">
        <v>154</v>
      </c>
      <c r="G40" s="1" t="s">
        <v>55</v>
      </c>
      <c r="H40" s="1">
        <v>0</v>
      </c>
      <c r="I40" s="1">
        <v>0</v>
      </c>
      <c r="J40" s="1" t="s">
        <v>13</v>
      </c>
      <c r="K40" s="2"/>
      <c r="L40" s="5">
        <f>K40*761.75</f>
        <v>0</v>
      </c>
    </row>
    <row r="41" spans="1:12">
      <c r="A41" s="1"/>
      <c r="B41" s="1">
        <v>831624</v>
      </c>
      <c r="C41" s="1" t="s">
        <v>155</v>
      </c>
      <c r="D41" s="1" t="s">
        <v>156</v>
      </c>
      <c r="E41" s="3" t="s">
        <v>157</v>
      </c>
      <c r="F41" s="1" t="s">
        <v>158</v>
      </c>
      <c r="G41" s="1">
        <v>8</v>
      </c>
      <c r="H41" s="1">
        <v>0</v>
      </c>
      <c r="I41" s="1">
        <v>0</v>
      </c>
      <c r="J41" s="1" t="s">
        <v>13</v>
      </c>
      <c r="K41" s="2"/>
      <c r="L41" s="5">
        <f>K41*671.93</f>
        <v>0</v>
      </c>
    </row>
    <row r="42" spans="1:12">
      <c r="A42" s="1"/>
      <c r="B42" s="1">
        <v>827350</v>
      </c>
      <c r="C42" s="1" t="s">
        <v>159</v>
      </c>
      <c r="D42" s="1" t="s">
        <v>160</v>
      </c>
      <c r="E42" s="3" t="s">
        <v>161</v>
      </c>
      <c r="F42" s="1" t="s">
        <v>162</v>
      </c>
      <c r="G42" s="1">
        <v>10</v>
      </c>
      <c r="H42" s="1">
        <v>0</v>
      </c>
      <c r="I42" s="1">
        <v>0</v>
      </c>
      <c r="J42" s="1" t="s">
        <v>13</v>
      </c>
      <c r="K42" s="2"/>
      <c r="L42" s="5">
        <f>K42*217.88</f>
        <v>0</v>
      </c>
    </row>
    <row r="43" spans="1:12">
      <c r="A43" s="1"/>
      <c r="B43" s="1">
        <v>827351</v>
      </c>
      <c r="C43" s="1" t="s">
        <v>163</v>
      </c>
      <c r="D43" s="1" t="s">
        <v>164</v>
      </c>
      <c r="E43" s="3" t="s">
        <v>165</v>
      </c>
      <c r="F43" s="1" t="s">
        <v>166</v>
      </c>
      <c r="G43" s="1" t="s">
        <v>167</v>
      </c>
      <c r="H43" s="1">
        <v>0</v>
      </c>
      <c r="I43" s="1">
        <v>0</v>
      </c>
      <c r="J43" s="1" t="s">
        <v>13</v>
      </c>
      <c r="K43" s="2"/>
      <c r="L43" s="5">
        <f>K43*202.91</f>
        <v>0</v>
      </c>
    </row>
    <row r="44" spans="1:12">
      <c r="A44" s="1"/>
      <c r="B44" s="1">
        <v>827352</v>
      </c>
      <c r="C44" s="1" t="s">
        <v>168</v>
      </c>
      <c r="D44" s="1" t="s">
        <v>169</v>
      </c>
      <c r="E44" s="3" t="s">
        <v>170</v>
      </c>
      <c r="F44" s="1" t="s">
        <v>171</v>
      </c>
      <c r="G44" s="1">
        <v>4</v>
      </c>
      <c r="H44" s="1">
        <v>0</v>
      </c>
      <c r="I44" s="1">
        <v>0</v>
      </c>
      <c r="J44" s="1" t="s">
        <v>13</v>
      </c>
      <c r="K44" s="2"/>
      <c r="L44" s="5">
        <f>K44*2820.79</f>
        <v>0</v>
      </c>
    </row>
    <row r="45" spans="1:12">
      <c r="A45" s="1"/>
      <c r="B45" s="1">
        <v>827353</v>
      </c>
      <c r="C45" s="1" t="s">
        <v>172</v>
      </c>
      <c r="D45" s="1" t="s">
        <v>173</v>
      </c>
      <c r="E45" s="3" t="s">
        <v>174</v>
      </c>
      <c r="F45" s="1" t="s">
        <v>175</v>
      </c>
      <c r="G45" s="1" t="s">
        <v>55</v>
      </c>
      <c r="H45" s="1">
        <v>0</v>
      </c>
      <c r="I45" s="1">
        <v>0</v>
      </c>
      <c r="J45" s="1" t="s">
        <v>13</v>
      </c>
      <c r="K45" s="2"/>
      <c r="L45" s="5">
        <f>K45*2844.07</f>
        <v>0</v>
      </c>
    </row>
    <row r="46" spans="1:12">
      <c r="A46" s="1"/>
      <c r="B46" s="1">
        <v>827354</v>
      </c>
      <c r="C46" s="1" t="s">
        <v>176</v>
      </c>
      <c r="D46" s="1" t="s">
        <v>177</v>
      </c>
      <c r="E46" s="3" t="s">
        <v>178</v>
      </c>
      <c r="F46" s="1" t="s">
        <v>179</v>
      </c>
      <c r="G46" s="1" t="s">
        <v>55</v>
      </c>
      <c r="H46" s="1">
        <v>0</v>
      </c>
      <c r="I46" s="1">
        <v>0</v>
      </c>
      <c r="J46" s="1" t="s">
        <v>13</v>
      </c>
      <c r="K46" s="2"/>
      <c r="L46" s="5">
        <f>K46*2350.10</f>
        <v>0</v>
      </c>
    </row>
    <row r="47" spans="1:12">
      <c r="A47" s="1"/>
      <c r="B47" s="1">
        <v>827356</v>
      </c>
      <c r="C47" s="1" t="s">
        <v>180</v>
      </c>
      <c r="D47" s="1" t="s">
        <v>181</v>
      </c>
      <c r="E47" s="3" t="s">
        <v>182</v>
      </c>
      <c r="F47" s="1" t="s">
        <v>183</v>
      </c>
      <c r="G47" s="1">
        <v>0</v>
      </c>
      <c r="H47" s="1">
        <v>0</v>
      </c>
      <c r="I47" s="1" t="s">
        <v>33</v>
      </c>
      <c r="J47" s="1" t="s">
        <v>13</v>
      </c>
      <c r="K47" s="2"/>
      <c r="L47" s="5">
        <f>K47*239.50</f>
        <v>0</v>
      </c>
    </row>
    <row r="48" spans="1:12">
      <c r="A48" s="1"/>
      <c r="B48" s="1">
        <v>831626</v>
      </c>
      <c r="C48" s="1" t="s">
        <v>184</v>
      </c>
      <c r="D48" s="1" t="s">
        <v>185</v>
      </c>
      <c r="E48" s="3" t="s">
        <v>186</v>
      </c>
      <c r="F48" s="1" t="s">
        <v>183</v>
      </c>
      <c r="G48" s="1" t="s">
        <v>33</v>
      </c>
      <c r="H48" s="1">
        <v>0</v>
      </c>
      <c r="I48" s="1">
        <v>0</v>
      </c>
      <c r="J48" s="1" t="s">
        <v>13</v>
      </c>
      <c r="K48" s="2"/>
      <c r="L48" s="5">
        <f>K48*239.50</f>
        <v>0</v>
      </c>
    </row>
    <row r="49" spans="1:12">
      <c r="A49" s="1"/>
      <c r="B49" s="1">
        <v>831627</v>
      </c>
      <c r="C49" s="1" t="s">
        <v>187</v>
      </c>
      <c r="D49" s="1" t="s">
        <v>188</v>
      </c>
      <c r="E49" s="3" t="s">
        <v>189</v>
      </c>
      <c r="F49" s="1" t="s">
        <v>102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K49*0.00</f>
        <v>0</v>
      </c>
    </row>
    <row r="50" spans="1:12">
      <c r="A50" s="1"/>
      <c r="B50" s="1">
        <v>831628</v>
      </c>
      <c r="C50" s="1" t="s">
        <v>190</v>
      </c>
      <c r="D50" s="1" t="s">
        <v>191</v>
      </c>
      <c r="E50" s="3" t="s">
        <v>192</v>
      </c>
      <c r="F50" s="1" t="s">
        <v>106</v>
      </c>
      <c r="G50" s="1">
        <v>0</v>
      </c>
      <c r="H50" s="1">
        <v>0</v>
      </c>
      <c r="I50" s="1" t="s">
        <v>33</v>
      </c>
      <c r="J50" s="1" t="s">
        <v>13</v>
      </c>
      <c r="K50" s="2"/>
      <c r="L50" s="5">
        <f>K50*380.87</f>
        <v>0</v>
      </c>
    </row>
    <row r="51" spans="1:12">
      <c r="A51" s="1"/>
      <c r="B51" s="1">
        <v>831629</v>
      </c>
      <c r="C51" s="1" t="s">
        <v>193</v>
      </c>
      <c r="D51" s="1" t="s">
        <v>194</v>
      </c>
      <c r="E51" s="3" t="s">
        <v>195</v>
      </c>
      <c r="F51" s="1" t="s">
        <v>106</v>
      </c>
      <c r="G51" s="1" t="s">
        <v>22</v>
      </c>
      <c r="H51" s="1">
        <v>0</v>
      </c>
      <c r="I51" s="1">
        <v>0</v>
      </c>
      <c r="J51" s="1" t="s">
        <v>13</v>
      </c>
      <c r="K51" s="2"/>
      <c r="L51" s="5">
        <f>K51*380.87</f>
        <v>0</v>
      </c>
    </row>
    <row r="52" spans="1:12">
      <c r="A52" s="1"/>
      <c r="B52" s="1">
        <v>831631</v>
      </c>
      <c r="C52" s="1" t="s">
        <v>196</v>
      </c>
      <c r="D52" s="1" t="s">
        <v>197</v>
      </c>
      <c r="E52" s="3" t="s">
        <v>198</v>
      </c>
      <c r="F52" s="1" t="s">
        <v>106</v>
      </c>
      <c r="G52" s="1">
        <v>-8</v>
      </c>
      <c r="H52" s="1">
        <v>0</v>
      </c>
      <c r="I52" s="1" t="s">
        <v>55</v>
      </c>
      <c r="J52" s="1" t="s">
        <v>13</v>
      </c>
      <c r="K52" s="2"/>
      <c r="L52" s="5">
        <f>K52*380.87</f>
        <v>0</v>
      </c>
    </row>
    <row r="53" spans="1:12">
      <c r="A53" s="1"/>
      <c r="B53" s="1">
        <v>831632</v>
      </c>
      <c r="C53" s="1" t="s">
        <v>199</v>
      </c>
      <c r="D53" s="1" t="s">
        <v>200</v>
      </c>
      <c r="E53" s="3" t="s">
        <v>201</v>
      </c>
      <c r="F53" s="1" t="s">
        <v>202</v>
      </c>
      <c r="G53" s="1">
        <v>0</v>
      </c>
      <c r="H53" s="1">
        <v>0</v>
      </c>
      <c r="I53" s="1" t="s">
        <v>55</v>
      </c>
      <c r="J53" s="1" t="s">
        <v>13</v>
      </c>
      <c r="K53" s="2"/>
      <c r="L53" s="5">
        <f>K53*402.49</f>
        <v>0</v>
      </c>
    </row>
    <row r="54" spans="1:12">
      <c r="A54" s="1"/>
      <c r="B54" s="1">
        <v>831633</v>
      </c>
      <c r="C54" s="1" t="s">
        <v>203</v>
      </c>
      <c r="D54" s="1" t="s">
        <v>204</v>
      </c>
      <c r="E54" s="3" t="s">
        <v>205</v>
      </c>
      <c r="F54" s="1" t="s">
        <v>206</v>
      </c>
      <c r="G54" s="1">
        <v>4</v>
      </c>
      <c r="H54" s="1">
        <v>0</v>
      </c>
      <c r="I54" s="1">
        <v>0</v>
      </c>
      <c r="J54" s="1" t="s">
        <v>13</v>
      </c>
      <c r="K54" s="2"/>
      <c r="L54" s="5">
        <f>K54*469.02</f>
        <v>0</v>
      </c>
    </row>
    <row r="55" spans="1:12">
      <c r="A55" s="1"/>
      <c r="B55" s="1">
        <v>831634</v>
      </c>
      <c r="C55" s="1" t="s">
        <v>207</v>
      </c>
      <c r="D55" s="1" t="s">
        <v>208</v>
      </c>
      <c r="E55" s="3" t="s">
        <v>209</v>
      </c>
      <c r="F55" s="1" t="s">
        <v>210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K55*543.87</f>
        <v>0</v>
      </c>
    </row>
    <row r="56" spans="1:12">
      <c r="A56" s="1"/>
      <c r="B56" s="1">
        <v>831635</v>
      </c>
      <c r="C56" s="1" t="s">
        <v>211</v>
      </c>
      <c r="D56" s="1" t="s">
        <v>212</v>
      </c>
      <c r="E56" s="3" t="s">
        <v>213</v>
      </c>
      <c r="F56" s="1" t="s">
        <v>214</v>
      </c>
      <c r="G56" s="1">
        <v>0</v>
      </c>
      <c r="H56" s="1">
        <v>0</v>
      </c>
      <c r="I56" s="1">
        <v>0</v>
      </c>
      <c r="J56" s="1" t="s">
        <v>13</v>
      </c>
      <c r="K56" s="2"/>
      <c r="L56" s="5">
        <f>K56*522.24</f>
        <v>0</v>
      </c>
    </row>
    <row r="57" spans="1:12">
      <c r="A57" s="1"/>
      <c r="B57" s="1">
        <v>831636</v>
      </c>
      <c r="C57" s="1" t="s">
        <v>215</v>
      </c>
      <c r="D57" s="1" t="s">
        <v>216</v>
      </c>
      <c r="E57" s="3" t="s">
        <v>217</v>
      </c>
      <c r="F57" s="1" t="s">
        <v>218</v>
      </c>
      <c r="G57" s="1">
        <v>0</v>
      </c>
      <c r="H57" s="1">
        <v>0</v>
      </c>
      <c r="I57" s="1">
        <v>0</v>
      </c>
      <c r="J57" s="1" t="s">
        <v>13</v>
      </c>
      <c r="K57" s="2"/>
      <c r="L57" s="5">
        <f>K57*505.61</f>
        <v>0</v>
      </c>
    </row>
    <row r="58" spans="1:12">
      <c r="A58" s="1"/>
      <c r="B58" s="1">
        <v>831637</v>
      </c>
      <c r="C58" s="1" t="s">
        <v>219</v>
      </c>
      <c r="D58" s="1" t="s">
        <v>220</v>
      </c>
      <c r="E58" s="3" t="s">
        <v>221</v>
      </c>
      <c r="F58" s="1" t="s">
        <v>158</v>
      </c>
      <c r="G58" s="1">
        <v>0</v>
      </c>
      <c r="H58" s="1">
        <v>0</v>
      </c>
      <c r="I58" s="1">
        <v>0</v>
      </c>
      <c r="J58" s="1" t="s">
        <v>13</v>
      </c>
      <c r="K58" s="2"/>
      <c r="L58" s="5">
        <f>K58*671.93</f>
        <v>0</v>
      </c>
    </row>
    <row r="59" spans="1:12">
      <c r="A59" s="1"/>
      <c r="B59" s="1">
        <v>831638</v>
      </c>
      <c r="C59" s="1" t="s">
        <v>222</v>
      </c>
      <c r="D59" s="1" t="s">
        <v>223</v>
      </c>
      <c r="E59" s="3" t="s">
        <v>224</v>
      </c>
      <c r="F59" s="1" t="s">
        <v>225</v>
      </c>
      <c r="G59" s="1" t="s">
        <v>55</v>
      </c>
      <c r="H59" s="1">
        <v>0</v>
      </c>
      <c r="I59" s="1">
        <v>0</v>
      </c>
      <c r="J59" s="1" t="s">
        <v>13</v>
      </c>
      <c r="K59" s="2"/>
      <c r="L59" s="5">
        <f>K59*695.22</f>
        <v>0</v>
      </c>
    </row>
    <row r="60" spans="1:12">
      <c r="A60" s="1"/>
      <c r="B60" s="1">
        <v>831639</v>
      </c>
      <c r="C60" s="1" t="s">
        <v>226</v>
      </c>
      <c r="D60" s="1" t="s">
        <v>227</v>
      </c>
      <c r="E60" s="3" t="s">
        <v>228</v>
      </c>
      <c r="F60" s="1" t="s">
        <v>229</v>
      </c>
      <c r="G60" s="1">
        <v>1</v>
      </c>
      <c r="H60" s="1">
        <v>0</v>
      </c>
      <c r="I60" s="1">
        <v>0</v>
      </c>
      <c r="J60" s="1" t="s">
        <v>13</v>
      </c>
      <c r="K60" s="2"/>
      <c r="L60" s="5">
        <f>K60*705.20</f>
        <v>0</v>
      </c>
    </row>
    <row r="61" spans="1:12">
      <c r="A61" s="1"/>
      <c r="B61" s="1">
        <v>831640</v>
      </c>
      <c r="C61" s="1" t="s">
        <v>230</v>
      </c>
      <c r="D61" s="1" t="s">
        <v>231</v>
      </c>
      <c r="E61" s="3" t="s">
        <v>232</v>
      </c>
      <c r="F61" s="1" t="s">
        <v>233</v>
      </c>
      <c r="G61" s="1">
        <v>0</v>
      </c>
      <c r="H61" s="1">
        <v>0</v>
      </c>
      <c r="I61" s="1">
        <v>0</v>
      </c>
      <c r="J61" s="1" t="s">
        <v>13</v>
      </c>
      <c r="K61" s="2"/>
      <c r="L61" s="5">
        <f>K61*750.10</f>
        <v>0</v>
      </c>
    </row>
    <row r="62" spans="1:12">
      <c r="A62" s="1"/>
      <c r="B62" s="1">
        <v>831641</v>
      </c>
      <c r="C62" s="1" t="s">
        <v>234</v>
      </c>
      <c r="D62" s="1" t="s">
        <v>235</v>
      </c>
      <c r="E62" s="3" t="s">
        <v>236</v>
      </c>
      <c r="F62" s="1" t="s">
        <v>154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K62*761.75</f>
        <v>0</v>
      </c>
    </row>
    <row r="63" spans="1:12">
      <c r="A63" s="1"/>
      <c r="B63" s="1">
        <v>831642</v>
      </c>
      <c r="C63" s="1" t="s">
        <v>237</v>
      </c>
      <c r="D63" s="1" t="s">
        <v>238</v>
      </c>
      <c r="E63" s="3" t="s">
        <v>239</v>
      </c>
      <c r="F63" s="1" t="s">
        <v>240</v>
      </c>
      <c r="G63" s="1">
        <v>0</v>
      </c>
      <c r="H63" s="1">
        <v>0</v>
      </c>
      <c r="I63" s="1">
        <v>0</v>
      </c>
      <c r="J63" s="1" t="s">
        <v>13</v>
      </c>
      <c r="K63" s="2"/>
      <c r="L63" s="5">
        <f>K63*851.56</f>
        <v>0</v>
      </c>
    </row>
    <row r="64" spans="1:12">
      <c r="A64" s="1"/>
      <c r="B64" s="1">
        <v>831643</v>
      </c>
      <c r="C64" s="1" t="s">
        <v>241</v>
      </c>
      <c r="D64" s="1" t="s">
        <v>242</v>
      </c>
      <c r="E64" s="3" t="s">
        <v>243</v>
      </c>
      <c r="F64" s="1" t="s">
        <v>144</v>
      </c>
      <c r="G64" s="1">
        <v>3</v>
      </c>
      <c r="H64" s="1">
        <v>0</v>
      </c>
      <c r="I64" s="1">
        <v>0</v>
      </c>
      <c r="J64" s="1" t="s">
        <v>13</v>
      </c>
      <c r="K64" s="2"/>
      <c r="L64" s="5">
        <f>K64*627.03</f>
        <v>0</v>
      </c>
    </row>
    <row r="65" spans="1:12">
      <c r="A65" s="1"/>
      <c r="B65" s="1">
        <v>827357</v>
      </c>
      <c r="C65" s="1" t="s">
        <v>244</v>
      </c>
      <c r="D65" s="1" t="s">
        <v>245</v>
      </c>
      <c r="E65" s="3" t="s">
        <v>246</v>
      </c>
      <c r="F65" s="1" t="s">
        <v>247</v>
      </c>
      <c r="G65" s="1" t="s">
        <v>55</v>
      </c>
      <c r="H65" s="1">
        <v>0</v>
      </c>
      <c r="I65" s="1">
        <v>0</v>
      </c>
      <c r="J65" s="1" t="s">
        <v>13</v>
      </c>
      <c r="K65" s="2"/>
      <c r="L65" s="5">
        <f>K65*816.63</f>
        <v>0</v>
      </c>
    </row>
    <row r="66" spans="1:12">
      <c r="A66" s="1"/>
      <c r="B66" s="1">
        <v>827358</v>
      </c>
      <c r="C66" s="1" t="s">
        <v>248</v>
      </c>
      <c r="D66" s="1" t="s">
        <v>249</v>
      </c>
      <c r="E66" s="3" t="s">
        <v>250</v>
      </c>
      <c r="F66" s="1" t="s">
        <v>251</v>
      </c>
      <c r="G66" s="1" t="s">
        <v>33</v>
      </c>
      <c r="H66" s="1">
        <v>0</v>
      </c>
      <c r="I66" s="1">
        <v>0</v>
      </c>
      <c r="J66" s="1" t="s">
        <v>13</v>
      </c>
      <c r="K66" s="2"/>
      <c r="L66" s="5">
        <f>K66*134.72</f>
        <v>0</v>
      </c>
    </row>
    <row r="67" spans="1:12">
      <c r="A67" s="1"/>
      <c r="B67" s="1">
        <v>827359</v>
      </c>
      <c r="C67" s="1" t="s">
        <v>252</v>
      </c>
      <c r="D67" s="1" t="s">
        <v>253</v>
      </c>
      <c r="E67" s="3" t="s">
        <v>254</v>
      </c>
      <c r="F67" s="1" t="s">
        <v>255</v>
      </c>
      <c r="G67" s="1">
        <v>0</v>
      </c>
      <c r="H67" s="1">
        <v>0</v>
      </c>
      <c r="I67" s="1" t="s">
        <v>22</v>
      </c>
      <c r="J67" s="1" t="s">
        <v>13</v>
      </c>
      <c r="K67" s="2"/>
      <c r="L67" s="5">
        <f>K67*189.60</f>
        <v>0</v>
      </c>
    </row>
    <row r="68" spans="1:12">
      <c r="A68" s="1"/>
      <c r="B68" s="1">
        <v>827360</v>
      </c>
      <c r="C68" s="1" t="s">
        <v>256</v>
      </c>
      <c r="D68" s="1" t="s">
        <v>257</v>
      </c>
      <c r="E68" s="3" t="s">
        <v>258</v>
      </c>
      <c r="F68" s="1" t="s">
        <v>70</v>
      </c>
      <c r="G68" s="1" t="s">
        <v>22</v>
      </c>
      <c r="H68" s="1">
        <v>0</v>
      </c>
      <c r="I68" s="1">
        <v>0</v>
      </c>
      <c r="J68" s="1" t="s">
        <v>13</v>
      </c>
      <c r="K68" s="2"/>
      <c r="L68" s="5">
        <f>K68*151.35</f>
        <v>0</v>
      </c>
    </row>
    <row r="69" spans="1:12">
      <c r="A69" s="1"/>
      <c r="B69" s="1">
        <v>827361</v>
      </c>
      <c r="C69" s="1" t="s">
        <v>259</v>
      </c>
      <c r="D69" s="1" t="s">
        <v>260</v>
      </c>
      <c r="E69" s="3" t="s">
        <v>261</v>
      </c>
      <c r="F69" s="1" t="s">
        <v>262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K69*171.31</f>
        <v>0</v>
      </c>
    </row>
    <row r="70" spans="1:12">
      <c r="A70" s="1"/>
      <c r="B70" s="1">
        <v>827362</v>
      </c>
      <c r="C70" s="1" t="s">
        <v>263</v>
      </c>
      <c r="D70" s="1" t="s">
        <v>264</v>
      </c>
      <c r="E70" s="3" t="s">
        <v>265</v>
      </c>
      <c r="F70" s="1" t="s">
        <v>266</v>
      </c>
      <c r="G70" s="1" t="s">
        <v>55</v>
      </c>
      <c r="H70" s="1">
        <v>0</v>
      </c>
      <c r="I70" s="1">
        <v>0</v>
      </c>
      <c r="J70" s="1" t="s">
        <v>13</v>
      </c>
      <c r="K70" s="2"/>
      <c r="L70" s="5">
        <f>K70*197.92</f>
        <v>0</v>
      </c>
    </row>
    <row r="71" spans="1:12">
      <c r="A71" s="1"/>
      <c r="B71" s="1">
        <v>827363</v>
      </c>
      <c r="C71" s="1" t="s">
        <v>267</v>
      </c>
      <c r="D71" s="1" t="s">
        <v>268</v>
      </c>
      <c r="E71" s="3" t="s">
        <v>269</v>
      </c>
      <c r="F71" s="1" t="s">
        <v>262</v>
      </c>
      <c r="G71" s="1" t="s">
        <v>22</v>
      </c>
      <c r="H71" s="1">
        <v>0</v>
      </c>
      <c r="I71" s="1">
        <v>0</v>
      </c>
      <c r="J71" s="1" t="s">
        <v>13</v>
      </c>
      <c r="K71" s="2"/>
      <c r="L71" s="5">
        <f>K71*171.31</f>
        <v>0</v>
      </c>
    </row>
    <row r="72" spans="1:12">
      <c r="A72" s="1"/>
      <c r="B72" s="1">
        <v>827364</v>
      </c>
      <c r="C72" s="1" t="s">
        <v>270</v>
      </c>
      <c r="D72" s="1" t="s">
        <v>271</v>
      </c>
      <c r="E72" s="3" t="s">
        <v>272</v>
      </c>
      <c r="F72" s="1" t="s">
        <v>273</v>
      </c>
      <c r="G72" s="1" t="s">
        <v>22</v>
      </c>
      <c r="H72" s="1">
        <v>0</v>
      </c>
      <c r="I72" s="1">
        <v>0</v>
      </c>
      <c r="J72" s="1" t="s">
        <v>13</v>
      </c>
      <c r="K72" s="2"/>
      <c r="L72" s="5">
        <f>K72*325.99</f>
        <v>0</v>
      </c>
    </row>
    <row r="73" spans="1:12">
      <c r="A73" s="1"/>
      <c r="B73" s="1">
        <v>827365</v>
      </c>
      <c r="C73" s="1" t="s">
        <v>274</v>
      </c>
      <c r="D73" s="1" t="s">
        <v>275</v>
      </c>
      <c r="E73" s="3" t="s">
        <v>276</v>
      </c>
      <c r="F73" s="1" t="s">
        <v>277</v>
      </c>
      <c r="G73" s="1" t="s">
        <v>22</v>
      </c>
      <c r="H73" s="1">
        <v>0</v>
      </c>
      <c r="I73" s="1">
        <v>0</v>
      </c>
      <c r="J73" s="1" t="s">
        <v>13</v>
      </c>
      <c r="K73" s="2"/>
      <c r="L73" s="5">
        <f>K73*894.80</f>
        <v>0</v>
      </c>
    </row>
    <row r="74" spans="1:12">
      <c r="A74" s="1"/>
      <c r="B74" s="1">
        <v>827366</v>
      </c>
      <c r="C74" s="1" t="s">
        <v>278</v>
      </c>
      <c r="D74" s="1" t="s">
        <v>279</v>
      </c>
      <c r="E74" s="3" t="s">
        <v>280</v>
      </c>
      <c r="F74" s="1" t="s">
        <v>277</v>
      </c>
      <c r="G74" s="1">
        <v>0</v>
      </c>
      <c r="H74" s="1">
        <v>0</v>
      </c>
      <c r="I74" s="1">
        <v>0</v>
      </c>
      <c r="J74" s="1" t="s">
        <v>13</v>
      </c>
      <c r="K74" s="2"/>
      <c r="L74" s="5">
        <f>K74*894.80</f>
        <v>0</v>
      </c>
    </row>
    <row r="75" spans="1:12">
      <c r="A75" s="1"/>
      <c r="B75" s="1">
        <v>827367</v>
      </c>
      <c r="C75" s="1" t="s">
        <v>281</v>
      </c>
      <c r="D75" s="1" t="s">
        <v>282</v>
      </c>
      <c r="E75" s="3" t="s">
        <v>283</v>
      </c>
      <c r="F75" s="1" t="s">
        <v>277</v>
      </c>
      <c r="G75" s="1">
        <v>0</v>
      </c>
      <c r="H75" s="1">
        <v>0</v>
      </c>
      <c r="I75" s="1" t="s">
        <v>22</v>
      </c>
      <c r="J75" s="1" t="s">
        <v>13</v>
      </c>
      <c r="K75" s="2"/>
      <c r="L75" s="5">
        <f>K75*894.80</f>
        <v>0</v>
      </c>
    </row>
    <row r="76" spans="1:12">
      <c r="A76" s="1"/>
      <c r="B76" s="1">
        <v>827368</v>
      </c>
      <c r="C76" s="1" t="s">
        <v>284</v>
      </c>
      <c r="D76" s="1" t="s">
        <v>285</v>
      </c>
      <c r="E76" s="3" t="s">
        <v>286</v>
      </c>
      <c r="F76" s="1" t="s">
        <v>78</v>
      </c>
      <c r="G76" s="1">
        <v>4</v>
      </c>
      <c r="H76" s="1">
        <v>0</v>
      </c>
      <c r="I76" s="1">
        <v>0</v>
      </c>
      <c r="J76" s="1" t="s">
        <v>13</v>
      </c>
      <c r="K76" s="2"/>
      <c r="L76" s="5">
        <f>K76*216.22</f>
        <v>0</v>
      </c>
    </row>
    <row r="77" spans="1:12">
      <c r="A77" s="1"/>
      <c r="B77" s="1">
        <v>827369</v>
      </c>
      <c r="C77" s="1" t="s">
        <v>287</v>
      </c>
      <c r="D77" s="1" t="s">
        <v>288</v>
      </c>
      <c r="E77" s="3" t="s">
        <v>289</v>
      </c>
      <c r="F77" s="1" t="s">
        <v>290</v>
      </c>
      <c r="G77" s="1" t="s">
        <v>22</v>
      </c>
      <c r="H77" s="1">
        <v>0</v>
      </c>
      <c r="I77" s="1">
        <v>0</v>
      </c>
      <c r="J77" s="1" t="s">
        <v>13</v>
      </c>
      <c r="K77" s="2"/>
      <c r="L77" s="5">
        <f>K77*227.86</f>
        <v>0</v>
      </c>
    </row>
    <row r="78" spans="1:12">
      <c r="A78" s="1"/>
      <c r="B78" s="1">
        <v>827370</v>
      </c>
      <c r="C78" s="1" t="s">
        <v>291</v>
      </c>
      <c r="D78" s="1" t="s">
        <v>292</v>
      </c>
      <c r="E78" s="3" t="s">
        <v>293</v>
      </c>
      <c r="F78" s="1" t="s">
        <v>294</v>
      </c>
      <c r="G78" s="1" t="s">
        <v>22</v>
      </c>
      <c r="H78" s="1">
        <v>0</v>
      </c>
      <c r="I78" s="1">
        <v>0</v>
      </c>
      <c r="J78" s="1" t="s">
        <v>13</v>
      </c>
      <c r="K78" s="2"/>
      <c r="L78" s="5">
        <f>K78*309.36</f>
        <v>0</v>
      </c>
    </row>
    <row r="79" spans="1:12">
      <c r="A79" s="1"/>
      <c r="B79" s="1">
        <v>827371</v>
      </c>
      <c r="C79" s="1" t="s">
        <v>295</v>
      </c>
      <c r="D79" s="1" t="s">
        <v>296</v>
      </c>
      <c r="E79" s="3" t="s">
        <v>297</v>
      </c>
      <c r="F79" s="1" t="s">
        <v>298</v>
      </c>
      <c r="G79" s="1">
        <v>0</v>
      </c>
      <c r="H79" s="1">
        <v>0</v>
      </c>
      <c r="I79" s="1">
        <v>0</v>
      </c>
      <c r="J79" s="1" t="s">
        <v>13</v>
      </c>
      <c r="K79" s="2"/>
      <c r="L79" s="5">
        <f>K79*207.90</f>
        <v>0</v>
      </c>
    </row>
    <row r="80" spans="1:12">
      <c r="A80" s="1"/>
      <c r="B80" s="1">
        <v>827372</v>
      </c>
      <c r="C80" s="1" t="s">
        <v>299</v>
      </c>
      <c r="D80" s="1" t="s">
        <v>300</v>
      </c>
      <c r="E80" s="3" t="s">
        <v>301</v>
      </c>
      <c r="F80" s="1" t="s">
        <v>82</v>
      </c>
      <c r="G80" s="1" t="s">
        <v>55</v>
      </c>
      <c r="H80" s="1">
        <v>0</v>
      </c>
      <c r="I80" s="1">
        <v>0</v>
      </c>
      <c r="J80" s="1" t="s">
        <v>13</v>
      </c>
      <c r="K80" s="2"/>
      <c r="L80" s="5">
        <f>K80*224.53</f>
        <v>0</v>
      </c>
    </row>
    <row r="81" spans="1:12">
      <c r="A81" s="1"/>
      <c r="B81" s="1">
        <v>827373</v>
      </c>
      <c r="C81" s="1" t="s">
        <v>302</v>
      </c>
      <c r="D81" s="1" t="s">
        <v>303</v>
      </c>
      <c r="E81" s="3" t="s">
        <v>304</v>
      </c>
      <c r="F81" s="1" t="s">
        <v>305</v>
      </c>
      <c r="G81" s="1" t="s">
        <v>22</v>
      </c>
      <c r="H81" s="1">
        <v>0</v>
      </c>
      <c r="I81" s="1">
        <v>0</v>
      </c>
      <c r="J81" s="1" t="s">
        <v>13</v>
      </c>
      <c r="K81" s="2"/>
      <c r="L81" s="5">
        <f>K81*281.08</f>
        <v>0</v>
      </c>
    </row>
    <row r="82" spans="1:12">
      <c r="A82" s="1"/>
      <c r="B82" s="1">
        <v>827374</v>
      </c>
      <c r="C82" s="1" t="s">
        <v>306</v>
      </c>
      <c r="D82" s="1" t="s">
        <v>307</v>
      </c>
      <c r="E82" s="3" t="s">
        <v>308</v>
      </c>
      <c r="F82" s="1" t="s">
        <v>94</v>
      </c>
      <c r="G82" s="1" t="s">
        <v>55</v>
      </c>
      <c r="H82" s="1">
        <v>0</v>
      </c>
      <c r="I82" s="1">
        <v>0</v>
      </c>
      <c r="J82" s="1" t="s">
        <v>13</v>
      </c>
      <c r="K82" s="2"/>
      <c r="L82" s="5">
        <f>K82*241.16</f>
        <v>0</v>
      </c>
    </row>
    <row r="83" spans="1:12">
      <c r="A83" s="1"/>
      <c r="B83" s="1">
        <v>827375</v>
      </c>
      <c r="C83" s="1" t="s">
        <v>309</v>
      </c>
      <c r="D83" s="1" t="s">
        <v>310</v>
      </c>
      <c r="E83" s="3" t="s">
        <v>311</v>
      </c>
      <c r="F83" s="1" t="s">
        <v>94</v>
      </c>
      <c r="G83" s="1" t="s">
        <v>55</v>
      </c>
      <c r="H83" s="1">
        <v>0</v>
      </c>
      <c r="I83" s="1">
        <v>0</v>
      </c>
      <c r="J83" s="1" t="s">
        <v>13</v>
      </c>
      <c r="K83" s="2"/>
      <c r="L83" s="5">
        <f>K83*241.16</f>
        <v>0</v>
      </c>
    </row>
    <row r="84" spans="1:12">
      <c r="A84" s="1"/>
      <c r="B84" s="1">
        <v>827376</v>
      </c>
      <c r="C84" s="1" t="s">
        <v>312</v>
      </c>
      <c r="D84" s="1" t="s">
        <v>313</v>
      </c>
      <c r="E84" s="3" t="s">
        <v>314</v>
      </c>
      <c r="F84" s="1" t="s">
        <v>315</v>
      </c>
      <c r="G84" s="1">
        <v>9</v>
      </c>
      <c r="H84" s="1">
        <v>0</v>
      </c>
      <c r="I84" s="1">
        <v>0</v>
      </c>
      <c r="J84" s="1" t="s">
        <v>13</v>
      </c>
      <c r="K84" s="2"/>
      <c r="L84" s="5">
        <f>K84*162.99</f>
        <v>0</v>
      </c>
    </row>
    <row r="85" spans="1:12">
      <c r="A85" s="1"/>
      <c r="B85" s="1">
        <v>827377</v>
      </c>
      <c r="C85" s="1" t="s">
        <v>316</v>
      </c>
      <c r="D85" s="1" t="s">
        <v>317</v>
      </c>
      <c r="E85" s="3" t="s">
        <v>318</v>
      </c>
      <c r="F85" s="1" t="s">
        <v>319</v>
      </c>
      <c r="G85" s="1" t="s">
        <v>22</v>
      </c>
      <c r="H85" s="1">
        <v>0</v>
      </c>
      <c r="I85" s="1">
        <v>0</v>
      </c>
      <c r="J85" s="1" t="s">
        <v>13</v>
      </c>
      <c r="K85" s="2"/>
      <c r="L85" s="5">
        <f>K85*242.83</f>
        <v>0</v>
      </c>
    </row>
    <row r="86" spans="1:12">
      <c r="A86" s="1"/>
      <c r="B86" s="1">
        <v>827378</v>
      </c>
      <c r="C86" s="1" t="s">
        <v>320</v>
      </c>
      <c r="D86" s="1" t="s">
        <v>321</v>
      </c>
      <c r="E86" s="3" t="s">
        <v>322</v>
      </c>
      <c r="F86" s="1" t="s">
        <v>323</v>
      </c>
      <c r="G86" s="1" t="s">
        <v>22</v>
      </c>
      <c r="H86" s="1">
        <v>0</v>
      </c>
      <c r="I86" s="1">
        <v>0</v>
      </c>
      <c r="J86" s="1" t="s">
        <v>13</v>
      </c>
      <c r="K86" s="2"/>
      <c r="L86" s="5">
        <f>K86*206.24</f>
        <v>0</v>
      </c>
    </row>
    <row r="87" spans="1:12">
      <c r="A87" s="1"/>
      <c r="B87" s="1">
        <v>827379</v>
      </c>
      <c r="C87" s="1" t="s">
        <v>324</v>
      </c>
      <c r="D87" s="1" t="s">
        <v>325</v>
      </c>
      <c r="E87" s="3" t="s">
        <v>326</v>
      </c>
      <c r="F87" s="1" t="s">
        <v>327</v>
      </c>
      <c r="G87" s="1" t="s">
        <v>22</v>
      </c>
      <c r="H87" s="1">
        <v>0</v>
      </c>
      <c r="I87" s="1">
        <v>0</v>
      </c>
      <c r="J87" s="1" t="s">
        <v>13</v>
      </c>
      <c r="K87" s="2"/>
      <c r="L87" s="5">
        <f>K87*172.97</f>
        <v>0</v>
      </c>
    </row>
    <row r="88" spans="1:12">
      <c r="A88" s="1"/>
      <c r="B88" s="1">
        <v>827380</v>
      </c>
      <c r="C88" s="1" t="s">
        <v>328</v>
      </c>
      <c r="D88" s="1" t="s">
        <v>329</v>
      </c>
      <c r="E88" s="3" t="s">
        <v>330</v>
      </c>
      <c r="F88" s="1" t="s">
        <v>331</v>
      </c>
      <c r="G88" s="1" t="s">
        <v>33</v>
      </c>
      <c r="H88" s="1">
        <v>0</v>
      </c>
      <c r="I88" s="1">
        <v>0</v>
      </c>
      <c r="J88" s="1" t="s">
        <v>13</v>
      </c>
      <c r="K88" s="2"/>
      <c r="L88" s="5">
        <f>K88*164.66</f>
        <v>0</v>
      </c>
    </row>
    <row r="89" spans="1:12">
      <c r="A89" s="1"/>
      <c r="B89" s="1">
        <v>827382</v>
      </c>
      <c r="C89" s="1" t="s">
        <v>332</v>
      </c>
      <c r="D89" s="1" t="s">
        <v>333</v>
      </c>
      <c r="E89" s="3" t="s">
        <v>334</v>
      </c>
      <c r="F89" s="1" t="s">
        <v>335</v>
      </c>
      <c r="G89" s="1">
        <v>6</v>
      </c>
      <c r="H89" s="1">
        <v>0</v>
      </c>
      <c r="I89" s="1" t="s">
        <v>22</v>
      </c>
      <c r="J89" s="1" t="s">
        <v>13</v>
      </c>
      <c r="K89" s="2"/>
      <c r="L89" s="5">
        <f>K89*673.60</f>
        <v>0</v>
      </c>
    </row>
    <row r="90" spans="1:12">
      <c r="A90" s="1"/>
      <c r="B90" s="1">
        <v>827383</v>
      </c>
      <c r="C90" s="1" t="s">
        <v>336</v>
      </c>
      <c r="D90" s="1" t="s">
        <v>337</v>
      </c>
      <c r="E90" s="3" t="s">
        <v>338</v>
      </c>
      <c r="F90" s="1" t="s">
        <v>335</v>
      </c>
      <c r="G90" s="1">
        <v>0</v>
      </c>
      <c r="H90" s="1">
        <v>0</v>
      </c>
      <c r="I90" s="1">
        <v>0</v>
      </c>
      <c r="J90" s="1" t="s">
        <v>13</v>
      </c>
      <c r="K90" s="2"/>
      <c r="L90" s="5">
        <f>K90*673.60</f>
        <v>0</v>
      </c>
    </row>
    <row r="91" spans="1:12">
      <c r="A91" s="1"/>
      <c r="B91" s="1">
        <v>827384</v>
      </c>
      <c r="C91" s="1" t="s">
        <v>339</v>
      </c>
      <c r="D91" s="1" t="s">
        <v>340</v>
      </c>
      <c r="E91" s="3" t="s">
        <v>341</v>
      </c>
      <c r="F91" s="1" t="s">
        <v>342</v>
      </c>
      <c r="G91" s="1" t="s">
        <v>22</v>
      </c>
      <c r="H91" s="1">
        <v>0</v>
      </c>
      <c r="I91" s="1">
        <v>0</v>
      </c>
      <c r="J91" s="1" t="s">
        <v>13</v>
      </c>
      <c r="K91" s="2"/>
      <c r="L91" s="5">
        <f>K91*698.54</f>
        <v>0</v>
      </c>
    </row>
    <row r="92" spans="1:12">
      <c r="A92" s="1"/>
      <c r="B92" s="1">
        <v>827385</v>
      </c>
      <c r="C92" s="1" t="s">
        <v>343</v>
      </c>
      <c r="D92" s="1" t="s">
        <v>344</v>
      </c>
      <c r="E92" s="3" t="s">
        <v>345</v>
      </c>
      <c r="F92" s="1" t="s">
        <v>346</v>
      </c>
      <c r="G92" s="1">
        <v>4</v>
      </c>
      <c r="H92" s="1">
        <v>0</v>
      </c>
      <c r="I92" s="1">
        <v>10</v>
      </c>
      <c r="J92" s="1" t="s">
        <v>13</v>
      </c>
      <c r="K92" s="2"/>
      <c r="L92" s="5">
        <f>K92*212.89</f>
        <v>0</v>
      </c>
    </row>
    <row r="93" spans="1:12">
      <c r="A93" s="1"/>
      <c r="B93" s="1">
        <v>827386</v>
      </c>
      <c r="C93" s="1" t="s">
        <v>347</v>
      </c>
      <c r="D93" s="1" t="s">
        <v>348</v>
      </c>
      <c r="E93" s="3" t="s">
        <v>349</v>
      </c>
      <c r="F93" s="1" t="s">
        <v>90</v>
      </c>
      <c r="G93" s="1">
        <v>0</v>
      </c>
      <c r="H93" s="1">
        <v>0</v>
      </c>
      <c r="I93" s="1">
        <v>0</v>
      </c>
      <c r="J93" s="1" t="s">
        <v>13</v>
      </c>
      <c r="K93" s="2"/>
      <c r="L93" s="5">
        <f>K93*249.48</f>
        <v>0</v>
      </c>
    </row>
    <row r="94" spans="1:12">
      <c r="A94" s="1"/>
      <c r="B94" s="1">
        <v>827387</v>
      </c>
      <c r="C94" s="1" t="s">
        <v>350</v>
      </c>
      <c r="D94" s="1" t="s">
        <v>351</v>
      </c>
      <c r="E94" s="3" t="s">
        <v>352</v>
      </c>
      <c r="F94" s="1" t="s">
        <v>353</v>
      </c>
      <c r="G94" s="1">
        <v>8</v>
      </c>
      <c r="H94" s="1">
        <v>0</v>
      </c>
      <c r="I94" s="1">
        <v>0</v>
      </c>
      <c r="J94" s="1" t="s">
        <v>13</v>
      </c>
      <c r="K94" s="2"/>
      <c r="L94" s="5">
        <f>K94*312.68</f>
        <v>0</v>
      </c>
    </row>
    <row r="95" spans="1:12">
      <c r="A95" s="1"/>
      <c r="B95" s="1">
        <v>827388</v>
      </c>
      <c r="C95" s="1" t="s">
        <v>354</v>
      </c>
      <c r="D95" s="1" t="s">
        <v>355</v>
      </c>
      <c r="E95" s="3" t="s">
        <v>356</v>
      </c>
      <c r="F95" s="1" t="s">
        <v>357</v>
      </c>
      <c r="G95" s="1">
        <v>6</v>
      </c>
      <c r="H95" s="1">
        <v>0</v>
      </c>
      <c r="I95" s="1">
        <v>0</v>
      </c>
      <c r="J95" s="1" t="s">
        <v>13</v>
      </c>
      <c r="K95" s="2"/>
      <c r="L95" s="5">
        <f>K95*459.04</f>
        <v>0</v>
      </c>
    </row>
    <row r="96" spans="1:12">
      <c r="A96" s="1"/>
      <c r="B96" s="1">
        <v>827389</v>
      </c>
      <c r="C96" s="1" t="s">
        <v>358</v>
      </c>
      <c r="D96" s="1" t="s">
        <v>359</v>
      </c>
      <c r="E96" s="3" t="s">
        <v>360</v>
      </c>
      <c r="F96" s="1" t="s">
        <v>128</v>
      </c>
      <c r="G96" s="1" t="s">
        <v>22</v>
      </c>
      <c r="H96" s="1">
        <v>0</v>
      </c>
      <c r="I96" s="1">
        <v>0</v>
      </c>
      <c r="J96" s="1" t="s">
        <v>13</v>
      </c>
      <c r="K96" s="2"/>
      <c r="L96" s="5">
        <f>K96*525.57</f>
        <v>0</v>
      </c>
    </row>
    <row r="97" spans="1:12">
      <c r="A97" s="1"/>
      <c r="B97" s="1">
        <v>827390</v>
      </c>
      <c r="C97" s="1" t="s">
        <v>361</v>
      </c>
      <c r="D97" s="1" t="s">
        <v>362</v>
      </c>
      <c r="E97" s="3" t="s">
        <v>363</v>
      </c>
      <c r="F97" s="1" t="s">
        <v>128</v>
      </c>
      <c r="G97" s="1">
        <v>0</v>
      </c>
      <c r="H97" s="1">
        <v>0</v>
      </c>
      <c r="I97" s="1">
        <v>0</v>
      </c>
      <c r="J97" s="1" t="s">
        <v>13</v>
      </c>
      <c r="K97" s="2"/>
      <c r="L97" s="5">
        <f>K97*525.57</f>
        <v>0</v>
      </c>
    </row>
    <row r="98" spans="1:12">
      <c r="A98" s="1"/>
      <c r="B98" s="1">
        <v>827391</v>
      </c>
      <c r="C98" s="1" t="s">
        <v>364</v>
      </c>
      <c r="D98" s="1" t="s">
        <v>365</v>
      </c>
      <c r="E98" s="3" t="s">
        <v>366</v>
      </c>
      <c r="F98" s="1" t="s">
        <v>136</v>
      </c>
      <c r="G98" s="1" t="s">
        <v>55</v>
      </c>
      <c r="H98" s="1">
        <v>0</v>
      </c>
      <c r="I98" s="1">
        <v>0</v>
      </c>
      <c r="J98" s="1" t="s">
        <v>13</v>
      </c>
      <c r="K98" s="2"/>
      <c r="L98" s="5">
        <f>K98*582.12</f>
        <v>0</v>
      </c>
    </row>
    <row r="99" spans="1:12">
      <c r="A99" s="1"/>
      <c r="B99" s="1">
        <v>827392</v>
      </c>
      <c r="C99" s="1" t="s">
        <v>367</v>
      </c>
      <c r="D99" s="1" t="s">
        <v>368</v>
      </c>
      <c r="E99" s="3" t="s">
        <v>369</v>
      </c>
      <c r="F99" s="1" t="s">
        <v>206</v>
      </c>
      <c r="G99" s="1">
        <v>2</v>
      </c>
      <c r="H99" s="1">
        <v>0</v>
      </c>
      <c r="I99" s="1">
        <v>10</v>
      </c>
      <c r="J99" s="1" t="s">
        <v>13</v>
      </c>
      <c r="K99" s="2"/>
      <c r="L99" s="5">
        <f>K99*469.02</f>
        <v>0</v>
      </c>
    </row>
    <row r="100" spans="1:12">
      <c r="A100" s="1"/>
      <c r="B100" s="1">
        <v>827393</v>
      </c>
      <c r="C100" s="1" t="s">
        <v>370</v>
      </c>
      <c r="D100" s="1" t="s">
        <v>371</v>
      </c>
      <c r="E100" s="3" t="s">
        <v>372</v>
      </c>
      <c r="F100" s="1" t="s">
        <v>373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K100*537.21</f>
        <v>0</v>
      </c>
    </row>
    <row r="101" spans="1:12">
      <c r="A101" s="1"/>
      <c r="B101" s="1">
        <v>827394</v>
      </c>
      <c r="C101" s="1" t="s">
        <v>374</v>
      </c>
      <c r="D101" s="1" t="s">
        <v>375</v>
      </c>
      <c r="E101" s="3" t="s">
        <v>376</v>
      </c>
      <c r="F101" s="1" t="s">
        <v>377</v>
      </c>
      <c r="G101" s="1">
        <v>0</v>
      </c>
      <c r="H101" s="1">
        <v>0</v>
      </c>
      <c r="I101" s="1">
        <v>0</v>
      </c>
      <c r="J101" s="1" t="s">
        <v>13</v>
      </c>
      <c r="K101" s="2"/>
      <c r="L101" s="5">
        <f>K101*558.84</f>
        <v>0</v>
      </c>
    </row>
    <row r="102" spans="1:12">
      <c r="A102" s="1"/>
      <c r="B102" s="1">
        <v>827395</v>
      </c>
      <c r="C102" s="1" t="s">
        <v>378</v>
      </c>
      <c r="D102" s="1" t="s">
        <v>379</v>
      </c>
      <c r="E102" s="3" t="s">
        <v>380</v>
      </c>
      <c r="F102" s="1" t="s">
        <v>136</v>
      </c>
      <c r="G102" s="1">
        <v>3</v>
      </c>
      <c r="H102" s="1">
        <v>0</v>
      </c>
      <c r="I102" s="1">
        <v>10</v>
      </c>
      <c r="J102" s="1" t="s">
        <v>13</v>
      </c>
      <c r="K102" s="2"/>
      <c r="L102" s="5">
        <f>K102*582.12</f>
        <v>0</v>
      </c>
    </row>
    <row r="103" spans="1:12">
      <c r="A103" s="1"/>
      <c r="B103" s="1">
        <v>827396</v>
      </c>
      <c r="C103" s="1" t="s">
        <v>381</v>
      </c>
      <c r="D103" s="1" t="s">
        <v>382</v>
      </c>
      <c r="E103" s="3" t="s">
        <v>383</v>
      </c>
      <c r="F103" s="1" t="s">
        <v>384</v>
      </c>
      <c r="G103" s="1">
        <v>10</v>
      </c>
      <c r="H103" s="1">
        <v>0</v>
      </c>
      <c r="I103" s="1">
        <v>0</v>
      </c>
      <c r="J103" s="1" t="s">
        <v>13</v>
      </c>
      <c r="K103" s="2"/>
      <c r="L103" s="5">
        <f>K103*658.63</f>
        <v>0</v>
      </c>
    </row>
    <row r="104" spans="1:12">
      <c r="A104" s="1"/>
      <c r="B104" s="1">
        <v>827397</v>
      </c>
      <c r="C104" s="1" t="s">
        <v>385</v>
      </c>
      <c r="D104" s="1" t="s">
        <v>386</v>
      </c>
      <c r="E104" s="3" t="s">
        <v>387</v>
      </c>
      <c r="F104" s="1" t="s">
        <v>277</v>
      </c>
      <c r="G104" s="1" t="s">
        <v>55</v>
      </c>
      <c r="H104" s="1">
        <v>0</v>
      </c>
      <c r="I104" s="1">
        <v>0</v>
      </c>
      <c r="J104" s="1" t="s">
        <v>13</v>
      </c>
      <c r="K104" s="2"/>
      <c r="L104" s="5">
        <f>K104*894.80</f>
        <v>0</v>
      </c>
    </row>
    <row r="105" spans="1:12">
      <c r="A105" s="1"/>
      <c r="B105" s="1">
        <v>827398</v>
      </c>
      <c r="C105" s="1" t="s">
        <v>388</v>
      </c>
      <c r="D105" s="1" t="s">
        <v>389</v>
      </c>
      <c r="E105" s="3" t="s">
        <v>390</v>
      </c>
      <c r="F105" s="1" t="s">
        <v>391</v>
      </c>
      <c r="G105" s="1" t="s">
        <v>22</v>
      </c>
      <c r="H105" s="1">
        <v>0</v>
      </c>
      <c r="I105" s="1">
        <v>0</v>
      </c>
      <c r="J105" s="1" t="s">
        <v>13</v>
      </c>
      <c r="K105" s="2"/>
      <c r="L105" s="5">
        <f>K105*454.05</f>
        <v>0</v>
      </c>
    </row>
    <row r="106" spans="1:12">
      <c r="A106" s="1"/>
      <c r="B106" s="1">
        <v>827399</v>
      </c>
      <c r="C106" s="1" t="s">
        <v>392</v>
      </c>
      <c r="D106" s="1" t="s">
        <v>393</v>
      </c>
      <c r="E106" s="3" t="s">
        <v>394</v>
      </c>
      <c r="F106" s="1" t="s">
        <v>395</v>
      </c>
      <c r="G106" s="1" t="s">
        <v>55</v>
      </c>
      <c r="H106" s="1">
        <v>0</v>
      </c>
      <c r="I106" s="1">
        <v>0</v>
      </c>
      <c r="J106" s="1" t="s">
        <v>13</v>
      </c>
      <c r="K106" s="2"/>
      <c r="L106" s="5">
        <f>K106*573.80</f>
        <v>0</v>
      </c>
    </row>
    <row r="107" spans="1:12">
      <c r="A107" s="1"/>
      <c r="B107" s="1">
        <v>827400</v>
      </c>
      <c r="C107" s="1" t="s">
        <v>396</v>
      </c>
      <c r="D107" s="1" t="s">
        <v>397</v>
      </c>
      <c r="E107" s="3" t="s">
        <v>398</v>
      </c>
      <c r="F107" s="1" t="s">
        <v>399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K107*487.32</f>
        <v>0</v>
      </c>
    </row>
    <row r="108" spans="1:12">
      <c r="A108" s="1"/>
      <c r="B108" s="1">
        <v>827401</v>
      </c>
      <c r="C108" s="1" t="s">
        <v>400</v>
      </c>
      <c r="D108" s="1" t="s">
        <v>401</v>
      </c>
      <c r="E108" s="3" t="s">
        <v>402</v>
      </c>
      <c r="F108" s="1" t="s">
        <v>403</v>
      </c>
      <c r="G108" s="1" t="s">
        <v>167</v>
      </c>
      <c r="H108" s="1">
        <v>0</v>
      </c>
      <c r="I108" s="1">
        <v>0</v>
      </c>
      <c r="J108" s="1" t="s">
        <v>13</v>
      </c>
      <c r="K108" s="2"/>
      <c r="L108" s="5">
        <f>K108*66.53</f>
        <v>0</v>
      </c>
    </row>
    <row r="109" spans="1:12">
      <c r="A109" s="1"/>
      <c r="B109" s="1">
        <v>827402</v>
      </c>
      <c r="C109" s="1" t="s">
        <v>404</v>
      </c>
      <c r="D109" s="1" t="s">
        <v>405</v>
      </c>
      <c r="E109" s="3" t="s">
        <v>406</v>
      </c>
      <c r="F109" s="1" t="s">
        <v>407</v>
      </c>
      <c r="G109" s="1">
        <v>0</v>
      </c>
      <c r="H109" s="1">
        <v>0</v>
      </c>
      <c r="I109" s="1" t="s">
        <v>167</v>
      </c>
      <c r="J109" s="1" t="s">
        <v>13</v>
      </c>
      <c r="K109" s="2"/>
      <c r="L109" s="5">
        <f>K109*61.54</f>
        <v>0</v>
      </c>
    </row>
    <row r="110" spans="1:12">
      <c r="A110" s="1"/>
      <c r="B110" s="1">
        <v>827403</v>
      </c>
      <c r="C110" s="1" t="s">
        <v>408</v>
      </c>
      <c r="D110" s="1" t="s">
        <v>409</v>
      </c>
      <c r="E110" s="3" t="s">
        <v>410</v>
      </c>
      <c r="F110" s="1" t="s">
        <v>411</v>
      </c>
      <c r="G110" s="1">
        <v>0</v>
      </c>
      <c r="H110" s="1">
        <v>0</v>
      </c>
      <c r="I110" s="1" t="s">
        <v>22</v>
      </c>
      <c r="J110" s="1" t="s">
        <v>13</v>
      </c>
      <c r="K110" s="2"/>
      <c r="L110" s="5">
        <f>K110*111.43</f>
        <v>0</v>
      </c>
    </row>
    <row r="111" spans="1:12">
      <c r="A111" s="1"/>
      <c r="B111" s="1">
        <v>827404</v>
      </c>
      <c r="C111" s="1" t="s">
        <v>412</v>
      </c>
      <c r="D111" s="1" t="s">
        <v>413</v>
      </c>
      <c r="E111" s="3" t="s">
        <v>414</v>
      </c>
      <c r="F111" s="1" t="s">
        <v>415</v>
      </c>
      <c r="G111" s="1" t="s">
        <v>55</v>
      </c>
      <c r="H111" s="1">
        <v>0</v>
      </c>
      <c r="I111" s="1">
        <v>0</v>
      </c>
      <c r="J111" s="1" t="s">
        <v>13</v>
      </c>
      <c r="K111" s="2"/>
      <c r="L111" s="5">
        <f>K111*775.05</f>
        <v>0</v>
      </c>
    </row>
    <row r="112" spans="1:12">
      <c r="A112" s="1"/>
      <c r="B112" s="1">
        <v>827405</v>
      </c>
      <c r="C112" s="1" t="s">
        <v>416</v>
      </c>
      <c r="D112" s="1" t="s">
        <v>417</v>
      </c>
      <c r="E112" s="3" t="s">
        <v>418</v>
      </c>
      <c r="F112" s="1" t="s">
        <v>419</v>
      </c>
      <c r="G112" s="1" t="s">
        <v>22</v>
      </c>
      <c r="H112" s="1">
        <v>0</v>
      </c>
      <c r="I112" s="1">
        <v>0</v>
      </c>
      <c r="J112" s="1" t="s">
        <v>13</v>
      </c>
      <c r="K112" s="2"/>
      <c r="L112" s="5">
        <f>K112*58.21</f>
        <v>0</v>
      </c>
    </row>
    <row r="113" spans="1:12">
      <c r="A113" s="1"/>
      <c r="B113" s="1">
        <v>827406</v>
      </c>
      <c r="C113" s="1" t="s">
        <v>420</v>
      </c>
      <c r="D113" s="1" t="s">
        <v>421</v>
      </c>
      <c r="E113" s="3" t="s">
        <v>422</v>
      </c>
      <c r="F113" s="1" t="s">
        <v>423</v>
      </c>
      <c r="G113" s="1">
        <v>1</v>
      </c>
      <c r="H113" s="1">
        <v>0</v>
      </c>
      <c r="I113" s="1">
        <v>0</v>
      </c>
      <c r="J113" s="1" t="s">
        <v>13</v>
      </c>
      <c r="K113" s="2"/>
      <c r="L113" s="5">
        <f>K113*44.91</f>
        <v>0</v>
      </c>
    </row>
    <row r="114" spans="1:12">
      <c r="A114" s="1"/>
      <c r="B114" s="1">
        <v>827407</v>
      </c>
      <c r="C114" s="1" t="s">
        <v>424</v>
      </c>
      <c r="D114" s="1" t="s">
        <v>425</v>
      </c>
      <c r="E114" s="3" t="s">
        <v>426</v>
      </c>
      <c r="F114" s="1" t="s">
        <v>427</v>
      </c>
      <c r="G114" s="1" t="s">
        <v>55</v>
      </c>
      <c r="H114" s="1">
        <v>0</v>
      </c>
      <c r="I114" s="1">
        <v>0</v>
      </c>
      <c r="J114" s="1" t="s">
        <v>13</v>
      </c>
      <c r="K114" s="2"/>
      <c r="L114" s="5">
        <f>K114*417.46</f>
        <v>0</v>
      </c>
    </row>
    <row r="115" spans="1:12">
      <c r="A115" s="1"/>
      <c r="B115" s="1">
        <v>827408</v>
      </c>
      <c r="C115" s="1" t="s">
        <v>428</v>
      </c>
      <c r="D115" s="1" t="s">
        <v>429</v>
      </c>
      <c r="E115" s="3" t="s">
        <v>430</v>
      </c>
      <c r="F115" s="1" t="s">
        <v>144</v>
      </c>
      <c r="G115" s="1" t="s">
        <v>55</v>
      </c>
      <c r="H115" s="1">
        <v>0</v>
      </c>
      <c r="I115" s="1">
        <v>0</v>
      </c>
      <c r="J115" s="1" t="s">
        <v>13</v>
      </c>
      <c r="K115" s="2"/>
      <c r="L115" s="5">
        <f>K115*627.03</f>
        <v>0</v>
      </c>
    </row>
    <row r="116" spans="1:12">
      <c r="A116" s="1"/>
      <c r="B116" s="1">
        <v>827409</v>
      </c>
      <c r="C116" s="1" t="s">
        <v>431</v>
      </c>
      <c r="D116" s="1" t="s">
        <v>432</v>
      </c>
      <c r="E116" s="3" t="s">
        <v>433</v>
      </c>
      <c r="F116" s="1" t="s">
        <v>434</v>
      </c>
      <c r="G116" s="1" t="s">
        <v>22</v>
      </c>
      <c r="H116" s="1">
        <v>0</v>
      </c>
      <c r="I116" s="1">
        <v>0</v>
      </c>
      <c r="J116" s="1" t="s">
        <v>13</v>
      </c>
      <c r="K116" s="2"/>
      <c r="L116" s="5">
        <f>K116*51.56</f>
        <v>0</v>
      </c>
    </row>
    <row r="117" spans="1:12">
      <c r="A117" s="1"/>
      <c r="B117" s="1">
        <v>827410</v>
      </c>
      <c r="C117" s="1" t="s">
        <v>435</v>
      </c>
      <c r="D117" s="1" t="s">
        <v>436</v>
      </c>
      <c r="E117" s="3" t="s">
        <v>437</v>
      </c>
      <c r="F117" s="1" t="s">
        <v>434</v>
      </c>
      <c r="G117" s="1" t="s">
        <v>22</v>
      </c>
      <c r="H117" s="1">
        <v>0</v>
      </c>
      <c r="I117" s="1">
        <v>0</v>
      </c>
      <c r="J117" s="1" t="s">
        <v>13</v>
      </c>
      <c r="K117" s="2"/>
      <c r="L117" s="5">
        <f>K117*51.56</f>
        <v>0</v>
      </c>
    </row>
    <row r="118" spans="1:12">
      <c r="A118" s="1"/>
      <c r="B118" s="1">
        <v>827411</v>
      </c>
      <c r="C118" s="1" t="s">
        <v>438</v>
      </c>
      <c r="D118" s="1" t="s">
        <v>439</v>
      </c>
      <c r="E118" s="3" t="s">
        <v>440</v>
      </c>
      <c r="F118" s="1" t="s">
        <v>441</v>
      </c>
      <c r="G118" s="1" t="s">
        <v>33</v>
      </c>
      <c r="H118" s="1">
        <v>0</v>
      </c>
      <c r="I118" s="1">
        <v>0</v>
      </c>
      <c r="J118" s="1" t="s">
        <v>13</v>
      </c>
      <c r="K118" s="2"/>
      <c r="L118" s="5">
        <f>K118*422.45</f>
        <v>0</v>
      </c>
    </row>
    <row r="119" spans="1:12">
      <c r="A119" s="1"/>
      <c r="B119" s="1">
        <v>827412</v>
      </c>
      <c r="C119" s="1" t="s">
        <v>442</v>
      </c>
      <c r="D119" s="1" t="s">
        <v>443</v>
      </c>
      <c r="E119" s="3" t="s">
        <v>444</v>
      </c>
      <c r="F119" s="1" t="s">
        <v>357</v>
      </c>
      <c r="G119" s="1" t="s">
        <v>22</v>
      </c>
      <c r="H119" s="1">
        <v>0</v>
      </c>
      <c r="I119" s="1">
        <v>0</v>
      </c>
      <c r="J119" s="1" t="s">
        <v>13</v>
      </c>
      <c r="K119" s="2"/>
      <c r="L119" s="5">
        <f>K119*459.04</f>
        <v>0</v>
      </c>
    </row>
    <row r="120" spans="1:12">
      <c r="A120" s="1"/>
      <c r="B120" s="1">
        <v>827413</v>
      </c>
      <c r="C120" s="1" t="s">
        <v>445</v>
      </c>
      <c r="D120" s="1" t="s">
        <v>446</v>
      </c>
      <c r="E120" s="3" t="s">
        <v>447</v>
      </c>
      <c r="F120" s="1" t="s">
        <v>448</v>
      </c>
      <c r="G120" s="1" t="s">
        <v>22</v>
      </c>
      <c r="H120" s="1">
        <v>0</v>
      </c>
      <c r="I120" s="1">
        <v>0</v>
      </c>
      <c r="J120" s="1" t="s">
        <v>13</v>
      </c>
      <c r="K120" s="2"/>
      <c r="L120" s="5">
        <f>K120*148.02</f>
        <v>0</v>
      </c>
    </row>
    <row r="121" spans="1:12">
      <c r="A121" s="1"/>
      <c r="B121" s="1">
        <v>827414</v>
      </c>
      <c r="C121" s="1" t="s">
        <v>449</v>
      </c>
      <c r="D121" s="1" t="s">
        <v>450</v>
      </c>
      <c r="E121" s="3" t="s">
        <v>451</v>
      </c>
      <c r="F121" s="1" t="s">
        <v>346</v>
      </c>
      <c r="G121" s="1">
        <v>3</v>
      </c>
      <c r="H121" s="1">
        <v>0</v>
      </c>
      <c r="I121" s="1" t="s">
        <v>55</v>
      </c>
      <c r="J121" s="1" t="s">
        <v>13</v>
      </c>
      <c r="K121" s="2"/>
      <c r="L121" s="5">
        <f>K121*212.89</f>
        <v>0</v>
      </c>
    </row>
    <row r="122" spans="1:12">
      <c r="A122" s="1"/>
      <c r="B122" s="1">
        <v>834130</v>
      </c>
      <c r="C122" s="1" t="s">
        <v>452</v>
      </c>
      <c r="D122" s="1" t="s">
        <v>453</v>
      </c>
      <c r="E122" s="3" t="s">
        <v>454</v>
      </c>
      <c r="F122" s="1" t="s">
        <v>455</v>
      </c>
      <c r="G122" s="1" t="s">
        <v>22</v>
      </c>
      <c r="H122" s="1">
        <v>0</v>
      </c>
      <c r="I122" s="1">
        <v>0</v>
      </c>
      <c r="J122" s="1" t="s">
        <v>13</v>
      </c>
      <c r="K122" s="2"/>
      <c r="L122" s="5">
        <f>K122*124.74</f>
        <v>0</v>
      </c>
    </row>
    <row r="123" spans="1:12">
      <c r="A123" s="1"/>
      <c r="B123" s="1">
        <v>834131</v>
      </c>
      <c r="C123" s="1" t="s">
        <v>456</v>
      </c>
      <c r="D123" s="1" t="s">
        <v>457</v>
      </c>
      <c r="E123" s="3" t="s">
        <v>458</v>
      </c>
      <c r="F123" s="1" t="s">
        <v>455</v>
      </c>
      <c r="G123" s="1" t="s">
        <v>22</v>
      </c>
      <c r="H123" s="1">
        <v>0</v>
      </c>
      <c r="I123" s="1">
        <v>0</v>
      </c>
      <c r="J123" s="1" t="s">
        <v>13</v>
      </c>
      <c r="K123" s="2"/>
      <c r="L123" s="5">
        <f>K123*124.74</f>
        <v>0</v>
      </c>
    </row>
    <row r="124" spans="1:12">
      <c r="A124" s="1"/>
      <c r="B124" s="1">
        <v>834132</v>
      </c>
      <c r="C124" s="1" t="s">
        <v>459</v>
      </c>
      <c r="D124" s="1" t="s">
        <v>460</v>
      </c>
      <c r="E124" s="3" t="s">
        <v>461</v>
      </c>
      <c r="F124" s="1" t="s">
        <v>462</v>
      </c>
      <c r="G124" s="1">
        <v>7</v>
      </c>
      <c r="H124" s="1">
        <v>0</v>
      </c>
      <c r="I124" s="1">
        <v>0</v>
      </c>
      <c r="J124" s="1" t="s">
        <v>13</v>
      </c>
      <c r="K124" s="2"/>
      <c r="L124" s="5">
        <f>K124*432.43</f>
        <v>0</v>
      </c>
    </row>
    <row r="125" spans="1:12">
      <c r="A125" s="1"/>
      <c r="B125" s="1">
        <v>834133</v>
      </c>
      <c r="C125" s="1" t="s">
        <v>463</v>
      </c>
      <c r="D125" s="1" t="s">
        <v>464</v>
      </c>
      <c r="E125" s="3" t="s">
        <v>465</v>
      </c>
      <c r="F125" s="1" t="s">
        <v>462</v>
      </c>
      <c r="G125" s="1" t="s">
        <v>22</v>
      </c>
      <c r="H125" s="1">
        <v>0</v>
      </c>
      <c r="I125" s="1">
        <v>0</v>
      </c>
      <c r="J125" s="1" t="s">
        <v>13</v>
      </c>
      <c r="K125" s="2"/>
      <c r="L125" s="5">
        <f>K125*432.43</f>
        <v>0</v>
      </c>
    </row>
    <row r="126" spans="1:12">
      <c r="A126" s="1"/>
      <c r="B126" s="1">
        <v>834134</v>
      </c>
      <c r="C126" s="1" t="s">
        <v>466</v>
      </c>
      <c r="D126" s="1" t="s">
        <v>467</v>
      </c>
      <c r="E126" s="3" t="s">
        <v>468</v>
      </c>
      <c r="F126" s="1" t="s">
        <v>462</v>
      </c>
      <c r="G126" s="1" t="s">
        <v>22</v>
      </c>
      <c r="H126" s="1">
        <v>0</v>
      </c>
      <c r="I126" s="1">
        <v>0</v>
      </c>
      <c r="J126" s="1" t="s">
        <v>13</v>
      </c>
      <c r="K126" s="2"/>
      <c r="L126" s="5">
        <f>K126*432.43</f>
        <v>0</v>
      </c>
    </row>
    <row r="127" spans="1:12">
      <c r="A127" s="1"/>
      <c r="B127" s="1">
        <v>834135</v>
      </c>
      <c r="C127" s="1" t="s">
        <v>469</v>
      </c>
      <c r="D127" s="1" t="s">
        <v>470</v>
      </c>
      <c r="E127" s="3" t="s">
        <v>471</v>
      </c>
      <c r="F127" s="1" t="s">
        <v>102</v>
      </c>
      <c r="G127" s="1">
        <v>0</v>
      </c>
      <c r="H127" s="1">
        <v>0</v>
      </c>
      <c r="I127" s="1">
        <v>0</v>
      </c>
      <c r="J127" s="1" t="s">
        <v>472</v>
      </c>
      <c r="K127" s="2"/>
      <c r="L127" s="5">
        <f>K127*0.00</f>
        <v>0</v>
      </c>
    </row>
    <row r="128" spans="1:12">
      <c r="A128" s="1"/>
      <c r="B128" s="1">
        <v>834136</v>
      </c>
      <c r="C128" s="1" t="s">
        <v>473</v>
      </c>
      <c r="D128" s="1" t="s">
        <v>474</v>
      </c>
      <c r="E128" s="3" t="s">
        <v>475</v>
      </c>
      <c r="F128" s="1" t="s">
        <v>476</v>
      </c>
      <c r="G128" s="1">
        <v>0</v>
      </c>
      <c r="H128" s="1">
        <v>0</v>
      </c>
      <c r="I128" s="1">
        <v>0</v>
      </c>
      <c r="J128" s="1" t="s">
        <v>13</v>
      </c>
      <c r="K128" s="2"/>
      <c r="L128" s="5">
        <f>K128*357.92</f>
        <v>0</v>
      </c>
    </row>
    <row r="129" spans="1:12">
      <c r="A129" s="1"/>
      <c r="B129" s="1">
        <v>834137</v>
      </c>
      <c r="C129" s="1" t="s">
        <v>477</v>
      </c>
      <c r="D129" s="1" t="s">
        <v>478</v>
      </c>
      <c r="E129" s="3" t="s">
        <v>479</v>
      </c>
      <c r="F129" s="1" t="s">
        <v>102</v>
      </c>
      <c r="G129" s="1">
        <v>0</v>
      </c>
      <c r="H129" s="1">
        <v>0</v>
      </c>
      <c r="I129" s="1">
        <v>0</v>
      </c>
      <c r="J129" s="1" t="s">
        <v>13</v>
      </c>
      <c r="K129" s="2"/>
      <c r="L129" s="5">
        <f>K129*0.00</f>
        <v>0</v>
      </c>
    </row>
    <row r="130" spans="1:12">
      <c r="A130" s="1"/>
      <c r="B130" s="1">
        <v>834138</v>
      </c>
      <c r="C130" s="1" t="s">
        <v>480</v>
      </c>
      <c r="D130" s="1" t="s">
        <v>481</v>
      </c>
      <c r="E130" s="3" t="s">
        <v>482</v>
      </c>
      <c r="F130" s="1" t="s">
        <v>162</v>
      </c>
      <c r="G130" s="1" t="s">
        <v>22</v>
      </c>
      <c r="H130" s="1">
        <v>0</v>
      </c>
      <c r="I130" s="1">
        <v>0</v>
      </c>
      <c r="J130" s="1" t="s">
        <v>13</v>
      </c>
      <c r="K130" s="2"/>
      <c r="L130" s="5">
        <f>K130*217.88</f>
        <v>0</v>
      </c>
    </row>
    <row r="131" spans="1:12">
      <c r="A131" s="1"/>
      <c r="B131" s="1">
        <v>834139</v>
      </c>
      <c r="C131" s="1" t="s">
        <v>483</v>
      </c>
      <c r="D131" s="1" t="s">
        <v>484</v>
      </c>
      <c r="E131" s="3" t="s">
        <v>485</v>
      </c>
      <c r="F131" s="1" t="s">
        <v>486</v>
      </c>
      <c r="G131" s="1" t="s">
        <v>33</v>
      </c>
      <c r="H131" s="1">
        <v>0</v>
      </c>
      <c r="I131" s="1">
        <v>0</v>
      </c>
      <c r="J131" s="1" t="s">
        <v>13</v>
      </c>
      <c r="K131" s="2"/>
      <c r="L131" s="5">
        <f>K131*119.75</f>
        <v>0</v>
      </c>
    </row>
    <row r="132" spans="1:12">
      <c r="A132" s="1"/>
      <c r="B132" s="1">
        <v>834140</v>
      </c>
      <c r="C132" s="1" t="s">
        <v>487</v>
      </c>
      <c r="D132" s="1" t="s">
        <v>488</v>
      </c>
      <c r="E132" s="3" t="s">
        <v>489</v>
      </c>
      <c r="F132" s="1" t="s">
        <v>331</v>
      </c>
      <c r="G132" s="1">
        <v>2</v>
      </c>
      <c r="H132" s="1">
        <v>0</v>
      </c>
      <c r="I132" s="1" t="s">
        <v>22</v>
      </c>
      <c r="J132" s="1" t="s">
        <v>13</v>
      </c>
      <c r="K132" s="2"/>
      <c r="L132" s="5">
        <f>K132*164.66</f>
        <v>0</v>
      </c>
    </row>
    <row r="133" spans="1:12">
      <c r="A133" s="1"/>
      <c r="B133" s="1">
        <v>834141</v>
      </c>
      <c r="C133" s="1" t="s">
        <v>490</v>
      </c>
      <c r="D133" s="1" t="s">
        <v>491</v>
      </c>
      <c r="E133" s="3" t="s">
        <v>492</v>
      </c>
      <c r="F133" s="1" t="s">
        <v>493</v>
      </c>
      <c r="G133" s="1">
        <v>4</v>
      </c>
      <c r="H133" s="1">
        <v>0</v>
      </c>
      <c r="I133" s="1">
        <v>0</v>
      </c>
      <c r="J133" s="1" t="s">
        <v>13</v>
      </c>
      <c r="K133" s="2"/>
      <c r="L133" s="5">
        <f>K133*194.59</f>
        <v>0</v>
      </c>
    </row>
    <row r="134" spans="1:12">
      <c r="A134" s="1"/>
      <c r="B134" s="1">
        <v>834142</v>
      </c>
      <c r="C134" s="1" t="s">
        <v>494</v>
      </c>
      <c r="D134" s="1" t="s">
        <v>495</v>
      </c>
      <c r="E134" s="3" t="s">
        <v>496</v>
      </c>
      <c r="F134" s="1" t="s">
        <v>497</v>
      </c>
      <c r="G134" s="1" t="s">
        <v>55</v>
      </c>
      <c r="H134" s="1">
        <v>0</v>
      </c>
      <c r="I134" s="1">
        <v>0</v>
      </c>
      <c r="J134" s="1" t="s">
        <v>13</v>
      </c>
      <c r="K134" s="2"/>
      <c r="L134" s="5">
        <f>K134*232.85</f>
        <v>0</v>
      </c>
    </row>
    <row r="135" spans="1:12">
      <c r="A135" s="1"/>
      <c r="B135" s="1">
        <v>834143</v>
      </c>
      <c r="C135" s="1" t="s">
        <v>498</v>
      </c>
      <c r="D135" s="1" t="s">
        <v>499</v>
      </c>
      <c r="E135" s="3" t="s">
        <v>500</v>
      </c>
      <c r="F135" s="1" t="s">
        <v>501</v>
      </c>
      <c r="G135" s="1" t="s">
        <v>33</v>
      </c>
      <c r="H135" s="1">
        <v>0</v>
      </c>
      <c r="I135" s="1">
        <v>0</v>
      </c>
      <c r="J135" s="1" t="s">
        <v>13</v>
      </c>
      <c r="K135" s="2"/>
      <c r="L135" s="5">
        <f>K135*166.32</f>
        <v>0</v>
      </c>
    </row>
    <row r="136" spans="1:12">
      <c r="A136" s="1"/>
      <c r="B136" s="1">
        <v>827950</v>
      </c>
      <c r="C136" s="1" t="s">
        <v>502</v>
      </c>
      <c r="D136" s="1" t="s">
        <v>503</v>
      </c>
      <c r="E136" s="3" t="s">
        <v>504</v>
      </c>
      <c r="F136" s="1" t="s">
        <v>505</v>
      </c>
      <c r="G136" s="1" t="s">
        <v>55</v>
      </c>
      <c r="H136" s="1">
        <v>0</v>
      </c>
      <c r="I136" s="1">
        <v>0</v>
      </c>
      <c r="J136" s="1" t="s">
        <v>13</v>
      </c>
      <c r="K136" s="2"/>
      <c r="L136" s="5">
        <f>K136*710.19</f>
        <v>0</v>
      </c>
    </row>
    <row r="137" spans="1:12">
      <c r="A137" s="1"/>
      <c r="B137" s="1">
        <v>827951</v>
      </c>
      <c r="C137" s="1" t="s">
        <v>506</v>
      </c>
      <c r="D137" s="1" t="s">
        <v>507</v>
      </c>
      <c r="E137" s="3" t="s">
        <v>508</v>
      </c>
      <c r="F137" s="1" t="s">
        <v>509</v>
      </c>
      <c r="G137" s="1">
        <v>0</v>
      </c>
      <c r="H137" s="1">
        <v>0</v>
      </c>
      <c r="I137" s="1">
        <v>0</v>
      </c>
      <c r="J137" s="1" t="s">
        <v>13</v>
      </c>
      <c r="K137" s="2"/>
      <c r="L137" s="5">
        <f>K137*139.71</f>
        <v>0</v>
      </c>
    </row>
    <row r="138" spans="1:12">
      <c r="A138" s="1"/>
      <c r="B138" s="1">
        <v>834144</v>
      </c>
      <c r="C138" s="1" t="s">
        <v>510</v>
      </c>
      <c r="D138" s="1" t="s">
        <v>511</v>
      </c>
      <c r="E138" s="3" t="s">
        <v>512</v>
      </c>
      <c r="F138" s="1" t="s">
        <v>513</v>
      </c>
      <c r="G138" s="1" t="s">
        <v>22</v>
      </c>
      <c r="H138" s="1">
        <v>0</v>
      </c>
      <c r="I138" s="1">
        <v>0</v>
      </c>
      <c r="J138" s="1" t="s">
        <v>13</v>
      </c>
      <c r="K138" s="2"/>
      <c r="L138" s="5">
        <f>K138*638.67</f>
        <v>0</v>
      </c>
    </row>
    <row r="139" spans="1:12">
      <c r="A139" s="1"/>
      <c r="B139" s="1">
        <v>831018</v>
      </c>
      <c r="C139" s="1" t="s">
        <v>514</v>
      </c>
      <c r="D139" s="1" t="s">
        <v>515</v>
      </c>
      <c r="E139" s="3" t="s">
        <v>516</v>
      </c>
      <c r="F139" s="1" t="s">
        <v>266</v>
      </c>
      <c r="G139" s="1">
        <v>1</v>
      </c>
      <c r="H139" s="1">
        <v>0</v>
      </c>
      <c r="I139" s="1">
        <v>0</v>
      </c>
      <c r="J139" s="1" t="s">
        <v>13</v>
      </c>
      <c r="K139" s="2"/>
      <c r="L139" s="5">
        <f>K139*197.92</f>
        <v>0</v>
      </c>
    </row>
    <row r="140" spans="1:12">
      <c r="A140" s="1"/>
      <c r="B140" s="1">
        <v>827952</v>
      </c>
      <c r="C140" s="1" t="s">
        <v>517</v>
      </c>
      <c r="D140" s="1" t="s">
        <v>518</v>
      </c>
      <c r="E140" s="3" t="s">
        <v>519</v>
      </c>
      <c r="F140" s="1" t="s">
        <v>520</v>
      </c>
      <c r="G140" s="1">
        <v>6</v>
      </c>
      <c r="H140" s="1">
        <v>0</v>
      </c>
      <c r="I140" s="1">
        <v>0</v>
      </c>
      <c r="J140" s="1" t="s">
        <v>13</v>
      </c>
      <c r="K140" s="2"/>
      <c r="L140" s="5">
        <f>K140*385.86</f>
        <v>0</v>
      </c>
    </row>
    <row r="141" spans="1:12">
      <c r="A141" s="1"/>
      <c r="B141" s="1">
        <v>827955</v>
      </c>
      <c r="C141" s="1" t="s">
        <v>521</v>
      </c>
      <c r="D141" s="1" t="s">
        <v>522</v>
      </c>
      <c r="E141" s="3" t="s">
        <v>523</v>
      </c>
      <c r="F141" s="1" t="s">
        <v>524</v>
      </c>
      <c r="G141" s="1" t="s">
        <v>22</v>
      </c>
      <c r="H141" s="1">
        <v>0</v>
      </c>
      <c r="I141" s="1">
        <v>0</v>
      </c>
      <c r="J141" s="1" t="s">
        <v>13</v>
      </c>
      <c r="K141" s="2"/>
      <c r="L141" s="5">
        <f>K141*196.26</f>
        <v>0</v>
      </c>
    </row>
    <row r="142" spans="1:12">
      <c r="A142" s="1"/>
      <c r="B142" s="1">
        <v>831663</v>
      </c>
      <c r="C142" s="1" t="s">
        <v>525</v>
      </c>
      <c r="D142" s="1" t="s">
        <v>526</v>
      </c>
      <c r="E142" s="3" t="s">
        <v>527</v>
      </c>
      <c r="F142" s="1" t="s">
        <v>528</v>
      </c>
      <c r="G142" s="1" t="s">
        <v>55</v>
      </c>
      <c r="H142" s="1">
        <v>0</v>
      </c>
      <c r="I142" s="1">
        <v>0</v>
      </c>
      <c r="J142" s="1" t="s">
        <v>13</v>
      </c>
      <c r="K142" s="2"/>
      <c r="L142" s="5">
        <f>K142*339.29</f>
        <v>0</v>
      </c>
    </row>
    <row r="143" spans="1:12">
      <c r="A143" s="1"/>
      <c r="B143" s="1">
        <v>831664</v>
      </c>
      <c r="C143" s="1" t="s">
        <v>529</v>
      </c>
      <c r="D143" s="1" t="s">
        <v>530</v>
      </c>
      <c r="E143" s="3" t="s">
        <v>531</v>
      </c>
      <c r="F143" s="1" t="s">
        <v>528</v>
      </c>
      <c r="G143" s="1" t="s">
        <v>33</v>
      </c>
      <c r="H143" s="1">
        <v>0</v>
      </c>
      <c r="I143" s="1">
        <v>0</v>
      </c>
      <c r="J143" s="1" t="s">
        <v>13</v>
      </c>
      <c r="K143" s="2"/>
      <c r="L143" s="5">
        <f>K143*339.29</f>
        <v>0</v>
      </c>
    </row>
    <row r="144" spans="1:12">
      <c r="A144" s="1"/>
      <c r="B144" s="1">
        <v>834694</v>
      </c>
      <c r="C144" s="1" t="s">
        <v>532</v>
      </c>
      <c r="D144" s="1" t="s">
        <v>533</v>
      </c>
      <c r="E144" s="3" t="s">
        <v>534</v>
      </c>
      <c r="F144" s="1" t="s">
        <v>535</v>
      </c>
      <c r="G144" s="1">
        <v>0</v>
      </c>
      <c r="H144" s="1">
        <v>0</v>
      </c>
      <c r="I144" s="1" t="s">
        <v>55</v>
      </c>
      <c r="J144" s="1" t="s">
        <v>13</v>
      </c>
      <c r="K144" s="2"/>
      <c r="L144" s="5">
        <f>K144*811.64</f>
        <v>0</v>
      </c>
    </row>
    <row r="145" spans="1:12">
      <c r="A145" s="1"/>
      <c r="B145" s="1">
        <v>834695</v>
      </c>
      <c r="C145" s="1" t="s">
        <v>536</v>
      </c>
      <c r="D145" s="1" t="s">
        <v>537</v>
      </c>
      <c r="E145" s="3" t="s">
        <v>538</v>
      </c>
      <c r="F145" s="1" t="s">
        <v>535</v>
      </c>
      <c r="G145" s="1">
        <v>10</v>
      </c>
      <c r="H145" s="1">
        <v>0</v>
      </c>
      <c r="I145" s="1">
        <v>0</v>
      </c>
      <c r="J145" s="1" t="s">
        <v>13</v>
      </c>
      <c r="K145" s="2"/>
      <c r="L145" s="5">
        <f>K145*811.64</f>
        <v>0</v>
      </c>
    </row>
    <row r="146" spans="1:12">
      <c r="A146" s="1"/>
      <c r="B146" s="1">
        <v>834696</v>
      </c>
      <c r="C146" s="1" t="s">
        <v>539</v>
      </c>
      <c r="D146" s="1" t="s">
        <v>540</v>
      </c>
      <c r="E146" s="3" t="s">
        <v>541</v>
      </c>
      <c r="F146" s="1" t="s">
        <v>535</v>
      </c>
      <c r="G146" s="1" t="s">
        <v>55</v>
      </c>
      <c r="H146" s="1">
        <v>0</v>
      </c>
      <c r="I146" s="1">
        <v>0</v>
      </c>
      <c r="J146" s="1" t="s">
        <v>13</v>
      </c>
      <c r="K146" s="2"/>
      <c r="L146" s="5">
        <f>K146*811.64</f>
        <v>0</v>
      </c>
    </row>
    <row r="147" spans="1:12">
      <c r="A147" s="1"/>
      <c r="B147" s="1">
        <v>858645</v>
      </c>
      <c r="C147" s="1" t="s">
        <v>542</v>
      </c>
      <c r="D147" s="1" t="s">
        <v>543</v>
      </c>
      <c r="E147" s="3" t="s">
        <v>544</v>
      </c>
      <c r="F147" s="1" t="s">
        <v>48</v>
      </c>
      <c r="G147" s="1">
        <v>0</v>
      </c>
      <c r="H147" s="1">
        <v>0</v>
      </c>
      <c r="I147" s="1">
        <v>0</v>
      </c>
      <c r="J147" s="1" t="s">
        <v>13</v>
      </c>
      <c r="K147" s="2"/>
      <c r="L147" s="5">
        <f>K147*1107.69</f>
        <v>0</v>
      </c>
    </row>
    <row r="148" spans="1:12">
      <c r="A148" s="1"/>
      <c r="B148" s="1">
        <v>858646</v>
      </c>
      <c r="C148" s="1" t="s">
        <v>545</v>
      </c>
      <c r="D148" s="1" t="s">
        <v>546</v>
      </c>
      <c r="E148" s="3" t="s">
        <v>547</v>
      </c>
      <c r="F148" s="1" t="s">
        <v>535</v>
      </c>
      <c r="G148" s="1" t="s">
        <v>55</v>
      </c>
      <c r="H148" s="1">
        <v>0</v>
      </c>
      <c r="I148" s="1">
        <v>0</v>
      </c>
      <c r="J148" s="1" t="s">
        <v>13</v>
      </c>
      <c r="K148" s="2"/>
      <c r="L148" s="5">
        <f>K148*811.64</f>
        <v>0</v>
      </c>
    </row>
    <row r="149" spans="1:12">
      <c r="A149" s="1"/>
      <c r="B149" s="1">
        <v>858647</v>
      </c>
      <c r="C149" s="1" t="s">
        <v>548</v>
      </c>
      <c r="D149" s="1" t="s">
        <v>549</v>
      </c>
      <c r="E149" s="3" t="s">
        <v>550</v>
      </c>
      <c r="F149" s="1" t="s">
        <v>535</v>
      </c>
      <c r="G149" s="1" t="s">
        <v>55</v>
      </c>
      <c r="H149" s="1">
        <v>0</v>
      </c>
      <c r="I149" s="1">
        <v>0</v>
      </c>
      <c r="J149" s="1" t="s">
        <v>13</v>
      </c>
      <c r="K149" s="2"/>
      <c r="L149" s="5">
        <f>K149*811.64</f>
        <v>0</v>
      </c>
    </row>
    <row r="150" spans="1:12">
      <c r="A150" s="1"/>
      <c r="B150" s="1">
        <v>883323</v>
      </c>
      <c r="C150" s="1" t="s">
        <v>551</v>
      </c>
      <c r="D150" s="1" t="s">
        <v>552</v>
      </c>
      <c r="E150" s="3" t="s">
        <v>553</v>
      </c>
      <c r="F150" s="1" t="s">
        <v>554</v>
      </c>
      <c r="G150" s="1">
        <v>10</v>
      </c>
      <c r="H150" s="1">
        <v>0</v>
      </c>
      <c r="I150" s="1">
        <v>0</v>
      </c>
      <c r="J150" s="1" t="s">
        <v>13</v>
      </c>
      <c r="K150" s="2"/>
      <c r="L150" s="5">
        <f>K150*5076.09</f>
        <v>0</v>
      </c>
    </row>
    <row r="151" spans="1:12">
      <c r="A151" s="1"/>
      <c r="B151" s="1">
        <v>883324</v>
      </c>
      <c r="C151" s="1" t="s">
        <v>555</v>
      </c>
      <c r="D151" s="1" t="s">
        <v>556</v>
      </c>
      <c r="E151" s="3" t="s">
        <v>557</v>
      </c>
      <c r="F151" s="1" t="s">
        <v>558</v>
      </c>
      <c r="G151" s="1">
        <v>10</v>
      </c>
      <c r="H151" s="1">
        <v>0</v>
      </c>
      <c r="I151" s="1">
        <v>0</v>
      </c>
      <c r="J151" s="1" t="s">
        <v>13</v>
      </c>
      <c r="K151" s="2"/>
      <c r="L151" s="5">
        <f>K151*5639.91</f>
        <v>0</v>
      </c>
    </row>
    <row r="152" spans="1:12">
      <c r="A152" s="1"/>
      <c r="B152" s="1">
        <v>883325</v>
      </c>
      <c r="C152" s="1" t="s">
        <v>559</v>
      </c>
      <c r="D152" s="1" t="s">
        <v>560</v>
      </c>
      <c r="E152" s="3" t="s">
        <v>561</v>
      </c>
      <c r="F152" s="1" t="s">
        <v>562</v>
      </c>
      <c r="G152" s="1" t="s">
        <v>55</v>
      </c>
      <c r="H152" s="1">
        <v>0</v>
      </c>
      <c r="I152" s="1">
        <v>0</v>
      </c>
      <c r="J152" s="1" t="s">
        <v>13</v>
      </c>
      <c r="K152" s="2"/>
      <c r="L152" s="5">
        <f>K152*297.05</f>
        <v>0</v>
      </c>
    </row>
    <row r="153" spans="1:12">
      <c r="A153" s="1"/>
      <c r="B153" s="1">
        <v>883326</v>
      </c>
      <c r="C153" s="1" t="s">
        <v>563</v>
      </c>
      <c r="D153" s="1" t="s">
        <v>564</v>
      </c>
      <c r="E153" s="3" t="s">
        <v>565</v>
      </c>
      <c r="F153" s="1" t="s">
        <v>566</v>
      </c>
      <c r="G153" s="1" t="s">
        <v>22</v>
      </c>
      <c r="H153" s="1">
        <v>0</v>
      </c>
      <c r="I153" s="1">
        <v>0</v>
      </c>
      <c r="J153" s="1" t="s">
        <v>13</v>
      </c>
      <c r="K153" s="2"/>
      <c r="L153" s="5">
        <f>K153*56.55</f>
        <v>0</v>
      </c>
    </row>
    <row r="154" spans="1:12">
      <c r="A154" s="1"/>
      <c r="B154" s="1">
        <v>883892</v>
      </c>
      <c r="C154" s="1" t="s">
        <v>567</v>
      </c>
      <c r="D154" s="1" t="s">
        <v>568</v>
      </c>
      <c r="E154" s="3" t="s">
        <v>569</v>
      </c>
      <c r="F154" s="1" t="s">
        <v>570</v>
      </c>
      <c r="G154" s="1">
        <v>5</v>
      </c>
      <c r="H154" s="1">
        <v>0</v>
      </c>
      <c r="I154" s="1">
        <v>0</v>
      </c>
      <c r="J154" s="1" t="s">
        <v>13</v>
      </c>
      <c r="K154" s="2"/>
      <c r="L154" s="5">
        <f>K154*6091.47</f>
        <v>0</v>
      </c>
    </row>
    <row r="155" spans="1:12">
      <c r="A155" s="1"/>
      <c r="B155" s="1">
        <v>883893</v>
      </c>
      <c r="C155" s="1" t="s">
        <v>571</v>
      </c>
      <c r="D155" s="1" t="s">
        <v>572</v>
      </c>
      <c r="E155" s="3" t="s">
        <v>573</v>
      </c>
      <c r="F155" s="1" t="s">
        <v>574</v>
      </c>
      <c r="G155" s="1">
        <v>5</v>
      </c>
      <c r="H155" s="1">
        <v>0</v>
      </c>
      <c r="I155" s="1">
        <v>0</v>
      </c>
      <c r="J155" s="1" t="s">
        <v>13</v>
      </c>
      <c r="K155" s="2"/>
      <c r="L155" s="5">
        <f>K155*6699.92</f>
        <v>0</v>
      </c>
    </row>
    <row r="156" spans="1:12">
      <c r="A156" s="1"/>
      <c r="B156" s="1">
        <v>878973</v>
      </c>
      <c r="C156" s="1" t="s">
        <v>575</v>
      </c>
      <c r="D156" s="1">
        <v>565022</v>
      </c>
      <c r="E156" s="3" t="s">
        <v>576</v>
      </c>
      <c r="F156" s="1" t="s">
        <v>577</v>
      </c>
      <c r="G156" s="1">
        <v>0</v>
      </c>
      <c r="H156" s="1">
        <v>0</v>
      </c>
      <c r="I156" s="1">
        <v>0</v>
      </c>
      <c r="J156" s="1" t="s">
        <v>13</v>
      </c>
      <c r="K156" s="2"/>
      <c r="L156" s="5">
        <f>K156*185.00</f>
        <v>0</v>
      </c>
    </row>
    <row r="157" spans="1:12">
      <c r="A157" s="1"/>
      <c r="B157" s="1">
        <v>878975</v>
      </c>
      <c r="C157" s="1" t="s">
        <v>578</v>
      </c>
      <c r="D157" s="1">
        <v>565090</v>
      </c>
      <c r="E157" s="3" t="s">
        <v>579</v>
      </c>
      <c r="F157" s="1" t="s">
        <v>580</v>
      </c>
      <c r="G157" s="1">
        <v>6</v>
      </c>
      <c r="H157" s="1">
        <v>0</v>
      </c>
      <c r="I157" s="1">
        <v>0</v>
      </c>
      <c r="J157" s="1" t="s">
        <v>13</v>
      </c>
      <c r="K157" s="2"/>
      <c r="L157" s="5">
        <f>K157*192.64</f>
        <v>0</v>
      </c>
    </row>
    <row r="158" spans="1:12">
      <c r="A158" s="1"/>
      <c r="B158" s="1">
        <v>821978</v>
      </c>
      <c r="C158" s="1" t="s">
        <v>581</v>
      </c>
      <c r="D158" s="1"/>
      <c r="E158" s="3" t="s">
        <v>582</v>
      </c>
      <c r="F158" s="1" t="s">
        <v>583</v>
      </c>
      <c r="G158" s="1">
        <v>0</v>
      </c>
      <c r="H158" s="1">
        <v>0</v>
      </c>
      <c r="I158" s="1">
        <v>0</v>
      </c>
      <c r="J158" s="1" t="s">
        <v>13</v>
      </c>
      <c r="K158" s="2"/>
      <c r="L158" s="5">
        <f>K158*154.84</f>
        <v>0</v>
      </c>
    </row>
    <row r="159" spans="1:12">
      <c r="A159" s="1"/>
      <c r="B159" s="1">
        <v>824942</v>
      </c>
      <c r="C159" s="1" t="s">
        <v>584</v>
      </c>
      <c r="D159" s="1" t="s">
        <v>585</v>
      </c>
      <c r="E159" s="3" t="s">
        <v>586</v>
      </c>
      <c r="F159" s="1" t="s">
        <v>587</v>
      </c>
      <c r="G159" s="1" t="s">
        <v>55</v>
      </c>
      <c r="H159" s="1">
        <v>0</v>
      </c>
      <c r="I159" s="1">
        <v>0</v>
      </c>
      <c r="J159" s="1" t="s">
        <v>13</v>
      </c>
      <c r="K159" s="2"/>
      <c r="L159" s="5">
        <f>K159*403.02</f>
        <v>0</v>
      </c>
    </row>
    <row r="160" spans="1:12">
      <c r="A160" s="1"/>
      <c r="B160" s="1">
        <v>824943</v>
      </c>
      <c r="C160" s="1" t="s">
        <v>588</v>
      </c>
      <c r="D160" s="1" t="s">
        <v>589</v>
      </c>
      <c r="E160" s="3" t="s">
        <v>590</v>
      </c>
      <c r="F160" s="1" t="s">
        <v>591</v>
      </c>
      <c r="G160" s="1" t="s">
        <v>55</v>
      </c>
      <c r="H160" s="1">
        <v>0</v>
      </c>
      <c r="I160" s="1">
        <v>0</v>
      </c>
      <c r="J160" s="1" t="s">
        <v>13</v>
      </c>
      <c r="K160" s="2"/>
      <c r="L160" s="5">
        <f>K160*432.88</f>
        <v>0</v>
      </c>
    </row>
    <row r="161" spans="1:12">
      <c r="A161" s="1"/>
      <c r="B161" s="1">
        <v>824944</v>
      </c>
      <c r="C161" s="1" t="s">
        <v>592</v>
      </c>
      <c r="D161" s="1" t="s">
        <v>593</v>
      </c>
      <c r="E161" s="3" t="s">
        <v>594</v>
      </c>
      <c r="F161" s="1" t="s">
        <v>595</v>
      </c>
      <c r="G161" s="1">
        <v>9</v>
      </c>
      <c r="H161" s="1">
        <v>0</v>
      </c>
      <c r="I161" s="1">
        <v>0</v>
      </c>
      <c r="J161" s="1" t="s">
        <v>13</v>
      </c>
      <c r="K161" s="2"/>
      <c r="L161" s="5">
        <f>K161*464.60</f>
        <v>0</v>
      </c>
    </row>
    <row r="162" spans="1:12">
      <c r="A162" s="1"/>
      <c r="B162" s="1">
        <v>824945</v>
      </c>
      <c r="C162" s="1" t="s">
        <v>596</v>
      </c>
      <c r="D162" s="1" t="s">
        <v>597</v>
      </c>
      <c r="E162" s="3" t="s">
        <v>598</v>
      </c>
      <c r="F162" s="1" t="s">
        <v>599</v>
      </c>
      <c r="G162" s="1" t="s">
        <v>33</v>
      </c>
      <c r="H162" s="1">
        <v>0</v>
      </c>
      <c r="I162" s="1">
        <v>0</v>
      </c>
      <c r="J162" s="1" t="s">
        <v>13</v>
      </c>
      <c r="K162" s="2"/>
      <c r="L162" s="5">
        <f>K162*343.32</f>
        <v>0</v>
      </c>
    </row>
    <row r="163" spans="1:12">
      <c r="A163" s="1"/>
      <c r="B163" s="1">
        <v>824946</v>
      </c>
      <c r="C163" s="1" t="s">
        <v>600</v>
      </c>
      <c r="D163" s="1" t="s">
        <v>601</v>
      </c>
      <c r="E163" s="3" t="s">
        <v>602</v>
      </c>
      <c r="F163" s="1" t="s">
        <v>603</v>
      </c>
      <c r="G163" s="1" t="s">
        <v>55</v>
      </c>
      <c r="H163" s="1">
        <v>0</v>
      </c>
      <c r="I163" s="1">
        <v>0</v>
      </c>
      <c r="J163" s="1" t="s">
        <v>13</v>
      </c>
      <c r="K163" s="2"/>
      <c r="L163" s="5">
        <f>K163*369.44</f>
        <v>0</v>
      </c>
    </row>
    <row r="164" spans="1:12">
      <c r="A164" s="1"/>
      <c r="B164" s="1">
        <v>824947</v>
      </c>
      <c r="C164" s="1" t="s">
        <v>604</v>
      </c>
      <c r="D164" s="1" t="s">
        <v>605</v>
      </c>
      <c r="E164" s="3" t="s">
        <v>606</v>
      </c>
      <c r="F164" s="1" t="s">
        <v>607</v>
      </c>
      <c r="G164" s="1" t="s">
        <v>22</v>
      </c>
      <c r="H164" s="1">
        <v>0</v>
      </c>
      <c r="I164" s="1">
        <v>0</v>
      </c>
      <c r="J164" s="1" t="s">
        <v>13</v>
      </c>
      <c r="K164" s="2"/>
      <c r="L164" s="5">
        <f>K164*397.43</f>
        <v>0</v>
      </c>
    </row>
    <row r="165" spans="1:12">
      <c r="A165" s="1"/>
      <c r="B165" s="1">
        <v>824948</v>
      </c>
      <c r="C165" s="1" t="s">
        <v>608</v>
      </c>
      <c r="D165" s="1" t="s">
        <v>609</v>
      </c>
      <c r="E165" s="3" t="s">
        <v>610</v>
      </c>
      <c r="F165" s="1" t="s">
        <v>611</v>
      </c>
      <c r="G165" s="1" t="s">
        <v>167</v>
      </c>
      <c r="H165" s="1">
        <v>0</v>
      </c>
      <c r="I165" s="1">
        <v>0</v>
      </c>
      <c r="J165" s="1" t="s">
        <v>13</v>
      </c>
      <c r="K165" s="2"/>
      <c r="L165" s="5">
        <f>K165*306.00</f>
        <v>0</v>
      </c>
    </row>
    <row r="166" spans="1:12">
      <c r="A166" s="1"/>
      <c r="B166" s="1">
        <v>824949</v>
      </c>
      <c r="C166" s="1" t="s">
        <v>612</v>
      </c>
      <c r="D166" s="1" t="s">
        <v>613</v>
      </c>
      <c r="E166" s="3" t="s">
        <v>614</v>
      </c>
      <c r="F166" s="1" t="s">
        <v>615</v>
      </c>
      <c r="G166" s="1" t="s">
        <v>33</v>
      </c>
      <c r="H166" s="1">
        <v>0</v>
      </c>
      <c r="I166" s="1">
        <v>0</v>
      </c>
      <c r="J166" s="1" t="s">
        <v>13</v>
      </c>
      <c r="K166" s="2"/>
      <c r="L166" s="5">
        <f>K166*330.26</f>
        <v>0</v>
      </c>
    </row>
    <row r="167" spans="1:12">
      <c r="A167" s="1"/>
      <c r="B167" s="1">
        <v>824950</v>
      </c>
      <c r="C167" s="1" t="s">
        <v>616</v>
      </c>
      <c r="D167" s="1" t="s">
        <v>617</v>
      </c>
      <c r="E167" s="3" t="s">
        <v>618</v>
      </c>
      <c r="F167" s="1" t="s">
        <v>619</v>
      </c>
      <c r="G167" s="1" t="s">
        <v>22</v>
      </c>
      <c r="H167" s="1">
        <v>0</v>
      </c>
      <c r="I167" s="1">
        <v>0</v>
      </c>
      <c r="J167" s="1" t="s">
        <v>13</v>
      </c>
      <c r="K167" s="2"/>
      <c r="L167" s="5">
        <f>K167*365.71</f>
        <v>0</v>
      </c>
    </row>
    <row r="168" spans="1:12">
      <c r="A168" s="1"/>
      <c r="B168" s="1">
        <v>824951</v>
      </c>
      <c r="C168" s="1" t="s">
        <v>620</v>
      </c>
      <c r="D168" s="1" t="s">
        <v>621</v>
      </c>
      <c r="E168" s="3" t="s">
        <v>622</v>
      </c>
      <c r="F168" s="1" t="s">
        <v>623</v>
      </c>
      <c r="G168" s="1" t="s">
        <v>22</v>
      </c>
      <c r="H168" s="1">
        <v>0</v>
      </c>
      <c r="I168" s="1">
        <v>0</v>
      </c>
      <c r="J168" s="1" t="s">
        <v>13</v>
      </c>
      <c r="K168" s="2"/>
      <c r="L168" s="5">
        <f>K168*511.24</f>
        <v>0</v>
      </c>
    </row>
    <row r="169" spans="1:12">
      <c r="A169" s="1"/>
      <c r="B169" s="1">
        <v>824952</v>
      </c>
      <c r="C169" s="1" t="s">
        <v>624</v>
      </c>
      <c r="D169" s="1" t="s">
        <v>625</v>
      </c>
      <c r="E169" s="3" t="s">
        <v>626</v>
      </c>
      <c r="F169" s="1" t="s">
        <v>627</v>
      </c>
      <c r="G169" s="1" t="s">
        <v>33</v>
      </c>
      <c r="H169" s="1">
        <v>0</v>
      </c>
      <c r="I169" s="1">
        <v>0</v>
      </c>
      <c r="J169" s="1" t="s">
        <v>13</v>
      </c>
      <c r="K169" s="2"/>
      <c r="L169" s="5">
        <f>K169*546.70</f>
        <v>0</v>
      </c>
    </row>
    <row r="170" spans="1:12">
      <c r="A170" s="1"/>
      <c r="B170" s="1">
        <v>824953</v>
      </c>
      <c r="C170" s="1" t="s">
        <v>628</v>
      </c>
      <c r="D170" s="1" t="s">
        <v>629</v>
      </c>
      <c r="E170" s="3" t="s">
        <v>630</v>
      </c>
      <c r="F170" s="1" t="s">
        <v>631</v>
      </c>
      <c r="G170" s="1" t="s">
        <v>55</v>
      </c>
      <c r="H170" s="1">
        <v>0</v>
      </c>
      <c r="I170" s="1">
        <v>0</v>
      </c>
      <c r="J170" s="1" t="s">
        <v>13</v>
      </c>
      <c r="K170" s="2"/>
      <c r="L170" s="5">
        <f>K170*574.68</f>
        <v>0</v>
      </c>
    </row>
    <row r="171" spans="1:12">
      <c r="A171" s="1"/>
      <c r="B171" s="1">
        <v>824954</v>
      </c>
      <c r="C171" s="1" t="s">
        <v>632</v>
      </c>
      <c r="D171" s="1" t="s">
        <v>633</v>
      </c>
      <c r="E171" s="3" t="s">
        <v>634</v>
      </c>
      <c r="F171" s="1" t="s">
        <v>635</v>
      </c>
      <c r="G171" s="1" t="s">
        <v>55</v>
      </c>
      <c r="H171" s="1">
        <v>0</v>
      </c>
      <c r="I171" s="1">
        <v>0</v>
      </c>
      <c r="J171" s="1" t="s">
        <v>13</v>
      </c>
      <c r="K171" s="2"/>
      <c r="L171" s="5">
        <f>K171*537.37</f>
        <v>0</v>
      </c>
    </row>
    <row r="172" spans="1:12">
      <c r="A172" s="1"/>
      <c r="B172" s="1">
        <v>824955</v>
      </c>
      <c r="C172" s="1" t="s">
        <v>636</v>
      </c>
      <c r="D172" s="1" t="s">
        <v>637</v>
      </c>
      <c r="E172" s="3" t="s">
        <v>638</v>
      </c>
      <c r="F172" s="1" t="s">
        <v>639</v>
      </c>
      <c r="G172" s="1" t="s">
        <v>55</v>
      </c>
      <c r="H172" s="1">
        <v>0</v>
      </c>
      <c r="I172" s="1">
        <v>0</v>
      </c>
      <c r="J172" s="1" t="s">
        <v>13</v>
      </c>
      <c r="K172" s="2"/>
      <c r="L172" s="5">
        <f>K172*569.09</f>
        <v>0</v>
      </c>
    </row>
    <row r="173" spans="1:12">
      <c r="A173" s="1"/>
      <c r="B173" s="1">
        <v>824956</v>
      </c>
      <c r="C173" s="1" t="s">
        <v>640</v>
      </c>
      <c r="D173" s="1" t="s">
        <v>641</v>
      </c>
      <c r="E173" s="3" t="s">
        <v>642</v>
      </c>
      <c r="F173" s="1" t="s">
        <v>643</v>
      </c>
      <c r="G173" s="1">
        <v>9</v>
      </c>
      <c r="H173" s="1">
        <v>0</v>
      </c>
      <c r="I173" s="1">
        <v>0</v>
      </c>
      <c r="J173" s="1" t="s">
        <v>13</v>
      </c>
      <c r="K173" s="2"/>
      <c r="L173" s="5">
        <f>K173*598.94</f>
        <v>0</v>
      </c>
    </row>
    <row r="174" spans="1:12">
      <c r="A174" s="1"/>
      <c r="B174" s="1">
        <v>824957</v>
      </c>
      <c r="C174" s="1" t="s">
        <v>644</v>
      </c>
      <c r="D174" s="1" t="s">
        <v>645</v>
      </c>
      <c r="E174" s="3" t="s">
        <v>646</v>
      </c>
      <c r="F174" s="1" t="s">
        <v>647</v>
      </c>
      <c r="G174" s="1" t="s">
        <v>33</v>
      </c>
      <c r="H174" s="1">
        <v>0</v>
      </c>
      <c r="I174" s="1">
        <v>0</v>
      </c>
      <c r="J174" s="1" t="s">
        <v>13</v>
      </c>
      <c r="K174" s="2"/>
      <c r="L174" s="5">
        <f>K174*486.99</f>
        <v>0</v>
      </c>
    </row>
    <row r="175" spans="1:12">
      <c r="A175" s="1"/>
      <c r="B175" s="1">
        <v>824958</v>
      </c>
      <c r="C175" s="1" t="s">
        <v>648</v>
      </c>
      <c r="D175" s="1" t="s">
        <v>649</v>
      </c>
      <c r="E175" s="3" t="s">
        <v>650</v>
      </c>
      <c r="F175" s="1" t="s">
        <v>651</v>
      </c>
      <c r="G175" s="1" t="s">
        <v>22</v>
      </c>
      <c r="H175" s="1">
        <v>0</v>
      </c>
      <c r="I175" s="1">
        <v>0</v>
      </c>
      <c r="J175" s="1" t="s">
        <v>13</v>
      </c>
      <c r="K175" s="2"/>
      <c r="L175" s="5">
        <f>K175*526.17</f>
        <v>0</v>
      </c>
    </row>
    <row r="176" spans="1:12">
      <c r="A176" s="1"/>
      <c r="B176" s="1">
        <v>824959</v>
      </c>
      <c r="C176" s="1" t="s">
        <v>652</v>
      </c>
      <c r="D176" s="1" t="s">
        <v>653</v>
      </c>
      <c r="E176" s="3" t="s">
        <v>654</v>
      </c>
      <c r="F176" s="1" t="s">
        <v>655</v>
      </c>
      <c r="G176" s="1" t="s">
        <v>55</v>
      </c>
      <c r="H176" s="1">
        <v>0</v>
      </c>
      <c r="I176" s="1">
        <v>0</v>
      </c>
      <c r="J176" s="1" t="s">
        <v>13</v>
      </c>
      <c r="K176" s="2"/>
      <c r="L176" s="5">
        <f>K176*563.49</f>
        <v>0</v>
      </c>
    </row>
    <row r="177" spans="1:12">
      <c r="A177" s="1"/>
      <c r="B177" s="1">
        <v>824960</v>
      </c>
      <c r="C177" s="1" t="s">
        <v>656</v>
      </c>
      <c r="D177" s="1" t="s">
        <v>657</v>
      </c>
      <c r="E177" s="3" t="s">
        <v>658</v>
      </c>
      <c r="F177" s="1" t="s">
        <v>659</v>
      </c>
      <c r="G177" s="1">
        <v>0</v>
      </c>
      <c r="H177" s="1">
        <v>0</v>
      </c>
      <c r="I177" s="1">
        <v>0</v>
      </c>
      <c r="J177" s="1" t="s">
        <v>13</v>
      </c>
      <c r="K177" s="2"/>
      <c r="L177" s="5">
        <f>K177*557.89</f>
        <v>0</v>
      </c>
    </row>
    <row r="178" spans="1:12">
      <c r="A178" s="1"/>
      <c r="B178" s="1">
        <v>824961</v>
      </c>
      <c r="C178" s="1" t="s">
        <v>660</v>
      </c>
      <c r="D178" s="1" t="s">
        <v>661</v>
      </c>
      <c r="E178" s="3" t="s">
        <v>662</v>
      </c>
      <c r="F178" s="1" t="s">
        <v>663</v>
      </c>
      <c r="G178" s="1">
        <v>0</v>
      </c>
      <c r="H178" s="1">
        <v>0</v>
      </c>
      <c r="I178" s="1">
        <v>0</v>
      </c>
      <c r="J178" s="1" t="s">
        <v>13</v>
      </c>
      <c r="K178" s="2"/>
      <c r="L178" s="5">
        <f>K178*485.12</f>
        <v>0</v>
      </c>
    </row>
    <row r="179" spans="1:12">
      <c r="A179" s="1"/>
      <c r="B179" s="1">
        <v>830331</v>
      </c>
      <c r="C179" s="1" t="s">
        <v>664</v>
      </c>
      <c r="D179" s="1" t="s">
        <v>665</v>
      </c>
      <c r="E179" s="3" t="s">
        <v>666</v>
      </c>
      <c r="F179" s="1" t="s">
        <v>667</v>
      </c>
      <c r="G179" s="1">
        <v>0</v>
      </c>
      <c r="H179" s="1">
        <v>0</v>
      </c>
      <c r="I179" s="1">
        <v>0</v>
      </c>
      <c r="J179" s="1" t="s">
        <v>13</v>
      </c>
      <c r="K179" s="2"/>
      <c r="L179" s="5">
        <f>K179*378.95</f>
        <v>0</v>
      </c>
    </row>
    <row r="180" spans="1:12">
      <c r="A180" s="1"/>
      <c r="B180" s="1">
        <v>830332</v>
      </c>
      <c r="C180" s="1" t="s">
        <v>668</v>
      </c>
      <c r="D180" s="1" t="s">
        <v>669</v>
      </c>
      <c r="E180" s="3" t="s">
        <v>670</v>
      </c>
      <c r="F180" s="1" t="s">
        <v>671</v>
      </c>
      <c r="G180" s="1">
        <v>0</v>
      </c>
      <c r="H180" s="1">
        <v>0</v>
      </c>
      <c r="I180" s="1">
        <v>0</v>
      </c>
      <c r="J180" s="1" t="s">
        <v>13</v>
      </c>
      <c r="K180" s="2"/>
      <c r="L180" s="5">
        <f>K180*401.24</f>
        <v>0</v>
      </c>
    </row>
    <row r="181" spans="1:12">
      <c r="A181" s="1"/>
      <c r="B181" s="1">
        <v>830333</v>
      </c>
      <c r="C181" s="1" t="s">
        <v>672</v>
      </c>
      <c r="D181" s="1" t="s">
        <v>673</v>
      </c>
      <c r="E181" s="3" t="s">
        <v>674</v>
      </c>
      <c r="F181" s="1" t="s">
        <v>675</v>
      </c>
      <c r="G181" s="1">
        <v>0</v>
      </c>
      <c r="H181" s="1">
        <v>0</v>
      </c>
      <c r="I181" s="1">
        <v>0</v>
      </c>
      <c r="J181" s="1" t="s">
        <v>13</v>
      </c>
      <c r="K181" s="2"/>
      <c r="L181" s="5">
        <f>K181*430.96</f>
        <v>0</v>
      </c>
    </row>
    <row r="182" spans="1:12">
      <c r="A182" s="1"/>
      <c r="B182" s="1">
        <v>830334</v>
      </c>
      <c r="C182" s="1" t="s">
        <v>676</v>
      </c>
      <c r="D182" s="1" t="s">
        <v>677</v>
      </c>
      <c r="E182" s="3" t="s">
        <v>678</v>
      </c>
      <c r="F182" s="1" t="s">
        <v>679</v>
      </c>
      <c r="G182" s="1">
        <v>0</v>
      </c>
      <c r="H182" s="1">
        <v>0</v>
      </c>
      <c r="I182" s="1">
        <v>0</v>
      </c>
      <c r="J182" s="1" t="s">
        <v>13</v>
      </c>
      <c r="K182" s="2"/>
      <c r="L182" s="5">
        <f>K182*395.67</f>
        <v>0</v>
      </c>
    </row>
    <row r="183" spans="1:12">
      <c r="A183" s="1"/>
      <c r="B183" s="1">
        <v>830335</v>
      </c>
      <c r="C183" s="1" t="s">
        <v>680</v>
      </c>
      <c r="D183" s="1" t="s">
        <v>681</v>
      </c>
      <c r="E183" s="3" t="s">
        <v>682</v>
      </c>
      <c r="F183" s="1" t="s">
        <v>683</v>
      </c>
      <c r="G183" s="1">
        <v>0</v>
      </c>
      <c r="H183" s="1">
        <v>0</v>
      </c>
      <c r="I183" s="1">
        <v>0</v>
      </c>
      <c r="J183" s="1" t="s">
        <v>13</v>
      </c>
      <c r="K183" s="2"/>
      <c r="L183" s="5">
        <f>K183*429.11</f>
        <v>0</v>
      </c>
    </row>
    <row r="184" spans="1:12">
      <c r="A184" s="1"/>
      <c r="B184" s="1">
        <v>830336</v>
      </c>
      <c r="C184" s="1" t="s">
        <v>684</v>
      </c>
      <c r="D184" s="1" t="s">
        <v>685</v>
      </c>
      <c r="E184" s="3" t="s">
        <v>686</v>
      </c>
      <c r="F184" s="1" t="s">
        <v>687</v>
      </c>
      <c r="G184" s="1">
        <v>0</v>
      </c>
      <c r="H184" s="1">
        <v>0</v>
      </c>
      <c r="I184" s="1">
        <v>0</v>
      </c>
      <c r="J184" s="1" t="s">
        <v>13</v>
      </c>
      <c r="K184" s="2"/>
      <c r="L184" s="5">
        <f>K184*462.54</f>
        <v>0</v>
      </c>
    </row>
    <row r="185" spans="1:12">
      <c r="A185" s="1"/>
      <c r="B185" s="1">
        <v>830337</v>
      </c>
      <c r="C185" s="1" t="s">
        <v>688</v>
      </c>
      <c r="D185" s="1" t="s">
        <v>689</v>
      </c>
      <c r="E185" s="3" t="s">
        <v>690</v>
      </c>
      <c r="F185" s="1" t="s">
        <v>691</v>
      </c>
      <c r="G185" s="1" t="s">
        <v>22</v>
      </c>
      <c r="H185" s="1">
        <v>0</v>
      </c>
      <c r="I185" s="1">
        <v>0</v>
      </c>
      <c r="J185" s="1" t="s">
        <v>13</v>
      </c>
      <c r="K185" s="2"/>
      <c r="L185" s="5">
        <f>K185*191.33</f>
        <v>0</v>
      </c>
    </row>
    <row r="186" spans="1:12">
      <c r="A186" s="1"/>
      <c r="B186" s="1">
        <v>830338</v>
      </c>
      <c r="C186" s="1" t="s">
        <v>692</v>
      </c>
      <c r="D186" s="1" t="s">
        <v>693</v>
      </c>
      <c r="E186" s="3" t="s">
        <v>694</v>
      </c>
      <c r="F186" s="1" t="s">
        <v>695</v>
      </c>
      <c r="G186" s="1" t="s">
        <v>33</v>
      </c>
      <c r="H186" s="1">
        <v>0</v>
      </c>
      <c r="I186" s="1">
        <v>0</v>
      </c>
      <c r="J186" s="1" t="s">
        <v>13</v>
      </c>
      <c r="K186" s="2"/>
      <c r="L186" s="5">
        <f>K186*211.77</f>
        <v>0</v>
      </c>
    </row>
    <row r="187" spans="1:12">
      <c r="A187" s="1"/>
      <c r="B187" s="1">
        <v>830339</v>
      </c>
      <c r="C187" s="1" t="s">
        <v>696</v>
      </c>
      <c r="D187" s="1" t="s">
        <v>697</v>
      </c>
      <c r="E187" s="3" t="s">
        <v>698</v>
      </c>
      <c r="F187" s="1" t="s">
        <v>699</v>
      </c>
      <c r="G187" s="1" t="s">
        <v>33</v>
      </c>
      <c r="H187" s="1">
        <v>0</v>
      </c>
      <c r="I187" s="1">
        <v>0</v>
      </c>
      <c r="J187" s="1" t="s">
        <v>13</v>
      </c>
      <c r="K187" s="2"/>
      <c r="L187" s="5">
        <f>K187*228.48</f>
        <v>0</v>
      </c>
    </row>
    <row r="188" spans="1:12">
      <c r="A188" s="1"/>
      <c r="B188" s="1">
        <v>830340</v>
      </c>
      <c r="C188" s="1" t="s">
        <v>700</v>
      </c>
      <c r="D188" s="1" t="s">
        <v>701</v>
      </c>
      <c r="E188" s="3" t="s">
        <v>702</v>
      </c>
      <c r="F188" s="1" t="s">
        <v>703</v>
      </c>
      <c r="G188" s="1" t="s">
        <v>33</v>
      </c>
      <c r="H188" s="1">
        <v>0</v>
      </c>
      <c r="I188" s="1">
        <v>0</v>
      </c>
      <c r="J188" s="1" t="s">
        <v>13</v>
      </c>
      <c r="K188" s="2"/>
      <c r="L188" s="5">
        <f>K188*360.37</f>
        <v>0</v>
      </c>
    </row>
    <row r="189" spans="1:12">
      <c r="A189" s="1"/>
      <c r="B189" s="1">
        <v>830341</v>
      </c>
      <c r="C189" s="1" t="s">
        <v>704</v>
      </c>
      <c r="D189" s="1" t="s">
        <v>705</v>
      </c>
      <c r="E189" s="3" t="s">
        <v>706</v>
      </c>
      <c r="F189" s="1" t="s">
        <v>707</v>
      </c>
      <c r="G189" s="1" t="s">
        <v>33</v>
      </c>
      <c r="H189" s="1">
        <v>0</v>
      </c>
      <c r="I189" s="1">
        <v>0</v>
      </c>
      <c r="J189" s="1" t="s">
        <v>13</v>
      </c>
      <c r="K189" s="2"/>
      <c r="L189" s="5">
        <f>K189*384.52</f>
        <v>0</v>
      </c>
    </row>
    <row r="190" spans="1:12">
      <c r="A190" s="1"/>
      <c r="B190" s="1">
        <v>830342</v>
      </c>
      <c r="C190" s="1" t="s">
        <v>708</v>
      </c>
      <c r="D190" s="1" t="s">
        <v>709</v>
      </c>
      <c r="E190" s="3" t="s">
        <v>710</v>
      </c>
      <c r="F190" s="1" t="s">
        <v>711</v>
      </c>
      <c r="G190" s="1" t="s">
        <v>33</v>
      </c>
      <c r="H190" s="1">
        <v>0</v>
      </c>
      <c r="I190" s="1">
        <v>0</v>
      </c>
      <c r="J190" s="1" t="s">
        <v>13</v>
      </c>
      <c r="K190" s="2"/>
      <c r="L190" s="5">
        <f>K190*408.67</f>
        <v>0</v>
      </c>
    </row>
    <row r="191" spans="1:12">
      <c r="A191" s="1"/>
      <c r="B191" s="1">
        <v>826077</v>
      </c>
      <c r="C191" s="1" t="s">
        <v>712</v>
      </c>
      <c r="D191" s="1" t="s">
        <v>713</v>
      </c>
      <c r="E191" s="3" t="s">
        <v>714</v>
      </c>
      <c r="F191" s="1" t="s">
        <v>715</v>
      </c>
      <c r="G191" s="1">
        <v>0</v>
      </c>
      <c r="H191" s="1">
        <v>0</v>
      </c>
      <c r="I191" s="1">
        <v>0</v>
      </c>
      <c r="J191" s="1" t="s">
        <v>13</v>
      </c>
      <c r="K191" s="2"/>
      <c r="L191" s="5">
        <f>K191*533.44</f>
        <v>0</v>
      </c>
    </row>
    <row r="192" spans="1:12">
      <c r="A192" s="1"/>
      <c r="B192" s="1">
        <v>826078</v>
      </c>
      <c r="C192" s="1" t="s">
        <v>716</v>
      </c>
      <c r="D192" s="1" t="s">
        <v>717</v>
      </c>
      <c r="E192" s="3" t="s">
        <v>714</v>
      </c>
      <c r="F192" s="1" t="s">
        <v>718</v>
      </c>
      <c r="G192" s="1">
        <v>0</v>
      </c>
      <c r="H192" s="1">
        <v>0</v>
      </c>
      <c r="I192" s="1">
        <v>0</v>
      </c>
      <c r="J192" s="1" t="s">
        <v>13</v>
      </c>
      <c r="K192" s="2"/>
      <c r="L192" s="5">
        <f>K192*645.04</f>
        <v>0</v>
      </c>
    </row>
    <row r="193" spans="1:12">
      <c r="A193" s="1"/>
      <c r="B193" s="1">
        <v>826079</v>
      </c>
      <c r="C193" s="1" t="s">
        <v>719</v>
      </c>
      <c r="D193" s="1" t="s">
        <v>720</v>
      </c>
      <c r="E193" s="3" t="s">
        <v>714</v>
      </c>
      <c r="F193" s="1" t="s">
        <v>721</v>
      </c>
      <c r="G193" s="1">
        <v>0</v>
      </c>
      <c r="H193" s="1">
        <v>0</v>
      </c>
      <c r="I193" s="1">
        <v>0</v>
      </c>
      <c r="J193" s="1" t="s">
        <v>13</v>
      </c>
      <c r="K193" s="2"/>
      <c r="L193" s="5">
        <f>K193*601.54</f>
        <v>0</v>
      </c>
    </row>
    <row r="194" spans="1:12">
      <c r="A194" s="1"/>
      <c r="B194" s="1">
        <v>826080</v>
      </c>
      <c r="C194" s="1" t="s">
        <v>722</v>
      </c>
      <c r="D194" s="1" t="s">
        <v>723</v>
      </c>
      <c r="E194" s="3" t="s">
        <v>714</v>
      </c>
      <c r="F194" s="1" t="s">
        <v>724</v>
      </c>
      <c r="G194" s="1">
        <v>0</v>
      </c>
      <c r="H194" s="1">
        <v>0</v>
      </c>
      <c r="I194" s="1">
        <v>0</v>
      </c>
      <c r="J194" s="1" t="s">
        <v>13</v>
      </c>
      <c r="K194" s="2"/>
      <c r="L194" s="5">
        <f>K194*605.32</f>
        <v>0</v>
      </c>
    </row>
    <row r="195" spans="1:12">
      <c r="A195" s="1"/>
      <c r="B195" s="1">
        <v>826081</v>
      </c>
      <c r="C195" s="1" t="s">
        <v>725</v>
      </c>
      <c r="D195" s="1" t="s">
        <v>726</v>
      </c>
      <c r="E195" s="3" t="s">
        <v>714</v>
      </c>
      <c r="F195" s="1" t="s">
        <v>727</v>
      </c>
      <c r="G195" s="1">
        <v>0</v>
      </c>
      <c r="H195" s="1">
        <v>0</v>
      </c>
      <c r="I195" s="1">
        <v>0</v>
      </c>
      <c r="J195" s="1" t="s">
        <v>13</v>
      </c>
      <c r="K195" s="2"/>
      <c r="L195" s="5">
        <f>K195*597.75</f>
        <v>0</v>
      </c>
    </row>
    <row r="196" spans="1:12">
      <c r="A196" s="1"/>
      <c r="B196" s="1">
        <v>826082</v>
      </c>
      <c r="C196" s="1" t="s">
        <v>728</v>
      </c>
      <c r="D196" s="1" t="s">
        <v>729</v>
      </c>
      <c r="E196" s="3" t="s">
        <v>730</v>
      </c>
      <c r="F196" s="1" t="s">
        <v>102</v>
      </c>
      <c r="G196" s="1" t="s">
        <v>55</v>
      </c>
      <c r="H196" s="1">
        <v>0</v>
      </c>
      <c r="I196" s="1">
        <v>0</v>
      </c>
      <c r="J196" s="1" t="s">
        <v>13</v>
      </c>
      <c r="K196" s="2"/>
      <c r="L196" s="5">
        <f>K196*0.00</f>
        <v>0</v>
      </c>
    </row>
    <row r="197" spans="1:12">
      <c r="A197" s="1"/>
      <c r="B197" s="1">
        <v>826083</v>
      </c>
      <c r="C197" s="1" t="s">
        <v>731</v>
      </c>
      <c r="D197" s="1" t="s">
        <v>732</v>
      </c>
      <c r="E197" s="3" t="s">
        <v>733</v>
      </c>
      <c r="F197" s="1" t="s">
        <v>102</v>
      </c>
      <c r="G197" s="1">
        <v>1</v>
      </c>
      <c r="H197" s="1">
        <v>0</v>
      </c>
      <c r="I197" s="1">
        <v>0</v>
      </c>
      <c r="J197" s="1" t="s">
        <v>13</v>
      </c>
      <c r="K197" s="2"/>
      <c r="L197" s="5">
        <f>K197*0.00</f>
        <v>0</v>
      </c>
    </row>
    <row r="198" spans="1:12">
      <c r="A198" s="1"/>
      <c r="B198" s="1">
        <v>826084</v>
      </c>
      <c r="C198" s="1" t="s">
        <v>734</v>
      </c>
      <c r="D198" s="1" t="s">
        <v>735</v>
      </c>
      <c r="E198" s="3" t="s">
        <v>730</v>
      </c>
      <c r="F198" s="1" t="s">
        <v>102</v>
      </c>
      <c r="G198" s="1" t="s">
        <v>55</v>
      </c>
      <c r="H198" s="1">
        <v>0</v>
      </c>
      <c r="I198" s="1">
        <v>0</v>
      </c>
      <c r="J198" s="1" t="s">
        <v>13</v>
      </c>
      <c r="K198" s="2"/>
      <c r="L198" s="5">
        <f>K198*0.00</f>
        <v>0</v>
      </c>
    </row>
    <row r="199" spans="1:12">
      <c r="A199" s="1"/>
      <c r="B199" s="1">
        <v>826085</v>
      </c>
      <c r="C199" s="1" t="s">
        <v>736</v>
      </c>
      <c r="D199" s="1" t="s">
        <v>737</v>
      </c>
      <c r="E199" s="3" t="s">
        <v>730</v>
      </c>
      <c r="F199" s="1" t="s">
        <v>102</v>
      </c>
      <c r="G199" s="1">
        <v>10</v>
      </c>
      <c r="H199" s="1">
        <v>0</v>
      </c>
      <c r="I199" s="1">
        <v>0</v>
      </c>
      <c r="J199" s="1" t="s">
        <v>13</v>
      </c>
      <c r="K199" s="2"/>
      <c r="L199" s="5">
        <f>K199*0.00</f>
        <v>0</v>
      </c>
    </row>
    <row r="200" spans="1:12">
      <c r="A200" s="1"/>
      <c r="B200" s="1">
        <v>826086</v>
      </c>
      <c r="C200" s="1" t="s">
        <v>738</v>
      </c>
      <c r="D200" s="1" t="s">
        <v>739</v>
      </c>
      <c r="E200" s="3" t="s">
        <v>730</v>
      </c>
      <c r="F200" s="1" t="s">
        <v>740</v>
      </c>
      <c r="G200" s="1">
        <v>0</v>
      </c>
      <c r="H200" s="1">
        <v>0</v>
      </c>
      <c r="I200" s="1">
        <v>0</v>
      </c>
      <c r="J200" s="1" t="s">
        <v>13</v>
      </c>
      <c r="K200" s="2"/>
      <c r="L200" s="5">
        <f>K200*654.50</f>
        <v>0</v>
      </c>
    </row>
    <row r="201" spans="1:12">
      <c r="A201" s="1"/>
      <c r="B201" s="1">
        <v>826087</v>
      </c>
      <c r="C201" s="1" t="s">
        <v>741</v>
      </c>
      <c r="D201" s="1" t="s">
        <v>742</v>
      </c>
      <c r="E201" s="3" t="s">
        <v>730</v>
      </c>
      <c r="F201" s="1" t="s">
        <v>743</v>
      </c>
      <c r="G201" s="1">
        <v>0</v>
      </c>
      <c r="H201" s="1">
        <v>0</v>
      </c>
      <c r="I201" s="1">
        <v>0</v>
      </c>
      <c r="J201" s="1" t="s">
        <v>13</v>
      </c>
      <c r="K201" s="2"/>
      <c r="L201" s="5">
        <f>K201*728.27</f>
        <v>0</v>
      </c>
    </row>
    <row r="202" spans="1:12">
      <c r="A202" s="1"/>
      <c r="B202" s="1">
        <v>826088</v>
      </c>
      <c r="C202" s="1" t="s">
        <v>744</v>
      </c>
      <c r="D202" s="1" t="s">
        <v>745</v>
      </c>
      <c r="E202" s="3" t="s">
        <v>733</v>
      </c>
      <c r="F202" s="1" t="s">
        <v>746</v>
      </c>
      <c r="G202" s="1">
        <v>4</v>
      </c>
      <c r="H202" s="1">
        <v>0</v>
      </c>
      <c r="I202" s="1">
        <v>0</v>
      </c>
      <c r="J202" s="1" t="s">
        <v>13</v>
      </c>
      <c r="K202" s="2"/>
      <c r="L202" s="5">
        <f>K202*1136.86</f>
        <v>0</v>
      </c>
    </row>
    <row r="203" spans="1:12">
      <c r="A203" s="1"/>
      <c r="B203" s="1">
        <v>826089</v>
      </c>
      <c r="C203" s="1" t="s">
        <v>747</v>
      </c>
      <c r="D203" s="1" t="s">
        <v>748</v>
      </c>
      <c r="E203" s="3" t="s">
        <v>730</v>
      </c>
      <c r="F203" s="1" t="s">
        <v>749</v>
      </c>
      <c r="G203" s="1">
        <v>0</v>
      </c>
      <c r="H203" s="1">
        <v>0</v>
      </c>
      <c r="I203" s="1">
        <v>0</v>
      </c>
      <c r="J203" s="1" t="s">
        <v>13</v>
      </c>
      <c r="K203" s="2"/>
      <c r="L203" s="5">
        <f>K203*707.47</f>
        <v>0</v>
      </c>
    </row>
    <row r="204" spans="1:12">
      <c r="A204" s="1"/>
      <c r="B204" s="1">
        <v>826090</v>
      </c>
      <c r="C204" s="1" t="s">
        <v>750</v>
      </c>
      <c r="D204" s="1" t="s">
        <v>751</v>
      </c>
      <c r="E204" s="3" t="s">
        <v>730</v>
      </c>
      <c r="F204" s="1" t="s">
        <v>749</v>
      </c>
      <c r="G204" s="1">
        <v>1</v>
      </c>
      <c r="H204" s="1">
        <v>0</v>
      </c>
      <c r="I204" s="1">
        <v>0</v>
      </c>
      <c r="J204" s="1" t="s">
        <v>13</v>
      </c>
      <c r="K204" s="2"/>
      <c r="L204" s="5">
        <f>K204*707.47</f>
        <v>0</v>
      </c>
    </row>
    <row r="205" spans="1:12">
      <c r="A205" s="1"/>
      <c r="B205" s="1">
        <v>826091</v>
      </c>
      <c r="C205" s="1" t="s">
        <v>752</v>
      </c>
      <c r="D205" s="1" t="s">
        <v>753</v>
      </c>
      <c r="E205" s="3" t="s">
        <v>730</v>
      </c>
      <c r="F205" s="1" t="s">
        <v>754</v>
      </c>
      <c r="G205" s="1">
        <v>0</v>
      </c>
      <c r="H205" s="1">
        <v>0</v>
      </c>
      <c r="I205" s="1">
        <v>0</v>
      </c>
      <c r="J205" s="1" t="s">
        <v>13</v>
      </c>
      <c r="K205" s="2"/>
      <c r="L205" s="5">
        <f>K205*964.73</f>
        <v>0</v>
      </c>
    </row>
    <row r="206" spans="1:12">
      <c r="A206" s="1"/>
      <c r="B206" s="1">
        <v>826092</v>
      </c>
      <c r="C206" s="1" t="s">
        <v>755</v>
      </c>
      <c r="D206" s="1" t="s">
        <v>756</v>
      </c>
      <c r="E206" s="3" t="s">
        <v>757</v>
      </c>
      <c r="F206" s="1" t="s">
        <v>758</v>
      </c>
      <c r="G206" s="1">
        <v>0</v>
      </c>
      <c r="H206" s="1">
        <v>0</v>
      </c>
      <c r="I206" s="1">
        <v>0</v>
      </c>
      <c r="J206" s="1" t="s">
        <v>13</v>
      </c>
      <c r="K206" s="2"/>
      <c r="L206" s="5">
        <f>K206*957.16</f>
        <v>0</v>
      </c>
    </row>
    <row r="207" spans="1:12">
      <c r="A207" s="1"/>
      <c r="B207" s="1">
        <v>826093</v>
      </c>
      <c r="C207" s="1" t="s">
        <v>759</v>
      </c>
      <c r="D207" s="1" t="s">
        <v>760</v>
      </c>
      <c r="E207" s="3" t="s">
        <v>761</v>
      </c>
      <c r="F207" s="1" t="s">
        <v>758</v>
      </c>
      <c r="G207" s="1">
        <v>0</v>
      </c>
      <c r="H207" s="1">
        <v>0</v>
      </c>
      <c r="I207" s="1">
        <v>0</v>
      </c>
      <c r="J207" s="1" t="s">
        <v>13</v>
      </c>
      <c r="K207" s="2"/>
      <c r="L207" s="5">
        <f>K207*957.16</f>
        <v>0</v>
      </c>
    </row>
    <row r="208" spans="1:12">
      <c r="A208" s="1"/>
      <c r="B208" s="1">
        <v>826094</v>
      </c>
      <c r="C208" s="1" t="s">
        <v>762</v>
      </c>
      <c r="D208" s="1" t="s">
        <v>763</v>
      </c>
      <c r="E208" s="3" t="s">
        <v>764</v>
      </c>
      <c r="F208" s="1" t="s">
        <v>765</v>
      </c>
      <c r="G208" s="1">
        <v>3</v>
      </c>
      <c r="H208" s="1">
        <v>0</v>
      </c>
      <c r="I208" s="1">
        <v>0</v>
      </c>
      <c r="J208" s="1" t="s">
        <v>13</v>
      </c>
      <c r="K208" s="2"/>
      <c r="L208" s="5">
        <f>K208*803.94</f>
        <v>0</v>
      </c>
    </row>
    <row r="209" spans="1:12">
      <c r="A209" s="1"/>
      <c r="B209" s="1">
        <v>826095</v>
      </c>
      <c r="C209" s="1" t="s">
        <v>766</v>
      </c>
      <c r="D209" s="1" t="s">
        <v>767</v>
      </c>
      <c r="E209" s="3" t="s">
        <v>764</v>
      </c>
      <c r="F209" s="1" t="s">
        <v>768</v>
      </c>
      <c r="G209" s="1">
        <v>0</v>
      </c>
      <c r="H209" s="1">
        <v>0</v>
      </c>
      <c r="I209" s="1">
        <v>0</v>
      </c>
      <c r="J209" s="1" t="s">
        <v>13</v>
      </c>
      <c r="K209" s="2"/>
      <c r="L209" s="5">
        <f>K209*974.18</f>
        <v>0</v>
      </c>
    </row>
    <row r="210" spans="1:12">
      <c r="A210" s="1"/>
      <c r="B210" s="1">
        <v>826096</v>
      </c>
      <c r="C210" s="1" t="s">
        <v>769</v>
      </c>
      <c r="D210" s="1" t="s">
        <v>770</v>
      </c>
      <c r="E210" s="3" t="s">
        <v>764</v>
      </c>
      <c r="F210" s="1" t="s">
        <v>771</v>
      </c>
      <c r="G210" s="1">
        <v>0</v>
      </c>
      <c r="H210" s="1">
        <v>0</v>
      </c>
      <c r="I210" s="1">
        <v>0</v>
      </c>
      <c r="J210" s="1" t="s">
        <v>13</v>
      </c>
      <c r="K210" s="2"/>
      <c r="L210" s="5">
        <f>K210*976.08</f>
        <v>0</v>
      </c>
    </row>
    <row r="211" spans="1:12">
      <c r="A211" s="1"/>
      <c r="B211" s="1">
        <v>826097</v>
      </c>
      <c r="C211" s="1" t="s">
        <v>772</v>
      </c>
      <c r="D211" s="1" t="s">
        <v>773</v>
      </c>
      <c r="E211" s="3" t="s">
        <v>764</v>
      </c>
      <c r="F211" s="1" t="s">
        <v>774</v>
      </c>
      <c r="G211" s="1">
        <v>0</v>
      </c>
      <c r="H211" s="1">
        <v>0</v>
      </c>
      <c r="I211" s="1">
        <v>0</v>
      </c>
      <c r="J211" s="1" t="s">
        <v>13</v>
      </c>
      <c r="K211" s="2"/>
      <c r="L211" s="5">
        <f>K211*718.82</f>
        <v>0</v>
      </c>
    </row>
    <row r="212" spans="1:12">
      <c r="A212" s="1"/>
      <c r="B212" s="1">
        <v>826098</v>
      </c>
      <c r="C212" s="1" t="s">
        <v>775</v>
      </c>
      <c r="D212" s="1" t="s">
        <v>776</v>
      </c>
      <c r="E212" s="3" t="s">
        <v>764</v>
      </c>
      <c r="F212" s="1" t="s">
        <v>777</v>
      </c>
      <c r="G212" s="1">
        <v>4</v>
      </c>
      <c r="H212" s="1">
        <v>0</v>
      </c>
      <c r="I212" s="1">
        <v>0</v>
      </c>
      <c r="J212" s="1" t="s">
        <v>13</v>
      </c>
      <c r="K212" s="2"/>
      <c r="L212" s="5">
        <f>K212*875.82</f>
        <v>0</v>
      </c>
    </row>
    <row r="213" spans="1:12">
      <c r="A213" s="1"/>
      <c r="B213" s="1">
        <v>826099</v>
      </c>
      <c r="C213" s="1" t="s">
        <v>778</v>
      </c>
      <c r="D213" s="1" t="s">
        <v>779</v>
      </c>
      <c r="E213" s="3" t="s">
        <v>764</v>
      </c>
      <c r="F213" s="1" t="s">
        <v>780</v>
      </c>
      <c r="G213" s="1">
        <v>1</v>
      </c>
      <c r="H213" s="1">
        <v>0</v>
      </c>
      <c r="I213" s="1">
        <v>0</v>
      </c>
      <c r="J213" s="1" t="s">
        <v>13</v>
      </c>
      <c r="K213" s="2"/>
      <c r="L213" s="5">
        <f>K213*1082.01</f>
        <v>0</v>
      </c>
    </row>
    <row r="214" spans="1:12">
      <c r="A214" s="1"/>
      <c r="B214" s="1">
        <v>826100</v>
      </c>
      <c r="C214" s="1" t="s">
        <v>781</v>
      </c>
      <c r="D214" s="1" t="s">
        <v>782</v>
      </c>
      <c r="E214" s="3" t="s">
        <v>783</v>
      </c>
      <c r="F214" s="1" t="s">
        <v>784</v>
      </c>
      <c r="G214" s="1">
        <v>2</v>
      </c>
      <c r="H214" s="1">
        <v>0</v>
      </c>
      <c r="I214" s="1">
        <v>0</v>
      </c>
      <c r="J214" s="1" t="s">
        <v>13</v>
      </c>
      <c r="K214" s="2"/>
      <c r="L214" s="5">
        <f>K214*1935.13</f>
        <v>0</v>
      </c>
    </row>
    <row r="215" spans="1:12">
      <c r="A215" s="1"/>
      <c r="B215" s="1">
        <v>826101</v>
      </c>
      <c r="C215" s="1" t="s">
        <v>785</v>
      </c>
      <c r="D215" s="1" t="s">
        <v>786</v>
      </c>
      <c r="E215" s="3" t="s">
        <v>783</v>
      </c>
      <c r="F215" s="1" t="s">
        <v>787</v>
      </c>
      <c r="G215" s="1">
        <v>4</v>
      </c>
      <c r="H215" s="1">
        <v>0</v>
      </c>
      <c r="I215" s="1">
        <v>0</v>
      </c>
      <c r="J215" s="1" t="s">
        <v>13</v>
      </c>
      <c r="K215" s="2"/>
      <c r="L215" s="5">
        <f>K215*2148.88</f>
        <v>0</v>
      </c>
    </row>
    <row r="216" spans="1:12">
      <c r="A216" s="1"/>
      <c r="B216" s="1">
        <v>826102</v>
      </c>
      <c r="C216" s="1" t="s">
        <v>788</v>
      </c>
      <c r="D216" s="1" t="s">
        <v>789</v>
      </c>
      <c r="E216" s="3" t="s">
        <v>783</v>
      </c>
      <c r="F216" s="1" t="s">
        <v>790</v>
      </c>
      <c r="G216" s="1">
        <v>3</v>
      </c>
      <c r="H216" s="1">
        <v>0</v>
      </c>
      <c r="I216" s="1">
        <v>0</v>
      </c>
      <c r="J216" s="1" t="s">
        <v>13</v>
      </c>
      <c r="K216" s="2"/>
      <c r="L216" s="5">
        <f>K216*2461.00</f>
        <v>0</v>
      </c>
    </row>
    <row r="217" spans="1:12">
      <c r="A217" s="1"/>
      <c r="B217" s="1">
        <v>826103</v>
      </c>
      <c r="C217" s="1" t="s">
        <v>791</v>
      </c>
      <c r="D217" s="1" t="s">
        <v>792</v>
      </c>
      <c r="E217" s="3" t="s">
        <v>783</v>
      </c>
      <c r="F217" s="1" t="s">
        <v>793</v>
      </c>
      <c r="G217" s="1">
        <v>0</v>
      </c>
      <c r="H217" s="1">
        <v>0</v>
      </c>
      <c r="I217" s="1">
        <v>0</v>
      </c>
      <c r="J217" s="1" t="s">
        <v>13</v>
      </c>
      <c r="K217" s="2"/>
      <c r="L217" s="5">
        <f>K217*2419.38</f>
        <v>0</v>
      </c>
    </row>
    <row r="218" spans="1:12">
      <c r="A218" s="1"/>
      <c r="B218" s="1">
        <v>826104</v>
      </c>
      <c r="C218" s="1" t="s">
        <v>794</v>
      </c>
      <c r="D218" s="1" t="s">
        <v>795</v>
      </c>
      <c r="E218" s="3" t="s">
        <v>783</v>
      </c>
      <c r="F218" s="1" t="s">
        <v>796</v>
      </c>
      <c r="G218" s="1">
        <v>3</v>
      </c>
      <c r="H218" s="1">
        <v>0</v>
      </c>
      <c r="I218" s="1">
        <v>0</v>
      </c>
      <c r="J218" s="1" t="s">
        <v>13</v>
      </c>
      <c r="K218" s="2"/>
      <c r="L218" s="5">
        <f>K218*2154.56</f>
        <v>0</v>
      </c>
    </row>
    <row r="219" spans="1:12">
      <c r="A219" s="1"/>
      <c r="B219" s="1">
        <v>826105</v>
      </c>
      <c r="C219" s="1" t="s">
        <v>797</v>
      </c>
      <c r="D219" s="1" t="s">
        <v>798</v>
      </c>
      <c r="E219" s="3" t="s">
        <v>783</v>
      </c>
      <c r="F219" s="1" t="s">
        <v>799</v>
      </c>
      <c r="G219" s="1">
        <v>4</v>
      </c>
      <c r="H219" s="1">
        <v>0</v>
      </c>
      <c r="I219" s="1">
        <v>0</v>
      </c>
      <c r="J219" s="1" t="s">
        <v>13</v>
      </c>
      <c r="K219" s="2"/>
      <c r="L219" s="5">
        <f>K219*2409.92</f>
        <v>0</v>
      </c>
    </row>
    <row r="220" spans="1:12">
      <c r="A220" s="1"/>
      <c r="B220" s="1">
        <v>826106</v>
      </c>
      <c r="C220" s="1" t="s">
        <v>800</v>
      </c>
      <c r="D220" s="1" t="s">
        <v>801</v>
      </c>
      <c r="E220" s="3" t="s">
        <v>783</v>
      </c>
      <c r="F220" s="1" t="s">
        <v>802</v>
      </c>
      <c r="G220" s="1">
        <v>3</v>
      </c>
      <c r="H220" s="1">
        <v>0</v>
      </c>
      <c r="I220" s="1">
        <v>0</v>
      </c>
      <c r="J220" s="1" t="s">
        <v>13</v>
      </c>
      <c r="K220" s="2"/>
      <c r="L220" s="5">
        <f>K220*2659.62</f>
        <v>0</v>
      </c>
    </row>
    <row r="221" spans="1:12">
      <c r="A221" s="1"/>
      <c r="B221" s="1">
        <v>878865</v>
      </c>
      <c r="C221" s="1" t="s">
        <v>803</v>
      </c>
      <c r="D221" s="1"/>
      <c r="E221" s="3" t="s">
        <v>804</v>
      </c>
      <c r="F221" s="1" t="s">
        <v>805</v>
      </c>
      <c r="G221" s="1">
        <v>1</v>
      </c>
      <c r="H221" s="1">
        <v>0</v>
      </c>
      <c r="I221" s="1">
        <v>0</v>
      </c>
      <c r="J221" s="1" t="s">
        <v>13</v>
      </c>
      <c r="K221" s="2"/>
      <c r="L221" s="5">
        <f>K221*80.14</f>
        <v>0</v>
      </c>
    </row>
    <row r="222" spans="1:12">
      <c r="A222" s="1"/>
      <c r="B222" s="1">
        <v>878866</v>
      </c>
      <c r="C222" s="1" t="s">
        <v>806</v>
      </c>
      <c r="D222" s="1"/>
      <c r="E222" s="3" t="s">
        <v>807</v>
      </c>
      <c r="F222" s="1" t="s">
        <v>808</v>
      </c>
      <c r="G222" s="1" t="s">
        <v>55</v>
      </c>
      <c r="H222" s="1">
        <v>0</v>
      </c>
      <c r="I222" s="1">
        <v>0</v>
      </c>
      <c r="J222" s="1" t="s">
        <v>13</v>
      </c>
      <c r="K222" s="2"/>
      <c r="L222" s="5">
        <f>K222*156.98</f>
        <v>0</v>
      </c>
    </row>
    <row r="223" spans="1:12">
      <c r="A223" s="1"/>
      <c r="B223" s="1">
        <v>878867</v>
      </c>
      <c r="C223" s="1" t="s">
        <v>809</v>
      </c>
      <c r="D223" s="1"/>
      <c r="E223" s="3" t="s">
        <v>810</v>
      </c>
      <c r="F223" s="1" t="s">
        <v>811</v>
      </c>
      <c r="G223" s="1">
        <v>0</v>
      </c>
      <c r="H223" s="1">
        <v>0</v>
      </c>
      <c r="I223" s="1">
        <v>0</v>
      </c>
      <c r="J223" s="1" t="s">
        <v>13</v>
      </c>
      <c r="K223" s="2"/>
      <c r="L223" s="5">
        <f>K223*167.26</f>
        <v>0</v>
      </c>
    </row>
    <row r="224" spans="1:12">
      <c r="A224" s="1"/>
      <c r="B224" s="1">
        <v>878868</v>
      </c>
      <c r="C224" s="1" t="s">
        <v>812</v>
      </c>
      <c r="D224" s="1"/>
      <c r="E224" s="3" t="s">
        <v>813</v>
      </c>
      <c r="F224" s="1" t="s">
        <v>814</v>
      </c>
      <c r="G224" s="1">
        <v>0</v>
      </c>
      <c r="H224" s="1">
        <v>0</v>
      </c>
      <c r="I224" s="1">
        <v>0</v>
      </c>
      <c r="J224" s="1" t="s">
        <v>13</v>
      </c>
      <c r="K224" s="2"/>
      <c r="L224" s="5">
        <f>K224*177.71</f>
        <v>0</v>
      </c>
    </row>
    <row r="225" spans="1:12">
      <c r="A225" s="1"/>
      <c r="B225" s="1">
        <v>878869</v>
      </c>
      <c r="C225" s="1" t="s">
        <v>815</v>
      </c>
      <c r="D225" s="1"/>
      <c r="E225" s="3" t="s">
        <v>816</v>
      </c>
      <c r="F225" s="1" t="s">
        <v>817</v>
      </c>
      <c r="G225" s="1">
        <v>2</v>
      </c>
      <c r="H225" s="1">
        <v>0</v>
      </c>
      <c r="I225" s="1">
        <v>0</v>
      </c>
      <c r="J225" s="1" t="s">
        <v>13</v>
      </c>
      <c r="K225" s="2"/>
      <c r="L225" s="5">
        <f>K225*328.76</f>
        <v>0</v>
      </c>
    </row>
    <row r="226" spans="1:12">
      <c r="A226" s="1"/>
      <c r="B226" s="1">
        <v>823304</v>
      </c>
      <c r="C226" s="1" t="s">
        <v>818</v>
      </c>
      <c r="D226" s="1" t="s">
        <v>819</v>
      </c>
      <c r="E226" s="3" t="s">
        <v>820</v>
      </c>
      <c r="F226" s="1" t="s">
        <v>821</v>
      </c>
      <c r="G226" s="1" t="s">
        <v>33</v>
      </c>
      <c r="H226" s="1">
        <v>0</v>
      </c>
      <c r="I226" s="1">
        <v>0</v>
      </c>
      <c r="J226" s="1" t="s">
        <v>13</v>
      </c>
      <c r="K226" s="2"/>
      <c r="L226" s="5">
        <f>K226*152.32</f>
        <v>0</v>
      </c>
    </row>
    <row r="227" spans="1:12">
      <c r="A227" s="1"/>
      <c r="B227" s="1">
        <v>823305</v>
      </c>
      <c r="C227" s="1" t="s">
        <v>822</v>
      </c>
      <c r="D227" s="1" t="s">
        <v>823</v>
      </c>
      <c r="E227" s="3" t="s">
        <v>824</v>
      </c>
      <c r="F227" s="1" t="s">
        <v>825</v>
      </c>
      <c r="G227" s="1" t="s">
        <v>167</v>
      </c>
      <c r="H227" s="1">
        <v>0</v>
      </c>
      <c r="I227" s="1">
        <v>0</v>
      </c>
      <c r="J227" s="1" t="s">
        <v>13</v>
      </c>
      <c r="K227" s="2"/>
      <c r="L227" s="5">
        <f>K227*235.92</f>
        <v>0</v>
      </c>
    </row>
    <row r="228" spans="1:12">
      <c r="A228" s="1"/>
      <c r="B228" s="1">
        <v>823306</v>
      </c>
      <c r="C228" s="1" t="s">
        <v>826</v>
      </c>
      <c r="D228" s="1" t="s">
        <v>827</v>
      </c>
      <c r="E228" s="3" t="s">
        <v>828</v>
      </c>
      <c r="F228" s="1" t="s">
        <v>21</v>
      </c>
      <c r="G228" s="1" t="s">
        <v>167</v>
      </c>
      <c r="H228" s="1">
        <v>0</v>
      </c>
      <c r="I228" s="1">
        <v>0</v>
      </c>
      <c r="J228" s="1" t="s">
        <v>829</v>
      </c>
      <c r="K228" s="2"/>
      <c r="L228" s="5">
        <f>K228*479.26</f>
        <v>0</v>
      </c>
    </row>
    <row r="229" spans="1:12">
      <c r="A229" s="1"/>
      <c r="B229" s="1">
        <v>823307</v>
      </c>
      <c r="C229" s="1" t="s">
        <v>830</v>
      </c>
      <c r="D229" s="1" t="s">
        <v>831</v>
      </c>
      <c r="E229" s="3" t="s">
        <v>832</v>
      </c>
      <c r="F229" s="1" t="s">
        <v>833</v>
      </c>
      <c r="G229" s="1">
        <v>6</v>
      </c>
      <c r="H229" s="1">
        <v>0</v>
      </c>
      <c r="I229" s="1">
        <v>0</v>
      </c>
      <c r="J229" s="1" t="s">
        <v>829</v>
      </c>
      <c r="K229" s="2"/>
      <c r="L229" s="5">
        <f>K229*475.55</f>
        <v>0</v>
      </c>
    </row>
    <row r="230" spans="1:12">
      <c r="A230" s="1"/>
      <c r="B230" s="1">
        <v>823308</v>
      </c>
      <c r="C230" s="1" t="s">
        <v>834</v>
      </c>
      <c r="D230" s="1" t="s">
        <v>835</v>
      </c>
      <c r="E230" s="3" t="s">
        <v>836</v>
      </c>
      <c r="F230" s="1" t="s">
        <v>837</v>
      </c>
      <c r="G230" s="1" t="s">
        <v>22</v>
      </c>
      <c r="H230" s="1">
        <v>0</v>
      </c>
      <c r="I230" s="1">
        <v>0</v>
      </c>
      <c r="J230" s="1" t="s">
        <v>829</v>
      </c>
      <c r="K230" s="2"/>
      <c r="L230" s="5">
        <f>K230*443.97</f>
        <v>0</v>
      </c>
    </row>
    <row r="231" spans="1:12">
      <c r="A231" s="1"/>
      <c r="B231" s="1">
        <v>823309</v>
      </c>
      <c r="C231" s="1" t="s">
        <v>838</v>
      </c>
      <c r="D231" s="1" t="s">
        <v>839</v>
      </c>
      <c r="E231" s="3" t="s">
        <v>840</v>
      </c>
      <c r="F231" s="1" t="s">
        <v>837</v>
      </c>
      <c r="G231" s="1">
        <v>9</v>
      </c>
      <c r="H231" s="1">
        <v>0</v>
      </c>
      <c r="I231" s="1">
        <v>0</v>
      </c>
      <c r="J231" s="1" t="s">
        <v>829</v>
      </c>
      <c r="K231" s="2"/>
      <c r="L231" s="5">
        <f>K231*443.97</f>
        <v>0</v>
      </c>
    </row>
    <row r="232" spans="1:12">
      <c r="A232" s="1"/>
      <c r="B232" s="1">
        <v>878870</v>
      </c>
      <c r="C232" s="1" t="s">
        <v>841</v>
      </c>
      <c r="D232" s="1" t="s">
        <v>842</v>
      </c>
      <c r="E232" s="3" t="s">
        <v>843</v>
      </c>
      <c r="F232" s="1" t="s">
        <v>102</v>
      </c>
      <c r="G232" s="1">
        <v>8</v>
      </c>
      <c r="H232" s="1">
        <v>0</v>
      </c>
      <c r="I232" s="1">
        <v>0</v>
      </c>
      <c r="J232" s="1" t="s">
        <v>13</v>
      </c>
      <c r="K232" s="2"/>
      <c r="L232" s="5">
        <f>K232*0.00</f>
        <v>0</v>
      </c>
    </row>
    <row r="233" spans="1:12">
      <c r="A233" s="1"/>
      <c r="B233" s="1">
        <v>878871</v>
      </c>
      <c r="C233" s="1" t="s">
        <v>844</v>
      </c>
      <c r="D233" s="1" t="s">
        <v>845</v>
      </c>
      <c r="E233" s="3" t="s">
        <v>846</v>
      </c>
      <c r="F233" s="1" t="s">
        <v>847</v>
      </c>
      <c r="G233" s="1">
        <v>0</v>
      </c>
      <c r="H233" s="1">
        <v>0</v>
      </c>
      <c r="I233" s="1">
        <v>0</v>
      </c>
      <c r="J233" s="1" t="s">
        <v>13</v>
      </c>
      <c r="K233" s="2"/>
      <c r="L233" s="5">
        <f>K233*343.57</f>
        <v>0</v>
      </c>
    </row>
    <row r="234" spans="1:12">
      <c r="A234" s="1"/>
      <c r="B234" s="1">
        <v>878872</v>
      </c>
      <c r="C234" s="1" t="s">
        <v>848</v>
      </c>
      <c r="D234" s="1" t="s">
        <v>849</v>
      </c>
      <c r="E234" s="3" t="s">
        <v>846</v>
      </c>
      <c r="F234" s="1" t="s">
        <v>850</v>
      </c>
      <c r="G234" s="1">
        <v>6</v>
      </c>
      <c r="H234" s="1">
        <v>0</v>
      </c>
      <c r="I234" s="1">
        <v>0</v>
      </c>
      <c r="J234" s="1" t="s">
        <v>13</v>
      </c>
      <c r="K234" s="2"/>
      <c r="L234" s="5">
        <f>K234*259.17</f>
        <v>0</v>
      </c>
    </row>
    <row r="235" spans="1:12">
      <c r="A235" s="1"/>
      <c r="B235" s="1">
        <v>858852</v>
      </c>
      <c r="C235" s="1" t="s">
        <v>851</v>
      </c>
      <c r="D235" s="1" t="s">
        <v>852</v>
      </c>
      <c r="E235" s="3" t="s">
        <v>853</v>
      </c>
      <c r="F235" s="1" t="s">
        <v>854</v>
      </c>
      <c r="G235" s="1">
        <v>0</v>
      </c>
      <c r="H235" s="1">
        <v>0</v>
      </c>
      <c r="I235" s="1">
        <v>0</v>
      </c>
      <c r="J235" s="1" t="s">
        <v>13</v>
      </c>
      <c r="K235" s="2"/>
      <c r="L235" s="5">
        <f>K235*344.27</f>
        <v>0</v>
      </c>
    </row>
    <row r="236" spans="1:12">
      <c r="A236" s="1"/>
      <c r="B236" s="1">
        <v>883298</v>
      </c>
      <c r="C236" s="1" t="s">
        <v>855</v>
      </c>
      <c r="D236" s="1"/>
      <c r="E236" s="3" t="s">
        <v>856</v>
      </c>
      <c r="F236" s="1" t="s">
        <v>857</v>
      </c>
      <c r="G236" s="1">
        <v>9</v>
      </c>
      <c r="H236" s="1">
        <v>0</v>
      </c>
      <c r="I236" s="1">
        <v>0</v>
      </c>
      <c r="J236" s="1" t="s">
        <v>13</v>
      </c>
      <c r="K236" s="2"/>
      <c r="L236" s="5">
        <f>K236*74.05</f>
        <v>0</v>
      </c>
    </row>
    <row r="237" spans="1:12">
      <c r="A237" s="1"/>
      <c r="B237" s="1">
        <v>840185</v>
      </c>
      <c r="C237" s="1" t="s">
        <v>858</v>
      </c>
      <c r="D237" s="1" t="s">
        <v>859</v>
      </c>
      <c r="E237" s="3" t="s">
        <v>860</v>
      </c>
      <c r="F237" s="1" t="s">
        <v>861</v>
      </c>
      <c r="G237" s="1" t="s">
        <v>22</v>
      </c>
      <c r="H237" s="1">
        <v>0</v>
      </c>
      <c r="I237" s="1">
        <v>0</v>
      </c>
      <c r="J237" s="1" t="s">
        <v>13</v>
      </c>
      <c r="K237" s="2"/>
      <c r="L237" s="5">
        <f>K237*85.12</f>
        <v>0</v>
      </c>
    </row>
    <row r="238" spans="1:12">
      <c r="A238" s="1"/>
      <c r="B238" s="1">
        <v>857292</v>
      </c>
      <c r="C238" s="1" t="s">
        <v>862</v>
      </c>
      <c r="D238" s="1" t="s">
        <v>863</v>
      </c>
      <c r="E238" s="3" t="s">
        <v>864</v>
      </c>
      <c r="F238" s="1" t="s">
        <v>865</v>
      </c>
      <c r="G238" s="1">
        <v>5</v>
      </c>
      <c r="H238" s="1">
        <v>0</v>
      </c>
      <c r="I238" s="1">
        <v>0</v>
      </c>
      <c r="J238" s="1" t="s">
        <v>13</v>
      </c>
      <c r="K238" s="2"/>
      <c r="L238" s="5">
        <f>K238*2873.37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2025-01-15T10:24:58+03:00</dcterms:created>
  <dcterms:modified xsi:type="dcterms:W3CDTF">2025-01-15T10:24:58+03:00</dcterms:modified>
  <dc:title>Untitled Spreadsheet</dc:title>
  <dc:description/>
  <dc:subject/>
  <cp:keywords/>
  <cp:category/>
</cp:coreProperties>
</file>