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<sst xmlns="http://schemas.openxmlformats.org/spreadsheetml/2006/main" uniqueCount="2852">
  <si>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</si>
  <si>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</si>
  <si>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</si>
  <si>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</si>
  <si>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</si>
  <si>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</si>
  <si>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</si>
  <si>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</si>
  <si>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</si>
  <si>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</si>
  <si>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</si>
  <si>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FRK-110001</t>
  </si>
  <si>
    <t>SHN22</t>
  </si>
  <si>
    <t>ниппель нар-нар 3/8 (20/500шт)</t>
  </si>
  <si>
    <t>74.85 руб.</t>
  </si>
  <si>
    <t>Уточняйте</t>
  </si>
  <si>
    <t>шт</t>
  </si>
  <si>
    <t>FRK-110002</t>
  </si>
  <si>
    <t>SHN33</t>
  </si>
  <si>
    <t>ниппель нар-нар 1/2" (20/400шт)</t>
  </si>
  <si>
    <t>63.70 руб.</t>
  </si>
  <si>
    <t>FRK-110003</t>
  </si>
  <si>
    <t>SHN44</t>
  </si>
  <si>
    <t>ниппель нар-нар 3/4" (20/220шт)</t>
  </si>
  <si>
    <t>98.74 руб.</t>
  </si>
  <si>
    <t>FRK-110004</t>
  </si>
  <si>
    <t>SHN55</t>
  </si>
  <si>
    <t>ниппель нар-нар 1" (10/120шт)</t>
  </si>
  <si>
    <t>171.99 руб.</t>
  </si>
  <si>
    <t>FRK-110005</t>
  </si>
  <si>
    <t>SHN66</t>
  </si>
  <si>
    <t>ниппель нар-нар 1 1/4" (10/50шт)</t>
  </si>
  <si>
    <t>277.10 руб.</t>
  </si>
  <si>
    <t>FRK-110006</t>
  </si>
  <si>
    <t>SHN77</t>
  </si>
  <si>
    <t>ниппель нар-нар 1 1/2" (5/45шт)</t>
  </si>
  <si>
    <t>372.65 руб.</t>
  </si>
  <si>
    <t>FRK-110007</t>
  </si>
  <si>
    <t>SHN88</t>
  </si>
  <si>
    <t>ниппель нар-нар 2" (2/30шт)</t>
  </si>
  <si>
    <t>625.85 руб.</t>
  </si>
  <si>
    <t>FRK-110008</t>
  </si>
  <si>
    <t>SHN34</t>
  </si>
  <si>
    <t>ниппель переходной нар-нар 3/4"-1/2" (20/260шт)</t>
  </si>
  <si>
    <t>89.18 руб.</t>
  </si>
  <si>
    <t>FRK-110009</t>
  </si>
  <si>
    <t>SHN53</t>
  </si>
  <si>
    <t>ниппель переходной нар-нар 1"-1/2" (20/140шт)</t>
  </si>
  <si>
    <t>157.66 руб.</t>
  </si>
  <si>
    <t>FRK-110010</t>
  </si>
  <si>
    <t>SHN54</t>
  </si>
  <si>
    <t>ниппель переходной нар-нар 1"-3/4" (20/140шт)</t>
  </si>
  <si>
    <t>176.77 руб.</t>
  </si>
  <si>
    <t>FRK-110011</t>
  </si>
  <si>
    <t>SHN63</t>
  </si>
  <si>
    <t>ниппель переходной нар-нар 1 1/4"-1/2" (20/100шт)</t>
  </si>
  <si>
    <t>237.28 руб.</t>
  </si>
  <si>
    <t>FRK-110012</t>
  </si>
  <si>
    <t>SHN64</t>
  </si>
  <si>
    <t>ниппель переходной нар-нар 1 1/4"-3/4" (20/100шт)</t>
  </si>
  <si>
    <t>FRK-110013</t>
  </si>
  <si>
    <t>SHN65</t>
  </si>
  <si>
    <t>ниппель переходной нар-нар 1 1/4"-1" (20/80шт)</t>
  </si>
  <si>
    <t>270.73 руб.</t>
  </si>
  <si>
    <t>FRK-110014</t>
  </si>
  <si>
    <t>SHN75</t>
  </si>
  <si>
    <t>ниппель переходной нар-нар 1 1/2"-1" (5/60шт)</t>
  </si>
  <si>
    <t>350.35 руб.</t>
  </si>
  <si>
    <t>FRK-110015</t>
  </si>
  <si>
    <t>SHN76</t>
  </si>
  <si>
    <t>ниппель переходной нар-нар 1 1/2"-1 1/4" (5/60шт)</t>
  </si>
  <si>
    <t>380.61 руб.</t>
  </si>
  <si>
    <t>FRK-110016</t>
  </si>
  <si>
    <t>SHN86</t>
  </si>
  <si>
    <t>ниппель переходной нар-нар 2"-1 1/4" (5/40шт)</t>
  </si>
  <si>
    <t>565.34 руб.</t>
  </si>
  <si>
    <t>FRK-110017</t>
  </si>
  <si>
    <t>SHN85</t>
  </si>
  <si>
    <t>ниппель переходной нар-нар 2"-1" (5/40шт)</t>
  </si>
  <si>
    <t>543.04 руб.</t>
  </si>
  <si>
    <t>FRK-110018</t>
  </si>
  <si>
    <t>SHN87</t>
  </si>
  <si>
    <t>ниппель переходной нар-нар 2"-1 1/2" (5/40шт)</t>
  </si>
  <si>
    <t>FRK-110019</t>
  </si>
  <si>
    <t>DTHN3</t>
  </si>
  <si>
    <t>пробка 1/2" нар (20/800шт)</t>
  </si>
  <si>
    <t>44.59 руб.</t>
  </si>
  <si>
    <t>FRK-110020</t>
  </si>
  <si>
    <t>DTHN4</t>
  </si>
  <si>
    <t>пробка 3/4" нар (20/360шт)</t>
  </si>
  <si>
    <t>66.89 руб.</t>
  </si>
  <si>
    <t>FRK-110021</t>
  </si>
  <si>
    <t>DTHN5</t>
  </si>
  <si>
    <t>пробка 1" нар (20/240шт)</t>
  </si>
  <si>
    <t>127.40 руб.</t>
  </si>
  <si>
    <t>FRK-110022</t>
  </si>
  <si>
    <t>GMFN3</t>
  </si>
  <si>
    <t>заглушка 1/2" вн (20/800шт)</t>
  </si>
  <si>
    <t>47.78 руб.</t>
  </si>
  <si>
    <t>FRK-110023</t>
  </si>
  <si>
    <t>GMFN4</t>
  </si>
  <si>
    <t>заглушка 3/4" вн (20/360шт)</t>
  </si>
  <si>
    <t>FRK-110024</t>
  </si>
  <si>
    <t>GMFN5</t>
  </si>
  <si>
    <t>заглушка 1" вн (20/240шт)</t>
  </si>
  <si>
    <t>122.62 руб.</t>
  </si>
  <si>
    <t>FRK-110025</t>
  </si>
  <si>
    <t>GMFN6</t>
  </si>
  <si>
    <t>заглушка 1 1/4" вн (20/180шт)</t>
  </si>
  <si>
    <t>221.36 руб.</t>
  </si>
  <si>
    <t>FRK-110026</t>
  </si>
  <si>
    <t>GMFN7</t>
  </si>
  <si>
    <t>заглушка 1 1/2" вн (10/100шт)</t>
  </si>
  <si>
    <t>326.46 руб.</t>
  </si>
  <si>
    <t>FRK-110027</t>
  </si>
  <si>
    <t>GMFN8</t>
  </si>
  <si>
    <t>заглушка 2" вн (5/60шт)</t>
  </si>
  <si>
    <t>511.19 руб.</t>
  </si>
  <si>
    <t>FRK-110028</t>
  </si>
  <si>
    <t>DF3</t>
  </si>
  <si>
    <t>контргайка 1/2" без бортика (20/1200шт)</t>
  </si>
  <si>
    <t>25.48 руб.</t>
  </si>
  <si>
    <t>FRK-110029</t>
  </si>
  <si>
    <t>DF4</t>
  </si>
  <si>
    <t>контргайка 3/4" без бортика (20/900шт)</t>
  </si>
  <si>
    <t>38.22 руб.</t>
  </si>
  <si>
    <t>FRK-110030</t>
  </si>
  <si>
    <t>DF5</t>
  </si>
  <si>
    <t>контргайка 1" без бортика (20/600шт)</t>
  </si>
  <si>
    <t>FRK-110031</t>
  </si>
  <si>
    <t>DFC3</t>
  </si>
  <si>
    <t>контргайка 1/2" с бортиком (20/800шт)</t>
  </si>
  <si>
    <t>60.52 руб.</t>
  </si>
  <si>
    <t>FRK-110032</t>
  </si>
  <si>
    <t>DFC4</t>
  </si>
  <si>
    <t>контргайка 3/4" с бортиком (20/500шт)</t>
  </si>
  <si>
    <t>90.77 руб.</t>
  </si>
  <si>
    <t>FRK-110033</t>
  </si>
  <si>
    <t>DFC5</t>
  </si>
  <si>
    <t>контргайка 1" с бортиком (20/400шт)</t>
  </si>
  <si>
    <t>113.07 руб.</t>
  </si>
  <si>
    <t>FRK-110034</t>
  </si>
  <si>
    <t>SFN33</t>
  </si>
  <si>
    <t>муфта вн-вн 1/2" (10/240шт)</t>
  </si>
  <si>
    <t>95.55 руб.</t>
  </si>
  <si>
    <t>FRK-110035</t>
  </si>
  <si>
    <t>SFN44</t>
  </si>
  <si>
    <t>муфта вн-вн 3/4" (10/160шт)</t>
  </si>
  <si>
    <t>143.33 руб.</t>
  </si>
  <si>
    <t>FRK-110036</t>
  </si>
  <si>
    <t>SFN55</t>
  </si>
  <si>
    <t>муфта вн-вн 1" (10/80шт)</t>
  </si>
  <si>
    <t>214.99 руб.</t>
  </si>
  <si>
    <t>FRK-110037</t>
  </si>
  <si>
    <t>SFN66</t>
  </si>
  <si>
    <t>муфта вн-вн 1 1/4" (10/40шт)</t>
  </si>
  <si>
    <t>FRK-110038</t>
  </si>
  <si>
    <t>SFN77</t>
  </si>
  <si>
    <t>муфта вн-вн 1 1/2" (10/40шт)</t>
  </si>
  <si>
    <t>554.19 руб.</t>
  </si>
  <si>
    <t>FRK-110039</t>
  </si>
  <si>
    <t>SFN88</t>
  </si>
  <si>
    <t>муфта вн-вн 2" (2/24шт)</t>
  </si>
  <si>
    <t>697.52 руб.</t>
  </si>
  <si>
    <t>FRK-110040</t>
  </si>
  <si>
    <t>SFN32</t>
  </si>
  <si>
    <t>муфта переходная вн-вн 1/2"-3/8" (10/260шт)</t>
  </si>
  <si>
    <t>FRK-110041</t>
  </si>
  <si>
    <t>SFN34</t>
  </si>
  <si>
    <t>муфта переходная вн-вн 3/4"-1/2" (10/300шт)</t>
  </si>
  <si>
    <t>119.44 руб.</t>
  </si>
  <si>
    <t>FRK-110042</t>
  </si>
  <si>
    <t>SFN53</t>
  </si>
  <si>
    <t>муфта переходная вн-вн 1"-1/2" (10/120шт)</t>
  </si>
  <si>
    <t>178.36 руб.</t>
  </si>
  <si>
    <t>FRK-110043</t>
  </si>
  <si>
    <t>SFN54</t>
  </si>
  <si>
    <t>муфта переходная вн-вн 1"-3/4" (10/120шт)</t>
  </si>
  <si>
    <t>184.73 руб.</t>
  </si>
  <si>
    <t>FRK-110044</t>
  </si>
  <si>
    <t>SFN74</t>
  </si>
  <si>
    <t>муфта переходная вн-вн 1 1/2"-3/4" (2/50шт)</t>
  </si>
  <si>
    <t>433.16 руб.</t>
  </si>
  <si>
    <t>FRK-110045</t>
  </si>
  <si>
    <t>SFN64</t>
  </si>
  <si>
    <t>муфта переходная вн-вн 1 1/4"-3/4"(2/70шт)</t>
  </si>
  <si>
    <t>259.58 руб.</t>
  </si>
  <si>
    <t>FRK-110046</t>
  </si>
  <si>
    <t>SFN65</t>
  </si>
  <si>
    <t>муфта переходная вн-вн 1 1/4"-1" (2/70шт)</t>
  </si>
  <si>
    <t>289.84 руб.</t>
  </si>
  <si>
    <t>FRK-110047</t>
  </si>
  <si>
    <t>SFN75</t>
  </si>
  <si>
    <t>муфта переходная вн-вн 1 1/2"-1" (2/80шт)</t>
  </si>
  <si>
    <t>530.30 руб.</t>
  </si>
  <si>
    <t>FRK-110048</t>
  </si>
  <si>
    <t>SFN76</t>
  </si>
  <si>
    <t>муфта переходная вн-вн 1 1/2"-1 1/4"(2/40шт)</t>
  </si>
  <si>
    <t>404.50 руб.</t>
  </si>
  <si>
    <t>FRK-110049</t>
  </si>
  <si>
    <t>SFN86</t>
  </si>
  <si>
    <t>муфта переходная вн-вн 2"-1 1/4" (2/40шт)</t>
  </si>
  <si>
    <t>673.63 руб.</t>
  </si>
  <si>
    <t>FRK-110050</t>
  </si>
  <si>
    <t>SFN85</t>
  </si>
  <si>
    <t>муфта переходная вн-вн 2"-1" (2/40шт)</t>
  </si>
  <si>
    <t>FRK-110051</t>
  </si>
  <si>
    <t>SFN87</t>
  </si>
  <si>
    <t>муфта переходная вн-вн 2"-1 1/2" (2/40шт)</t>
  </si>
  <si>
    <t>FRK-110052</t>
  </si>
  <si>
    <t>SFHN32</t>
  </si>
  <si>
    <t>переходник 1/2"-3/8" вн-нар (20/400шт)</t>
  </si>
  <si>
    <t>82.81 руб.</t>
  </si>
  <si>
    <t>FRK-110053</t>
  </si>
  <si>
    <t>SFHN33</t>
  </si>
  <si>
    <t>переходник 1/2"-1/2" вн-нар</t>
  </si>
  <si>
    <t>105.88 руб.</t>
  </si>
  <si>
    <t>FRK-110054</t>
  </si>
  <si>
    <t>SFHN34</t>
  </si>
  <si>
    <t>переходник 3/4"-1/2" вн-нар (20/300шт)</t>
  </si>
  <si>
    <t>109.88 руб.</t>
  </si>
  <si>
    <t>FRK-110055</t>
  </si>
  <si>
    <t>SFHN44</t>
  </si>
  <si>
    <t>переходник 3/4"-3/4" вн-нар</t>
  </si>
  <si>
    <t>162.35 руб.</t>
  </si>
  <si>
    <t>FRK-110056</t>
  </si>
  <si>
    <t>SFHN53</t>
  </si>
  <si>
    <t>переходник 1"-1/2" вн-нар (20/180шт)</t>
  </si>
  <si>
    <t>173.58 руб.</t>
  </si>
  <si>
    <t>FRK-110057</t>
  </si>
  <si>
    <t>SFHN54</t>
  </si>
  <si>
    <t>переходник 1"-3/4" вн-нар (10/160шт)</t>
  </si>
  <si>
    <t>179.95 руб.</t>
  </si>
  <si>
    <t>FRK-110058</t>
  </si>
  <si>
    <t>SFHN63</t>
  </si>
  <si>
    <t>переходник 1 1/4"-1/2" вн-нар (2/80шт)</t>
  </si>
  <si>
    <t>256.39 руб.</t>
  </si>
  <si>
    <t>FRK-110059</t>
  </si>
  <si>
    <t>SFHN64</t>
  </si>
  <si>
    <t>переходник 1 1/4"-3/4" вн-нар (2/80шт)</t>
  </si>
  <si>
    <t>FRK-110060</t>
  </si>
  <si>
    <t>SFHN65</t>
  </si>
  <si>
    <t>переходник 1 1/4"-1" вн-нар (2/80шт)</t>
  </si>
  <si>
    <t>293.02 руб.</t>
  </si>
  <si>
    <t>FRK-110061</t>
  </si>
  <si>
    <t>SFHN74</t>
  </si>
  <si>
    <t>переходник 1 1/2"-3/4" вн-нар (2/80шт)</t>
  </si>
  <si>
    <t>FRK-110062</t>
  </si>
  <si>
    <t>SFHN75</t>
  </si>
  <si>
    <t>переходник 1 1/2"-1" вн-нар (2/60шт)</t>
  </si>
  <si>
    <t>423.61 руб.</t>
  </si>
  <si>
    <t>FRK-110063</t>
  </si>
  <si>
    <t>SFHN76</t>
  </si>
  <si>
    <t>переходник 1 1/2"-1 1/4" вн-нар (2/80шт)</t>
  </si>
  <si>
    <t>444.31 руб.</t>
  </si>
  <si>
    <t>FRK-110064</t>
  </si>
  <si>
    <t>SFHN87</t>
  </si>
  <si>
    <t>переходник 2"-1 1/2" вн-нар (2/50шт)</t>
  </si>
  <si>
    <t>745.29 руб.</t>
  </si>
  <si>
    <t>FRK-110065</t>
  </si>
  <si>
    <t>SFHN85</t>
  </si>
  <si>
    <t>переходник 2"-1" вн-нар (2/50шт)</t>
  </si>
  <si>
    <t>740.51 руб.</t>
  </si>
  <si>
    <t>FRK-110066</t>
  </si>
  <si>
    <t>SFHN86</t>
  </si>
  <si>
    <t>переходник 2"-1 1/4" вн-нар (2/50шт)</t>
  </si>
  <si>
    <t>FRK-110067</t>
  </si>
  <si>
    <t>HJF33</t>
  </si>
  <si>
    <t>Сгон прямой разъемный (американка) латунь 1/2" вн-вн</t>
  </si>
  <si>
    <t>245.25 руб.</t>
  </si>
  <si>
    <t>FRK-110068</t>
  </si>
  <si>
    <t>HJF44</t>
  </si>
  <si>
    <t>Сгон прямой разъемный (американка) латунь 3/4" вн-вн (10/80шт)</t>
  </si>
  <si>
    <t>453.86 руб.</t>
  </si>
  <si>
    <t>FRK-110069</t>
  </si>
  <si>
    <t>HJF55</t>
  </si>
  <si>
    <t>Сгон прямой разъемный (американка) латунь 1" вн-вн (5/50шт)</t>
  </si>
  <si>
    <t>670.44 руб.</t>
  </si>
  <si>
    <t>FRK-110070</t>
  </si>
  <si>
    <t>HJKN33</t>
  </si>
  <si>
    <t>Сгон КОНУС разъемный прямой (американка) 1/2" вн-нар (10/150шт)</t>
  </si>
  <si>
    <t>FRK-110071</t>
  </si>
  <si>
    <t>HJKN44</t>
  </si>
  <si>
    <t>Сгон КОНУС  разъемный прямой (американка) 3/4" вн-нар (10/80шт)</t>
  </si>
  <si>
    <t>FRK-110072</t>
  </si>
  <si>
    <t>HJKN55</t>
  </si>
  <si>
    <t>Сгон КОНУС разъемный прямой (американка) 1" вн-нар (5/50шт)</t>
  </si>
  <si>
    <t>549.41 руб.</t>
  </si>
  <si>
    <t>FRK-110073</t>
  </si>
  <si>
    <t>HJKN66</t>
  </si>
  <si>
    <t>Сгон КОНУС разъемный прямой (американка) 1 1/4" вн-нар (4/36шт)</t>
  </si>
  <si>
    <t>963.46 руб.</t>
  </si>
  <si>
    <t>FRK-110074</t>
  </si>
  <si>
    <t>HJKN77</t>
  </si>
  <si>
    <t>Сгон КОНУС разъемный прямой (американка) 1 1/2" вн-нар (2/24шт)</t>
  </si>
  <si>
    <t>1 114.75 руб.</t>
  </si>
  <si>
    <t>FRK-110075</t>
  </si>
  <si>
    <t>TFN333</t>
  </si>
  <si>
    <t>тройник 1/2" вн-вн-вн (10/100шт)</t>
  </si>
  <si>
    <t>FRK-110076</t>
  </si>
  <si>
    <t>TFN444</t>
  </si>
  <si>
    <t>тройник 3/4" вн-вн-вн (5/50шт)</t>
  </si>
  <si>
    <t>273.91 руб.</t>
  </si>
  <si>
    <t>FRK-110077</t>
  </si>
  <si>
    <t>TFN555</t>
  </si>
  <si>
    <t>тройник 1" вн-вн-вн (5/50шт)</t>
  </si>
  <si>
    <t>477.75 руб.</t>
  </si>
  <si>
    <t>FRK-110078</t>
  </si>
  <si>
    <t>THN333</t>
  </si>
  <si>
    <t>тройник 1/2" нар-нар-нар (10/100шт)</t>
  </si>
  <si>
    <t>227.73 руб.</t>
  </si>
  <si>
    <t>FRK-110079</t>
  </si>
  <si>
    <t>THN444</t>
  </si>
  <si>
    <t>тройник 3/4" нар-нар-нар (5/60шт)</t>
  </si>
  <si>
    <t>321.69 руб.</t>
  </si>
  <si>
    <t>FRK-110080</t>
  </si>
  <si>
    <t>THN555</t>
  </si>
  <si>
    <t>тройник 1" нар-нар-нар (3/30шт)</t>
  </si>
  <si>
    <t>501.64 руб.</t>
  </si>
  <si>
    <t>FRK-110081</t>
  </si>
  <si>
    <t>THFHN333</t>
  </si>
  <si>
    <t>тройник 1/2" нар-вн-нар (10/100шт)</t>
  </si>
  <si>
    <t>222.95 руб.</t>
  </si>
  <si>
    <t>FRK-110082</t>
  </si>
  <si>
    <t>TFN535</t>
  </si>
  <si>
    <t>тройник переходной 1"-1/2"-1" вн-вн-вн (5/60шт)</t>
  </si>
  <si>
    <t>366.28 руб.</t>
  </si>
  <si>
    <t>FRK-110083</t>
  </si>
  <si>
    <t>TFN545</t>
  </si>
  <si>
    <t>тройник переходной 1"-3/4"-1" вн-вн-вн (5/60шт)</t>
  </si>
  <si>
    <t>407.68 руб.</t>
  </si>
  <si>
    <t>FRK-110084</t>
  </si>
  <si>
    <t>TFN434</t>
  </si>
  <si>
    <t>тройник переходной 3/4"-1/2"-3/4" вн-вн-вн (5/60шт)</t>
  </si>
  <si>
    <t>253.21 руб.</t>
  </si>
  <si>
    <t>FRK-110085</t>
  </si>
  <si>
    <t>LFN33</t>
  </si>
  <si>
    <t>угольник 1/2" вн-вн (10/160шт)</t>
  </si>
  <si>
    <t>168.81 руб.</t>
  </si>
  <si>
    <t>FRK-110086</t>
  </si>
  <si>
    <t>LFN44</t>
  </si>
  <si>
    <t>угольник 3/4" вн-вн (10/160шт)</t>
  </si>
  <si>
    <t>FRK-110087</t>
  </si>
  <si>
    <t>LFN55</t>
  </si>
  <si>
    <t>угольник 1" вн-вн (5/50шт)</t>
  </si>
  <si>
    <t>358.31 руб.</t>
  </si>
  <si>
    <t>FRK-110088</t>
  </si>
  <si>
    <t>LFHN33</t>
  </si>
  <si>
    <t>угольник 1/2" вн-нар (10/140шт)</t>
  </si>
  <si>
    <t>FRK-110089</t>
  </si>
  <si>
    <t>LFHN44</t>
  </si>
  <si>
    <t>угольник 3/4" вн-нар (10/100шт)</t>
  </si>
  <si>
    <t>243.65 руб.</t>
  </si>
  <si>
    <t>FRK-110090</t>
  </si>
  <si>
    <t>LFHN55</t>
  </si>
  <si>
    <t>угольник 1" вн-нар (5/50шт)</t>
  </si>
  <si>
    <t>393.35 руб.</t>
  </si>
  <si>
    <t>FRK-110091</t>
  </si>
  <si>
    <t>LHHN33</t>
  </si>
  <si>
    <t>угольник 1/2" нар-нар (10/140шт)</t>
  </si>
  <si>
    <t>FRK-110092</t>
  </si>
  <si>
    <t>LHHN44</t>
  </si>
  <si>
    <t>угольник 3/4" нар-нар (10/100шт)</t>
  </si>
  <si>
    <t>251.62 руб.</t>
  </si>
  <si>
    <t>FRK-110093</t>
  </si>
  <si>
    <t>LHHN55</t>
  </si>
  <si>
    <t>угольник 1" нар-нар (5/50шт)</t>
  </si>
  <si>
    <t>377.42 руб.</t>
  </si>
  <si>
    <t>FRK-110096</t>
  </si>
  <si>
    <t>LFN53</t>
  </si>
  <si>
    <t>угольник переходной 1"-1/2" вн-вн</t>
  </si>
  <si>
    <t>192.00 руб.</t>
  </si>
  <si>
    <t>FRK-110098</t>
  </si>
  <si>
    <t>LFN03</t>
  </si>
  <si>
    <t>угольник с креплением (водорозетка) 1/2" вн-вн (10/120шт)</t>
  </si>
  <si>
    <t>FRK-110099</t>
  </si>
  <si>
    <t>SAX10</t>
  </si>
  <si>
    <t>удлинитель хром 1/2" 10 мм (10/500шт)</t>
  </si>
  <si>
    <t>70.07 руб.</t>
  </si>
  <si>
    <t>FRK-110100</t>
  </si>
  <si>
    <t>SAX15</t>
  </si>
  <si>
    <t>удлинитель хром 1/2" 15 мм (10/400шт)</t>
  </si>
  <si>
    <t>FRK-110101</t>
  </si>
  <si>
    <t>SAX20</t>
  </si>
  <si>
    <t>удлинитель хром 1/2" 20 мм (10/400шт)</t>
  </si>
  <si>
    <t>FRK-110102</t>
  </si>
  <si>
    <t>SAX25</t>
  </si>
  <si>
    <t>удлинитель хром 1/2" 25 мм (10/300шт)</t>
  </si>
  <si>
    <t>116.25 руб.</t>
  </si>
  <si>
    <t>FRK-110103</t>
  </si>
  <si>
    <t>SAX30</t>
  </si>
  <si>
    <t>удлинитель хром 1/2" 30 мм (10/300шт)</t>
  </si>
  <si>
    <t>128.99 руб.</t>
  </si>
  <si>
    <t>FRK-110104</t>
  </si>
  <si>
    <t>SAX40</t>
  </si>
  <si>
    <t>удлинитель хром 1/2" 40 мм (10/300шт)</t>
  </si>
  <si>
    <t>FRK-110105</t>
  </si>
  <si>
    <t>SAX50</t>
  </si>
  <si>
    <t>удлинитель хром 1/2" 50 мм (5/200шт)</t>
  </si>
  <si>
    <t>202.25 руб.</t>
  </si>
  <si>
    <t>FRK-110106</t>
  </si>
  <si>
    <t>SAX60</t>
  </si>
  <si>
    <t>удлинитель хром 1/2" 60 мм (5/200шт)</t>
  </si>
  <si>
    <t>235.69 руб.</t>
  </si>
  <si>
    <t>FRK-110107</t>
  </si>
  <si>
    <t>SAX70</t>
  </si>
  <si>
    <t>удлинитель хром 1/2" 70 мм (5/200шт)</t>
  </si>
  <si>
    <t>281.87 руб.</t>
  </si>
  <si>
    <t>FRK-110108</t>
  </si>
  <si>
    <t>SAX80</t>
  </si>
  <si>
    <t>удлинитель хром 1/2" 80 мм (2/150шт)</t>
  </si>
  <si>
    <t>324.87 руб.</t>
  </si>
  <si>
    <t>FRK-110109</t>
  </si>
  <si>
    <t>SAX90</t>
  </si>
  <si>
    <t>удлинитель хром 1/2" 90 мм (2/120шт)</t>
  </si>
  <si>
    <t>FRK-110110</t>
  </si>
  <si>
    <t>SAX100</t>
  </si>
  <si>
    <t>удлинитель хром 1/2" 100 мм (2/100шт)</t>
  </si>
  <si>
    <t>401.31 руб.</t>
  </si>
  <si>
    <t>FRK-110111</t>
  </si>
  <si>
    <t>BXHFN32</t>
  </si>
  <si>
    <t>футорка 1/2"-3/8" нар-вн (20/600шт)</t>
  </si>
  <si>
    <t>49.37 руб.</t>
  </si>
  <si>
    <t>FRK-110112</t>
  </si>
  <si>
    <t>BXHFN43</t>
  </si>
  <si>
    <t>футорка 3/4"-1/2" нар-вн (20/360шт)</t>
  </si>
  <si>
    <t>FRK-110113</t>
  </si>
  <si>
    <t>BXHFN54</t>
  </si>
  <si>
    <t>футорка 1"-3/4" нар-вн (20/200шт)</t>
  </si>
  <si>
    <t>FRK-110114</t>
  </si>
  <si>
    <t>BXHFN53</t>
  </si>
  <si>
    <t>футорка 1"-1/2" нар-вн (20/200шт)</t>
  </si>
  <si>
    <t>132.18 руб.</t>
  </si>
  <si>
    <t>FRK-110116</t>
  </si>
  <si>
    <t>BXHFN65</t>
  </si>
  <si>
    <t>футорка 1 1/4"-1" нар-вн (10/100шт)</t>
  </si>
  <si>
    <t>229.32 руб.</t>
  </si>
  <si>
    <t>FRK-110117</t>
  </si>
  <si>
    <t>BXHFN75</t>
  </si>
  <si>
    <t>футорка 1 1/2"-1" нар-вн (2/50шт)</t>
  </si>
  <si>
    <t>FRK-110118</t>
  </si>
  <si>
    <t>BXHFN64</t>
  </si>
  <si>
    <t>футорка 1 1/4"-3/4" нар-вн (10/100шт)</t>
  </si>
  <si>
    <t>343.98 руб.</t>
  </si>
  <si>
    <t>FRK-110119</t>
  </si>
  <si>
    <t>BXHFN87</t>
  </si>
  <si>
    <t>футорка 2"-1 1/2" нар-вн (1/35шт)</t>
  </si>
  <si>
    <t>535.08 руб.</t>
  </si>
  <si>
    <t>FRK-110120</t>
  </si>
  <si>
    <t>BXHFN86</t>
  </si>
  <si>
    <t>футорка 2"-1 1/4" нар-вн (1/35шт)</t>
  </si>
  <si>
    <t>578.08 руб.</t>
  </si>
  <si>
    <t>FRK-110121</t>
  </si>
  <si>
    <t>BXHFN85</t>
  </si>
  <si>
    <t>футорка 2"-1" нар-вн (1/35шт)</t>
  </si>
  <si>
    <t>FRK-110122</t>
  </si>
  <si>
    <t>VRF310</t>
  </si>
  <si>
    <t>штуцер для шланга 1/2"-10мм  вн (10/400шт)</t>
  </si>
  <si>
    <t>FRK-110123</t>
  </si>
  <si>
    <t>VRF312</t>
  </si>
  <si>
    <t>штуцер для шланга 1/2"-12мм  вн (10/400шт)</t>
  </si>
  <si>
    <t>86.00 руб.</t>
  </si>
  <si>
    <t>FRK-110124</t>
  </si>
  <si>
    <t>VRF314</t>
  </si>
  <si>
    <t>штуцер для шланга 1/2"-14мм  вн (10/400шт)</t>
  </si>
  <si>
    <t>FRK-110125</t>
  </si>
  <si>
    <t>VRF316</t>
  </si>
  <si>
    <t>штуцер для шланга 1/2"-16мм  вн (10/350шт)</t>
  </si>
  <si>
    <t>105.11 руб.</t>
  </si>
  <si>
    <t>FRK-110126</t>
  </si>
  <si>
    <t>VRF318</t>
  </si>
  <si>
    <t>штуцер для шланга 1/2"-18мм  вн (10/350шт)</t>
  </si>
  <si>
    <t>FRK-110127</t>
  </si>
  <si>
    <t>VRF320</t>
  </si>
  <si>
    <t>штуцер для шланга 1/2"-20мм  вн (10/300шт)</t>
  </si>
  <si>
    <t>114.66 руб.</t>
  </si>
  <si>
    <t>FRK-110128</t>
  </si>
  <si>
    <t>VRF420</t>
  </si>
  <si>
    <t>штуцер для шланга 3/4"-20мм  вн (10/240шт)</t>
  </si>
  <si>
    <t>175.18 руб.</t>
  </si>
  <si>
    <t>FRK-110129</t>
  </si>
  <si>
    <t>VRF425</t>
  </si>
  <si>
    <t>штуцер для шланга 3/4"-25мм  вн (10/200шт)</t>
  </si>
  <si>
    <t>FRK-110130</t>
  </si>
  <si>
    <t>VRF525</t>
  </si>
  <si>
    <t>штуцер для шланга 1"- 25мм  вн (10/150шт)</t>
  </si>
  <si>
    <t>226.14 руб.</t>
  </si>
  <si>
    <t>FRK-110131</t>
  </si>
  <si>
    <t>VRF632</t>
  </si>
  <si>
    <t>штуцер для шланга 1 1/4"-32мм вн (10/90шт)</t>
  </si>
  <si>
    <t>353.54 руб.</t>
  </si>
  <si>
    <t>FRK-110132</t>
  </si>
  <si>
    <t>VRF740</t>
  </si>
  <si>
    <t>штуцер для шланга 1 1/2"-40 мм вн (5/50шт)</t>
  </si>
  <si>
    <t>488.90 руб.</t>
  </si>
  <si>
    <t>FRK-110133</t>
  </si>
  <si>
    <t>VRM310</t>
  </si>
  <si>
    <t>штуцер для шланга 1/2"-10мм  нар (10/400шт)</t>
  </si>
  <si>
    <t>FRK-110134</t>
  </si>
  <si>
    <t>VRM312</t>
  </si>
  <si>
    <t>штуцер для шланга 1/2"-12мм  нар (10/400шт)</t>
  </si>
  <si>
    <t>FRK-110135</t>
  </si>
  <si>
    <t>VRM314</t>
  </si>
  <si>
    <t>штуцер для шланга 1/2"-14мм  нар (10/400шт)</t>
  </si>
  <si>
    <t>87.59 руб.</t>
  </si>
  <si>
    <t>FRK-110136</t>
  </si>
  <si>
    <t>VRM316</t>
  </si>
  <si>
    <t>штуцер для шланга 1/2"-16мм  нар (10/350шт)</t>
  </si>
  <si>
    <t>93.96 руб.</t>
  </si>
  <si>
    <t>FRK-110137</t>
  </si>
  <si>
    <t>VRM318</t>
  </si>
  <si>
    <t>штуцер для шланга 1/2"-18мм  нар (10/350шт)</t>
  </si>
  <si>
    <t>97.14 руб.</t>
  </si>
  <si>
    <t>FRK-110138</t>
  </si>
  <si>
    <t>VRM320</t>
  </si>
  <si>
    <t>штуцер для шланга 1/2"-20мм  нар (10/300шт)</t>
  </si>
  <si>
    <t>100.33 руб.</t>
  </si>
  <si>
    <t>FRK-110139</t>
  </si>
  <si>
    <t>VRM420</t>
  </si>
  <si>
    <t>штуцер для шланга 3/4"-20мм  нар (10/240шт)</t>
  </si>
  <si>
    <t>141.73 руб.</t>
  </si>
  <si>
    <t>FRK-110140</t>
  </si>
  <si>
    <t>VRM425</t>
  </si>
  <si>
    <t>штуцер для шланга 3/4"-25мм  нар (10/200шт)</t>
  </si>
  <si>
    <t>FRK-110141</t>
  </si>
  <si>
    <t>VRM518</t>
  </si>
  <si>
    <t>штуцер для шланга 1"- 18мм  нар</t>
  </si>
  <si>
    <t>285.60 руб.</t>
  </si>
  <si>
    <t>FRK-110142</t>
  </si>
  <si>
    <t>VRM520</t>
  </si>
  <si>
    <t>штуцер для шланга 1"- 20мм  нар (10/180шт)</t>
  </si>
  <si>
    <t>189.51 руб.</t>
  </si>
  <si>
    <t>FRK-110143</t>
  </si>
  <si>
    <t>VRM525</t>
  </si>
  <si>
    <t>штуцер для шланга 1"- 25мм  нар (10/150шт)</t>
  </si>
  <si>
    <t>219.77 руб.</t>
  </si>
  <si>
    <t>FRK-110144</t>
  </si>
  <si>
    <t>VRM632</t>
  </si>
  <si>
    <t>штуцер для шланга 1 1/4"-32мм нар (10/90шт)</t>
  </si>
  <si>
    <t>307.35 руб.</t>
  </si>
  <si>
    <t>FRK-110145</t>
  </si>
  <si>
    <t>VRM740</t>
  </si>
  <si>
    <t>штуцер для шланга 1 1/2"-40 мм нар (10/60шт)</t>
  </si>
  <si>
    <t>445.90 руб.</t>
  </si>
  <si>
    <t>FRK-110146</t>
  </si>
  <si>
    <t>VRM850</t>
  </si>
  <si>
    <t>штуцер для шланга 2"-50мм  нар (2/30шт)</t>
  </si>
  <si>
    <t>780.33 руб.</t>
  </si>
  <si>
    <t>FRK-110147</t>
  </si>
  <si>
    <t>XSB603</t>
  </si>
  <si>
    <t>соединитель шланга 1/2 (10/500шт)</t>
  </si>
  <si>
    <t>58.92 руб.</t>
  </si>
  <si>
    <t>FRK-110148</t>
  </si>
  <si>
    <t>XSB604</t>
  </si>
  <si>
    <t>соединитель шланга 3/4 (10/250шт)</t>
  </si>
  <si>
    <t>FRK-110149</t>
  </si>
  <si>
    <t>XSB605</t>
  </si>
  <si>
    <t>соединитель шланга 1 (10/180шт)</t>
  </si>
  <si>
    <t>FRK-110150</t>
  </si>
  <si>
    <t>XSA503</t>
  </si>
  <si>
    <t>соединитель шланга 1/2 разъемный (5/250шт)</t>
  </si>
  <si>
    <t>FRK-110151</t>
  </si>
  <si>
    <t>XSA504</t>
  </si>
  <si>
    <t>соединитель шланга 3/4 разъемный (5/125шт)</t>
  </si>
  <si>
    <t>FRK-110152</t>
  </si>
  <si>
    <t>XSA505</t>
  </si>
  <si>
    <t>соединитель шланга 1 разъемный (5/75шт)</t>
  </si>
  <si>
    <t>422.01 руб.</t>
  </si>
  <si>
    <t>FRK-110153</t>
  </si>
  <si>
    <t>SDF3</t>
  </si>
  <si>
    <t>врезка штуцер для емкости ЛАТУНЬ 1/2 (20/200шт)</t>
  </si>
  <si>
    <t>174.62 руб.</t>
  </si>
  <si>
    <t>FRK-110154</t>
  </si>
  <si>
    <t>SDF4</t>
  </si>
  <si>
    <t>врезка штуцер для емкости ЛАТУНЬ 3/4 (10/150шт)</t>
  </si>
  <si>
    <t>270.75 руб.</t>
  </si>
  <si>
    <t>FRK-110155</t>
  </si>
  <si>
    <t>SDF5</t>
  </si>
  <si>
    <t>врезка штуцер для емкости ЛАТУНЬ 1 (5/100 шт)</t>
  </si>
  <si>
    <t>394.94 руб.</t>
  </si>
  <si>
    <t>FRK-110156</t>
  </si>
  <si>
    <t>HJSN33</t>
  </si>
  <si>
    <t>Сгон ПЛОСКИЙ разъемный прямой (американка) прокладка паранит 1/2" вн-нар (10/150шт)</t>
  </si>
  <si>
    <t>FRK-110157</t>
  </si>
  <si>
    <t>HJSN44</t>
  </si>
  <si>
    <t>Сгон ПЛОСКИЙ разъемный прямой (американка) прокладка паранит 3/4" вн-нар (10/80шт)</t>
  </si>
  <si>
    <t>FRK-110158</t>
  </si>
  <si>
    <t>HJSN55</t>
  </si>
  <si>
    <t>Сгон ПЛОСКИЙ разъемный прямой (американка) прокладка паранит 1" вн-нар (5/50шт)</t>
  </si>
  <si>
    <t>566.93 руб.</t>
  </si>
  <si>
    <t>FRK-110159</t>
  </si>
  <si>
    <t>HJSN66</t>
  </si>
  <si>
    <t>Сгон ПЛОСКИЙ разъемный прямой (американка)  прокладка паранит 1 1/4" вн-нар (4/36шт)</t>
  </si>
  <si>
    <t>FRK-110160</t>
  </si>
  <si>
    <t>HJSN77</t>
  </si>
  <si>
    <t>Сгон ПЛОСКИЙ разъемный прямой (американка) прокладка паранит 1 1/2" вн-нар (2/24шт)</t>
  </si>
  <si>
    <t>1 202.34 руб.</t>
  </si>
  <si>
    <t>FRK-110161</t>
  </si>
  <si>
    <t>HJSN88</t>
  </si>
  <si>
    <t>Сгон ПЛОСКИЙ разъемный прямой (американка) прокладка паранит 2" вн-нар (2/16шт)</t>
  </si>
  <si>
    <t>1 635.50 руб.</t>
  </si>
  <si>
    <t>FRK-110162</t>
  </si>
  <si>
    <t>SMC80</t>
  </si>
  <si>
    <t>Сгон удлинитель латунный 1/2 80мм (5/300шт)</t>
  </si>
  <si>
    <t>FRK-110163</t>
  </si>
  <si>
    <t>SMC100</t>
  </si>
  <si>
    <t>Сгон удлинитель латунный 1/2 100мм (2/250шт)</t>
  </si>
  <si>
    <t>FRK-110164</t>
  </si>
  <si>
    <t>SMC150</t>
  </si>
  <si>
    <t>Сгон удлинитель латунный 1/2 150мм (2/200шт)</t>
  </si>
  <si>
    <t>FRK-110165</t>
  </si>
  <si>
    <t>SMC200</t>
  </si>
  <si>
    <t>Сгон удлинитель латунный 1/2 200мм (2/150шт)</t>
  </si>
  <si>
    <t>614.71 руб.</t>
  </si>
  <si>
    <t>FRK-110166</t>
  </si>
  <si>
    <t>SMC250</t>
  </si>
  <si>
    <t>Сгон удлинитель латунный 1/2 250мм (2/100шт)</t>
  </si>
  <si>
    <t>748.48 руб.</t>
  </si>
  <si>
    <t>FRK-110167</t>
  </si>
  <si>
    <t>SFH99</t>
  </si>
  <si>
    <t>Переходник для фильтра (резьба-обжим трубки)</t>
  </si>
  <si>
    <t>FRK-110168</t>
  </si>
  <si>
    <t>VER108</t>
  </si>
  <si>
    <t>Пятиходовое соединение для насоса 1"*80  (2/30шт)</t>
  </si>
  <si>
    <t>508.01 руб.</t>
  </si>
  <si>
    <t>FRK-110169</t>
  </si>
  <si>
    <t>VER109</t>
  </si>
  <si>
    <t>Пятиходовое соединение для насоса 1"*100 (2/30шт)</t>
  </si>
  <si>
    <t>600.37 руб.</t>
  </si>
  <si>
    <t>FRK-110170</t>
  </si>
  <si>
    <t>VR30</t>
  </si>
  <si>
    <t>Планка установочная с водорозетками 1/2 вн-вн (2/50шт)</t>
  </si>
  <si>
    <t>FRK-110175</t>
  </si>
  <si>
    <t>SHN21</t>
  </si>
  <si>
    <t>ниппель переходной нар-нар 3/8"-1/4"  (20/600шт)</t>
  </si>
  <si>
    <t>46.18 руб.</t>
  </si>
  <si>
    <t>FRK-110176</t>
  </si>
  <si>
    <t>SHN31</t>
  </si>
  <si>
    <t>ниппель переходной нар-нар 1/2"-1/4" (20/600шт)</t>
  </si>
  <si>
    <t>FRK-110177</t>
  </si>
  <si>
    <t>SHN32</t>
  </si>
  <si>
    <t>ниппель переходной нар-нар 1/2"-3/8" (20/550шт)</t>
  </si>
  <si>
    <t>FRK-110178</t>
  </si>
  <si>
    <t>VRF309</t>
  </si>
  <si>
    <t>штуцер для шланга 1/2"-9мм  вн (10/400шт)</t>
  </si>
  <si>
    <t>78.03 руб.</t>
  </si>
  <si>
    <t>FRK-110179</t>
  </si>
  <si>
    <t>VRF414</t>
  </si>
  <si>
    <t>штуцер для шланга 3/4"-14мм  вн (10/270шт)</t>
  </si>
  <si>
    <t>136.96 руб.</t>
  </si>
  <si>
    <t>FRK-110180</t>
  </si>
  <si>
    <t>VRF416</t>
  </si>
  <si>
    <t>штуцер для шланга 3/4"-16мм  вн (10/240шт)</t>
  </si>
  <si>
    <t>146.51 руб.</t>
  </si>
  <si>
    <t>FRK-110181</t>
  </si>
  <si>
    <t>VRF418</t>
  </si>
  <si>
    <t>штуцер для шланга 3/4"-18мм  вн (10/240шт)</t>
  </si>
  <si>
    <t>151.29 руб.</t>
  </si>
  <si>
    <t>FRK-110182</t>
  </si>
  <si>
    <t>VRM110</t>
  </si>
  <si>
    <t>штуцер для шланга 1/4"-10мм  нар (10/600шт)</t>
  </si>
  <si>
    <t>FRK-110183</t>
  </si>
  <si>
    <t>VRM112</t>
  </si>
  <si>
    <t>штуцер для шланга 1/4"-12мм  нар (10/600шт)</t>
  </si>
  <si>
    <t>54.15 руб.</t>
  </si>
  <si>
    <t>FRK-110184</t>
  </si>
  <si>
    <t>VRM114</t>
  </si>
  <si>
    <t>штуцер для шланга 1/4"-14мм  нар (10/600шт)</t>
  </si>
  <si>
    <t>FRK-110185</t>
  </si>
  <si>
    <t>VRM308</t>
  </si>
  <si>
    <t>штуцер для шланга 1/2"-8мм  нар (10/400шт)</t>
  </si>
  <si>
    <t>73.26 руб.</t>
  </si>
  <si>
    <t>FRK-110186</t>
  </si>
  <si>
    <t>VRM309</t>
  </si>
  <si>
    <t>штуцер для шланга 1/2"-9мм  нар (10/400шт)</t>
  </si>
  <si>
    <t>FRK-110187</t>
  </si>
  <si>
    <t>VRM414</t>
  </si>
  <si>
    <t>штуцер для шланга 3/4"-14мм  нар (10/270шт)</t>
  </si>
  <si>
    <t>FRK-110188</t>
  </si>
  <si>
    <t>VRM416</t>
  </si>
  <si>
    <t>штуцер для шланга 3/4"-16мм  нар (10/240шт)</t>
  </si>
  <si>
    <t>FRK-110189</t>
  </si>
  <si>
    <t>VRM418</t>
  </si>
  <si>
    <t>штуцер для шланга 3/4"-18мм  нар (10/240шт)</t>
  </si>
  <si>
    <t>FRK-110190</t>
  </si>
  <si>
    <t>VRM532</t>
  </si>
  <si>
    <t>штуцер для шланга 1"- 32мм  нар (10/130шт)</t>
  </si>
  <si>
    <t>262.76 руб.</t>
  </si>
  <si>
    <t>FRK-110203</t>
  </si>
  <si>
    <t>VRFM33-10</t>
  </si>
  <si>
    <t>эксцентрик 1/2"вн x 1/2"нар - 10мм   (10/300шт)</t>
  </si>
  <si>
    <t>250.02 руб.</t>
  </si>
  <si>
    <t>FRK-110204</t>
  </si>
  <si>
    <t>VRFM33-20</t>
  </si>
  <si>
    <t>эксцентрик 1/2"вн x 1/2"нар - 20мм   (10/300шт)</t>
  </si>
  <si>
    <t>285.06 руб.</t>
  </si>
  <si>
    <t>FRK-110205</t>
  </si>
  <si>
    <t>VRFM33-30</t>
  </si>
  <si>
    <t>эксцентрик 1/2"вн x 1/2"нар - 30мм   (10/300шт)</t>
  </si>
  <si>
    <t>364.68 руб.</t>
  </si>
  <si>
    <t>FRK-110206</t>
  </si>
  <si>
    <t>VRFM33-40</t>
  </si>
  <si>
    <t>эксцентрик 1/2"вн x 1/2"нар - 40мм   (10/300шт)</t>
  </si>
  <si>
    <t>431.57 руб.</t>
  </si>
  <si>
    <t>FRK-110207</t>
  </si>
  <si>
    <t>VRFM33-50</t>
  </si>
  <si>
    <t>эксцентрик 1/2"вн x 1/2"нар - 50мм   (10/300шт)</t>
  </si>
  <si>
    <t>FRK-110208</t>
  </si>
  <si>
    <t>VRFM43-10</t>
  </si>
  <si>
    <t>эксцентрик 3/4"вн x 1/2"нар - 10мм   (10/300шт)</t>
  </si>
  <si>
    <t>261.17 руб.</t>
  </si>
  <si>
    <t>FRK-110209</t>
  </si>
  <si>
    <t>VRFM43-20</t>
  </si>
  <si>
    <t>эксцентрик 3/4"вн x 1/2"нар - 20мм   (10/300шт)</t>
  </si>
  <si>
    <t>313.72 руб.</t>
  </si>
  <si>
    <t>FRK-110210</t>
  </si>
  <si>
    <t>VRFM43-30</t>
  </si>
  <si>
    <t>эксцентрик 3/4"вн x 1/2"нар - 30мм   (10/300шт)</t>
  </si>
  <si>
    <t>493.68 руб.</t>
  </si>
  <si>
    <t>FRK-110211</t>
  </si>
  <si>
    <t>VRFM44-10</t>
  </si>
  <si>
    <t>эксцентрик 3/4"вн x 3/4"нар - 10мм   (10/300шт)</t>
  </si>
  <si>
    <t>294.61 руб.</t>
  </si>
  <si>
    <t>FRK-110212</t>
  </si>
  <si>
    <t>VRFM44-20</t>
  </si>
  <si>
    <t>эксцентрик 3/4"вн x 3/4"нар - 20мм   (10/300шт)</t>
  </si>
  <si>
    <t>FRK-110213</t>
  </si>
  <si>
    <t>VRFM44-30</t>
  </si>
  <si>
    <t>эксцентрик 3/4"вн x 3/4"нар - 30мм   (10/300шт)</t>
  </si>
  <si>
    <t>FRK-110214</t>
  </si>
  <si>
    <t>VRFM44-40</t>
  </si>
  <si>
    <t>эксцентрик 3/4"вн x 3/4"нар - 40мм   (10/300шт)</t>
  </si>
  <si>
    <t>619.48 руб.</t>
  </si>
  <si>
    <t>FRK-110215</t>
  </si>
  <si>
    <t>VRFM44-50</t>
  </si>
  <si>
    <t>эксцентрик 3/4"вн x 3/4"нар - 50мм   (10/300шт)</t>
  </si>
  <si>
    <t>681.59 руб.</t>
  </si>
  <si>
    <t>FRK-110216</t>
  </si>
  <si>
    <t>VRMM43-10</t>
  </si>
  <si>
    <t>эксцентрик 3/4"нар x 1/2"нар - 10мм   (10/300шт)</t>
  </si>
  <si>
    <t>FRK-110217</t>
  </si>
  <si>
    <t>VRMM43-20</t>
  </si>
  <si>
    <t>эксцентрик 3/4"нар x 1/2"нар - 20мм   (10/300шт)</t>
  </si>
  <si>
    <t>337.61 руб.</t>
  </si>
  <si>
    <t>FRK-110218</t>
  </si>
  <si>
    <t>VRMM43-30</t>
  </si>
  <si>
    <t>эксцентрик 3/4"нар x 1/2"нар - 30мм   (10/300шт)</t>
  </si>
  <si>
    <t>382.20 руб.</t>
  </si>
  <si>
    <t>FRK-110219</t>
  </si>
  <si>
    <t>VRMM43-40</t>
  </si>
  <si>
    <t>эксцентрик 3/4"нар x 1/2"нар - 40мм   (10/300шт)</t>
  </si>
  <si>
    <t>442.72 руб.</t>
  </si>
  <si>
    <t>FRK-110220</t>
  </si>
  <si>
    <t>VRMM43-50</t>
  </si>
  <si>
    <t>эксцентрик 3/4"нар x 1/2"нар - 50мм   (10/300шт)</t>
  </si>
  <si>
    <t>476.16 руб.</t>
  </si>
  <si>
    <t>FRK-110221</t>
  </si>
  <si>
    <t>SHN33A</t>
  </si>
  <si>
    <t>ниппель нар-нар 1/2" удлиненный (10/350шт)</t>
  </si>
  <si>
    <t>FRK-110300</t>
  </si>
  <si>
    <t>DTHN6</t>
  </si>
  <si>
    <t>пробка 11/4" нар (20/180шт)</t>
  </si>
  <si>
    <t>FRK-110301</t>
  </si>
  <si>
    <t>DTHN7</t>
  </si>
  <si>
    <t>пробка 11/2" нар (10/100шт)</t>
  </si>
  <si>
    <t>FRK-110302</t>
  </si>
  <si>
    <t>DTHN8</t>
  </si>
  <si>
    <t>пробка 2" нар (5/60шт)</t>
  </si>
  <si>
    <t>480.94 руб.</t>
  </si>
  <si>
    <t>FRK-110303</t>
  </si>
  <si>
    <t>HJKN88</t>
  </si>
  <si>
    <t>Сгон КОНУС разъемный прямой (американка) 2" вн-нар (2/16шт)</t>
  </si>
  <si>
    <t>1 600.46 руб.</t>
  </si>
  <si>
    <t>FRK-110304</t>
  </si>
  <si>
    <t>LFHN45</t>
  </si>
  <si>
    <t>угольник переходной 3/4"-1" вн-нар (10/60шт)</t>
  </si>
  <si>
    <t>FRK-110305</t>
  </si>
  <si>
    <t>THHFN333</t>
  </si>
  <si>
    <t>тройник 1/2" нар-нар-вн (10/100шт)</t>
  </si>
  <si>
    <t>230.91 руб.</t>
  </si>
  <si>
    <t>FRK-110306</t>
  </si>
  <si>
    <t>TFHFN333</t>
  </si>
  <si>
    <t>тройник 1/2" вн-нар-вн (10/100шт)</t>
  </si>
  <si>
    <t>FRK-110307</t>
  </si>
  <si>
    <t>TFFHN333</t>
  </si>
  <si>
    <t>тройник 1/2" вн-вн-нар (10/100шт)</t>
  </si>
  <si>
    <t>FRK-110308</t>
  </si>
  <si>
    <t>HJL33</t>
  </si>
  <si>
    <t>Сгон УГЛОВОЙ разъемный (американка) латунь 1/2" вн-нар (10/100шт)</t>
  </si>
  <si>
    <t>FRK-110309</t>
  </si>
  <si>
    <t>HJL44</t>
  </si>
  <si>
    <t>Сгон УГЛОВОЙ разъемный (американка) латунь 3/4" вн-нар (10/70шт)</t>
  </si>
  <si>
    <t>FRK-110310</t>
  </si>
  <si>
    <t>HJL55</t>
  </si>
  <si>
    <t>Сгон УГЛОВОЙ разъемный (американка) латунь 1" вн-нар (4/32шт)</t>
  </si>
  <si>
    <t>821.73 руб.</t>
  </si>
  <si>
    <t>FRK-110311</t>
  </si>
  <si>
    <t>HJL66</t>
  </si>
  <si>
    <t>Сгон УГЛОВОЙ разъемный (американка) латунь 1 1/4" вн-нар (2/20шт)</t>
  </si>
  <si>
    <t>1 213.49 руб.</t>
  </si>
  <si>
    <t>FRK-110315</t>
  </si>
  <si>
    <t>HJF66</t>
  </si>
  <si>
    <t>Сгон прямой разъемный (американка) латунь 11/4" вн-вн (4/36шт)</t>
  </si>
  <si>
    <t>1 068.57 руб.</t>
  </si>
  <si>
    <t>FRK-110316</t>
  </si>
  <si>
    <t>HJF77</t>
  </si>
  <si>
    <t>Сгон прямой разъемный (американка) латунь 11/2" вн-вн (2/24шт)</t>
  </si>
  <si>
    <t>1 903.04 руб.</t>
  </si>
  <si>
    <t>FRK-110317</t>
  </si>
  <si>
    <t>HJF88</t>
  </si>
  <si>
    <t>Сгон прямой разъемный (американка) латунь 2" вн-вн (2/16шт)</t>
  </si>
  <si>
    <t>2 901.54 руб.</t>
  </si>
  <si>
    <t>FRK-110318</t>
  </si>
  <si>
    <t>HJH33</t>
  </si>
  <si>
    <t>Сгон прямой разъемный (американка) латунь 1/2" нар-нар (10/150шт)</t>
  </si>
  <si>
    <t>205.43 руб.</t>
  </si>
  <si>
    <t>FRK-110319</t>
  </si>
  <si>
    <t>HJH44</t>
  </si>
  <si>
    <t>Сгон прямой разъемный (американка) латунь 3/4" нар-нар (10/150шт)</t>
  </si>
  <si>
    <t>331.24 руб.</t>
  </si>
  <si>
    <t>FRK-110350</t>
  </si>
  <si>
    <t>LFN43</t>
  </si>
  <si>
    <t>угольник переходной 3/4"-1/2" вн-вн (10/140шт)</t>
  </si>
  <si>
    <t>FRK-110351</t>
  </si>
  <si>
    <t>LFN54</t>
  </si>
  <si>
    <t>угольник переходной 1"-3/4" вн-вн (10/90шт)</t>
  </si>
  <si>
    <t>429.98 руб.</t>
  </si>
  <si>
    <t>FRK-110352</t>
  </si>
  <si>
    <t>LFHN34</t>
  </si>
  <si>
    <t>угольник переходной 1/2"-3/4" вн-нар (10/140шт)</t>
  </si>
  <si>
    <t>FRK-110353</t>
  </si>
  <si>
    <t>LFHN35</t>
  </si>
  <si>
    <t>угольник переходной 1/2"-1" вн-нар (10/80шт)</t>
  </si>
  <si>
    <t>FRK-110400</t>
  </si>
  <si>
    <t>SHN73</t>
  </si>
  <si>
    <t>ниппель переходной нар-нар 1 1/2"-1/2" (5/60шт)</t>
  </si>
  <si>
    <t>323.28 руб.</t>
  </si>
  <si>
    <t>FRK-110401</t>
  </si>
  <si>
    <t>SHN74</t>
  </si>
  <si>
    <t>ниппель переходной нар-нар 1 1/2"-3/4" (5/60шт)</t>
  </si>
  <si>
    <t>FRK-110402</t>
  </si>
  <si>
    <t>SFN63</t>
  </si>
  <si>
    <t>муфта переходная вн-вн 1 1/4"-1/2" (2/100шт)</t>
  </si>
  <si>
    <t>264.36 руб.</t>
  </si>
  <si>
    <t>FRK-110403</t>
  </si>
  <si>
    <t>SFHN73</t>
  </si>
  <si>
    <t>переходник 1 1/2"-1/2" вн-нар (2/80шт)</t>
  </si>
  <si>
    <t>FRK-110404</t>
  </si>
  <si>
    <t>SFHN84</t>
  </si>
  <si>
    <t>переходник 2"-3/4" вн-нар (2/50шт)</t>
  </si>
  <si>
    <t>FRK-110405</t>
  </si>
  <si>
    <t>TFN666</t>
  </si>
  <si>
    <t>тройник 11/4" вн-вн-вн (2/30шт)</t>
  </si>
  <si>
    <t>866.32 руб.</t>
  </si>
  <si>
    <t>FRK-110406</t>
  </si>
  <si>
    <t>TFN777</t>
  </si>
  <si>
    <t>тройник 11/2" вн-вн-вн (2/22шт)</t>
  </si>
  <si>
    <t>1 191.19 руб.</t>
  </si>
  <si>
    <t>FRK-110407</t>
  </si>
  <si>
    <t>TFN888</t>
  </si>
  <si>
    <t>тройник 2" вн-вн-вн (2/12шт)</t>
  </si>
  <si>
    <t>1 613.20 руб.</t>
  </si>
  <si>
    <t>FRK-110411</t>
  </si>
  <si>
    <t>LFN66</t>
  </si>
  <si>
    <t>угольник 11/4" вн-вн (3/30шт)</t>
  </si>
  <si>
    <t>769.18 руб.</t>
  </si>
  <si>
    <t>FRK-110412</t>
  </si>
  <si>
    <t>LFN77</t>
  </si>
  <si>
    <t>угольник 11/2" вн-вн (2/24шт)</t>
  </si>
  <si>
    <t>1 130.68 руб.</t>
  </si>
  <si>
    <t>FRK-110413</t>
  </si>
  <si>
    <t>LFN88</t>
  </si>
  <si>
    <t>угольник 2" вн-вн (2/12шт)</t>
  </si>
  <si>
    <t>FRK-110414</t>
  </si>
  <si>
    <t>LFHN66</t>
  </si>
  <si>
    <t>угольник 11/4" вн-нар (2/20шт)</t>
  </si>
  <si>
    <t>FRK-110415</t>
  </si>
  <si>
    <t>LFHN77</t>
  </si>
  <si>
    <t>угольник 11/2" вн-нар (3/15шт)</t>
  </si>
  <si>
    <t>955.50 руб.</t>
  </si>
  <si>
    <t>FRK-110416</t>
  </si>
  <si>
    <t>LFHN88</t>
  </si>
  <si>
    <t>угольник 2" вн-нар (3/15шт)</t>
  </si>
  <si>
    <t>1 420.51 руб.</t>
  </si>
  <si>
    <t>FRK-110417</t>
  </si>
  <si>
    <t>SHN84</t>
  </si>
  <si>
    <t>ниппель переходной нар-нар 2"-3/4" (20/50шт)</t>
  </si>
  <si>
    <t>485.71 руб.</t>
  </si>
  <si>
    <t>FRK-110418</t>
  </si>
  <si>
    <t>SFHN21</t>
  </si>
  <si>
    <t>переходник 3/8"-1/4" вн-нар (20/600шт)</t>
  </si>
  <si>
    <t>FRK-110419</t>
  </si>
  <si>
    <t>SFHN31</t>
  </si>
  <si>
    <t>переходник 1/2"-1/4" вн-нар (20/400шт)</t>
  </si>
  <si>
    <t>FRK-110420</t>
  </si>
  <si>
    <t>BXHFN84</t>
  </si>
  <si>
    <t>футорка 2"-3/4" нар-вн (1/35шт)</t>
  </si>
  <si>
    <t>894.99 руб.</t>
  </si>
  <si>
    <t>FRK-110421</t>
  </si>
  <si>
    <t>BXHFN63</t>
  </si>
  <si>
    <t>футорка 1 1/4"-1/2" нар-вн (10/100шт)</t>
  </si>
  <si>
    <t>339.20 руб.</t>
  </si>
  <si>
    <t>FRK-110422</t>
  </si>
  <si>
    <t>BXHFN73</t>
  </si>
  <si>
    <t>футорка 1 1/2"-1/2" нар-вн (2/50шт)</t>
  </si>
  <si>
    <t>495.27 руб.</t>
  </si>
  <si>
    <t>FRK-110423</t>
  </si>
  <si>
    <t>BXHFN74</t>
  </si>
  <si>
    <t>футорка 1 1/2"-3/4" нар-вн (2/50шт)</t>
  </si>
  <si>
    <t>509.60 руб.</t>
  </si>
  <si>
    <t>FRK-110424</t>
  </si>
  <si>
    <t>BXHFN76</t>
  </si>
  <si>
    <t>футорка 1 1/2"-1 1/4" нар-вн</t>
  </si>
  <si>
    <t>240.47 руб.</t>
  </si>
  <si>
    <t>FRK-110425</t>
  </si>
  <si>
    <t>XFN333</t>
  </si>
  <si>
    <t>Крестовина 1/2г*1/2г*1/2г*1/2г (10/100шт)</t>
  </si>
  <si>
    <t>238.88 руб.</t>
  </si>
  <si>
    <t>FRK-110426</t>
  </si>
  <si>
    <t>XFN444</t>
  </si>
  <si>
    <t>Крестовина 3/4г*3/4г*3/4г*3/4г (5/60шт)</t>
  </si>
  <si>
    <t>FRK-110427</t>
  </si>
  <si>
    <t>XFN555</t>
  </si>
  <si>
    <t>Крестовина 1г*1г*1г*1г (2/30шт)</t>
  </si>
  <si>
    <t>668.85 руб.</t>
  </si>
  <si>
    <t>FRK-110470</t>
  </si>
  <si>
    <t>SDF6</t>
  </si>
  <si>
    <t>врезка штуцер для емкости ЛАТУНЬ 11/4" (2/50шт)</t>
  </si>
  <si>
    <t>603.70 руб.</t>
  </si>
  <si>
    <t>FRK-110471</t>
  </si>
  <si>
    <t>SDF7</t>
  </si>
  <si>
    <t>врезка штуцер для емкости ЛАТУНЬ 11/2" (2/36шт)</t>
  </si>
  <si>
    <t>738.23 руб.</t>
  </si>
  <si>
    <t>FRK-110472</t>
  </si>
  <si>
    <t>SDF8</t>
  </si>
  <si>
    <t>врезка штуцер для емкости ЛАТУНЬ 2" (2/25шт)</t>
  </si>
  <si>
    <t>1 064.69 руб.</t>
  </si>
  <si>
    <t>FRK-110500</t>
  </si>
  <si>
    <t>DFC6</t>
  </si>
  <si>
    <t>контргайка 1 1/4" с бортиком (20/250шт)</t>
  </si>
  <si>
    <t>FRK-110501</t>
  </si>
  <si>
    <t>DFC7</t>
  </si>
  <si>
    <t>контргайка 1 1/2" с бортиком (10/100шт)</t>
  </si>
  <si>
    <t>FRK-110502</t>
  </si>
  <si>
    <t>DFC8</t>
  </si>
  <si>
    <t>контргайка 2" с бортиком (10/100шт)</t>
  </si>
  <si>
    <t>FRK-110503</t>
  </si>
  <si>
    <t>BXHFN21</t>
  </si>
  <si>
    <t>футорка 3/8"-1/4" нар-вн (20/500шт)</t>
  </si>
  <si>
    <t>FRK-110504</t>
  </si>
  <si>
    <t>TFN636</t>
  </si>
  <si>
    <t>Тройник НИКЕЛЬ T11/4г*1/2г*11/4г  ViEiR (30/2шт)</t>
  </si>
  <si>
    <t>538.27 руб.</t>
  </si>
  <si>
    <t>FRK-110505</t>
  </si>
  <si>
    <t>TFN646</t>
  </si>
  <si>
    <t>Тройник НИКЕЛЬ T11/4г*3/4г*11/4г  ViEiR (30/5шт)</t>
  </si>
  <si>
    <t>FRK-110506</t>
  </si>
  <si>
    <t>TFN656</t>
  </si>
  <si>
    <t>Тройник НИКЕЛЬ T11/4г*1г*11/4г  ViEiR (30/2шт)</t>
  </si>
  <si>
    <t>FRK-110507</t>
  </si>
  <si>
    <t>THFHN434</t>
  </si>
  <si>
    <t>Тройник  НИКЕЛЬ T3/4ш*1/2г*3/4ш  ViEiR (80/5шт)</t>
  </si>
  <si>
    <t>FRK-110508</t>
  </si>
  <si>
    <t>THFHN444</t>
  </si>
  <si>
    <t>Тройник  НИКЕЛЬ T3/4ш*3/4г*3/4ш  ViEiR (80/5шт)</t>
  </si>
  <si>
    <t>FRK-110509</t>
  </si>
  <si>
    <t>TFHHN444</t>
  </si>
  <si>
    <t>Тройник  НИКЕЛЬ T3/4ш*3/4ш*3/4г  ViEiR (80/5шт)</t>
  </si>
  <si>
    <t>316.91 руб.</t>
  </si>
  <si>
    <t>FRK-110510</t>
  </si>
  <si>
    <t>TFFHN444</t>
  </si>
  <si>
    <t>Тройник  НИКЕЛЬ T3/4г*3/4г*3/4ш  ViEiR (80/5шт)</t>
  </si>
  <si>
    <t>FRK-110511</t>
  </si>
  <si>
    <t>TFHFN444</t>
  </si>
  <si>
    <t>Тройник  НИКЕЛЬ T3/4г*3/4ш*3/4г ViEiR (80/5шт)</t>
  </si>
  <si>
    <t>318.50 руб.</t>
  </si>
  <si>
    <t>FRK-110512</t>
  </si>
  <si>
    <t>BXHFN31</t>
  </si>
  <si>
    <t>футорка 1/2"-1/4" нар-вн (20/600шт)</t>
  </si>
  <si>
    <t>65.29 руб.</t>
  </si>
  <si>
    <t>FRK-120001</t>
  </si>
  <si>
    <t>HJX33</t>
  </si>
  <si>
    <t>американка прямая S1/2F*1/2M "(ХРОМ.) VR (4/40шт)</t>
  </si>
  <si>
    <t>242.06 руб.</t>
  </si>
  <si>
    <t>FRK-120002</t>
  </si>
  <si>
    <t>HJX44</t>
  </si>
  <si>
    <t>американка прямая S3/4F*3/4M "(ХРОМ.) VR (4/40шт)</t>
  </si>
  <si>
    <t>328.06 руб.</t>
  </si>
  <si>
    <t>FRK-120003</t>
  </si>
  <si>
    <t>HJX55</t>
  </si>
  <si>
    <t>американка прямая S1F*1M "(ХРОМ.) VR (4/40шт)</t>
  </si>
  <si>
    <t>514.38 руб.</t>
  </si>
  <si>
    <t>FRK-120004</t>
  </si>
  <si>
    <t>SHX33</t>
  </si>
  <si>
    <t>ниппель  VR S1/2"M * 1/2"M хром.(10/360шт)</t>
  </si>
  <si>
    <t>FRK-120005</t>
  </si>
  <si>
    <t>SHX44</t>
  </si>
  <si>
    <t>ниппель  VR  S3/4"M * 3/4M хром.(10/300шт)</t>
  </si>
  <si>
    <t>FRK-120006</t>
  </si>
  <si>
    <t>SHX55</t>
  </si>
  <si>
    <t>ниппель  VR S1"M * 1"M хром.(10/180шт)</t>
  </si>
  <si>
    <t>FRK-120007</t>
  </si>
  <si>
    <t>SFHX32</t>
  </si>
  <si>
    <t>переходник  VR S1/2"F * 3/8"M хром(10/300шт)</t>
  </si>
  <si>
    <t>FRK-120008</t>
  </si>
  <si>
    <t>SFHX43</t>
  </si>
  <si>
    <t>переходник  VR S3/4"F * 1/2"M хром(10/180шт)</t>
  </si>
  <si>
    <t>144.92 руб.</t>
  </si>
  <si>
    <t>FRK-120009</t>
  </si>
  <si>
    <t>SFHX53</t>
  </si>
  <si>
    <t>переходник  VR  S1"F * 1/2"M хром(10/144шт)</t>
  </si>
  <si>
    <t>224.54 руб.</t>
  </si>
  <si>
    <t>FRK-120010</t>
  </si>
  <si>
    <t>SFHX54</t>
  </si>
  <si>
    <t>переходник VR S1"F * 3/4"M хром(10/120 шт)</t>
  </si>
  <si>
    <t>FRK-120011</t>
  </si>
  <si>
    <t>SFX33</t>
  </si>
  <si>
    <t>муфта VR S1/2"F * 1/2"F хром(10/300шт)</t>
  </si>
  <si>
    <t>FRK-120012</t>
  </si>
  <si>
    <t>SFX43</t>
  </si>
  <si>
    <t>муфта  VR S3/4"F * 1/2"F хром(10/180шт)</t>
  </si>
  <si>
    <t>167.21 руб.</t>
  </si>
  <si>
    <t>FRK-120013</t>
  </si>
  <si>
    <t>SFX44</t>
  </si>
  <si>
    <t>муфта  VR S3/4"F * 3/4"F хром(10/180шт)</t>
  </si>
  <si>
    <t>200.66 руб.</t>
  </si>
  <si>
    <t>FRK-120014</t>
  </si>
  <si>
    <t>SFX53</t>
  </si>
  <si>
    <t>муфта  VR S1"F * 1/2"F хром(10/120шт)</t>
  </si>
  <si>
    <t>FRK-120015</t>
  </si>
  <si>
    <t>SFX54</t>
  </si>
  <si>
    <t>муфта  VR S1"F * 3/4"F хром(10/120шт)</t>
  </si>
  <si>
    <t>FRK-120016</t>
  </si>
  <si>
    <t>SFX55</t>
  </si>
  <si>
    <t>муфта  VR S1"F * 1"F хром(10/120шт)</t>
  </si>
  <si>
    <t>FRK-120017</t>
  </si>
  <si>
    <t>LFX33</t>
  </si>
  <si>
    <t>уголок  VR 1/2"F * 1/2"F хром(10/192шт)</t>
  </si>
  <si>
    <t>FRK-120018</t>
  </si>
  <si>
    <t>LFHX33</t>
  </si>
  <si>
    <t>уголок  VR 1/2"F * 1/2"M хром(6/192шт)</t>
  </si>
  <si>
    <t>FRK-120019</t>
  </si>
  <si>
    <t>LFX44</t>
  </si>
  <si>
    <t>уголок  VR 3/4"F * 3/4"F хром(6/144шт)</t>
  </si>
  <si>
    <t>FRK-120020</t>
  </si>
  <si>
    <t>LFHX44</t>
  </si>
  <si>
    <t>уголок  VR 3/4"F * 3/4"M хром(12/120шт)</t>
  </si>
  <si>
    <t>391.76 руб.</t>
  </si>
  <si>
    <t>FRK-120021</t>
  </si>
  <si>
    <t>LFX55</t>
  </si>
  <si>
    <t>уголок  VR 1"F * 1"F хром(12/72шт)</t>
  </si>
  <si>
    <t>FRK-120022</t>
  </si>
  <si>
    <t>LFHX55</t>
  </si>
  <si>
    <t>уголок  VR 1"F * 1"M хром(12/72шт)</t>
  </si>
  <si>
    <t>586.04 руб.</t>
  </si>
  <si>
    <t>FRK-120023</t>
  </si>
  <si>
    <t>TFX333</t>
  </si>
  <si>
    <t>тройник  VR 1/2"F  хром(12/144шт)</t>
  </si>
  <si>
    <t>FRK-120024</t>
  </si>
  <si>
    <t>TFX444</t>
  </si>
  <si>
    <t>тройник  VR 3/4"F  хром(12/96шт)</t>
  </si>
  <si>
    <t>367.87 руб.</t>
  </si>
  <si>
    <t>FRK-120025</t>
  </si>
  <si>
    <t>TFX555</t>
  </si>
  <si>
    <t>тройник  VR 1"F  хром(6/60шт)</t>
  </si>
  <si>
    <t>644.96 руб.</t>
  </si>
  <si>
    <t>FRK-120026</t>
  </si>
  <si>
    <t>BXX43</t>
  </si>
  <si>
    <t>футорка  VR 3/4"M * 1/2"F хром(12/504шт)</t>
  </si>
  <si>
    <t>FRK-120027</t>
  </si>
  <si>
    <t>BXX53</t>
  </si>
  <si>
    <t>футорка  VR 1"M * 1/2"F хром(10/360шт)</t>
  </si>
  <si>
    <t>234.10 руб.</t>
  </si>
  <si>
    <t>FRK-120028</t>
  </si>
  <si>
    <t>BXX54</t>
  </si>
  <si>
    <t>футорка  VR 1"M * 3/4"F хром(6/360шт)</t>
  </si>
  <si>
    <t>FRK-120029</t>
  </si>
  <si>
    <t>SMCX80</t>
  </si>
  <si>
    <t>сгон удлинитель хромированный 1/2" 80 мм VR (2/600шт)</t>
  </si>
  <si>
    <t>FRK-120030</t>
  </si>
  <si>
    <t>SMCX100</t>
  </si>
  <si>
    <t>сгон удлинитель хромированный 1/2" 100 мм VR (2/300шт)</t>
  </si>
  <si>
    <t>297.80 руб.</t>
  </si>
  <si>
    <t>FRK-120031</t>
  </si>
  <si>
    <t>SMCX150</t>
  </si>
  <si>
    <t>сгон удлинитель хромированный 1/2" 150 мм VR (2/200шт)</t>
  </si>
  <si>
    <t>466.60 руб.</t>
  </si>
  <si>
    <t>FRK-120032</t>
  </si>
  <si>
    <t>SMCX200</t>
  </si>
  <si>
    <t>сгон удлинитель хромированный 1/2" 200 мм VR (2/200шт)</t>
  </si>
  <si>
    <t>632.22 руб.</t>
  </si>
  <si>
    <t>FRK-120033</t>
  </si>
  <si>
    <t>SMCX250</t>
  </si>
  <si>
    <t>сгон удлинитель хромированный 1/2" 250 мм VR (2/100шт)</t>
  </si>
  <si>
    <t>FRK-120034</t>
  </si>
  <si>
    <t>SMX50</t>
  </si>
  <si>
    <t>бочонок хромированный  1/2" 50 мм   VR (2/500шт)</t>
  </si>
  <si>
    <t>FRK-120035</t>
  </si>
  <si>
    <t>SMX80</t>
  </si>
  <si>
    <t>бочонок хромированный  1/2" 80  мм  VR (2/300шт)</t>
  </si>
  <si>
    <t>FRK-120036</t>
  </si>
  <si>
    <t>SMX100</t>
  </si>
  <si>
    <t>бочонок хромированный  1/2"100 мм VR (2/200шт)</t>
  </si>
  <si>
    <t>FRK-120037</t>
  </si>
  <si>
    <t>SMX150</t>
  </si>
  <si>
    <t>бочонок хромированный  1/2" 150  мм  VR (2/200шт)</t>
  </si>
  <si>
    <t>426.79 руб.</t>
  </si>
  <si>
    <t>FRK-120038</t>
  </si>
  <si>
    <t>SMX200</t>
  </si>
  <si>
    <t>бочонок хромированный  1/2" 200  мм   VR (2/200шт)</t>
  </si>
  <si>
    <t>FRK-121001</t>
  </si>
  <si>
    <t>SBX10</t>
  </si>
  <si>
    <t>удлинитель хромированный 3/4" 10  мм  (10/500шт)</t>
  </si>
  <si>
    <t>FRK-121002</t>
  </si>
  <si>
    <t>SBX15</t>
  </si>
  <si>
    <t>удлинитель хромированный 3/4" 15  мм (10/500шт)</t>
  </si>
  <si>
    <t>FRK-121003</t>
  </si>
  <si>
    <t>SBX20</t>
  </si>
  <si>
    <t>удлинитель хромированный 3/4" 20  мм (10/500шт)</t>
  </si>
  <si>
    <t>149.70 руб.</t>
  </si>
  <si>
    <t>FRK-121004</t>
  </si>
  <si>
    <t>SBX25</t>
  </si>
  <si>
    <t>удлинитель хромированный 3/4" 25  мм (10/300шт)</t>
  </si>
  <si>
    <t>170.40 руб.</t>
  </si>
  <si>
    <t>FRK-121005</t>
  </si>
  <si>
    <t>SBX30</t>
  </si>
  <si>
    <t>удлинитель хромированный 3/4" 30  мм (10/300шт)</t>
  </si>
  <si>
    <t>192.69 руб.</t>
  </si>
  <si>
    <t>FRK-121006</t>
  </si>
  <si>
    <t>SBX40</t>
  </si>
  <si>
    <t>удлинитель хромированный 3/4" 40  мм (10/300шт)</t>
  </si>
  <si>
    <t>FRK-121007</t>
  </si>
  <si>
    <t>SBX50</t>
  </si>
  <si>
    <t>удлинитель хромированный 3/4" 50 мм (5/200шт)</t>
  </si>
  <si>
    <t>299.39 руб.</t>
  </si>
  <si>
    <t>FRK-121008</t>
  </si>
  <si>
    <t>SBX60</t>
  </si>
  <si>
    <t>удлинитель хромированный 3/4" 60  мм (5/200шт)</t>
  </si>
  <si>
    <t>FRK-121009</t>
  </si>
  <si>
    <t>SBX70</t>
  </si>
  <si>
    <t>удлинитель хромированный 3/4" 70  мм (5/200шт)</t>
  </si>
  <si>
    <t>398.13 руб.</t>
  </si>
  <si>
    <t>FRK-121010</t>
  </si>
  <si>
    <t>SBX80</t>
  </si>
  <si>
    <t>удлинитель хромированный 3/4" 80  мм (2/100шт)</t>
  </si>
  <si>
    <t>455.46 руб.</t>
  </si>
  <si>
    <t>FRK-121011</t>
  </si>
  <si>
    <t>SBX90</t>
  </si>
  <si>
    <t>удлинитель хромированный 3/4" 90  мм (2/100шт)</t>
  </si>
  <si>
    <t>FRK-121012</t>
  </si>
  <si>
    <t>SBX100</t>
  </si>
  <si>
    <t>удлинитель хромированный 3/4" 100 мм (2/100шт)</t>
  </si>
  <si>
    <t>570.12 руб.</t>
  </si>
  <si>
    <t>FRK-121013</t>
  </si>
  <si>
    <t>SCX10</t>
  </si>
  <si>
    <t>удлинитель хромированный 1" 10  мм (10/500шт)</t>
  </si>
  <si>
    <t>160.84 руб.</t>
  </si>
  <si>
    <t>FRK-121014</t>
  </si>
  <si>
    <t>SCX15</t>
  </si>
  <si>
    <t>удлинитель хромированный 1" 15  мм (10/500шт)</t>
  </si>
  <si>
    <t>FRK-121015</t>
  </si>
  <si>
    <t>SCX20</t>
  </si>
  <si>
    <t>удлинитель хромированный 1" 20  мм (10/500шт)</t>
  </si>
  <si>
    <t>FRK-121016</t>
  </si>
  <si>
    <t>SCX25</t>
  </si>
  <si>
    <t>удлинитель хромированный 1" 25  мм (10/300шт)</t>
  </si>
  <si>
    <t>FRK-121017</t>
  </si>
  <si>
    <t>SCX30</t>
  </si>
  <si>
    <t>удлинитель хромированный 1" 30  мм (10/300шт)</t>
  </si>
  <si>
    <t>286.65 руб.</t>
  </si>
  <si>
    <t>FRK-121018</t>
  </si>
  <si>
    <t>SCX40</t>
  </si>
  <si>
    <t>удлинитель хромированный 1" 40  мм (10/300шт)</t>
  </si>
  <si>
    <t>FRK-121019</t>
  </si>
  <si>
    <t>SCX50</t>
  </si>
  <si>
    <t>удлинитель хромированный 1" 50 мм (5/200шт)</t>
  </si>
  <si>
    <t>436.35 руб.</t>
  </si>
  <si>
    <t>FRK-121020</t>
  </si>
  <si>
    <t>SCX60</t>
  </si>
  <si>
    <t>удлинитель хромированный 1" 60  мм (5/200шт)</t>
  </si>
  <si>
    <t>512.79 руб.</t>
  </si>
  <si>
    <t>FRK-121021</t>
  </si>
  <si>
    <t>SCX70</t>
  </si>
  <si>
    <t>удлинитель хромированный 1" 70  мм (5/200шт)</t>
  </si>
  <si>
    <t>FRK-121022</t>
  </si>
  <si>
    <t>SCX80</t>
  </si>
  <si>
    <t>удлинитель хромированный 1" 80  мм (2/100шт)</t>
  </si>
  <si>
    <t>672.04 руб.</t>
  </si>
  <si>
    <t>FRK-121023</t>
  </si>
  <si>
    <t>SCX90</t>
  </si>
  <si>
    <t>удлинитель хромированный 1" 90  мм (2/100шт)</t>
  </si>
  <si>
    <t>FRK-121024</t>
  </si>
  <si>
    <t>SCX100</t>
  </si>
  <si>
    <t>удлинитель хромированный 1" 100 мм (2/100шт)</t>
  </si>
  <si>
    <t>805.81 руб.</t>
  </si>
  <si>
    <t>FRK-130150</t>
  </si>
  <si>
    <t>VRF520</t>
  </si>
  <si>
    <t>Штуцер  1  г х 20латунь  ViEiR  (180/10шт)</t>
  </si>
  <si>
    <t>FRK-130151</t>
  </si>
  <si>
    <t>VRF532</t>
  </si>
  <si>
    <t>Штуцер  1  г х 32латунь  ViEiR  (130/5шт)</t>
  </si>
  <si>
    <t>FRK-130152</t>
  </si>
  <si>
    <t>VRF850</t>
  </si>
  <si>
    <t>Штуцер  2  г х 50латунь  ViEiR  (28/2шт)</t>
  </si>
  <si>
    <t>853.58 руб.</t>
  </si>
  <si>
    <t>FRK-130153</t>
  </si>
  <si>
    <t>VRG55N</t>
  </si>
  <si>
    <t>Штуцер с накидной гайкой 1F*1M  ViEiR  (100/10шт)</t>
  </si>
  <si>
    <t>FRK-130154</t>
  </si>
  <si>
    <t>VRG45N</t>
  </si>
  <si>
    <t>Штуцер с накидной гайкой 1F*3/4M  ViEiR  (100/10шт)</t>
  </si>
  <si>
    <t>FRK-130155</t>
  </si>
  <si>
    <t>VSFH550</t>
  </si>
  <si>
    <t>Переходник соединительный с накидной гайкой 1F*1F  ViEiR  (100/10шт)</t>
  </si>
  <si>
    <t>302.58 руб.</t>
  </si>
  <si>
    <t>KIP-130050</t>
  </si>
  <si>
    <t>штуцер с рез. прокладкой для подключения водосчетчика 1/2х3/4</t>
  </si>
  <si>
    <t>103.19 руб.</t>
  </si>
  <si>
    <t>VER-000146</t>
  </si>
  <si>
    <t>THHFN444</t>
  </si>
  <si>
    <t>Тройник  T3/4ш*3/4ш*3/4г "ViEiR"(80/5шт)</t>
  </si>
  <si>
    <t>365.95 руб.</t>
  </si>
  <si>
    <t>VER-000222</t>
  </si>
  <si>
    <t>SA10-NZ</t>
  </si>
  <si>
    <t>Удлинитель никелированный 1/2"-10мм (350шт)</t>
  </si>
  <si>
    <t>VER-000223</t>
  </si>
  <si>
    <t>SA15-NZ</t>
  </si>
  <si>
    <t>Удлинитель никелированный 1/2"-15мм (350шт)</t>
  </si>
  <si>
    <t>103.51 руб.</t>
  </si>
  <si>
    <t>VER-000224</t>
  </si>
  <si>
    <t>SA20-NZ</t>
  </si>
  <si>
    <t>Удлинитель никелированный 1/2"-20мм (350шт)</t>
  </si>
  <si>
    <t>VER-000225</t>
  </si>
  <si>
    <t>SA25-NZ</t>
  </si>
  <si>
    <t>Удлинитель никелированный 1/2"-25мм (260шт)</t>
  </si>
  <si>
    <t>VER-000226</t>
  </si>
  <si>
    <t>SA30-NZ</t>
  </si>
  <si>
    <t>Удлинитель никелированный 1/2"-30мм (240шт)</t>
  </si>
  <si>
    <t>159.25 руб.</t>
  </si>
  <si>
    <t>VER-000227</t>
  </si>
  <si>
    <t>SA40-NZ</t>
  </si>
  <si>
    <t>Удлинитель никелированный 1/2"-40мм (200шт)</t>
  </si>
  <si>
    <t>207.03 руб.</t>
  </si>
  <si>
    <t>VER-000228</t>
  </si>
  <si>
    <t>SA50-NZ</t>
  </si>
  <si>
    <t>Удлинитель никелированный 1/2"-50мм (160шт)</t>
  </si>
  <si>
    <t>VER-000229</t>
  </si>
  <si>
    <t>SA60-NZ</t>
  </si>
  <si>
    <t>Удлинитель никелированный 1/2"-60мм (160шт)</t>
  </si>
  <si>
    <t>296.21 руб.</t>
  </si>
  <si>
    <t>VER-000230</t>
  </si>
  <si>
    <t>SA70-NZ</t>
  </si>
  <si>
    <t>Удлинитель никелированный 1/2"-70мм (120шт)</t>
  </si>
  <si>
    <t>334.43 руб.</t>
  </si>
  <si>
    <t>VER-000231</t>
  </si>
  <si>
    <t>SA80-NZ</t>
  </si>
  <si>
    <t>Удлинитель никелированный 1/2"-80мм (120шт)</t>
  </si>
  <si>
    <t>VER-000232</t>
  </si>
  <si>
    <t>SA90-NZ</t>
  </si>
  <si>
    <t>Удлинитель никелированный 1/2"-90мм (100шт)</t>
  </si>
  <si>
    <t>420.42 руб.</t>
  </si>
  <si>
    <t>VER-000233</t>
  </si>
  <si>
    <t>SA100-NZ</t>
  </si>
  <si>
    <t>Удлинитель никелированный 1/2"-100мм (100шт)</t>
  </si>
  <si>
    <t>468.20 руб.</t>
  </si>
  <si>
    <t>VER-000318</t>
  </si>
  <si>
    <t>SB10-NZ</t>
  </si>
  <si>
    <t>Удлинитель никелированный 3/4"-10мм (320шт)</t>
  </si>
  <si>
    <t>124.22 руб.</t>
  </si>
  <si>
    <t>VER-000319</t>
  </si>
  <si>
    <t>SB15-NZ</t>
  </si>
  <si>
    <t>Удлинитель никелированный 3/4"-15мм (260шт)</t>
  </si>
  <si>
    <t>VER-000320</t>
  </si>
  <si>
    <t>SB20-NZ</t>
  </si>
  <si>
    <t>Удлинитель никелированный 3/4"-20мм (200шт)</t>
  </si>
  <si>
    <t>VER-000321</t>
  </si>
  <si>
    <t>SB25-NZ</t>
  </si>
  <si>
    <t>Удлинитель никелированный 3/4"-25мм (200шт)</t>
  </si>
  <si>
    <t>194.29 руб.</t>
  </si>
  <si>
    <t>VER-000322</t>
  </si>
  <si>
    <t>SB30-NZ</t>
  </si>
  <si>
    <t>Удлинитель никелированный 3/4"-30мм (180шт)</t>
  </si>
  <si>
    <t>VER-000323</t>
  </si>
  <si>
    <t>SB40-NZ</t>
  </si>
  <si>
    <t>Удлинитель никелированный 3/4"-40мм (150шт)</t>
  </si>
  <si>
    <t>VER-000324</t>
  </si>
  <si>
    <t>SB50-NZ</t>
  </si>
  <si>
    <t>Удлинитель никелированный 3/4"-50мм (120шт)</t>
  </si>
  <si>
    <t>347.17 руб.</t>
  </si>
  <si>
    <t>VER-000325</t>
  </si>
  <si>
    <t>SB60-NZ</t>
  </si>
  <si>
    <t>Удлинитель никелированный 3/4"-60мм (100шт)</t>
  </si>
  <si>
    <t>VER-000326</t>
  </si>
  <si>
    <t>SB70-NZ</t>
  </si>
  <si>
    <t>Удлинитель никелированный 3/4"-70мм (90шт)</t>
  </si>
  <si>
    <t>457.05 руб.</t>
  </si>
  <si>
    <t>VER-000327</t>
  </si>
  <si>
    <t>SB80-NZ</t>
  </si>
  <si>
    <t>Удлинитель никелированный 3/4"-80мм (80шт)</t>
  </si>
  <si>
    <t>VER-000328</t>
  </si>
  <si>
    <t>SB90-NZ</t>
  </si>
  <si>
    <t>Удлинитель никелированный 3/4"-90мм (70шт)</t>
  </si>
  <si>
    <t>VER-000329</t>
  </si>
  <si>
    <t>SB100-NZ</t>
  </si>
  <si>
    <t>Удлинитель никелированный 3/4"-100мм (60шт)</t>
  </si>
  <si>
    <t>624.26 руб.</t>
  </si>
  <si>
    <t>VER-000330</t>
  </si>
  <si>
    <t>SC10-NZ</t>
  </si>
  <si>
    <t>Удлинитель никелированный 1"-10мм (320шт)</t>
  </si>
  <si>
    <t>164.03 руб.</t>
  </si>
  <si>
    <t>VER-000331</t>
  </si>
  <si>
    <t>SC15-NZ</t>
  </si>
  <si>
    <t>Удлинитель никелированный 1"-15мм (260шт)</t>
  </si>
  <si>
    <t>197.47 руб.</t>
  </si>
  <si>
    <t>VER-000332</t>
  </si>
  <si>
    <t>SC20-NZ</t>
  </si>
  <si>
    <t>Удлинитель никелированный 1"-20мм (150шт)</t>
  </si>
  <si>
    <t>VER-000333</t>
  </si>
  <si>
    <t>SC25-NZ</t>
  </si>
  <si>
    <t>Удлинитель никелированный 1"-25мм (200шт)</t>
  </si>
  <si>
    <t>VER-000334</t>
  </si>
  <si>
    <t>SC30-NZ</t>
  </si>
  <si>
    <t>Удлинитель никелированный 1"-30мм (100шт)</t>
  </si>
  <si>
    <t>305.76 руб.</t>
  </si>
  <si>
    <t>VER-000335</t>
  </si>
  <si>
    <t>SC40-NZ</t>
  </si>
  <si>
    <t>Удлинитель никелированный 1"-40мм (100шт)</t>
  </si>
  <si>
    <t>417.24 руб.</t>
  </si>
  <si>
    <t>VER-000336</t>
  </si>
  <si>
    <t>SC50-NZ</t>
  </si>
  <si>
    <t>Удлинитель никелированный 1"-50мм (80шт)</t>
  </si>
  <si>
    <t>484.12 руб.</t>
  </si>
  <si>
    <t>VER-000337</t>
  </si>
  <si>
    <t>SC60-NZ</t>
  </si>
  <si>
    <t>Удлинитель никелированный 1"-60мм (100шт)</t>
  </si>
  <si>
    <t>592.41 руб.</t>
  </si>
  <si>
    <t>VER-000338</t>
  </si>
  <si>
    <t>SC70-NZ</t>
  </si>
  <si>
    <t>Удлинитель никелированный 1"-70мм (90шт)</t>
  </si>
  <si>
    <t>660.89 руб.</t>
  </si>
  <si>
    <t>VER-000339</t>
  </si>
  <si>
    <t>SC80-NZ</t>
  </si>
  <si>
    <t>Удлинитель никелированный 1"-80мм (80шт)</t>
  </si>
  <si>
    <t>VER-000340</t>
  </si>
  <si>
    <t>SC90-NZ</t>
  </si>
  <si>
    <t>Удлинитель никелированный 1"-90мм (70шт)</t>
  </si>
  <si>
    <t>826.51 руб.</t>
  </si>
  <si>
    <t>VER-000341</t>
  </si>
  <si>
    <t>SC100-NZ</t>
  </si>
  <si>
    <t>Удлинитель никелированный 1"-100мм (60шт)</t>
  </si>
  <si>
    <t>VER-000516</t>
  </si>
  <si>
    <t>VRG53FM</t>
  </si>
  <si>
    <t>Переходник концевой хромированный 1"M*1/2"F (200/10шт)</t>
  </si>
  <si>
    <t>VER-000517</t>
  </si>
  <si>
    <t>VRG54FM</t>
  </si>
  <si>
    <t>Переходник концевой хромированный 1"M*3/4"F (300/10шт)</t>
  </si>
  <si>
    <t>VER-000709</t>
  </si>
  <si>
    <t>V33FM-45</t>
  </si>
  <si>
    <t>Уголок 45 градусов, латунь, FM 1/2" (160/10шт)</t>
  </si>
  <si>
    <t>VER-000710</t>
  </si>
  <si>
    <t>V33FF-45</t>
  </si>
  <si>
    <t>Уголок 45 градусов, латунь, FF 1/2" (160/10шт)</t>
  </si>
  <si>
    <t>152.88 руб.</t>
  </si>
  <si>
    <t>VER-001251</t>
  </si>
  <si>
    <t>SH89</t>
  </si>
  <si>
    <t>Ниппель переходной  S2 1/2''шx2''ш (28/2шт)</t>
  </si>
  <si>
    <t>842.43 руб.</t>
  </si>
  <si>
    <t>VER-001252</t>
  </si>
  <si>
    <t>SF21</t>
  </si>
  <si>
    <t>Муфта  S1/4''гx3/8''г (500/20шт)</t>
  </si>
  <si>
    <t>VER-001253</t>
  </si>
  <si>
    <t>SF84</t>
  </si>
  <si>
    <t>Муфта  S3/4''гx2''г (50/5шт)</t>
  </si>
  <si>
    <t>515.97 руб.</t>
  </si>
  <si>
    <t>VER-001254</t>
  </si>
  <si>
    <t>SF89</t>
  </si>
  <si>
    <t>Муфта  S2''гx2-1/2''г (24/2шт)</t>
  </si>
  <si>
    <t>1 140.23 руб.</t>
  </si>
  <si>
    <t>VER-001255</t>
  </si>
  <si>
    <t>SFH88</t>
  </si>
  <si>
    <t>Переходник S2''гx2''ш (35/5шт)</t>
  </si>
  <si>
    <t>715.03 руб.</t>
  </si>
  <si>
    <t>VER-001256</t>
  </si>
  <si>
    <t>SFH89</t>
  </si>
  <si>
    <t>Переходник S2 1/2''гx2''ш (35/5шт)</t>
  </si>
  <si>
    <t>1 175.27 руб.</t>
  </si>
  <si>
    <t>VER-001263</t>
  </si>
  <si>
    <t>BXHF89</t>
  </si>
  <si>
    <t>Футорка НИКЕЛЬ BX2 1/2"ш x 2" г (30/5шт)</t>
  </si>
  <si>
    <t>992.13 руб.</t>
  </si>
  <si>
    <t>VER-001264</t>
  </si>
  <si>
    <t>DF2</t>
  </si>
  <si>
    <t>Контргайка без бортика 3/8" (1000/20шт)</t>
  </si>
  <si>
    <t>17.52 руб.</t>
  </si>
  <si>
    <t>VER-001265</t>
  </si>
  <si>
    <t>HJL77</t>
  </si>
  <si>
    <t>Американка угловая S1 1/2"Fx1 1/2"M (18/1шт)</t>
  </si>
  <si>
    <t>1 541.54 руб.</t>
  </si>
  <si>
    <t>VER-001266</t>
  </si>
  <si>
    <t>HJL88</t>
  </si>
  <si>
    <t>Американка угловая S2"Fx2"M (10/1шт)</t>
  </si>
  <si>
    <t>2 428.56 руб.</t>
  </si>
  <si>
    <t>VER-001267</t>
  </si>
  <si>
    <t>HJH55</t>
  </si>
  <si>
    <t>Американка прямая S1"M*1"M (45/5шт)</t>
  </si>
  <si>
    <t>652.93 руб.</t>
  </si>
  <si>
    <t>VER-001268</t>
  </si>
  <si>
    <t>XFM-3</t>
  </si>
  <si>
    <t>Крестовина 1/2ш*1/2г*1/2ш*1/2г (80/5шт)</t>
  </si>
  <si>
    <t>VER-001269</t>
  </si>
  <si>
    <t>LFM-03</t>
  </si>
  <si>
    <t>Уголок с креплением 1/2"Mx1/2"F(150/10шт)</t>
  </si>
  <si>
    <t>VER-001270</t>
  </si>
  <si>
    <t>VR27-34FM</t>
  </si>
  <si>
    <t>Американка для счетчика воды 1/2''Mx3/4''F (200/10шт)</t>
  </si>
  <si>
    <t>VER-001271</t>
  </si>
  <si>
    <t>VR27-45FM</t>
  </si>
  <si>
    <t>Американка для счетчика воды 3/4''Mx1''F (100/10шт)</t>
  </si>
  <si>
    <t>VER-001272</t>
  </si>
  <si>
    <t>VR28-34FM</t>
  </si>
  <si>
    <t>Американка с обратным клапаном для счетчика воды 1/2''Mx3/4''F (200/10шт)</t>
  </si>
  <si>
    <t>VER-001273</t>
  </si>
  <si>
    <t>VR29-34FM</t>
  </si>
  <si>
    <t>Футорка под шестигранник 1/2''Fx3/4''M (400/20шт)</t>
  </si>
  <si>
    <t>VER-001274</t>
  </si>
  <si>
    <t>VR29-35FM</t>
  </si>
  <si>
    <t>Футорка под шестигранник 3/4''Fx1''M (300/10шт)</t>
  </si>
  <si>
    <t>VER-001301</t>
  </si>
  <si>
    <t>VRDN7-1515</t>
  </si>
  <si>
    <t>Полусгон никелированный с накидной гайкой и наружной резьбой 1/2"x1/2" (400/20шт)</t>
  </si>
  <si>
    <t>130.59 руб.</t>
  </si>
  <si>
    <t>VER-001302</t>
  </si>
  <si>
    <t>VRDN7-2020</t>
  </si>
  <si>
    <t>Полусгон никелированный с накидной гайкой и наружной резьбой 3/4"x3/4" (250/10шт)</t>
  </si>
  <si>
    <t>VER-001303</t>
  </si>
  <si>
    <t>VRDN8-1520</t>
  </si>
  <si>
    <t>Полусгон никелированный с накидной гайкой и наружной резьбой 1/2"x3/4" (300/15шт)</t>
  </si>
  <si>
    <t>VER-001304</t>
  </si>
  <si>
    <t>VRDN8-2025</t>
  </si>
  <si>
    <t>Полусгон никелированный с накидной гайкой и наружной резьбой 3/4"x1" (150/10шт)</t>
  </si>
  <si>
    <t>VER-001305</t>
  </si>
  <si>
    <t>VRDN2-15</t>
  </si>
  <si>
    <t>Врезка в бочку с фланцем для резервуара с левой резьбой 1/2" (200/10шт)</t>
  </si>
  <si>
    <t>VER-001306</t>
  </si>
  <si>
    <t>VRDN2-20</t>
  </si>
  <si>
    <t>Врезка в бочку с фланцем для резервуара с левой резьбой 3/4" (160/10шт)</t>
  </si>
  <si>
    <t>VER-001307</t>
  </si>
  <si>
    <t>VRDN2-25</t>
  </si>
  <si>
    <t>Врезка в бочку с фланцем для резервуара с левой резьбой 1" (100/5шт)</t>
  </si>
  <si>
    <t>385.39 руб.</t>
  </si>
  <si>
    <t>VER-001314</t>
  </si>
  <si>
    <t>VRDN4-15</t>
  </si>
  <si>
    <t>Врезка трубная (обойма-тройник), водоотвод 1/2"x1/2"x1/2" (120/10шт)</t>
  </si>
  <si>
    <t>VER-001315</t>
  </si>
  <si>
    <t>VRDN4-20</t>
  </si>
  <si>
    <t>Врезка трубная (обойма-тройник), водоотвод 3/4"x1/2"x3/4" (100/5шт)</t>
  </si>
  <si>
    <t>517.56 руб.</t>
  </si>
  <si>
    <t>VER-001316</t>
  </si>
  <si>
    <t>VRDN4-25</t>
  </si>
  <si>
    <t>Врезка трубная (обойма-тройник), водоотвод 1"x1/2"x1" (50/5шт)</t>
  </si>
  <si>
    <t>824.92 руб.</t>
  </si>
  <si>
    <t>VER-001317</t>
  </si>
  <si>
    <t>VRDN5-1515</t>
  </si>
  <si>
    <t>Уголок латунный с накидной гайкой 1/2"x1/2" (ВР/НР) (400/25шт)</t>
  </si>
  <si>
    <t>VER-001319</t>
  </si>
  <si>
    <t>VRDN6-1520</t>
  </si>
  <si>
    <t>Полусгон никелированный прямой с накидной гайкой 1/2"x3/4" (ВР) (300/15шт)</t>
  </si>
  <si>
    <t>156.07 руб.</t>
  </si>
  <si>
    <t>VER-001320</t>
  </si>
  <si>
    <t>VRDN6-2025</t>
  </si>
  <si>
    <t>Полусгон никелированный прямой с накидной гайкой 1"x3/4" (ВР) (200/10шт)</t>
  </si>
  <si>
    <t>VER-001348</t>
  </si>
  <si>
    <t>SAX35</t>
  </si>
  <si>
    <t>Удлинитель хромированный 1/2"х35мм (200/10шт)</t>
  </si>
  <si>
    <t>148.10 руб.</t>
  </si>
  <si>
    <t>VER-001349</t>
  </si>
  <si>
    <t>SBX35</t>
  </si>
  <si>
    <t>Удлинитель хромированный 3/4"х35мм (160/10шт)</t>
  </si>
  <si>
    <t>VER-001350</t>
  </si>
  <si>
    <t>SMX60</t>
  </si>
  <si>
    <t>Бочонок хромированный 1/2"х60мм (120/5шт)</t>
  </si>
  <si>
    <t>162.44 руб.</t>
  </si>
  <si>
    <t>VER-001351</t>
  </si>
  <si>
    <t>SMX70</t>
  </si>
  <si>
    <t>Бочонок хромированный 1/2"х70мм (100/5шт)</t>
  </si>
  <si>
    <t>VER-001352</t>
  </si>
  <si>
    <t>SMCX60</t>
  </si>
  <si>
    <t>сгон удлинитель хромированный 1/2"х60мм (100/5шт)</t>
  </si>
  <si>
    <t>VER-001362</t>
  </si>
  <si>
    <t>SFH93</t>
  </si>
  <si>
    <t>Переходник для греющего кабеля, никелированный 1/2"М (400/10шт)</t>
  </si>
  <si>
    <t>138.55 руб.</t>
  </si>
  <si>
    <t>VER-001455</t>
  </si>
  <si>
    <t>VR52-6</t>
  </si>
  <si>
    <t>Штуцер двусторонний неразъемный 6-6мм (2000/20шт)</t>
  </si>
  <si>
    <t>22.30 руб.</t>
  </si>
  <si>
    <t>VER-001456</t>
  </si>
  <si>
    <t>VR52-8</t>
  </si>
  <si>
    <t>Штуцер двусторонний неразъемный 8-8мм (2000/20шт)</t>
  </si>
  <si>
    <t>31.85 руб.</t>
  </si>
  <si>
    <t>VER-001457</t>
  </si>
  <si>
    <t>VR52-10</t>
  </si>
  <si>
    <t>Штуцер двусторонний неразъемный 10-10мм (1800/20шт)</t>
  </si>
  <si>
    <t>39.81 руб.</t>
  </si>
  <si>
    <t>VER-001458</t>
  </si>
  <si>
    <t>VR52-12</t>
  </si>
  <si>
    <t>Штуцер двусторонний неразъемный 12-12мм (1000/20шт)</t>
  </si>
  <si>
    <t>50.96 руб.</t>
  </si>
  <si>
    <t>VER-001459</t>
  </si>
  <si>
    <t>VR52-14</t>
  </si>
  <si>
    <t>Штуцер двусторонний неразъемный 14-14мм (800/20шт)</t>
  </si>
  <si>
    <t>62.11 руб.</t>
  </si>
  <si>
    <t>VER-001460</t>
  </si>
  <si>
    <t>VR52-16</t>
  </si>
  <si>
    <t>Штуцер двусторонний неразъемный 16-16мм (600/20шт)</t>
  </si>
  <si>
    <t>VER-001461</t>
  </si>
  <si>
    <t>VR52-18</t>
  </si>
  <si>
    <t>Штуцер двусторонний неразъемный 18-18мм (500/20шт)</t>
  </si>
  <si>
    <t>79.63 руб.</t>
  </si>
  <si>
    <t>VER-001462</t>
  </si>
  <si>
    <t>VR52-20</t>
  </si>
  <si>
    <t>Штуцер двусторонний неразъемный 20-20мм (400/20шт)</t>
  </si>
  <si>
    <t>92.37 руб.</t>
  </si>
  <si>
    <t>VER-001463</t>
  </si>
  <si>
    <t>VR53-6</t>
  </si>
  <si>
    <t>Штуцер тройник латунный 6мм (1400/20шт)</t>
  </si>
  <si>
    <t>VER-001464</t>
  </si>
  <si>
    <t>VR53-8</t>
  </si>
  <si>
    <t>Штуцер тройник латунный 8мм (1000/20шт)</t>
  </si>
  <si>
    <t>57.33 руб.</t>
  </si>
  <si>
    <t>VER-001465</t>
  </si>
  <si>
    <t>VR53-10</t>
  </si>
  <si>
    <t>Штуцер тройник латунный 10мм (800/20шт)</t>
  </si>
  <si>
    <t>VER-001466</t>
  </si>
  <si>
    <t>VR53-12</t>
  </si>
  <si>
    <t>Штуцер тройник латунный 12мм (500/20шт)</t>
  </si>
  <si>
    <t>VER-001467</t>
  </si>
  <si>
    <t>VR53-14</t>
  </si>
  <si>
    <t>Штуцер тройник латунный 14мм (300/20шт)</t>
  </si>
  <si>
    <t>VER-001468</t>
  </si>
  <si>
    <t>VR53-16</t>
  </si>
  <si>
    <t>Штуцер тройник латунный 16мм (260/20шт)</t>
  </si>
  <si>
    <t>VER-001469</t>
  </si>
  <si>
    <t>VR53-18</t>
  </si>
  <si>
    <t>Штуцер тройник латунный 18мм (200/20шт)</t>
  </si>
  <si>
    <t>VER-001470</t>
  </si>
  <si>
    <t>VR53-20</t>
  </si>
  <si>
    <t>Штуцер тройник латунный 20мм (160/20шт)</t>
  </si>
  <si>
    <t>VER-001471</t>
  </si>
  <si>
    <t>VR54/3-8</t>
  </si>
  <si>
    <t>Штуцер с накидной гайкой 1/2"-8мм (400/20шт)</t>
  </si>
  <si>
    <t>VER-001472</t>
  </si>
  <si>
    <t>VR54/3-9</t>
  </si>
  <si>
    <t>Штуцер с накидной гайкой 1/2"-9мм (400/20шт)</t>
  </si>
  <si>
    <t>VER-001473</t>
  </si>
  <si>
    <t>VR54/3-14</t>
  </si>
  <si>
    <t>Штуцер с накидной гайкой 1/2"-14мм (300/20шт)</t>
  </si>
  <si>
    <t>VER-001474</t>
  </si>
  <si>
    <t>VR54/3-16</t>
  </si>
  <si>
    <t>Штуцер с накидной гайкой 1/2"-16мм (300/20шт)</t>
  </si>
  <si>
    <t>VER-001475</t>
  </si>
  <si>
    <t>VR54/3-18</t>
  </si>
  <si>
    <t>Штуцер с накидной гайкой 1/2"-18мм (440/20шт)</t>
  </si>
  <si>
    <t>VER-001476</t>
  </si>
  <si>
    <t>VR54/3-20</t>
  </si>
  <si>
    <t>Штуцер с накидной гайкой 1/2"-20мм (440/20шт)</t>
  </si>
  <si>
    <t>VER-001477</t>
  </si>
  <si>
    <t>VR55/4-14</t>
  </si>
  <si>
    <t>Штуцер с накидной гайкой 3/4"-14мм (280/20шт)</t>
  </si>
  <si>
    <t>VER-001478</t>
  </si>
  <si>
    <t>VR55/4-16</t>
  </si>
  <si>
    <t>Штуцер с накидной гайкой 3/4"-16мм (280/20шт)</t>
  </si>
  <si>
    <t>VER-001479</t>
  </si>
  <si>
    <t>VR55/4-18</t>
  </si>
  <si>
    <t>Штуцер с накидной гайкой 3/4"-18мм (260/20шт)</t>
  </si>
  <si>
    <t>VER-001480</t>
  </si>
  <si>
    <t>VR55/4-20</t>
  </si>
  <si>
    <t>Штуцер с накидной гайкой 3/4"-20мм (260/20шт)</t>
  </si>
  <si>
    <t>VER-001507</t>
  </si>
  <si>
    <t>SB35</t>
  </si>
  <si>
    <t>Удлинитель латунный 3/4"-35MM (200/10шт)</t>
  </si>
  <si>
    <t>VER-001508</t>
  </si>
  <si>
    <t>VER110-80</t>
  </si>
  <si>
    <t>Трехходовое соединение для насоса 1"Fx1"Fx1"M (20/2шт)</t>
  </si>
  <si>
    <t>VER-001509</t>
  </si>
  <si>
    <t>VER110-90</t>
  </si>
  <si>
    <t>Трехходовое соединение для насоса 1"Fx1/4"Fx1"M (46/2шт)</t>
  </si>
  <si>
    <t>342.39 руб.</t>
  </si>
  <si>
    <t>VER-001550</t>
  </si>
  <si>
    <t>SMX50-A</t>
  </si>
  <si>
    <t>Бочонок хромированный 3/4"- 50мм (160/10шт)</t>
  </si>
  <si>
    <t>VER-001551</t>
  </si>
  <si>
    <t>SMX80-A</t>
  </si>
  <si>
    <t>Бочонок хромированный 3/4"- 80мм (150/5шт)</t>
  </si>
  <si>
    <t>VER-001552</t>
  </si>
  <si>
    <t>SMX100-A</t>
  </si>
  <si>
    <t>Бочонок хромированный 3/4"- 100мм (110/5шт)</t>
  </si>
  <si>
    <t>608.34 руб.</t>
  </si>
  <si>
    <t>VER-001553</t>
  </si>
  <si>
    <t>SMX80-B</t>
  </si>
  <si>
    <t>Бочонок хромированный 1"- 80мм (96/4шт)</t>
  </si>
  <si>
    <t>710.26 руб.</t>
  </si>
  <si>
    <t>VER-001554</t>
  </si>
  <si>
    <t>SMX100-B</t>
  </si>
  <si>
    <t>Бочонок хромированный 1"- 100мм (75/5шт)</t>
  </si>
  <si>
    <t>899.76 руб.</t>
  </si>
  <si>
    <t>VER-001555</t>
  </si>
  <si>
    <t>SMX250</t>
  </si>
  <si>
    <t>Бочонок хромированный 1/2"- 250мм (60/5шт)</t>
  </si>
  <si>
    <t>828.10 руб.</t>
  </si>
  <si>
    <t>VER-001556</t>
  </si>
  <si>
    <t>SMX50-B</t>
  </si>
  <si>
    <t>Бочонок хромированный 1"- 50мм (120/10шт)</t>
  </si>
  <si>
    <t>428.38 руб.</t>
  </si>
  <si>
    <t>VER-001563</t>
  </si>
  <si>
    <t>SFN31</t>
  </si>
  <si>
    <t>Муфта НИКЕЛЬ 1/4"Fx1/2"F  (400/20шт)</t>
  </si>
  <si>
    <t>VER-001564</t>
  </si>
  <si>
    <t>TFN343</t>
  </si>
  <si>
    <t>Тройник НИКЕЛЬ T1/2г*3/4г*1/2г (120/10шт)</t>
  </si>
  <si>
    <t>VER-001565</t>
  </si>
  <si>
    <t>TFN443</t>
  </si>
  <si>
    <t>Тройник НИКЕЛЬ T3/4г*3/4г*1/2г (100/5шт)</t>
  </si>
  <si>
    <t>300.98 руб.</t>
  </si>
  <si>
    <t>VER-001566</t>
  </si>
  <si>
    <t>TFN433</t>
  </si>
  <si>
    <t>Тройник НИКЕЛЬ T3/4г*1/2г*1/2г (120/10шт)</t>
  </si>
  <si>
    <t>248.43 руб.</t>
  </si>
  <si>
    <t>VLC-1313005</t>
  </si>
  <si>
    <t>VTr.583.U.0004</t>
  </si>
  <si>
    <t>Пробка-уровень 1/2" нар. с доп. уплотнением</t>
  </si>
  <si>
    <t>152.00 руб.</t>
  </si>
  <si>
    <t>VLC-721001</t>
  </si>
  <si>
    <t>VTr.015.N.04</t>
  </si>
  <si>
    <t>Сгон 1/2" с накидной гайкой  (10 /150шт)</t>
  </si>
  <si>
    <t>218.00 руб.</t>
  </si>
  <si>
    <t>VLC-721002</t>
  </si>
  <si>
    <t>VTr.015.N.05</t>
  </si>
  <si>
    <t>Сгон 3/4" с накидной гайкой  (10 /110шт)</t>
  </si>
  <si>
    <t>338.00 руб.</t>
  </si>
  <si>
    <t>VLC-721003</t>
  </si>
  <si>
    <t>VTr.090.N.0004</t>
  </si>
  <si>
    <t>Угольник 1/2" вн.-вн.  (10 /120шт)</t>
  </si>
  <si>
    <t>263.00 руб.</t>
  </si>
  <si>
    <t>VLC-721004</t>
  </si>
  <si>
    <t>VTr.090.N.0005</t>
  </si>
  <si>
    <t>Угольник 3/4" вн.-вн. (10 /70шт)</t>
  </si>
  <si>
    <t>469.00 руб.</t>
  </si>
  <si>
    <t>VLC-721005</t>
  </si>
  <si>
    <t>VTr.090.N.0006</t>
  </si>
  <si>
    <t>Угольник 1" вн.-вн.   (5 /35шт)</t>
  </si>
  <si>
    <t>779.00 руб.</t>
  </si>
  <si>
    <t>VLC-721006</t>
  </si>
  <si>
    <t>VTr.090.N.0007</t>
  </si>
  <si>
    <t>Угольник 1 1/4" вн.-вн.  (5 /15шт)</t>
  </si>
  <si>
    <t>1 648.00 руб.</t>
  </si>
  <si>
    <t>VLC-721007</t>
  </si>
  <si>
    <t>VTr.090.N.0008</t>
  </si>
  <si>
    <t>Угольник 1 1/2" вн.-вн.   (5 /10шт)</t>
  </si>
  <si>
    <t>1 884.00 руб.</t>
  </si>
  <si>
    <t>VLC-721008</t>
  </si>
  <si>
    <t>VTr.090.N.0009</t>
  </si>
  <si>
    <t>Угольник 2" вн.-вн.  (1 /7шт)</t>
  </si>
  <si>
    <t>3 339.00 руб.</t>
  </si>
  <si>
    <t>VLC-721009</t>
  </si>
  <si>
    <t>VTr.091.N.0004</t>
  </si>
  <si>
    <t>Угольник 45, 1/2" вн.-вн.   (10 /160шт)</t>
  </si>
  <si>
    <t>257.00 руб.</t>
  </si>
  <si>
    <t>VLC-721010</t>
  </si>
  <si>
    <t>VTr.091.N.0005</t>
  </si>
  <si>
    <t>Угольник 45, 3/4" вн.-вн.  (10 /90шт)</t>
  </si>
  <si>
    <t>347.00 руб.</t>
  </si>
  <si>
    <t>VLC-721011</t>
  </si>
  <si>
    <t>VTr.092.N.0002</t>
  </si>
  <si>
    <t>Угольник 1/4" вн.-нар.  (10 /500шт)</t>
  </si>
  <si>
    <t>114.00 руб.</t>
  </si>
  <si>
    <t>VLC-721012</t>
  </si>
  <si>
    <t>VTr.092.N.0004</t>
  </si>
  <si>
    <t>Угольник 1/2" вн.-нар.  (10 /120шт)</t>
  </si>
  <si>
    <t>256.00 руб.</t>
  </si>
  <si>
    <t>VLC-721013</t>
  </si>
  <si>
    <t>VTr.092.N.0005</t>
  </si>
  <si>
    <t>Угольник 3/4" вн.-нар.   (10 /60шт)</t>
  </si>
  <si>
    <t>419.00 руб.</t>
  </si>
  <si>
    <t>VLC-721014</t>
  </si>
  <si>
    <t>VTr.092.N.0006</t>
  </si>
  <si>
    <t>Угольник 1" вн.-нар.   (5 /35шт)</t>
  </si>
  <si>
    <t>646.00 руб.</t>
  </si>
  <si>
    <t>VLC-721015</t>
  </si>
  <si>
    <t>VTr.092.N.0007</t>
  </si>
  <si>
    <t>Угольник 1 1/4" вн.-нар.   (5 /15шт)</t>
  </si>
  <si>
    <t>1 646.00 руб.</t>
  </si>
  <si>
    <t>VLC-721016</t>
  </si>
  <si>
    <t>VTr.092.N.0008</t>
  </si>
  <si>
    <t>Угольник 1 1/2" вн.-нар.   (5 /10шт)</t>
  </si>
  <si>
    <t>2 153.00 руб.</t>
  </si>
  <si>
    <t>VLC-721017</t>
  </si>
  <si>
    <t>VTr.092.N.0009</t>
  </si>
  <si>
    <t>Угольник 2" вн.-нар.  (1 /6шт)</t>
  </si>
  <si>
    <t>3 613.00 руб.</t>
  </si>
  <si>
    <t>VLC-721018</t>
  </si>
  <si>
    <t>VTr.093.N.0004</t>
  </si>
  <si>
    <t>Угольник 1/2" нар.-нар.  (10 /120шт)</t>
  </si>
  <si>
    <t>229.00 руб.</t>
  </si>
  <si>
    <t>VLC-721019</t>
  </si>
  <si>
    <t>VTr.093.N.0005</t>
  </si>
  <si>
    <t>Угольник 3/4" нар.-нар.  (10 /60шт)</t>
  </si>
  <si>
    <t>475.00 руб.</t>
  </si>
  <si>
    <t>VLC-721020</t>
  </si>
  <si>
    <t>VTr.093.N.0006</t>
  </si>
  <si>
    <t>Угольник 1" нар.-нар.   (5 /35шт)</t>
  </si>
  <si>
    <t>763.00 руб.</t>
  </si>
  <si>
    <t>VLC-721021</t>
  </si>
  <si>
    <t>VTr.094.N.04010</t>
  </si>
  <si>
    <t>Эксцентрик 1/2"x10мм, вн.-нар.  (10 /130шт)</t>
  </si>
  <si>
    <t>316.00 руб.</t>
  </si>
  <si>
    <t>VLC-721022</t>
  </si>
  <si>
    <t>VTr.094.N.04020</t>
  </si>
  <si>
    <t>Эксцентрик 1/2"x20мм, вн.-нар.  (10 /120шт)</t>
  </si>
  <si>
    <t>383.00 руб.</t>
  </si>
  <si>
    <t>VLC-721023</t>
  </si>
  <si>
    <t>VTr.094.N.04030</t>
  </si>
  <si>
    <t>Эксцентрик 1/2"x30мм, вн.-нар. (10 /80шт)</t>
  </si>
  <si>
    <t>412.00 руб.</t>
  </si>
  <si>
    <t>VLC-721024</t>
  </si>
  <si>
    <t>VTr.094.N.05010</t>
  </si>
  <si>
    <t>Эксцентрик 3/4"x10мм, вн.-нар. (10 /80шт)</t>
  </si>
  <si>
    <t>485.00 руб.</t>
  </si>
  <si>
    <t>VLC-721025</t>
  </si>
  <si>
    <t>VTr.094.N.05020</t>
  </si>
  <si>
    <t>Эксцентрик 3/4"x20мм, вн.-нар.  (10 /70шт)</t>
  </si>
  <si>
    <t>556.00 руб.</t>
  </si>
  <si>
    <t>VLC-721026</t>
  </si>
  <si>
    <t>VTr.094.N.05030</t>
  </si>
  <si>
    <t>Эксцентрик 3/4"x30мм, вн.-нар.  (10 /70шт)</t>
  </si>
  <si>
    <t>639.00 руб.</t>
  </si>
  <si>
    <t>VLC-721027</t>
  </si>
  <si>
    <t>VTr.094.N.06010</t>
  </si>
  <si>
    <t>Эксцентрик 1"x10мм, вн.-нар.   (5 /60шт)</t>
  </si>
  <si>
    <t>703.00 руб.</t>
  </si>
  <si>
    <t>VLC-721028</t>
  </si>
  <si>
    <t>VTr.094.N.06020</t>
  </si>
  <si>
    <t>Эксцентрик 1"x20мм, вн.-нар.   (5 /50шт)</t>
  </si>
  <si>
    <t>706.00 руб.</t>
  </si>
  <si>
    <t>VLC-721029</t>
  </si>
  <si>
    <t>VTr.094.N.06030</t>
  </si>
  <si>
    <t>Эксцентрик 1"x30мм, вн.-нар.   (5 /40шт)</t>
  </si>
  <si>
    <t>889.00 руб.</t>
  </si>
  <si>
    <t>VLC-721030</t>
  </si>
  <si>
    <t>VTr.095.N.0504010</t>
  </si>
  <si>
    <t>Эксцентрик 3/4"x1/2"x10мм, нар.-нар.  (10 /120шт)</t>
  </si>
  <si>
    <t>281.00 руб.</t>
  </si>
  <si>
    <t>VLC-721031</t>
  </si>
  <si>
    <t>VTr.095.N.0504020</t>
  </si>
  <si>
    <t>Эксцентрик 3/4"x1/2"x20мм, нар.-нар.  (10 /110шт)</t>
  </si>
  <si>
    <t>360.00 руб.</t>
  </si>
  <si>
    <t>VLC-721032</t>
  </si>
  <si>
    <t>VTr.095.N.0504030</t>
  </si>
  <si>
    <t>Эксцентрик 3/4"x1/2"x30мм, нар.-нар.  (10 /100шт)</t>
  </si>
  <si>
    <t>295.00 руб.</t>
  </si>
  <si>
    <t>VLC-721033</t>
  </si>
  <si>
    <t>VTr.095.N.0605010</t>
  </si>
  <si>
    <t>Эксцентрик 1"x3/4"x10мм, нар.-нар. (10 /80шт)</t>
  </si>
  <si>
    <t>436.00 руб.</t>
  </si>
  <si>
    <t>VLC-721034</t>
  </si>
  <si>
    <t>VTr.095.N.0605020</t>
  </si>
  <si>
    <t>Эксцентрик 1"x3/4"x20мм, нар.-нар.   (10 /70шт)</t>
  </si>
  <si>
    <t>509.00 руб.</t>
  </si>
  <si>
    <t>VLC-721035</t>
  </si>
  <si>
    <t>VTr.095.N.0605030</t>
  </si>
  <si>
    <t>Эксцентрик 1"x3/4"x30мм, нар.-нар.   (5 /70шт)</t>
  </si>
  <si>
    <t>566.00 руб.</t>
  </si>
  <si>
    <t>VLC-721036</t>
  </si>
  <si>
    <t>VTr.098.N.0004</t>
  </si>
  <si>
    <t>Сгон угловой разъемный (американка) 1/2" вн.-нар.   (10 /90шт)</t>
  </si>
  <si>
    <t>375.00 руб.</t>
  </si>
  <si>
    <t>VLC-721037</t>
  </si>
  <si>
    <t>VTr.098.N.0005</t>
  </si>
  <si>
    <t>Сгон угловой разъемный (американка) 3/4" вн.-нар.  (10 /50шт)</t>
  </si>
  <si>
    <t>665.00 руб.</t>
  </si>
  <si>
    <t>VLC-721038</t>
  </si>
  <si>
    <t>VTr.098.N.0006</t>
  </si>
  <si>
    <t>Сгон угловой разъемный (американка) 1" вн.-нар.   (5 /25шт)</t>
  </si>
  <si>
    <t>1 144.00 руб.</t>
  </si>
  <si>
    <t>VLC-721039</t>
  </si>
  <si>
    <t>VTr.098.N.0007</t>
  </si>
  <si>
    <t>Сгон угловой разъемный (американка) 1 1/4" вн.-нар.   (5 /15шт)</t>
  </si>
  <si>
    <t>2 022.00 руб.</t>
  </si>
  <si>
    <t>VLC-721040</t>
  </si>
  <si>
    <t>VTr.130.N.0004</t>
  </si>
  <si>
    <t>Тройник 1/2" вн.-вн.-вн.  (10 /100шт)</t>
  </si>
  <si>
    <t>302.00 руб.</t>
  </si>
  <si>
    <t>VLC-721041</t>
  </si>
  <si>
    <t>VTr.130.N.0005</t>
  </si>
  <si>
    <t>Тройник 3/4" вн.-вн.-вн.  (10 /50шт)</t>
  </si>
  <si>
    <t>468.00 руб.</t>
  </si>
  <si>
    <t>VLC-721042</t>
  </si>
  <si>
    <t>VTr.130.N.0006</t>
  </si>
  <si>
    <t>Тройник 1" вн.-вн.-вн.  (5 /25шт)</t>
  </si>
  <si>
    <t>966.00 руб.</t>
  </si>
  <si>
    <t>VLC-721043</t>
  </si>
  <si>
    <t>VTr.130.N.0007</t>
  </si>
  <si>
    <t>Тройник 1 1/4" вн.-вн.-вн.  (5 /15шт)</t>
  </si>
  <si>
    <t>1 686.00 руб.</t>
  </si>
  <si>
    <t>VLC-721044</t>
  </si>
  <si>
    <t>VTr.130.N.0008</t>
  </si>
  <si>
    <t>Тройник 1 1/2" вн.-вн.-вн.  (5 /10шт)</t>
  </si>
  <si>
    <t>2 090.00 руб.</t>
  </si>
  <si>
    <t>VLC-721045</t>
  </si>
  <si>
    <t>VTr.130.N.0009</t>
  </si>
  <si>
    <t>Тройник 2" вн.-вн.-вн. (1 /9шт)</t>
  </si>
  <si>
    <t>3 162.00 руб.</t>
  </si>
  <si>
    <t>VLC-721046</t>
  </si>
  <si>
    <t>VTr.131.N.0004</t>
  </si>
  <si>
    <t>Тройник 1/2" нар.-нар.-нар.  (10 /90шт)</t>
  </si>
  <si>
    <t>389.00 руб.</t>
  </si>
  <si>
    <t>VLC-721047</t>
  </si>
  <si>
    <t>VTr.131.N.0005</t>
  </si>
  <si>
    <t>Тройник 3/4" нар.-нар.-нар.  (10 /60шт)</t>
  </si>
  <si>
    <t>603.00 руб.</t>
  </si>
  <si>
    <t>VLC-721048</t>
  </si>
  <si>
    <t>VTr.131.RN.050404</t>
  </si>
  <si>
    <t>Тройник переходной 3/4"х1/2"х1/2" нар.-нар.-нар.  (10 /70шт)</t>
  </si>
  <si>
    <t>440.00 руб.</t>
  </si>
  <si>
    <t>VLC-721049</t>
  </si>
  <si>
    <t>VTr.131.RN.050405</t>
  </si>
  <si>
    <t>Тройник переходной 3/4"х1/2"х3/4" нар.-нар.-нар. (10 /80шт)</t>
  </si>
  <si>
    <t>490.00 руб.</t>
  </si>
  <si>
    <t>VLC-721050</t>
  </si>
  <si>
    <t>VTr.131.RN.050504</t>
  </si>
  <si>
    <t>Тройник переходной 3/4"х3/4"х1/2" нар.-нар.-нар.  (10 /70шт)</t>
  </si>
  <si>
    <t>565.00 руб.</t>
  </si>
  <si>
    <t>VLC-721051</t>
  </si>
  <si>
    <t>VTr.136.N.0404</t>
  </si>
  <si>
    <t>Тройник косой 1/2"x1/2" для греющего кабеля или гильзы под погружной датчик (5 /30шт)</t>
  </si>
  <si>
    <t>1 163.00 руб.</t>
  </si>
  <si>
    <t>VLC-721052</t>
  </si>
  <si>
    <t>VTr.136.N.0504</t>
  </si>
  <si>
    <t>Тройник косой 3/4"x1/2" для греющиего кабеля или гильзы под погружной датчик (5 /30шт)</t>
  </si>
  <si>
    <t>1 389.00 руб.</t>
  </si>
  <si>
    <t>VLC-721053</t>
  </si>
  <si>
    <t>VTr.136.N.0604</t>
  </si>
  <si>
    <t>Тройник косой 1"х1/2" для греющего кабеля или гильзы под погружной датчик (5 /20шт)</t>
  </si>
  <si>
    <t>1 566.00 руб.</t>
  </si>
  <si>
    <t>VLC-721054</t>
  </si>
  <si>
    <t>VTr.197.N.0410</t>
  </si>
  <si>
    <t>Удлинитель 1/2" вн. Х10мм   (10 /350шт)</t>
  </si>
  <si>
    <t>96.00 руб.</t>
  </si>
  <si>
    <t>VLC-721055</t>
  </si>
  <si>
    <t>VTr.197.N.0415</t>
  </si>
  <si>
    <t>Удлинитель 1/2" вн. Х15мм   (10 /260шт)</t>
  </si>
  <si>
    <t>134.00 руб.</t>
  </si>
  <si>
    <t>VLC-721056</t>
  </si>
  <si>
    <t>VTr.197.N.0420</t>
  </si>
  <si>
    <t>Удлинитель 1/2" вн. Х20мм  (10 /210шт)</t>
  </si>
  <si>
    <t>159.00 руб.</t>
  </si>
  <si>
    <t>VLC-721057</t>
  </si>
  <si>
    <t>VTr.197.N.0425</t>
  </si>
  <si>
    <t>Удлинитель 1/2" вн. Х25мм   (10 /200шт)</t>
  </si>
  <si>
    <t>171.00 руб.</t>
  </si>
  <si>
    <t>VLC-721058</t>
  </si>
  <si>
    <t>VTr.197.N.0430</t>
  </si>
  <si>
    <t>Удлинитель 1/2" вн. Х30мм   (10 /170шт)</t>
  </si>
  <si>
    <t>201.00 руб.</t>
  </si>
  <si>
    <t>VLC-721059</t>
  </si>
  <si>
    <t>VTr.197.N.0440</t>
  </si>
  <si>
    <t>Удлинитель 1/2" вн. Х40мм   (10 /140шт)</t>
  </si>
  <si>
    <t>220.00 руб.</t>
  </si>
  <si>
    <t>VLC-721060</t>
  </si>
  <si>
    <t>VTr.197.N.0450</t>
  </si>
  <si>
    <t>Удлинитель 1/2" вн. Х50мм   (10 /100шт)</t>
  </si>
  <si>
    <t>282.00 руб.</t>
  </si>
  <si>
    <t>VLC-721061</t>
  </si>
  <si>
    <t>VTr.198.C.0410</t>
  </si>
  <si>
    <t>Удлинитель 1/2" вн. х10мм (ХРОМ)   (10 /300шт)</t>
  </si>
  <si>
    <t>133.00 руб.</t>
  </si>
  <si>
    <t>VLC-721062</t>
  </si>
  <si>
    <t>VTr.198.C.0415</t>
  </si>
  <si>
    <t>Удлинитель 1/2" вн. х15мм (ХРОМ)   (10 /250шт)</t>
  </si>
  <si>
    <t>173.00 руб.</t>
  </si>
  <si>
    <t>VLC-721063</t>
  </si>
  <si>
    <t>VTr.198.C.0420</t>
  </si>
  <si>
    <t>Удлинитель 1/2" вн. х20мм (ХРОМ)   (10 /230шт)</t>
  </si>
  <si>
    <t>191.00 руб.</t>
  </si>
  <si>
    <t>VLC-721064</t>
  </si>
  <si>
    <t>VTr.198.C.0425</t>
  </si>
  <si>
    <t>Удлинитель 1/2" вн. х25мм (ХРОМ)   (10 /200шт)</t>
  </si>
  <si>
    <t>225.00 руб.</t>
  </si>
  <si>
    <t>VLC-721065</t>
  </si>
  <si>
    <t>VTr.198.C.0430</t>
  </si>
  <si>
    <t>Удлинитель 1/2" вн. х30мм (ХРОМ)   (10 /180шт)</t>
  </si>
  <si>
    <t>254.00 руб.</t>
  </si>
  <si>
    <t>VLC-721066</t>
  </si>
  <si>
    <t>VTr.198.C.0440</t>
  </si>
  <si>
    <t>Удлинитель 1/2" вн. х40мм (ХРОМ)   (10 /140шт)</t>
  </si>
  <si>
    <t>290.00 руб.</t>
  </si>
  <si>
    <t>VLC-721067</t>
  </si>
  <si>
    <t>VTr.198.C.0450</t>
  </si>
  <si>
    <t>Удлинитель 1/2" вн. х50мм (ХРОМ)  (10 /110шт)</t>
  </si>
  <si>
    <t>385.00 руб.</t>
  </si>
  <si>
    <t>VLC-721068</t>
  </si>
  <si>
    <t>VTr.198.C.0460</t>
  </si>
  <si>
    <t>Удлинитель 1/2" вн. х60мм (ХРОМ)  (10 /90шт)</t>
  </si>
  <si>
    <t>391.00 руб.</t>
  </si>
  <si>
    <t>VLC-721069</t>
  </si>
  <si>
    <t>VTr.198.C.0470</t>
  </si>
  <si>
    <t>Удлинитель 1/2" вн. х70мм (ХРОМ) (10 /80шт)</t>
  </si>
  <si>
    <t>495.00 руб.</t>
  </si>
  <si>
    <t>VLC-721070</t>
  </si>
  <si>
    <t>VTr.198.C.0480</t>
  </si>
  <si>
    <t>Удлинитель 1/2" вн. х80мм (ХРОМ) (10 /80шт)</t>
  </si>
  <si>
    <t>489.00 руб.</t>
  </si>
  <si>
    <t>VLC-721071</t>
  </si>
  <si>
    <t>VTr.198.C.04100</t>
  </si>
  <si>
    <t>Удлинитель 1/2" вн. х100мм (ХРОМ)   (5 /65шт)</t>
  </si>
  <si>
    <t>661.00 руб.</t>
  </si>
  <si>
    <t>VLC-721072</t>
  </si>
  <si>
    <t>VTr.198.C.0515</t>
  </si>
  <si>
    <t>Удлинитель 3/4" вн. х15мм (ХРОМ)   (10 /160шт)</t>
  </si>
  <si>
    <t>271.00 руб.</t>
  </si>
  <si>
    <t>VLC-721073</t>
  </si>
  <si>
    <t>VTr.198.C.0520</t>
  </si>
  <si>
    <t>Удлинитель 3/4" вн. х20мм (ХРОМ)  (10 /140шт)</t>
  </si>
  <si>
    <t>318.00 руб.</t>
  </si>
  <si>
    <t>VLC-721074</t>
  </si>
  <si>
    <t>VTr.198.C.0525</t>
  </si>
  <si>
    <t>Удлинитель 3/4" вн. х25мм (ХРОМ)  (10 /120шт)</t>
  </si>
  <si>
    <t>357.00 руб.</t>
  </si>
  <si>
    <t>VLC-721075</t>
  </si>
  <si>
    <t>VTr.198.C.0530</t>
  </si>
  <si>
    <t>Удлинитель 3/4" вн. х30мм (ХРОМ)  (10 /100шт)</t>
  </si>
  <si>
    <t>365.00 руб.</t>
  </si>
  <si>
    <t>VLC-721076</t>
  </si>
  <si>
    <t>VTr.198.C.0540</t>
  </si>
  <si>
    <t>Удлинитель 3/4" вн. х40мм (ХРОМ) (10 /80шт)</t>
  </si>
  <si>
    <t>477.00 руб.</t>
  </si>
  <si>
    <t>VLC-721077</t>
  </si>
  <si>
    <t>VTr.198.C.0550</t>
  </si>
  <si>
    <t>Удлинитель 3/4" вн. х50мм (ХРОМ)  (10 /70шт)</t>
  </si>
  <si>
    <t>538.00 руб.</t>
  </si>
  <si>
    <t>VLC-721078</t>
  </si>
  <si>
    <t>VTr.198.C.0560</t>
  </si>
  <si>
    <t>Удлинитель 3/4" вн. х60мм (ХРОМ)  (10 /60шт)</t>
  </si>
  <si>
    <t>658.00 руб.</t>
  </si>
  <si>
    <t>VLC-721079</t>
  </si>
  <si>
    <t>VTr.198.C.0570</t>
  </si>
  <si>
    <t>Удлинитель 3/4" вн. х70мм (ХРОМ)   (5 /55шт)</t>
  </si>
  <si>
    <t>VLC-721080</t>
  </si>
  <si>
    <t>VTr.198.C.0580</t>
  </si>
  <si>
    <t>Удлинитель 3/4" вн. х80мм (ХРОМ)   (5 /50шт)</t>
  </si>
  <si>
    <t>924.00 руб.</t>
  </si>
  <si>
    <t>VLC-721081</t>
  </si>
  <si>
    <t>VTr.198.C.05100</t>
  </si>
  <si>
    <t>Удлинитель 3/4" вн. х100мм (ХРОМ)   (5 /40шт)</t>
  </si>
  <si>
    <t>957.00 руб.</t>
  </si>
  <si>
    <t>VLC-721082</t>
  </si>
  <si>
    <t>VTr.198.C.0615</t>
  </si>
  <si>
    <t>Удлинитель 1" вн. х15мм (ХРОМ)  (10 /110шт)</t>
  </si>
  <si>
    <t>408.00 руб.</t>
  </si>
  <si>
    <t>VLC-721083</t>
  </si>
  <si>
    <t>VTr.198.C.0620</t>
  </si>
  <si>
    <t>Удлинитель 1" вн. х20мм (ХРОМ)  (10 /90шт)</t>
  </si>
  <si>
    <t>507.00 руб.</t>
  </si>
  <si>
    <t>VLC-721084</t>
  </si>
  <si>
    <t>VTr.198.C.0625</t>
  </si>
  <si>
    <t>Удлинитель 1" вн. х25мм (ХРОМ) (10 /80шт)</t>
  </si>
  <si>
    <t>563.00 руб.</t>
  </si>
  <si>
    <t>VLC-721085</t>
  </si>
  <si>
    <t>VTr.198.C.0630</t>
  </si>
  <si>
    <t>Удлинитель 1" вн. х30мм (ХРОМ)   (5 /70шт)</t>
  </si>
  <si>
    <t>650.00 руб.</t>
  </si>
  <si>
    <t>VLC-721086</t>
  </si>
  <si>
    <t>VTr.198.C.0640</t>
  </si>
  <si>
    <t>Удлинитель 1" вн. х40мм (ХРОМ)   (5 /45шт)</t>
  </si>
  <si>
    <t>772.00 руб.</t>
  </si>
  <si>
    <t>VLC-721087</t>
  </si>
  <si>
    <t>VTr.198.C.0650</t>
  </si>
  <si>
    <t>Удлинитель 1" вн. х50мм (ХРОМ)  (5 /45шт)</t>
  </si>
  <si>
    <t>999.00 руб.</t>
  </si>
  <si>
    <t>VLC-721088</t>
  </si>
  <si>
    <t>VTr.198.C.0660</t>
  </si>
  <si>
    <t>Удлинитель 1" вн. х60мм (ХРОМ)  (5 /35шт)</t>
  </si>
  <si>
    <t>1 145.00 руб.</t>
  </si>
  <si>
    <t>VLC-721089</t>
  </si>
  <si>
    <t>VTr.198.C.0670</t>
  </si>
  <si>
    <t>Удлинитель 1" вн. х70мм (ХРОМ)    (5 /30шт)</t>
  </si>
  <si>
    <t>1 312.00 руб.</t>
  </si>
  <si>
    <t>VLC-721090</t>
  </si>
  <si>
    <t>VTr.198.C.0680</t>
  </si>
  <si>
    <t>Удлинитель 1" вн. х80мм (ХРОМ)   (5 /25шт)</t>
  </si>
  <si>
    <t>1 423.00 руб.</t>
  </si>
  <si>
    <t>VLC-721091</t>
  </si>
  <si>
    <t>VTr.198.C.06100</t>
  </si>
  <si>
    <t>Удлинитель 1" вн. х100мм (ХРОМ)  (5 /20шт)</t>
  </si>
  <si>
    <t>1 630.00 руб.</t>
  </si>
  <si>
    <t>VLC-721092</t>
  </si>
  <si>
    <t>VTr.240.N.0403</t>
  </si>
  <si>
    <t>Муфта переходная 1/2"х3/8" вн.-вн.  (10 /200шт)</t>
  </si>
  <si>
    <t>157.00 руб.</t>
  </si>
  <si>
    <t>VLC-721093</t>
  </si>
  <si>
    <t>VTr.240.N.0502</t>
  </si>
  <si>
    <t>Муфта переходная 3/4"х1/4" вн.-вн.  (10 /200шт)</t>
  </si>
  <si>
    <t>270.00 руб.</t>
  </si>
  <si>
    <t>VLC-721094</t>
  </si>
  <si>
    <t>VTr.240.N.0504</t>
  </si>
  <si>
    <t>Муфта переходная 3/4"х1/2" вн.-вн.  (10 /120шт)</t>
  </si>
  <si>
    <t>275.00 руб.</t>
  </si>
  <si>
    <t>VLC-721095</t>
  </si>
  <si>
    <t>VTr.240.N.0604</t>
  </si>
  <si>
    <t>Муфта переходная 1"х1/2" вн.-вн.  (10 /100шт)</t>
  </si>
  <si>
    <t>327.00 руб.</t>
  </si>
  <si>
    <t>VLC-721096</t>
  </si>
  <si>
    <t>VTr.240.N.0605</t>
  </si>
  <si>
    <t>Муфта переходная 1"х3/4" вн.-вн. (10 /80шт)</t>
  </si>
  <si>
    <t>430.00 руб.</t>
  </si>
  <si>
    <t>VLC-721097</t>
  </si>
  <si>
    <t>VTr.240.N.0705</t>
  </si>
  <si>
    <t>Муфта переходная 1 1/4"х3/4" вн.-вн. (10 /80шт)</t>
  </si>
  <si>
    <t>558.00 руб.</t>
  </si>
  <si>
    <t>VLC-721098</t>
  </si>
  <si>
    <t>VTr.240.N.0706</t>
  </si>
  <si>
    <t>Муфта переходная 1 1/4"х1" вн.-вн.  (10 /40шт)</t>
  </si>
  <si>
    <t>641.00 руб.</t>
  </si>
  <si>
    <t>VLC-721099</t>
  </si>
  <si>
    <t>VTr.240.N.0806</t>
  </si>
  <si>
    <t>Муфта переходная 1 1/2"х1" вн.-вн.  (10 /40шт)</t>
  </si>
  <si>
    <t>VLC-721100</t>
  </si>
  <si>
    <t>VTr.240.N.0807</t>
  </si>
  <si>
    <t>Муфта переходная 1 1/2"х1 1/4" вн.-вн.  (10 /30шт)</t>
  </si>
  <si>
    <t>710.00 руб.</t>
  </si>
  <si>
    <t>VLC-721101</t>
  </si>
  <si>
    <t>VTr.240.N.0907</t>
  </si>
  <si>
    <t>Муфта переходная 2"х1 1/4" вн.-вн.  (10 /30шт)</t>
  </si>
  <si>
    <t>1 084.00 руб.</t>
  </si>
  <si>
    <t>VLC-721102</t>
  </si>
  <si>
    <t>VTr.240.N.0908</t>
  </si>
  <si>
    <t>Муфта переходная 2"х1 1/2" вн.-вн.   (5 /20шт)</t>
  </si>
  <si>
    <t>1 113.00 руб.</t>
  </si>
  <si>
    <t>VLC-721103</t>
  </si>
  <si>
    <t>VTr.240.N.0906</t>
  </si>
  <si>
    <t>Муфта переходная 2"х1" вн.-вн.  (10 /30шт)</t>
  </si>
  <si>
    <t>1 060.00 руб.</t>
  </si>
  <si>
    <t>VLC-721104</t>
  </si>
  <si>
    <t>VTr.240.N.0704</t>
  </si>
  <si>
    <t>Муфта переходная 1 1/4"х1/2" вн.-вн.  (10 /70шт)</t>
  </si>
  <si>
    <t>535.00 руб.</t>
  </si>
  <si>
    <t>VLC-721105</t>
  </si>
  <si>
    <t>VTr.250.N.0004</t>
  </si>
  <si>
    <t>Тройник под датчик теплосчётчика, 1/2"х M10 х1/2" вн.-вн.-вн. (10 /80шт)</t>
  </si>
  <si>
    <t>465.00 руб.</t>
  </si>
  <si>
    <t>VLC-721106</t>
  </si>
  <si>
    <t>VTr.250.N.0005</t>
  </si>
  <si>
    <t>Тройник под датчик теплосчётчика, 3/4"х M10 х 3/4" вн.-вн.-вн. (10 /60шт)</t>
  </si>
  <si>
    <t>543.00 руб.</t>
  </si>
  <si>
    <t>VLC-721107</t>
  </si>
  <si>
    <t>VTr.250.N.0006</t>
  </si>
  <si>
    <t>Тройник под датчик теплосчётчика, 1"х M10 х1" вн.-вн.-вн.  (5 /40шт)</t>
  </si>
  <si>
    <t>723.00 руб.</t>
  </si>
  <si>
    <t>VLC-721108</t>
  </si>
  <si>
    <t>VTr.270.N.0004</t>
  </si>
  <si>
    <t>Муфта 1/2" вн.-вн. (10 /180шт)</t>
  </si>
  <si>
    <t>137.00 руб.</t>
  </si>
  <si>
    <t>VLC-721109</t>
  </si>
  <si>
    <t>VTr.270.N.0005</t>
  </si>
  <si>
    <t>Муфта 3/4" вн.-вн.   (10 /110шт)</t>
  </si>
  <si>
    <t>232.00 руб.</t>
  </si>
  <si>
    <t>VLC-721110</t>
  </si>
  <si>
    <t>VTr.270.N.0006</t>
  </si>
  <si>
    <t>Муфта 1" вн.-вн. (10 /80шт)</t>
  </si>
  <si>
    <t>351.00 руб.</t>
  </si>
  <si>
    <t>VLC-721111</t>
  </si>
  <si>
    <t>VTr.270.N.0007</t>
  </si>
  <si>
    <t>Муфта 1 1/4" вн.-вн. (10 /40шт)</t>
  </si>
  <si>
    <t>693.00 руб.</t>
  </si>
  <si>
    <t>VLC-721112</t>
  </si>
  <si>
    <t>VTr.270.N.0008</t>
  </si>
  <si>
    <t>Муфта 1 1/2" вн.-вн.   (5 /25шт)</t>
  </si>
  <si>
    <t>1 061.00 руб.</t>
  </si>
  <si>
    <t>VLC-721113</t>
  </si>
  <si>
    <t>VTr.270.N.0009</t>
  </si>
  <si>
    <t>Муфта 2" вн.-вн.   (5 /10шт)</t>
  </si>
  <si>
    <t>1 466.00 руб.</t>
  </si>
  <si>
    <t>VLC-721114</t>
  </si>
  <si>
    <t>VTr.340.N.0004</t>
  </si>
  <si>
    <t>Муфта разъемная 1/2" вн.-вн.   (10 /110шт)</t>
  </si>
  <si>
    <t>369.00 руб.</t>
  </si>
  <si>
    <t>VLC-721115</t>
  </si>
  <si>
    <t>VTr.340.N.0005</t>
  </si>
  <si>
    <t>Муфта разъемная 3/4" вн.-вн.   (10 /50шт)</t>
  </si>
  <si>
    <t>679.00 руб.</t>
  </si>
  <si>
    <t>VLC-721116</t>
  </si>
  <si>
    <t>VTr.340.N.0006</t>
  </si>
  <si>
    <t>Муфта разъемная 1" вн.-вн.   (5 /35шт)</t>
  </si>
  <si>
    <t>1 032.00 руб.</t>
  </si>
  <si>
    <t>VLC-721117</t>
  </si>
  <si>
    <t>VTr.340.N.0007</t>
  </si>
  <si>
    <t>Муфта разъемная 1 1/4" вн.-вн.   (5 /20шт)</t>
  </si>
  <si>
    <t>1 896.00 руб.</t>
  </si>
  <si>
    <t>VLC-721118</t>
  </si>
  <si>
    <t>VTr.340.N.0008</t>
  </si>
  <si>
    <t>Муфта разъемная 1 1/2" вн.-вн.   (5 /15шт)</t>
  </si>
  <si>
    <t>2 441.00 руб.</t>
  </si>
  <si>
    <t>VLC-721119</t>
  </si>
  <si>
    <t>VTr.340.C.0004</t>
  </si>
  <si>
    <t>Муфта разъемная 1/2" вн.-вн. Хром   (10 /110шт)</t>
  </si>
  <si>
    <t>432.00 руб.</t>
  </si>
  <si>
    <t>VLC-721120</t>
  </si>
  <si>
    <t>VTr.340.C.0005</t>
  </si>
  <si>
    <t>Муфта разъемная 3/4" вн.-вн. Хром   (5 /50шт)</t>
  </si>
  <si>
    <t>794.00 руб.</t>
  </si>
  <si>
    <t>VLC-721121</t>
  </si>
  <si>
    <t>VTr.340.C.0006</t>
  </si>
  <si>
    <t>Муфта разъемная 1" вн.-вн. Хром  (5 /35шт)</t>
  </si>
  <si>
    <t>1 114.00 руб.</t>
  </si>
  <si>
    <t>VLC-721122</t>
  </si>
  <si>
    <t>VTr.341.N.0004</t>
  </si>
  <si>
    <t>Сгон прямой разъемный (американка) 1/2" вн.-нар.   (10 /110шт)</t>
  </si>
  <si>
    <t>VLC-721123</t>
  </si>
  <si>
    <t>VTr.341.N.0005</t>
  </si>
  <si>
    <t>Сгон прямой разъемный (американка) 3/4" вн.-нар. (10 /70шт)</t>
  </si>
  <si>
    <t>494.00 руб.</t>
  </si>
  <si>
    <t>VLC-721124</t>
  </si>
  <si>
    <t>VTr.341.N.0006</t>
  </si>
  <si>
    <t>Сгон прямой разъемный (американка) 1" вн.-нар.   (5 /40шт)</t>
  </si>
  <si>
    <t>1 015.00 руб.</t>
  </si>
  <si>
    <t>VLC-721125</t>
  </si>
  <si>
    <t>VTr.341.N.0007</t>
  </si>
  <si>
    <t>Сгон прямой разъемный (американка) 1 1/4" вн.-нар.   (5 /25шт)</t>
  </si>
  <si>
    <t>VLC-721126</t>
  </si>
  <si>
    <t>VTr.341.N.0008</t>
  </si>
  <si>
    <t>Сгон прямой разъемный (американка) 1 1/2" вн.-нар.   (5 /15шт)</t>
  </si>
  <si>
    <t>2 234.00 руб.</t>
  </si>
  <si>
    <t>VLC-721127</t>
  </si>
  <si>
    <t>VTr.341.N.0009</t>
  </si>
  <si>
    <t>Сгон прямой разъемный (американка) 2" вн.-нар.  (1 /8шт)</t>
  </si>
  <si>
    <t>4 883.00 руб.</t>
  </si>
  <si>
    <t>VLC-721129</t>
  </si>
  <si>
    <t>VTr.424.N.M004</t>
  </si>
  <si>
    <t>Переходник для подключения датчика температуры M10х1/2"   (10 /380шт)</t>
  </si>
  <si>
    <t>123.00 руб.</t>
  </si>
  <si>
    <t>VLC-721130</t>
  </si>
  <si>
    <t>VTr.424.N.M005</t>
  </si>
  <si>
    <t>Переходник для подключения датчика температуры M10х3/4"   (10 /300шт)</t>
  </si>
  <si>
    <t>148.00 руб.</t>
  </si>
  <si>
    <t>VLC-721131</t>
  </si>
  <si>
    <t>VTr.424.N.M006</t>
  </si>
  <si>
    <t>Переходник для подключения датчика температуры M10х1"   (10 /170шт)</t>
  </si>
  <si>
    <t>238.00 руб.</t>
  </si>
  <si>
    <t>VLC-721132</t>
  </si>
  <si>
    <t>VTr.551.N.04064</t>
  </si>
  <si>
    <t>Гильза для погружного датчика температуры 1/2"х64мм   (10 /160шт)</t>
  </si>
  <si>
    <t>371.00 руб.</t>
  </si>
  <si>
    <t>VLC-721133</t>
  </si>
  <si>
    <t>VTr.551.N.04090</t>
  </si>
  <si>
    <t>Гильза для погружного датчика температуры 1/2"х90мм  (10 /140шт)</t>
  </si>
  <si>
    <t>416.00 руб.</t>
  </si>
  <si>
    <t>VLC-721136</t>
  </si>
  <si>
    <t>VTr.580.N.0302</t>
  </si>
  <si>
    <t>Ниппель переходной 3/8"х1/4" нар.-нар.  (10 /500шт)</t>
  </si>
  <si>
    <t>67.00 руб.</t>
  </si>
  <si>
    <t>VLC-721137</t>
  </si>
  <si>
    <t>VTr.580.N.0402</t>
  </si>
  <si>
    <t>Ниппель переходной 1/2"х1/4" нар.-нар.  (10 /400шт)</t>
  </si>
  <si>
    <t>88.00 руб.</t>
  </si>
  <si>
    <t>VLC-721138</t>
  </si>
  <si>
    <t>VTr.580.N.0403</t>
  </si>
  <si>
    <t>Ниппель переходной 1/2"х3/8" нар.-нар.  (10 /400шт)</t>
  </si>
  <si>
    <t>101.00 руб.</t>
  </si>
  <si>
    <t>VLC-721139</t>
  </si>
  <si>
    <t>VTr.580.N.0504</t>
  </si>
  <si>
    <t>Ниппель переходной 3/4"х1/2" нар.-нар.   (10 /220шт)</t>
  </si>
  <si>
    <t>142.00 руб.</t>
  </si>
  <si>
    <t>VLC-721140</t>
  </si>
  <si>
    <t>VTr.580.N.0604</t>
  </si>
  <si>
    <t>Ниппель переходной 1"х1/2" нар.-нар.   (10 /130шт)</t>
  </si>
  <si>
    <t>300.00 руб.</t>
  </si>
  <si>
    <t>VLC-721141</t>
  </si>
  <si>
    <t>VTr.580.N.0605</t>
  </si>
  <si>
    <t>Ниппель переходной 1"х3/4" нар.-нар.   (10 /110шт)</t>
  </si>
  <si>
    <t>VLC-721142</t>
  </si>
  <si>
    <t>VTr.580.N.0705</t>
  </si>
  <si>
    <t>Ниппель переходной 1 1/4"х3/4" нар.-нар. (10 /80шт)</t>
  </si>
  <si>
    <t>463.00 руб.</t>
  </si>
  <si>
    <t>VLC-721143</t>
  </si>
  <si>
    <t>VTr.580.N.0706</t>
  </si>
  <si>
    <t>Ниппель переходной 1 1/4"х1" нар.-нар. (10 /60шт)</t>
  </si>
  <si>
    <t>523.00 руб.</t>
  </si>
  <si>
    <t>VLC-721144</t>
  </si>
  <si>
    <t>VTr.580.N.0704</t>
  </si>
  <si>
    <t>Ниппель переходной 1 1/4"х1/2" нар.-нар. (10 /80шт)</t>
  </si>
  <si>
    <t>427.00 руб.</t>
  </si>
  <si>
    <t>VLC-721145</t>
  </si>
  <si>
    <t>VTr.580.N.0804</t>
  </si>
  <si>
    <t>Ниппель переходной 1 1/2"х1/2" нар.-нар.  (10 /50шт)</t>
  </si>
  <si>
    <t>582.00 руб.</t>
  </si>
  <si>
    <t>VLC-721146</t>
  </si>
  <si>
    <t>VTr.580.N.0806</t>
  </si>
  <si>
    <t>Ниппель переходной 1 1/2"х1" нар.-нар.  (10 /60шт)</t>
  </si>
  <si>
    <t>637.00 руб.</t>
  </si>
  <si>
    <t>VLC-721147</t>
  </si>
  <si>
    <t>VTr.580.N.0807</t>
  </si>
  <si>
    <t>Ниппель переходной 1 1/2"х1 1/4" нар.-нар.  (10 /40шт)</t>
  </si>
  <si>
    <t>684.00 руб.</t>
  </si>
  <si>
    <t>VLC-721148</t>
  </si>
  <si>
    <t>VTr.580.N.0805</t>
  </si>
  <si>
    <t>Ниппель переходной 1 1/2"х3/4" нар.-нар.  (10 /50шт)</t>
  </si>
  <si>
    <t>616.00 руб.</t>
  </si>
  <si>
    <t>VLC-721149</t>
  </si>
  <si>
    <t>VTr.580.N.0906</t>
  </si>
  <si>
    <t>Ниппель переходной 2"х1" нар.-нар.  (10 /30шт)</t>
  </si>
  <si>
    <t>1 049.00 руб.</t>
  </si>
  <si>
    <t>VLC-721150</t>
  </si>
  <si>
    <t>VTr.580.N.0907</t>
  </si>
  <si>
    <t>Ниппель переходной 2"х1 1/4" нар.-нар.  (10 /30шт)</t>
  </si>
  <si>
    <t>958.00 руб.</t>
  </si>
  <si>
    <t>VLC-721151</t>
  </si>
  <si>
    <t>VTr.580.N.0908</t>
  </si>
  <si>
    <t>Ниппель переходной 2"х1 1/2" нар.-нар.  (10 /30шт)</t>
  </si>
  <si>
    <t>954.00 руб.</t>
  </si>
  <si>
    <t>VLC-721152</t>
  </si>
  <si>
    <t>VTr.580.N.0905</t>
  </si>
  <si>
    <t>Ниппель переходной 2"х3/4" нар.-нар.  (10 /30шт)</t>
  </si>
  <si>
    <t>984.00 руб.</t>
  </si>
  <si>
    <t>VLC-721153</t>
  </si>
  <si>
    <t>VTr.580.N.0904</t>
  </si>
  <si>
    <t>Ниппель переходной 2"х1/2" нар.-нар.  (10 /30шт)</t>
  </si>
  <si>
    <t>1 023.00 руб.</t>
  </si>
  <si>
    <t>VLC-721154</t>
  </si>
  <si>
    <t>VTr.581.N.0302</t>
  </si>
  <si>
    <t>Футорка 3/8"х1/4" нар.-вн.  (10 /700шт)</t>
  </si>
  <si>
    <t>36.00 руб.</t>
  </si>
  <si>
    <t>VLC-721155</t>
  </si>
  <si>
    <t>VTr.581.N.0402</t>
  </si>
  <si>
    <t>Футорка 1/2"х1/4" нар.-вн.   (10 /450шт)</t>
  </si>
  <si>
    <t>94.00 руб.</t>
  </si>
  <si>
    <t>VLC-721156</t>
  </si>
  <si>
    <t>VTr.581.N.0403</t>
  </si>
  <si>
    <t>Футорка 1/2"х3/8" нар.-вн.   (10 /450шт)</t>
  </si>
  <si>
    <t>VLC-721157</t>
  </si>
  <si>
    <t>VTr.581.N.0504</t>
  </si>
  <si>
    <t>Футорка 3/4"х1/2" нар.-вн.   (10 /350шт)</t>
  </si>
  <si>
    <t>118.00 руб.</t>
  </si>
  <si>
    <t>VLC-721158</t>
  </si>
  <si>
    <t>VTr.581.N.0604</t>
  </si>
  <si>
    <t>Футорка 1"х1/2" нар.-вн.  (10 /180шт)</t>
  </si>
  <si>
    <t>311.00 руб.</t>
  </si>
  <si>
    <t>VLC-721159</t>
  </si>
  <si>
    <t>VTr.581.N.0605</t>
  </si>
  <si>
    <t>Футорка 1"х3/4" нар.-вн.  (10 /180шт)</t>
  </si>
  <si>
    <t>181.00 руб.</t>
  </si>
  <si>
    <t>VLC-721160</t>
  </si>
  <si>
    <t>VTr.581.N.0704</t>
  </si>
  <si>
    <t>Футорка 1 1/4" х1/2" нар.-вн.   (10 /100шт)</t>
  </si>
  <si>
    <t>689.00 руб.</t>
  </si>
  <si>
    <t>VLC-721161</t>
  </si>
  <si>
    <t>VTr.581.N.0705</t>
  </si>
  <si>
    <t>Футорка 1 1/4"х3/4" нар.-вн.  (10 /90шт)</t>
  </si>
  <si>
    <t>VLC-721162</t>
  </si>
  <si>
    <t>VTr.581.N.0706</t>
  </si>
  <si>
    <t>Футорка 1 1/4"х1" нар.-вн. (10 /80шт)</t>
  </si>
  <si>
    <t>386.00 руб.</t>
  </si>
  <si>
    <t>VLC-721163</t>
  </si>
  <si>
    <t>VTr.581.N.0804</t>
  </si>
  <si>
    <t>Футорка 1 1/2"х1/2" нар.-вн.  (10 /70шт)</t>
  </si>
  <si>
    <t>1 106.00 руб.</t>
  </si>
  <si>
    <t>VLC-721164</t>
  </si>
  <si>
    <t>VTr.581.N.0805</t>
  </si>
  <si>
    <t>Футорка 1 1/2"х3/4" нар.-вн. (10 /80шт)</t>
  </si>
  <si>
    <t>991.00 руб.</t>
  </si>
  <si>
    <t>VLC-721165</t>
  </si>
  <si>
    <t>VTr.581.N.0806</t>
  </si>
  <si>
    <t>Футорка 1 1/2"х1" нар.-вн. (10 /80шт)</t>
  </si>
  <si>
    <t>770.00 руб.</t>
  </si>
  <si>
    <t>VLC-721166</t>
  </si>
  <si>
    <t>VTr.581.N.0807</t>
  </si>
  <si>
    <t>Футорка 1 1/2"х1 1/4" нар.-вн. (10 /80шт)</t>
  </si>
  <si>
    <t>370.00 руб.</t>
  </si>
  <si>
    <t>VLC-721167</t>
  </si>
  <si>
    <t>VTr.581.N.0904</t>
  </si>
  <si>
    <t>Футорка 2"х1/2" нар.-вн.  (10 /50шт)</t>
  </si>
  <si>
    <t>1 232.00 руб.</t>
  </si>
  <si>
    <t>VLC-721168</t>
  </si>
  <si>
    <t>VTr.581.N.0905</t>
  </si>
  <si>
    <t>Футорка 2"х3/4" нар.-вн.  (10 /40шт)</t>
  </si>
  <si>
    <t>1 152.00 руб.</t>
  </si>
  <si>
    <t>VLC-721169</t>
  </si>
  <si>
    <t>VTr.581.N.0907</t>
  </si>
  <si>
    <t>Футорка 2"х1 1/4" нар.-вн.  (10 /40шт)</t>
  </si>
  <si>
    <t>1 129.00 руб.</t>
  </si>
  <si>
    <t>VLC-721170</t>
  </si>
  <si>
    <t>VTr.581.N.0908</t>
  </si>
  <si>
    <t>Футорка 2"х1 1/2" нар.-вн.  (10 /40шт)</t>
  </si>
  <si>
    <t>816.00 руб.</t>
  </si>
  <si>
    <t>VLC-721171</t>
  </si>
  <si>
    <t>VTr.581.N.0906</t>
  </si>
  <si>
    <t>Футорка 2"х1" нар.-вн.  (10 /40шт)</t>
  </si>
  <si>
    <t>1 271.00 руб.</t>
  </si>
  <si>
    <t>VLC-721172</t>
  </si>
  <si>
    <t>VTr.582.N.0004</t>
  </si>
  <si>
    <t>Ниппель 1/2" нар.-нар.  (10 /360шт)</t>
  </si>
  <si>
    <t>83.00 руб.</t>
  </si>
  <si>
    <t>VLC-721173</t>
  </si>
  <si>
    <t>VTr.582.N.0005</t>
  </si>
  <si>
    <t>Ниппель 3/4" нар.-нар.  (10 /200шт)</t>
  </si>
  <si>
    <t>VLC-721174</t>
  </si>
  <si>
    <t>VTr.582.N.0006</t>
  </si>
  <si>
    <t>Ниппель 1" нар.-нар.  (10 /100шт)</t>
  </si>
  <si>
    <t>337.00 руб.</t>
  </si>
  <si>
    <t>VLC-721175</t>
  </si>
  <si>
    <t>VTr.582.N.0007</t>
  </si>
  <si>
    <t>Ниппель 1 1/4" нар.-нар.   (10 /60шт)</t>
  </si>
  <si>
    <t>451.00 руб.</t>
  </si>
  <si>
    <t>VLC-721176</t>
  </si>
  <si>
    <t>VTr.582.N.0008</t>
  </si>
  <si>
    <t>Ниппель 1 1/2" нар.-нар.  (10 /40шт)</t>
  </si>
  <si>
    <t>VLC-721177</t>
  </si>
  <si>
    <t>VTr.582.N.0009</t>
  </si>
  <si>
    <t>Ниппель 2" нар.-нар.  (5 /25шт)</t>
  </si>
  <si>
    <t>996.00 руб.</t>
  </si>
  <si>
    <t>VLC-721178</t>
  </si>
  <si>
    <t>VTr.583.N.0004</t>
  </si>
  <si>
    <t>Пробка 1/2" нар.  (10 /450шт)</t>
  </si>
  <si>
    <t>VLC-721179</t>
  </si>
  <si>
    <t>VTr.583.N.0005</t>
  </si>
  <si>
    <t>Пробка 3/4" нар.  (10 /320шт)</t>
  </si>
  <si>
    <t>150.00 руб.</t>
  </si>
  <si>
    <t>VLC-721180</t>
  </si>
  <si>
    <t>VTr.583.N.0006</t>
  </si>
  <si>
    <t>Пробка 1" нар.  (10 /180шт)</t>
  </si>
  <si>
    <t>299.00 руб.</t>
  </si>
  <si>
    <t>VLC-721181</t>
  </si>
  <si>
    <t>VTr.583.N.0007</t>
  </si>
  <si>
    <t>Пробка 1 1/4" нар.  (10 /90шт)</t>
  </si>
  <si>
    <t>VLC-721182</t>
  </si>
  <si>
    <t>VTr.583.N.0008</t>
  </si>
  <si>
    <t>Пробка 1 1/2" нар.  (10 /60шт)</t>
  </si>
  <si>
    <t>576.00 руб.</t>
  </si>
  <si>
    <t>VLC-721183</t>
  </si>
  <si>
    <t>VTr.583.N.0009</t>
  </si>
  <si>
    <t>Пробка 2" нар.  (10 /40шт)</t>
  </si>
  <si>
    <t>1 090.00 руб.</t>
  </si>
  <si>
    <t>VLC-721184</t>
  </si>
  <si>
    <t>VTr.590.N.0004</t>
  </si>
  <si>
    <t>Заглушка 1/2" вн.  (10 /440шт)</t>
  </si>
  <si>
    <t>80.00 руб.</t>
  </si>
  <si>
    <t>VLC-721185</t>
  </si>
  <si>
    <t>VTr.590.N.0005</t>
  </si>
  <si>
    <t>Заглушка 3/4" вн.  (10 /280шт)</t>
  </si>
  <si>
    <t>145.00 руб.</t>
  </si>
  <si>
    <t>VLC-721186</t>
  </si>
  <si>
    <t>VTr.590.N.0006</t>
  </si>
  <si>
    <t>Заглушка 1" вн.  (10 /180шт)</t>
  </si>
  <si>
    <t>204.00 руб.</t>
  </si>
  <si>
    <t>VLC-721187</t>
  </si>
  <si>
    <t>VTr.590.N.0007</t>
  </si>
  <si>
    <t>Заглушка 1 1/4" вн.  (10 /90шт)</t>
  </si>
  <si>
    <t>457.00 руб.</t>
  </si>
  <si>
    <t>VLC-721188</t>
  </si>
  <si>
    <t>VTr.590.N.0008</t>
  </si>
  <si>
    <t>Заглушка 1 1/2" вн.  (10 /50шт)</t>
  </si>
  <si>
    <t>681.00 руб.</t>
  </si>
  <si>
    <t>VLC-721189</t>
  </si>
  <si>
    <t>VTr.590.N.0009</t>
  </si>
  <si>
    <t>Заглушка 2" вн.  (10 /30шт)</t>
  </si>
  <si>
    <t>1 092.00 руб.</t>
  </si>
  <si>
    <t>VLC-721190</t>
  </si>
  <si>
    <t>VTr.592.NE.040E</t>
  </si>
  <si>
    <t>Переходник 1/2" х евроконус вн.-нар.  (10 /170шт)</t>
  </si>
  <si>
    <t>230.00 руб.</t>
  </si>
  <si>
    <t>VLC-721191</t>
  </si>
  <si>
    <t>VTr.592.NE.050E</t>
  </si>
  <si>
    <t>Переходник 3/4" х евроконус вн.-нар.   (10 /160шт)</t>
  </si>
  <si>
    <t>253.00 руб.</t>
  </si>
  <si>
    <t>VLC-721192</t>
  </si>
  <si>
    <t>VTr.592.N.0302</t>
  </si>
  <si>
    <t>Переходник 3/8"х1/4" вн.-нар.   (10 /480шт)</t>
  </si>
  <si>
    <t>74.00 руб.</t>
  </si>
  <si>
    <t>VLC-721193</t>
  </si>
  <si>
    <t>VTr.592.N.0402</t>
  </si>
  <si>
    <t>Переходник 1/2"х1/4" вн.-нар.  (10 /400шт)</t>
  </si>
  <si>
    <t>99.00 руб.</t>
  </si>
  <si>
    <t>VLC-721194</t>
  </si>
  <si>
    <t>VTr.592.N.0403</t>
  </si>
  <si>
    <t>Переходник 1/2"х3/8" вн.-нар.  (10 /350шт)</t>
  </si>
  <si>
    <t>98.00 руб.</t>
  </si>
  <si>
    <t>VLC-721195</t>
  </si>
  <si>
    <t>VTr.592.N.0504</t>
  </si>
  <si>
    <t>Переходник 3/4"х1/2" вн.-нар.  (10 /170шт)</t>
  </si>
  <si>
    <t>234.00 руб.</t>
  </si>
  <si>
    <t>VLC-721196</t>
  </si>
  <si>
    <t>VTr.592.N.0604</t>
  </si>
  <si>
    <t>Переходник 1"х1/2" вн.-нар.  (10 /140шт)</t>
  </si>
  <si>
    <t>245.00 руб.</t>
  </si>
  <si>
    <t>VLC-721197</t>
  </si>
  <si>
    <t>VTr.592.N.0605</t>
  </si>
  <si>
    <t>Переходник 1"х3/4" вн.-нар.  (10 /130шт)</t>
  </si>
  <si>
    <t>241.00 руб.</t>
  </si>
  <si>
    <t>VLC-721198</t>
  </si>
  <si>
    <t>VTr.592.N.0704</t>
  </si>
  <si>
    <t>Переходник 1 1/4"х1/2" вн.-нар. (10 /80шт)</t>
  </si>
  <si>
    <t>503.00 руб.</t>
  </si>
  <si>
    <t>VLC-721199</t>
  </si>
  <si>
    <t>VTr.592.N.0706</t>
  </si>
  <si>
    <t>Переходник 1 1/4"х1" вн.-нар.  (10 /70шт)</t>
  </si>
  <si>
    <t>VLC-721200</t>
  </si>
  <si>
    <t>VTr.592.N.0705</t>
  </si>
  <si>
    <t>Переходник 1 1/4"х3/4" вн.-нар. (10 /80шт)</t>
  </si>
  <si>
    <t>546.00 руб.</t>
  </si>
  <si>
    <t>VLC-721201</t>
  </si>
  <si>
    <t>VTr.592.N.0806</t>
  </si>
  <si>
    <t>Переходник 1 1/2"х1" вн.-нар.  (8 /64шт)</t>
  </si>
  <si>
    <t>791.00 руб.</t>
  </si>
  <si>
    <t>VLC-721202</t>
  </si>
  <si>
    <t>VTr.592.N.0807</t>
  </si>
  <si>
    <t>Переходник 1 1/2"х 1 1/4" вн.-нар.   (8 /64шт)</t>
  </si>
  <si>
    <t>761.00 руб.</t>
  </si>
  <si>
    <t>VLC-721203</t>
  </si>
  <si>
    <t>VTr.592.N.0906</t>
  </si>
  <si>
    <t>Переходник 2"х1" вн.-нар.   (8 /48шт)</t>
  </si>
  <si>
    <t>VLC-721204</t>
  </si>
  <si>
    <t>VTr.592.N.0907</t>
  </si>
  <si>
    <t>Переходник 2" х 1 1/4" вн.-нар.   (6 /36шт)</t>
  </si>
  <si>
    <t>1 076.00 руб.</t>
  </si>
  <si>
    <t>VLC-721205</t>
  </si>
  <si>
    <t>VTr.592.N.0908</t>
  </si>
  <si>
    <t>Переходник 2" х 1 1/2" вн.-нар.   (6 /36шт)</t>
  </si>
  <si>
    <t>973.00 руб.</t>
  </si>
  <si>
    <t>VLC-721206</t>
  </si>
  <si>
    <t>VTr.600.N.06110</t>
  </si>
  <si>
    <t>Пятиходовое соединение для насоса, 1"х110 мм   (5 /20шт)</t>
  </si>
  <si>
    <t>1 195.00 руб.</t>
  </si>
  <si>
    <t>VLC-721207</t>
  </si>
  <si>
    <t>VTr.600.N.06080</t>
  </si>
  <si>
    <t>Пятиходовое соединение для насоса, 1"х80 мм   (5 /25шт)</t>
  </si>
  <si>
    <t>951.00 руб.</t>
  </si>
  <si>
    <t>VLC-721208</t>
  </si>
  <si>
    <t>VTr.603.N.0004</t>
  </si>
  <si>
    <t>Заглушка с ушком для пломбировки 1/2" вн.  (10 /450шт)</t>
  </si>
  <si>
    <t>VLC-721209</t>
  </si>
  <si>
    <t>VTr.603.N.0005</t>
  </si>
  <si>
    <t>Заглушка с ушком для пломбировки 3/4" вн.  (10 /280шт)</t>
  </si>
  <si>
    <t>158.00 руб.</t>
  </si>
  <si>
    <t>VLC-721210</t>
  </si>
  <si>
    <t>VTr.611.N.0004</t>
  </si>
  <si>
    <t>Полусгон с накидной гайкой 1/2"  (10 /140шт)</t>
  </si>
  <si>
    <t>340.00 руб.</t>
  </si>
  <si>
    <t>VLC-721211</t>
  </si>
  <si>
    <t>VTr.611.N.0005</t>
  </si>
  <si>
    <t>Полусгон с накидной гайкой 3/4"  (10 /70шт)</t>
  </si>
  <si>
    <t>560.00 руб.</t>
  </si>
  <si>
    <t>VLC-721212</t>
  </si>
  <si>
    <t>VTr.612.N.0004</t>
  </si>
  <si>
    <t>Полусгон с накидной гайкой, с обратным клапаном 1/2"  (10 /140шт)</t>
  </si>
  <si>
    <t>VLC-721213</t>
  </si>
  <si>
    <t>VTr.613.N.0706</t>
  </si>
  <si>
    <t>Полусгон прямой с накидной гайкой, 1 1/4"x1" (10 /50шт)</t>
  </si>
  <si>
    <t>786.00 руб.</t>
  </si>
  <si>
    <t>VLC-721214</t>
  </si>
  <si>
    <t>VTr.613.N.0605</t>
  </si>
  <si>
    <t>Полусгон прямой с накидной гайкой, 1"x3/4" (10 /80шт)</t>
  </si>
  <si>
    <t>VLC-721215</t>
  </si>
  <si>
    <t>VTr.613.N.0404</t>
  </si>
  <si>
    <t>Полусгон прямой с накидной гайкой, 1/2"x1/2"  (10 /200шт)</t>
  </si>
  <si>
    <t>207.00 руб.</t>
  </si>
  <si>
    <t>VLC-721216</t>
  </si>
  <si>
    <t>VTr.613.N.0504</t>
  </si>
  <si>
    <t>Полусгон прямой с накидной гайкой, 3/4"x1/2"  (10 /120шт)</t>
  </si>
  <si>
    <t>VLC-721217</t>
  </si>
  <si>
    <t>VTr.613.N.0505</t>
  </si>
  <si>
    <t>Полусгон прямой с накидной гайкой, 3/4"x3/4"  (10 /120шт)</t>
  </si>
  <si>
    <t>VLC-721218</t>
  </si>
  <si>
    <t>VTr.614.N.0504</t>
  </si>
  <si>
    <t>Полусгон  прямой с накидной гайкой ВН, 3/4"х1/2  (10 /180шт)</t>
  </si>
  <si>
    <t>VLC-721219</t>
  </si>
  <si>
    <t>VTr.614.N.0605</t>
  </si>
  <si>
    <t>Полусгон  прямой с накидной гайкой ВН, 1"х3/4"  (10 /100шт)</t>
  </si>
  <si>
    <t>VLC-721220</t>
  </si>
  <si>
    <t>VTr.650.N.0410</t>
  </si>
  <si>
    <t>Штуцер для присоединения шланга 1/2" нар. Х10мм   (10 /330шт)</t>
  </si>
  <si>
    <t>131.00 руб.</t>
  </si>
  <si>
    <t>VLC-721221</t>
  </si>
  <si>
    <t>VTr.650.N.0412</t>
  </si>
  <si>
    <t>Штуцер для присоединения шланга 1/2" нар. Х12мм  (10 /280шт)</t>
  </si>
  <si>
    <t>VLC-721222</t>
  </si>
  <si>
    <t>VTr.650.N.0414</t>
  </si>
  <si>
    <t>Штуцер для присоединения шланга 1/2" нар. Х14мм   (10 /280шт)</t>
  </si>
  <si>
    <t>VLC-721223</t>
  </si>
  <si>
    <t>VTr.650.N.0416</t>
  </si>
  <si>
    <t>Штуцер для присоединения шланга 1/2" нар. Х16мм    (10 /260шт)</t>
  </si>
  <si>
    <t>144.00 руб.</t>
  </si>
  <si>
    <t>VLC-721224</t>
  </si>
  <si>
    <t>VTr.650.N.0418</t>
  </si>
  <si>
    <t>Штуцер для присоединения шланга 1/2" нар. Х18мм  (10 /260шт)</t>
  </si>
  <si>
    <t>164.00 руб.</t>
  </si>
  <si>
    <t>VLC-721225</t>
  </si>
  <si>
    <t>VTr.650.N.0420</t>
  </si>
  <si>
    <t>Штуцер для присоединения шланга 1/2" нар. Х20мм  (10 /240шт)</t>
  </si>
  <si>
    <t>VLC-721226</t>
  </si>
  <si>
    <t>VTr.650.N.0520</t>
  </si>
  <si>
    <t>Штуцер для присоединения шланга 3/4" нар. Х20мм  (10 /150шт)</t>
  </si>
  <si>
    <t>228.00 руб.</t>
  </si>
  <si>
    <t>VLC-721227</t>
  </si>
  <si>
    <t>VTr.651.N.0004</t>
  </si>
  <si>
    <t>Ниппель под сгонный ключ 1/2" нар.  (10 /200шт)</t>
  </si>
  <si>
    <t>177.00 руб.</t>
  </si>
  <si>
    <t>VLC-721228</t>
  </si>
  <si>
    <t>VTr.651.N.0005</t>
  </si>
  <si>
    <t>Ниппель под сгонный ключ 3/4" нар. (10 /130шт)</t>
  </si>
  <si>
    <t>VLC-721229</t>
  </si>
  <si>
    <t>VTr.652.N.0406</t>
  </si>
  <si>
    <t>Бочонок 1/2" нар. Х60мм  (10 /140шт)</t>
  </si>
  <si>
    <t>VLC-721230</t>
  </si>
  <si>
    <t>VTr.652.N.0408</t>
  </si>
  <si>
    <t>Бочонок 1/2" нар. Х80мм (10 /110шт)</t>
  </si>
  <si>
    <t>411.00 руб.</t>
  </si>
  <si>
    <t>VLC-721231</t>
  </si>
  <si>
    <t>VTr.652.N.0410</t>
  </si>
  <si>
    <t>Бочонок 1/2" нар. Х100мм  (10 /100шт)</t>
  </si>
  <si>
    <t>VLC-721232</t>
  </si>
  <si>
    <t>VTr.652.N.0415</t>
  </si>
  <si>
    <t>Бочонок 1/2" нар. Х150мм (10 /70шт)</t>
  </si>
  <si>
    <t>623.00 руб.</t>
  </si>
  <si>
    <t>VLC-721233</t>
  </si>
  <si>
    <t>VTr.652.N.0420</t>
  </si>
  <si>
    <t>Бочонок 1/2" нар. Х200мм (10 /60шт)</t>
  </si>
  <si>
    <t>1 059.00 руб.</t>
  </si>
  <si>
    <t>VLC-721234</t>
  </si>
  <si>
    <t>VTr.652.N.0425</t>
  </si>
  <si>
    <t>Бочонок 1/2" нар. Х250мм  (10 /50шт)</t>
  </si>
  <si>
    <t>1 297.00 руб.</t>
  </si>
  <si>
    <t>VLC-721235</t>
  </si>
  <si>
    <t>VTr.653.N.0408</t>
  </si>
  <si>
    <t>Сгон 1/2" нар. Х80мм  (10 /110шт)</t>
  </si>
  <si>
    <t>VLC-721236</t>
  </si>
  <si>
    <t>VTr.653.N.0410</t>
  </si>
  <si>
    <t>Сгон 1/2" нар. Х100мм  (10 /100шт)</t>
  </si>
  <si>
    <t>473.00 руб.</t>
  </si>
  <si>
    <t>VLC-721237</t>
  </si>
  <si>
    <t>VTr.653.N.0415</t>
  </si>
  <si>
    <t>Сгон 1/2" нар. Х150мм   (10 /70шт)</t>
  </si>
  <si>
    <t>652.00 руб.</t>
  </si>
  <si>
    <t>VLC-721238</t>
  </si>
  <si>
    <t>VTr.653.N.0420</t>
  </si>
  <si>
    <t>Сгон 1/2" нар. Х200мм  (10 /60шт)</t>
  </si>
  <si>
    <t>990.00 руб.</t>
  </si>
  <si>
    <t>VLC-721239</t>
  </si>
  <si>
    <t>VTr.653.N.0425</t>
  </si>
  <si>
    <t>Сгон 1/2" нар. Х250мм  (10 /50шт)</t>
  </si>
  <si>
    <t>1 150.00 руб.</t>
  </si>
  <si>
    <t>VLC-721240</t>
  </si>
  <si>
    <t>VTr.654.N.0410</t>
  </si>
  <si>
    <t>Штуцер для присоединения шланга 1/2" внутр. Х10мм   (10 /300шт)</t>
  </si>
  <si>
    <t>135.00 руб.</t>
  </si>
  <si>
    <t>VLC-721241</t>
  </si>
  <si>
    <t>VTr.654.N.0412</t>
  </si>
  <si>
    <t>Штуцер для присоединения шланга 1/2" внутр. Х12мм (10 /280шт)</t>
  </si>
  <si>
    <t>143.00 руб.</t>
  </si>
  <si>
    <t>VLC-721242</t>
  </si>
  <si>
    <t>VTr.654.N.0414</t>
  </si>
  <si>
    <t>Штуцер для присоединения шланга 1/2" внутр. Х14мм (10 /280шт)</t>
  </si>
  <si>
    <t>VLC-721243</t>
  </si>
  <si>
    <t>VTr.654.N.0416</t>
  </si>
  <si>
    <t>Штуцер для присоединения шланга 1/2" внутр. Х16мм  (10 /240шт)</t>
  </si>
  <si>
    <t>VLC-721244</t>
  </si>
  <si>
    <t>VTr.654.N.0418</t>
  </si>
  <si>
    <t>Штуцер для присоединения шланга 1/2" внутр. Х18мм  (10 /230шт)</t>
  </si>
  <si>
    <t>149.00 руб.</t>
  </si>
  <si>
    <t>VLC-721245</t>
  </si>
  <si>
    <t>VTr.654.N.0420</t>
  </si>
  <si>
    <t>Штуцер для присоединения шланга 1/2" внутр. Х20мм   (10 /220шт)</t>
  </si>
  <si>
    <t>168.00 руб.</t>
  </si>
  <si>
    <t>VLC-721246</t>
  </si>
  <si>
    <t>VTr.654.N.0520</t>
  </si>
  <si>
    <t>Штуцер для присоединения шланга 3/4" внутр. Х20мм (10 /150шт)</t>
  </si>
  <si>
    <t>258.00 руб.</t>
  </si>
  <si>
    <t>VLC-721247</t>
  </si>
  <si>
    <t>VTr.655.N.0004</t>
  </si>
  <si>
    <t>Контргайка 1/2" (10 /550шт)</t>
  </si>
  <si>
    <t>44.00 руб.</t>
  </si>
  <si>
    <t>VLC-721248</t>
  </si>
  <si>
    <t>VTr.655.N.0005</t>
  </si>
  <si>
    <t>Контргайка 3/4" (10 /500шт)</t>
  </si>
  <si>
    <t>VLC-721249</t>
  </si>
  <si>
    <t>VTr.655.N.0006</t>
  </si>
  <si>
    <t>Контргайка 1"   (10 /350шт)</t>
  </si>
  <si>
    <t>100.00 руб.</t>
  </si>
  <si>
    <t>VLC-721250</t>
  </si>
  <si>
    <t>VTr.655.N.0007</t>
  </si>
  <si>
    <t>Контргайка 1 1/4"  (10 2060шт)</t>
  </si>
  <si>
    <t>VLC-721251</t>
  </si>
  <si>
    <t>VTr.655.N.0008</t>
  </si>
  <si>
    <t>Контргайка 1 1/2"   (10 /120шт)</t>
  </si>
  <si>
    <t>222.00 руб.</t>
  </si>
  <si>
    <t>VLC-721252</t>
  </si>
  <si>
    <t>VTr.655.N.0009</t>
  </si>
  <si>
    <t>Контргайка 2" (10 /60шт)</t>
  </si>
  <si>
    <t>VLC-721253</t>
  </si>
  <si>
    <t>VTr.656.N.0004</t>
  </si>
  <si>
    <t>Контргайка ГОСТ 1/2"  (10 /500шт)</t>
  </si>
  <si>
    <t>111.00 руб.</t>
  </si>
  <si>
    <t>VLC-721254</t>
  </si>
  <si>
    <t>VTr.656.N.0005</t>
  </si>
  <si>
    <t>Контргайка ГОСТ 3/4"  (10 /420шт)</t>
  </si>
  <si>
    <t>127.00 руб.</t>
  </si>
  <si>
    <t>VLC-721255</t>
  </si>
  <si>
    <t>VTr.656.N.0006</t>
  </si>
  <si>
    <t>Контргайка ГОСТ 1"   (10 /220шт)</t>
  </si>
  <si>
    <t>216.00 руб.</t>
  </si>
  <si>
    <t>VLC-721256</t>
  </si>
  <si>
    <t>VTr.656.N.0007</t>
  </si>
  <si>
    <t>Контргайка ГОСТ 1 1/4"  (10 /120шт)</t>
  </si>
  <si>
    <t>362.00 руб.</t>
  </si>
  <si>
    <t>VLC-721257</t>
  </si>
  <si>
    <t>VTr.657.N.1010</t>
  </si>
  <si>
    <t>Соединитель шланга 10мм  (10 /680шт)</t>
  </si>
  <si>
    <t>57.00 руб.</t>
  </si>
  <si>
    <t>VLC-721258</t>
  </si>
  <si>
    <t>VTr.657.N.1212</t>
  </si>
  <si>
    <t>Соединитель шланга 12мм (10 /600шт)</t>
  </si>
  <si>
    <t>87.00 руб.</t>
  </si>
  <si>
    <t>VLC-721259</t>
  </si>
  <si>
    <t>VTr.657.N.1414</t>
  </si>
  <si>
    <t>Соединитель шланга 14мм  (10 /440шт)</t>
  </si>
  <si>
    <t>109.00 руб.</t>
  </si>
  <si>
    <t>VLC-721260</t>
  </si>
  <si>
    <t>VTr.657.N.1616</t>
  </si>
  <si>
    <t>Соединитель шланга 16мм   (10 /320шт)</t>
  </si>
  <si>
    <t>VLC-721261</t>
  </si>
  <si>
    <t>VTr.657.N.1818</t>
  </si>
  <si>
    <t>Соединитель шланга 18мм  (10 /280шт)</t>
  </si>
  <si>
    <t>136.00 руб.</t>
  </si>
  <si>
    <t>VLC-721262</t>
  </si>
  <si>
    <t>VTr.657.N.2020</t>
  </si>
  <si>
    <t>Соединитель шланга 20мм (10 /230шт)</t>
  </si>
  <si>
    <t>176.00 руб.</t>
  </si>
  <si>
    <t>VLC-721263</t>
  </si>
  <si>
    <t>VTr.660.N.0605</t>
  </si>
  <si>
    <t>Футорка под шестигранник 1"х3/4" нар.-вн.   (10 /220шт)</t>
  </si>
  <si>
    <t>199.00 руб.</t>
  </si>
  <si>
    <t>VLC-721264</t>
  </si>
  <si>
    <t>VTr.660.N.0403</t>
  </si>
  <si>
    <t>Футорка под шестигранник 1/2"х3/8" нар.-вн. (10 /500шт)</t>
  </si>
  <si>
    <t>70.00 руб.</t>
  </si>
  <si>
    <t>VLC-721265</t>
  </si>
  <si>
    <t>VTr.660.N.0405</t>
  </si>
  <si>
    <t>Футорка под шестигранник 3/4"х1/2" нар.-вн.  (10 /350шт)</t>
  </si>
  <si>
    <t>VLC-721266</t>
  </si>
  <si>
    <t>VTr.661.N.0004</t>
  </si>
  <si>
    <t>Крестовина двухплоскостная 1/2 нар. (10 /80шт)</t>
  </si>
  <si>
    <t>VLC-721267</t>
  </si>
  <si>
    <t>VTr.670.N.0504</t>
  </si>
  <si>
    <t>Эксцентрик с декоративной чашкой 3/4"х1/2"   (1 /35шт)</t>
  </si>
  <si>
    <t>288.00 руб.</t>
  </si>
  <si>
    <t>VLC-721268</t>
  </si>
  <si>
    <t>VTr.728.N.0004</t>
  </si>
  <si>
    <t>Сгон прямой разъемный (американка) 1/2" нар.-нар.   (10 /120шт)</t>
  </si>
  <si>
    <t>VLC-721269</t>
  </si>
  <si>
    <t>VTr.728.N.0005</t>
  </si>
  <si>
    <t>Сгон прямой разъемный (американка) 3/4" нар.-нар. (10 /70шт)</t>
  </si>
  <si>
    <t>559.00 руб.</t>
  </si>
  <si>
    <t>VLC-721270</t>
  </si>
  <si>
    <t>VTr.728.N.0006</t>
  </si>
  <si>
    <t>Сгон прямой разъемный (американка) 1" нар.-нар.   (5 /40шт)</t>
  </si>
  <si>
    <t>1 126.00 руб.</t>
  </si>
  <si>
    <t>VLC-721271</t>
  </si>
  <si>
    <t>VTr.728.N.0007</t>
  </si>
  <si>
    <t>Сгон прямой разъемный (американка) 1 1/4" нар.-нар.   (5 /25шт)</t>
  </si>
  <si>
    <t>1 619.00 руб.</t>
  </si>
  <si>
    <t>VLC-721272</t>
  </si>
  <si>
    <t>VTr.728.N.0008</t>
  </si>
  <si>
    <t>Сгон прямой разъемный (американка) 1 1/2" нар.-нар.    (5 /15шт)</t>
  </si>
  <si>
    <t>2 179.00 руб.</t>
  </si>
  <si>
    <t>VLC-721273</t>
  </si>
  <si>
    <t>VTr.728.N.0009</t>
  </si>
  <si>
    <t>Сгон прямой разъемный (американка) 2" нар.-нар.   (1 /8шт)</t>
  </si>
  <si>
    <t>5 304.00 руб.</t>
  </si>
  <si>
    <t>VLC-721274</t>
  </si>
  <si>
    <t>VTr.750.N.0504</t>
  </si>
  <si>
    <t>Тройник переходной 3/4"х1/2"х3/4" вн.-вн.-вн.  (10 /50шт)</t>
  </si>
  <si>
    <t>530.00 руб.</t>
  </si>
  <si>
    <t>VLC-721275</t>
  </si>
  <si>
    <t>VTr.750.RN.040504</t>
  </si>
  <si>
    <t>Тройник переходной 1/2"х3/4"х1/2" вн.-вн.-вн.  (10 /70шт)</t>
  </si>
  <si>
    <t>433.00 руб.</t>
  </si>
  <si>
    <t>VLC-721276</t>
  </si>
  <si>
    <t>VTr.750.RN.050404</t>
  </si>
  <si>
    <t>Тройник переходной 3/4"х1/2"х1/2" вн.-вн.-вн.  (10 /60шт)</t>
  </si>
  <si>
    <t>VLC-721277</t>
  </si>
  <si>
    <t>VTr.750.RN.050504</t>
  </si>
  <si>
    <t>Тройник переходной 3/4"х3/4"х1/2" вн.-вн.-вн.  (10 /60шт)</t>
  </si>
  <si>
    <t>539.00 руб.</t>
  </si>
  <si>
    <t>VLC-721278</t>
  </si>
  <si>
    <t>VTr.750.N.0604</t>
  </si>
  <si>
    <t>Тройник переходной 1"х1/2"х1" вн.-вн.-вн.   (5 /40шт)</t>
  </si>
  <si>
    <t>717.00 руб.</t>
  </si>
  <si>
    <t>VLC-721279</t>
  </si>
  <si>
    <t>VTr.750.N.0605</t>
  </si>
  <si>
    <t>Тройник переходной 1"х3/4"х1" вн.-вн.-вн.   (5 /30шт)</t>
  </si>
  <si>
    <t>720.00 руб.</t>
  </si>
  <si>
    <t>VLC-721280</t>
  </si>
  <si>
    <t>VTr.750.N.0706</t>
  </si>
  <si>
    <t>Тройник переходной 1 1/4"х1"х1 1/4" вн.-вн.-вн.    (5 /20шт)</t>
  </si>
  <si>
    <t>1 502.00 руб.</t>
  </si>
  <si>
    <t>VLC-721281</t>
  </si>
  <si>
    <t>VTr.750.N.0704</t>
  </si>
  <si>
    <t>Тройник переходной 1 1/4"х1/2"х1 1/4" вн.-вн.-вн. (10 /20шт)</t>
  </si>
  <si>
    <t>1 108.00 руб.</t>
  </si>
  <si>
    <t>VLC-721282</t>
  </si>
  <si>
    <t>VTr.750.N.0705</t>
  </si>
  <si>
    <t>Тройник переходной 1 1/4"х3/4"х1 1/4" вн.-вн.-вн.    (5 /20шт)</t>
  </si>
  <si>
    <t>1 390.00 руб.</t>
  </si>
  <si>
    <t>VLC-721283</t>
  </si>
  <si>
    <t>VTr.751.N.0004</t>
  </si>
  <si>
    <t>Водорозетка 1/2" вн.  (10 /90шт)</t>
  </si>
  <si>
    <t>355.00 руб.</t>
  </si>
  <si>
    <t>VLC-721284</t>
  </si>
  <si>
    <t>VTr.756.N.0004</t>
  </si>
  <si>
    <t>Переходник для греющего кабеля (с набором уплотнителей)  (10 /200шт)</t>
  </si>
  <si>
    <t>262.00 руб.</t>
  </si>
  <si>
    <t>VLC-721285</t>
  </si>
  <si>
    <t>VTr.760.N.0004</t>
  </si>
  <si>
    <t>Крестовина 1/2" вн.  (10 /80шт)</t>
  </si>
  <si>
    <t>348.00 руб.</t>
  </si>
  <si>
    <t>VLC-721286</t>
  </si>
  <si>
    <t>VTr.760.N.0005</t>
  </si>
  <si>
    <t>Крестовина 3/4" вн.  (10 /40шт)</t>
  </si>
  <si>
    <t>583.00 руб.</t>
  </si>
  <si>
    <t>VLC-721287</t>
  </si>
  <si>
    <t>VTr.760.N.0006</t>
  </si>
  <si>
    <t>Крестовина 1" вн.  (5 /20шт)</t>
  </si>
  <si>
    <t>1 004.00 руб.</t>
  </si>
  <si>
    <t>VLC-721288</t>
  </si>
  <si>
    <t>VTr.132.N.0004</t>
  </si>
  <si>
    <t>Тройник с переходом на нар. р. 1/2" вн.-нар.-вн.  (10 /100шт)</t>
  </si>
  <si>
    <t>403.00 руб.</t>
  </si>
  <si>
    <t>VLC-721289</t>
  </si>
  <si>
    <t>VTr.132.N.0005</t>
  </si>
  <si>
    <t>Тройник с переходом на нар. р. 3/4" вн.-нар.-вн.  (10 /50шт)</t>
  </si>
  <si>
    <t>593.00 руб.</t>
  </si>
  <si>
    <t>VLC-721290</t>
  </si>
  <si>
    <t>VTr.132.RN.050404</t>
  </si>
  <si>
    <t>Тройник с переходом на нар. р. 3/4"х1/2"х1/2" вн.-нар.-вн.  (10 /70шт)</t>
  </si>
  <si>
    <t>VLC-721291</t>
  </si>
  <si>
    <t>VTr.132.RN.050405</t>
  </si>
  <si>
    <t>Тройник с переходом на нар. р. 3/4"х1/2"х3/4" вн.-нар.-вн.  (10 /60шт)</t>
  </si>
  <si>
    <t>VLC-721292</t>
  </si>
  <si>
    <t>VTr.132.RN.050504</t>
  </si>
  <si>
    <t>Тройник с переходом на нар. р. 3/4"х3/4"х1/2" вн.-нар.-вн.  (10 /60шт)</t>
  </si>
  <si>
    <t>607.00 руб.</t>
  </si>
  <si>
    <t>VLC-721293</t>
  </si>
  <si>
    <t>VTr.133.N.0004</t>
  </si>
  <si>
    <t>Тройник с двумя переходами на нар. р. 1/2" вн.-нар.-нар. (10 /80шт)</t>
  </si>
  <si>
    <t>422.00 руб.</t>
  </si>
  <si>
    <t>VLC-721294</t>
  </si>
  <si>
    <t>VTr.133.N.0005</t>
  </si>
  <si>
    <t>Тройник с двумя переходами на нар. р. 3/4" вн.-нар.-нар.  (10 /50шт)</t>
  </si>
  <si>
    <t>699.00 руб.</t>
  </si>
  <si>
    <t>VLC-721295</t>
  </si>
  <si>
    <t>VTr.133.RN.050404</t>
  </si>
  <si>
    <t>Тройник с двумя переходами на нар. р. 3/4"х1/2"х1/2"" вн.-нар.-нар.  (10 /70шт)</t>
  </si>
  <si>
    <t>501.00 руб.</t>
  </si>
  <si>
    <t>VLC-721296</t>
  </si>
  <si>
    <t>VTr.133.RN.050405</t>
  </si>
  <si>
    <t>Тройник с двумя переходами на нар. р. 3/4"х1/2"х3/4"" вн.-нар.-нар  (10 /60шт)</t>
  </si>
  <si>
    <t>VLC-721297</t>
  </si>
  <si>
    <t>VTr.133.RN.050504</t>
  </si>
  <si>
    <t>Тройник с двумя переходами на нар. р. 3/4"х3/4"х1/2"" вн.-нар.-нар.  (10 /60шт)</t>
  </si>
  <si>
    <t>527.00 руб.</t>
  </si>
  <si>
    <t>VLC-721298</t>
  </si>
  <si>
    <t>VTr.134.N.0004</t>
  </si>
  <si>
    <t>Тройник с переходом на нар. р. 1/2" вн.-вн.-нар.  (10 /100шт)</t>
  </si>
  <si>
    <t>VLC-721299</t>
  </si>
  <si>
    <t>VTr.134.N.0005</t>
  </si>
  <si>
    <t>Тройник с переходом на нар. р. 3/4" вн.-вн.-нар.  (10 /50шт)</t>
  </si>
  <si>
    <t>705.00 руб.</t>
  </si>
  <si>
    <t>VLC-721300</t>
  </si>
  <si>
    <t>VTr.134.RN.040505</t>
  </si>
  <si>
    <t>Тройник с переходом на нар. р. 1/2"х3/4"х3/4" вн.-вн.-нар.  (10 /60шт)</t>
  </si>
  <si>
    <t>VLC-721301</t>
  </si>
  <si>
    <t>VTr.134.RN.050404</t>
  </si>
  <si>
    <t>Тройник с переходом на нар. р. 3/4"х1/2"х1/2" вн.-вн.-нар.  (10 /60шт)</t>
  </si>
  <si>
    <t>579.00 руб.</t>
  </si>
  <si>
    <t>VLC-721302</t>
  </si>
  <si>
    <t>VTr.134.RN.050504</t>
  </si>
  <si>
    <t>Тройник с переходом на нар. р. 3/4"х3/4"х1/2" вн.-вн.-нар.  (10 /60шт)</t>
  </si>
  <si>
    <t>647.00 руб.</t>
  </si>
  <si>
    <t>VLC-721303</t>
  </si>
  <si>
    <t>VTr.134.RN.050405</t>
  </si>
  <si>
    <t>Тройник с переходом на нар. р. 3/4"х1/2"х3/4" вн.-вн.-нар.  (10 /60шт)</t>
  </si>
  <si>
    <t>599.00 руб.</t>
  </si>
  <si>
    <t>VLC-722001</t>
  </si>
  <si>
    <t>VTr.754.N.04</t>
  </si>
  <si>
    <t>Хомут ремонтный Ду15  (10 /60шт)</t>
  </si>
  <si>
    <t>718.00 руб.</t>
  </si>
  <si>
    <t>VLC-722002</t>
  </si>
  <si>
    <t>VTr.754.N.05</t>
  </si>
  <si>
    <t>Хомут ремонтный Ду20   (5 /50шт)</t>
  </si>
  <si>
    <t>815.00 руб.</t>
  </si>
  <si>
    <t>VLC-722003</t>
  </si>
  <si>
    <t>VTr.754.N.06</t>
  </si>
  <si>
    <t>Хомут ремонтный Ду25   (5 /40шт)</t>
  </si>
  <si>
    <t>VLC-722006</t>
  </si>
  <si>
    <t>VTr.801.N.0606</t>
  </si>
  <si>
    <t>Соединитель для стальных труб Ду25  с переходом на  нар. р. 1"   (2 /24шт)</t>
  </si>
  <si>
    <t>0.00 руб.</t>
  </si>
  <si>
    <t>VLC-723001</t>
  </si>
  <si>
    <t>VTr.755.G.0404</t>
  </si>
  <si>
    <t>Обойма-тройник ремонтная 1/2"х1/2"х1/2" вн.  (10 /50шт)</t>
  </si>
  <si>
    <t>785.00 руб.</t>
  </si>
  <si>
    <t>VLC-723002</t>
  </si>
  <si>
    <t>VTr.755.G.0504</t>
  </si>
  <si>
    <t>Обойма-тройник ремонтная 3/4"х1/2"х3/4" вн.  (10 /40шт)</t>
  </si>
  <si>
    <t>894.00 руб.</t>
  </si>
  <si>
    <t>VLC-900100</t>
  </si>
  <si>
    <t>VTr.434.N.M10</t>
  </si>
  <si>
    <t>Адаптер, для датчика температуры теплосчетчика, M10</t>
  </si>
  <si>
    <t>115.00 руб.</t>
  </si>
  <si>
    <t>VLC-900314</t>
  </si>
  <si>
    <t>Пятиходовое соединение для насоса. 1"х80 мм</t>
  </si>
  <si>
    <t>833.00 руб.</t>
  </si>
  <si>
    <t>VLC-999116</t>
  </si>
  <si>
    <t>VTr.424.N.D604</t>
  </si>
  <si>
    <t>Переходник для подключения датчика температуры 6мм * 1/2" нар.</t>
  </si>
  <si>
    <t>151.00 руб.</t>
  </si>
  <si>
    <t>ZGR-000112</t>
  </si>
  <si>
    <t>WT-080</t>
  </si>
  <si>
    <t>Пятиходовой переходник (пятерник) для насосной станции, длинна 80 мм (1/100шт)</t>
  </si>
  <si>
    <t>479.12 руб.</t>
  </si>
  <si>
    <t>ZGR-000113</t>
  </si>
  <si>
    <t>WT-090</t>
  </si>
  <si>
    <t>Пятиходовой переходник (пятерник) для насосной станции, длинна 90 мм (1/100шт)</t>
  </si>
  <si>
    <t>623.47 руб.</t>
  </si>
  <si>
    <t>ZGR-000129</t>
  </si>
  <si>
    <t>WT-100P</t>
  </si>
  <si>
    <t>Пятиходовой переходник (пятерник) для насосной станции, длинна 100 мм (1/100шт)</t>
  </si>
  <si>
    <t>526.68 руб.</t>
  </si>
  <si>
    <t>ZGR-000130</t>
  </si>
  <si>
    <t>WT-120</t>
  </si>
  <si>
    <t>Пятиходовой переходник (пятерник) для насосной станции, длинна 120 мм (1/100шт)</t>
  </si>
  <si>
    <t>603.68 руб.</t>
  </si>
  <si>
    <t>ZGR-000200</t>
  </si>
  <si>
    <t>SN11</t>
  </si>
  <si>
    <t>Разъёмное резьбовое соединение сгон-американка 1/2" из латуни (CW617N) (10/160шт)</t>
  </si>
  <si>
    <t>226.16 руб.</t>
  </si>
  <si>
    <t>ZGR-000201</t>
  </si>
  <si>
    <t>SN12</t>
  </si>
  <si>
    <t>Разъёмное резьбовое соединение сгон-американка 3/4" из латуни (CW617N) (25/100шт)</t>
  </si>
  <si>
    <t>342.07 руб.</t>
  </si>
  <si>
    <t>ZGR-000202</t>
  </si>
  <si>
    <t>SN13</t>
  </si>
  <si>
    <t>Разъёмное резьбовое соединение сгон-американка 1" из латуни (CW617N) (20/80шт)</t>
  </si>
  <si>
    <t>579.55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</si>
</sst>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6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SUM(L2:L768)</f>
        <v>0</v>
      </c>
    </row>
    <row r="2" spans="1:12">
      <c r="A2" s="1"/>
      <c r="B2" s="1">
        <v>820422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K2*74.85</f>
        <v>0</v>
      </c>
    </row>
    <row r="3" spans="1:12">
      <c r="A3" s="1"/>
      <c r="B3" s="1">
        <v>820423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K3*63.70</f>
        <v>0</v>
      </c>
    </row>
    <row r="4" spans="1:12">
      <c r="A4" s="1"/>
      <c r="B4" s="1">
        <v>820424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K4*98.74</f>
        <v>0</v>
      </c>
    </row>
    <row r="5" spans="1:12">
      <c r="A5" s="1"/>
      <c r="B5" s="1">
        <v>820425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K5*171.99</f>
        <v>0</v>
      </c>
    </row>
    <row r="6" spans="1:12">
      <c r="A6" s="1"/>
      <c r="B6" s="1">
        <v>820426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K6*277.10</f>
        <v>0</v>
      </c>
    </row>
    <row r="7" spans="1:12">
      <c r="A7" s="1"/>
      <c r="B7" s="1">
        <v>820427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K7*372.65</f>
        <v>0</v>
      </c>
    </row>
    <row r="8" spans="1:12">
      <c r="A8" s="1"/>
      <c r="B8" s="1">
        <v>820428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K8*625.85</f>
        <v>0</v>
      </c>
    </row>
    <row r="9" spans="1:12">
      <c r="A9" s="1"/>
      <c r="B9" s="1">
        <v>820429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K9*89.18</f>
        <v>0</v>
      </c>
    </row>
    <row r="10" spans="1:12">
      <c r="A10" s="1"/>
      <c r="B10" s="1">
        <v>820430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K10*157.66</f>
        <v>0</v>
      </c>
    </row>
    <row r="11" spans="1:12">
      <c r="A11" s="1"/>
      <c r="B11" s="1">
        <v>820431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K11*176.77</f>
        <v>0</v>
      </c>
    </row>
    <row r="12" spans="1:12">
      <c r="A12" s="1"/>
      <c r="B12" s="1">
        <v>820432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K12*237.28</f>
        <v>0</v>
      </c>
    </row>
    <row r="13" spans="1:12">
      <c r="A13" s="1"/>
      <c r="B13" s="1">
        <v>820433</v>
      </c>
      <c r="C13" s="1" t="s">
        <v>57</v>
      </c>
      <c r="D13" s="1" t="s">
        <v>58</v>
      </c>
      <c r="E13" s="3" t="s">
        <v>59</v>
      </c>
      <c r="F13" s="1" t="s">
        <v>56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K13*237.28</f>
        <v>0</v>
      </c>
    </row>
    <row r="14" spans="1:12">
      <c r="A14" s="1"/>
      <c r="B14" s="1">
        <v>820434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K14*270.73</f>
        <v>0</v>
      </c>
    </row>
    <row r="15" spans="1:12">
      <c r="A15" s="1"/>
      <c r="B15" s="1">
        <v>820435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K15*350.35</f>
        <v>0</v>
      </c>
    </row>
    <row r="16" spans="1:12">
      <c r="A16" s="1"/>
      <c r="B16" s="1">
        <v>820436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K16*380.61</f>
        <v>0</v>
      </c>
    </row>
    <row r="17" spans="1:12">
      <c r="A17" s="1"/>
      <c r="B17" s="1">
        <v>820437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K17*565.34</f>
        <v>0</v>
      </c>
    </row>
    <row r="18" spans="1:12">
      <c r="A18" s="1"/>
      <c r="B18" s="1">
        <v>820438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K18*543.04</f>
        <v>0</v>
      </c>
    </row>
    <row r="19" spans="1:12">
      <c r="A19" s="1"/>
      <c r="B19" s="1">
        <v>820439</v>
      </c>
      <c r="C19" s="1" t="s">
        <v>80</v>
      </c>
      <c r="D19" s="1" t="s">
        <v>81</v>
      </c>
      <c r="E19" s="3" t="s">
        <v>82</v>
      </c>
      <c r="F19" s="1" t="s">
        <v>75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K19*565.34</f>
        <v>0</v>
      </c>
    </row>
    <row r="20" spans="1:12">
      <c r="A20" s="1"/>
      <c r="B20" s="1">
        <v>820440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K20*44.59</f>
        <v>0</v>
      </c>
    </row>
    <row r="21" spans="1:12">
      <c r="A21" s="1"/>
      <c r="B21" s="1">
        <v>820441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K21*66.89</f>
        <v>0</v>
      </c>
    </row>
    <row r="22" spans="1:12">
      <c r="A22" s="1"/>
      <c r="B22" s="1">
        <v>820442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K22*127.40</f>
        <v>0</v>
      </c>
    </row>
    <row r="23" spans="1:12">
      <c r="A23" s="1"/>
      <c r="B23" s="1">
        <v>820443</v>
      </c>
      <c r="C23" s="1" t="s">
        <v>95</v>
      </c>
      <c r="D23" s="1" t="s">
        <v>96</v>
      </c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K23*47.78</f>
        <v>0</v>
      </c>
    </row>
    <row r="24" spans="1:12">
      <c r="A24" s="1"/>
      <c r="B24" s="1">
        <v>820444</v>
      </c>
      <c r="C24" s="1" t="s">
        <v>99</v>
      </c>
      <c r="D24" s="1" t="s">
        <v>100</v>
      </c>
      <c r="E24" s="3" t="s">
        <v>101</v>
      </c>
      <c r="F24" s="1" t="s">
        <v>14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K24*74.85</f>
        <v>0</v>
      </c>
    </row>
    <row r="25" spans="1:12">
      <c r="A25" s="1"/>
      <c r="B25" s="1">
        <v>820445</v>
      </c>
      <c r="C25" s="1" t="s">
        <v>102</v>
      </c>
      <c r="D25" s="1" t="s">
        <v>103</v>
      </c>
      <c r="E25" s="3" t="s">
        <v>104</v>
      </c>
      <c r="F25" s="1" t="s">
        <v>105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K25*122.62</f>
        <v>0</v>
      </c>
    </row>
    <row r="26" spans="1:12">
      <c r="A26" s="1"/>
      <c r="B26" s="1">
        <v>820446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K26*221.36</f>
        <v>0</v>
      </c>
    </row>
    <row r="27" spans="1:12">
      <c r="A27" s="1"/>
      <c r="B27" s="1">
        <v>820447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K27*326.46</f>
        <v>0</v>
      </c>
    </row>
    <row r="28" spans="1:12">
      <c r="A28" s="1"/>
      <c r="B28" s="1">
        <v>820448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K28*511.19</f>
        <v>0</v>
      </c>
    </row>
    <row r="29" spans="1:12">
      <c r="A29" s="1"/>
      <c r="B29" s="1">
        <v>820449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K29*25.48</f>
        <v>0</v>
      </c>
    </row>
    <row r="30" spans="1:12">
      <c r="A30" s="1"/>
      <c r="B30" s="1">
        <v>820450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K30*38.22</f>
        <v>0</v>
      </c>
    </row>
    <row r="31" spans="1:12">
      <c r="A31" s="1"/>
      <c r="B31" s="1">
        <v>820451</v>
      </c>
      <c r="C31" s="1" t="s">
        <v>126</v>
      </c>
      <c r="D31" s="1" t="s">
        <v>127</v>
      </c>
      <c r="E31" s="3" t="s">
        <v>128</v>
      </c>
      <c r="F31" s="1" t="s">
        <v>20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K31*63.70</f>
        <v>0</v>
      </c>
    </row>
    <row r="32" spans="1:12">
      <c r="A32" s="1"/>
      <c r="B32" s="1">
        <v>820452</v>
      </c>
      <c r="C32" s="1" t="s">
        <v>129</v>
      </c>
      <c r="D32" s="1" t="s">
        <v>130</v>
      </c>
      <c r="E32" s="3" t="s">
        <v>131</v>
      </c>
      <c r="F32" s="1" t="s">
        <v>132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K32*60.52</f>
        <v>0</v>
      </c>
    </row>
    <row r="33" spans="1:12">
      <c r="A33" s="1"/>
      <c r="B33" s="1">
        <v>820453</v>
      </c>
      <c r="C33" s="1" t="s">
        <v>133</v>
      </c>
      <c r="D33" s="1" t="s">
        <v>134</v>
      </c>
      <c r="E33" s="3" t="s">
        <v>135</v>
      </c>
      <c r="F33" s="1" t="s">
        <v>136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K33*90.77</f>
        <v>0</v>
      </c>
    </row>
    <row r="34" spans="1:12">
      <c r="A34" s="1"/>
      <c r="B34" s="1">
        <v>820454</v>
      </c>
      <c r="C34" s="1" t="s">
        <v>137</v>
      </c>
      <c r="D34" s="1" t="s">
        <v>138</v>
      </c>
      <c r="E34" s="3" t="s">
        <v>139</v>
      </c>
      <c r="F34" s="1" t="s">
        <v>140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K34*113.07</f>
        <v>0</v>
      </c>
    </row>
    <row r="35" spans="1:12">
      <c r="A35" s="1"/>
      <c r="B35" s="1">
        <v>820455</v>
      </c>
      <c r="C35" s="1" t="s">
        <v>141</v>
      </c>
      <c r="D35" s="1" t="s">
        <v>142</v>
      </c>
      <c r="E35" s="3" t="s">
        <v>143</v>
      </c>
      <c r="F35" s="1" t="s">
        <v>144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K35*95.55</f>
        <v>0</v>
      </c>
    </row>
    <row r="36" spans="1:12">
      <c r="A36" s="1"/>
      <c r="B36" s="1">
        <v>820456</v>
      </c>
      <c r="C36" s="1" t="s">
        <v>145</v>
      </c>
      <c r="D36" s="1" t="s">
        <v>146</v>
      </c>
      <c r="E36" s="3" t="s">
        <v>147</v>
      </c>
      <c r="F36" s="1" t="s">
        <v>148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K36*143.33</f>
        <v>0</v>
      </c>
    </row>
    <row r="37" spans="1:12">
      <c r="A37" s="1"/>
      <c r="B37" s="1">
        <v>820457</v>
      </c>
      <c r="C37" s="1" t="s">
        <v>149</v>
      </c>
      <c r="D37" s="1" t="s">
        <v>150</v>
      </c>
      <c r="E37" s="3" t="s">
        <v>151</v>
      </c>
      <c r="F37" s="1" t="s">
        <v>152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K37*214.99</f>
        <v>0</v>
      </c>
    </row>
    <row r="38" spans="1:12">
      <c r="A38" s="1"/>
      <c r="B38" s="1">
        <v>820458</v>
      </c>
      <c r="C38" s="1" t="s">
        <v>153</v>
      </c>
      <c r="D38" s="1" t="s">
        <v>154</v>
      </c>
      <c r="E38" s="3" t="s">
        <v>155</v>
      </c>
      <c r="F38" s="1" t="s">
        <v>36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K38*372.65</f>
        <v>0</v>
      </c>
    </row>
    <row r="39" spans="1:12">
      <c r="A39" s="1"/>
      <c r="B39" s="1">
        <v>820459</v>
      </c>
      <c r="C39" s="1" t="s">
        <v>156</v>
      </c>
      <c r="D39" s="1" t="s">
        <v>157</v>
      </c>
      <c r="E39" s="3" t="s">
        <v>158</v>
      </c>
      <c r="F39" s="1" t="s">
        <v>159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K39*554.19</f>
        <v>0</v>
      </c>
    </row>
    <row r="40" spans="1:12">
      <c r="A40" s="1"/>
      <c r="B40" s="1">
        <v>820460</v>
      </c>
      <c r="C40" s="1" t="s">
        <v>160</v>
      </c>
      <c r="D40" s="1" t="s">
        <v>161</v>
      </c>
      <c r="E40" s="3" t="s">
        <v>162</v>
      </c>
      <c r="F40" s="1" t="s">
        <v>163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K40*697.52</f>
        <v>0</v>
      </c>
    </row>
    <row r="41" spans="1:12">
      <c r="A41" s="1"/>
      <c r="B41" s="1">
        <v>820461</v>
      </c>
      <c r="C41" s="1" t="s">
        <v>164</v>
      </c>
      <c r="D41" s="1" t="s">
        <v>165</v>
      </c>
      <c r="E41" s="3" t="s">
        <v>166</v>
      </c>
      <c r="F41" s="1" t="s">
        <v>136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K41*90.77</f>
        <v>0</v>
      </c>
    </row>
    <row r="42" spans="1:12">
      <c r="A42" s="1"/>
      <c r="B42" s="1">
        <v>820462</v>
      </c>
      <c r="C42" s="1" t="s">
        <v>167</v>
      </c>
      <c r="D42" s="1" t="s">
        <v>168</v>
      </c>
      <c r="E42" s="3" t="s">
        <v>169</v>
      </c>
      <c r="F42" s="1" t="s">
        <v>170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K42*119.44</f>
        <v>0</v>
      </c>
    </row>
    <row r="43" spans="1:12">
      <c r="A43" s="1"/>
      <c r="B43" s="1">
        <v>820463</v>
      </c>
      <c r="C43" s="1" t="s">
        <v>171</v>
      </c>
      <c r="D43" s="1" t="s">
        <v>172</v>
      </c>
      <c r="E43" s="3" t="s">
        <v>173</v>
      </c>
      <c r="F43" s="1" t="s">
        <v>174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K43*178.36</f>
        <v>0</v>
      </c>
    </row>
    <row r="44" spans="1:12">
      <c r="A44" s="1"/>
      <c r="B44" s="1">
        <v>820464</v>
      </c>
      <c r="C44" s="1" t="s">
        <v>175</v>
      </c>
      <c r="D44" s="1" t="s">
        <v>176</v>
      </c>
      <c r="E44" s="3" t="s">
        <v>177</v>
      </c>
      <c r="F44" s="1" t="s">
        <v>178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K44*184.73</f>
        <v>0</v>
      </c>
    </row>
    <row r="45" spans="1:12">
      <c r="A45" s="1"/>
      <c r="B45" s="1">
        <v>820465</v>
      </c>
      <c r="C45" s="1" t="s">
        <v>179</v>
      </c>
      <c r="D45" s="1" t="s">
        <v>180</v>
      </c>
      <c r="E45" s="3" t="s">
        <v>181</v>
      </c>
      <c r="F45" s="1" t="s">
        <v>182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K45*433.16</f>
        <v>0</v>
      </c>
    </row>
    <row r="46" spans="1:12">
      <c r="A46" s="1"/>
      <c r="B46" s="1">
        <v>820466</v>
      </c>
      <c r="C46" s="1" t="s">
        <v>183</v>
      </c>
      <c r="D46" s="1" t="s">
        <v>184</v>
      </c>
      <c r="E46" s="3" t="s">
        <v>185</v>
      </c>
      <c r="F46" s="1" t="s">
        <v>186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K46*259.58</f>
        <v>0</v>
      </c>
    </row>
    <row r="47" spans="1:12">
      <c r="A47" s="1"/>
      <c r="B47" s="1">
        <v>820467</v>
      </c>
      <c r="C47" s="1" t="s">
        <v>187</v>
      </c>
      <c r="D47" s="1" t="s">
        <v>188</v>
      </c>
      <c r="E47" s="3" t="s">
        <v>189</v>
      </c>
      <c r="F47" s="1" t="s">
        <v>190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K47*289.84</f>
        <v>0</v>
      </c>
    </row>
    <row r="48" spans="1:12">
      <c r="A48" s="1"/>
      <c r="B48" s="1">
        <v>820468</v>
      </c>
      <c r="C48" s="1" t="s">
        <v>191</v>
      </c>
      <c r="D48" s="1" t="s">
        <v>192</v>
      </c>
      <c r="E48" s="3" t="s">
        <v>193</v>
      </c>
      <c r="F48" s="1" t="s">
        <v>194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K48*530.30</f>
        <v>0</v>
      </c>
    </row>
    <row r="49" spans="1:12">
      <c r="A49" s="1"/>
      <c r="B49" s="1">
        <v>820469</v>
      </c>
      <c r="C49" s="1" t="s">
        <v>195</v>
      </c>
      <c r="D49" s="1" t="s">
        <v>196</v>
      </c>
      <c r="E49" s="3" t="s">
        <v>197</v>
      </c>
      <c r="F49" s="1" t="s">
        <v>198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K49*404.50</f>
        <v>0</v>
      </c>
    </row>
    <row r="50" spans="1:12">
      <c r="A50" s="1"/>
      <c r="B50" s="1">
        <v>820470</v>
      </c>
      <c r="C50" s="1" t="s">
        <v>199</v>
      </c>
      <c r="D50" s="1" t="s">
        <v>200</v>
      </c>
      <c r="E50" s="3" t="s">
        <v>201</v>
      </c>
      <c r="F50" s="1" t="s">
        <v>202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K50*673.63</f>
        <v>0</v>
      </c>
    </row>
    <row r="51" spans="1:12">
      <c r="A51" s="1"/>
      <c r="B51" s="1">
        <v>820471</v>
      </c>
      <c r="C51" s="1" t="s">
        <v>203</v>
      </c>
      <c r="D51" s="1" t="s">
        <v>204</v>
      </c>
      <c r="E51" s="3" t="s">
        <v>205</v>
      </c>
      <c r="F51" s="1" t="s">
        <v>40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K51*625.85</f>
        <v>0</v>
      </c>
    </row>
    <row r="52" spans="1:12">
      <c r="A52" s="1"/>
      <c r="B52" s="1">
        <v>820472</v>
      </c>
      <c r="C52" s="1" t="s">
        <v>206</v>
      </c>
      <c r="D52" s="1" t="s">
        <v>207</v>
      </c>
      <c r="E52" s="3" t="s">
        <v>208</v>
      </c>
      <c r="F52" s="1" t="s">
        <v>163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K52*697.52</f>
        <v>0</v>
      </c>
    </row>
    <row r="53" spans="1:12">
      <c r="A53" s="1"/>
      <c r="B53" s="1">
        <v>820473</v>
      </c>
      <c r="C53" s="1" t="s">
        <v>209</v>
      </c>
      <c r="D53" s="1" t="s">
        <v>210</v>
      </c>
      <c r="E53" s="3" t="s">
        <v>211</v>
      </c>
      <c r="F53" s="1" t="s">
        <v>212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K53*82.81</f>
        <v>0</v>
      </c>
    </row>
    <row r="54" spans="1:12">
      <c r="A54" s="1"/>
      <c r="B54" s="1">
        <v>820474</v>
      </c>
      <c r="C54" s="1" t="s">
        <v>213</v>
      </c>
      <c r="D54" s="1" t="s">
        <v>214</v>
      </c>
      <c r="E54" s="3" t="s">
        <v>215</v>
      </c>
      <c r="F54" s="1" t="s">
        <v>216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K54*105.88</f>
        <v>0</v>
      </c>
    </row>
    <row r="55" spans="1:12">
      <c r="A55" s="1"/>
      <c r="B55" s="1">
        <v>820475</v>
      </c>
      <c r="C55" s="1" t="s">
        <v>217</v>
      </c>
      <c r="D55" s="1" t="s">
        <v>218</v>
      </c>
      <c r="E55" s="3" t="s">
        <v>219</v>
      </c>
      <c r="F55" s="1" t="s">
        <v>220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K55*109.88</f>
        <v>0</v>
      </c>
    </row>
    <row r="56" spans="1:12">
      <c r="A56" s="1"/>
      <c r="B56" s="1">
        <v>820476</v>
      </c>
      <c r="C56" s="1" t="s">
        <v>221</v>
      </c>
      <c r="D56" s="1" t="s">
        <v>222</v>
      </c>
      <c r="E56" s="3" t="s">
        <v>223</v>
      </c>
      <c r="F56" s="1" t="s">
        <v>224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K56*162.35</f>
        <v>0</v>
      </c>
    </row>
    <row r="57" spans="1:12">
      <c r="A57" s="1"/>
      <c r="B57" s="1">
        <v>820477</v>
      </c>
      <c r="C57" s="1" t="s">
        <v>225</v>
      </c>
      <c r="D57" s="1" t="s">
        <v>226</v>
      </c>
      <c r="E57" s="3" t="s">
        <v>227</v>
      </c>
      <c r="F57" s="1" t="s">
        <v>228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K57*173.58</f>
        <v>0</v>
      </c>
    </row>
    <row r="58" spans="1:12">
      <c r="A58" s="1"/>
      <c r="B58" s="1">
        <v>820478</v>
      </c>
      <c r="C58" s="1" t="s">
        <v>229</v>
      </c>
      <c r="D58" s="1" t="s">
        <v>230</v>
      </c>
      <c r="E58" s="3" t="s">
        <v>231</v>
      </c>
      <c r="F58" s="1" t="s">
        <v>232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K58*179.95</f>
        <v>0</v>
      </c>
    </row>
    <row r="59" spans="1:12">
      <c r="A59" s="1"/>
      <c r="B59" s="1">
        <v>820479</v>
      </c>
      <c r="C59" s="1" t="s">
        <v>233</v>
      </c>
      <c r="D59" s="1" t="s">
        <v>234</v>
      </c>
      <c r="E59" s="3" t="s">
        <v>235</v>
      </c>
      <c r="F59" s="1" t="s">
        <v>236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K59*256.39</f>
        <v>0</v>
      </c>
    </row>
    <row r="60" spans="1:12">
      <c r="A60" s="1"/>
      <c r="B60" s="1">
        <v>820480</v>
      </c>
      <c r="C60" s="1" t="s">
        <v>237</v>
      </c>
      <c r="D60" s="1" t="s">
        <v>238</v>
      </c>
      <c r="E60" s="3" t="s">
        <v>239</v>
      </c>
      <c r="F60" s="1" t="s">
        <v>186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K60*259.58</f>
        <v>0</v>
      </c>
    </row>
    <row r="61" spans="1:12">
      <c r="A61" s="1"/>
      <c r="B61" s="1">
        <v>820481</v>
      </c>
      <c r="C61" s="1" t="s">
        <v>240</v>
      </c>
      <c r="D61" s="1" t="s">
        <v>241</v>
      </c>
      <c r="E61" s="3" t="s">
        <v>242</v>
      </c>
      <c r="F61" s="1" t="s">
        <v>243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K61*293.02</f>
        <v>0</v>
      </c>
    </row>
    <row r="62" spans="1:12">
      <c r="A62" s="1"/>
      <c r="B62" s="1">
        <v>820482</v>
      </c>
      <c r="C62" s="1" t="s">
        <v>244</v>
      </c>
      <c r="D62" s="1" t="s">
        <v>245</v>
      </c>
      <c r="E62" s="3" t="s">
        <v>246</v>
      </c>
      <c r="F62" s="1" t="s">
        <v>71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K62*380.61</f>
        <v>0</v>
      </c>
    </row>
    <row r="63" spans="1:12">
      <c r="A63" s="1"/>
      <c r="B63" s="1">
        <v>820483</v>
      </c>
      <c r="C63" s="1" t="s">
        <v>247</v>
      </c>
      <c r="D63" s="1" t="s">
        <v>248</v>
      </c>
      <c r="E63" s="3" t="s">
        <v>249</v>
      </c>
      <c r="F63" s="1" t="s">
        <v>250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K63*423.61</f>
        <v>0</v>
      </c>
    </row>
    <row r="64" spans="1:12">
      <c r="A64" s="1"/>
      <c r="B64" s="1">
        <v>820484</v>
      </c>
      <c r="C64" s="1" t="s">
        <v>251</v>
      </c>
      <c r="D64" s="1" t="s">
        <v>252</v>
      </c>
      <c r="E64" s="3" t="s">
        <v>253</v>
      </c>
      <c r="F64" s="1" t="s">
        <v>254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K64*444.31</f>
        <v>0</v>
      </c>
    </row>
    <row r="65" spans="1:12">
      <c r="A65" s="1"/>
      <c r="B65" s="1">
        <v>820485</v>
      </c>
      <c r="C65" s="1" t="s">
        <v>255</v>
      </c>
      <c r="D65" s="1" t="s">
        <v>256</v>
      </c>
      <c r="E65" s="3" t="s">
        <v>257</v>
      </c>
      <c r="F65" s="1" t="s">
        <v>258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K65*745.29</f>
        <v>0</v>
      </c>
    </row>
    <row r="66" spans="1:12">
      <c r="A66" s="1"/>
      <c r="B66" s="1">
        <v>820486</v>
      </c>
      <c r="C66" s="1" t="s">
        <v>259</v>
      </c>
      <c r="D66" s="1" t="s">
        <v>260</v>
      </c>
      <c r="E66" s="3" t="s">
        <v>261</v>
      </c>
      <c r="F66" s="1" t="s">
        <v>262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K66*740.51</f>
        <v>0</v>
      </c>
    </row>
    <row r="67" spans="1:12">
      <c r="A67" s="1"/>
      <c r="B67" s="1">
        <v>820487</v>
      </c>
      <c r="C67" s="1" t="s">
        <v>263</v>
      </c>
      <c r="D67" s="1" t="s">
        <v>264</v>
      </c>
      <c r="E67" s="3" t="s">
        <v>265</v>
      </c>
      <c r="F67" s="1" t="s">
        <v>202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K67*673.63</f>
        <v>0</v>
      </c>
    </row>
    <row r="68" spans="1:12">
      <c r="A68" s="1"/>
      <c r="B68" s="1">
        <v>820488</v>
      </c>
      <c r="C68" s="1" t="s">
        <v>266</v>
      </c>
      <c r="D68" s="1" t="s">
        <v>267</v>
      </c>
      <c r="E68" s="3" t="s">
        <v>268</v>
      </c>
      <c r="F68" s="1" t="s">
        <v>269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K68*245.25</f>
        <v>0</v>
      </c>
    </row>
    <row r="69" spans="1:12">
      <c r="A69" s="1"/>
      <c r="B69" s="1">
        <v>820489</v>
      </c>
      <c r="C69" s="1" t="s">
        <v>270</v>
      </c>
      <c r="D69" s="1" t="s">
        <v>271</v>
      </c>
      <c r="E69" s="3" t="s">
        <v>272</v>
      </c>
      <c r="F69" s="1" t="s">
        <v>273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K69*453.86</f>
        <v>0</v>
      </c>
    </row>
    <row r="70" spans="1:12">
      <c r="A70" s="1"/>
      <c r="B70" s="1">
        <v>820490</v>
      </c>
      <c r="C70" s="1" t="s">
        <v>274</v>
      </c>
      <c r="D70" s="1" t="s">
        <v>275</v>
      </c>
      <c r="E70" s="3" t="s">
        <v>276</v>
      </c>
      <c r="F70" s="1" t="s">
        <v>277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K70*670.44</f>
        <v>0</v>
      </c>
    </row>
    <row r="71" spans="1:12">
      <c r="A71" s="1"/>
      <c r="B71" s="1">
        <v>820491</v>
      </c>
      <c r="C71" s="1" t="s">
        <v>278</v>
      </c>
      <c r="D71" s="1" t="s">
        <v>279</v>
      </c>
      <c r="E71" s="3" t="s">
        <v>280</v>
      </c>
      <c r="F71" s="1" t="s">
        <v>152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K71*214.99</f>
        <v>0</v>
      </c>
    </row>
    <row r="72" spans="1:12">
      <c r="A72" s="1"/>
      <c r="B72" s="1">
        <v>820492</v>
      </c>
      <c r="C72" s="1" t="s">
        <v>281</v>
      </c>
      <c r="D72" s="1" t="s">
        <v>282</v>
      </c>
      <c r="E72" s="3" t="s">
        <v>283</v>
      </c>
      <c r="F72" s="1" t="s">
        <v>113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K72*326.46</f>
        <v>0</v>
      </c>
    </row>
    <row r="73" spans="1:12">
      <c r="A73" s="1"/>
      <c r="B73" s="1">
        <v>820493</v>
      </c>
      <c r="C73" s="1" t="s">
        <v>284</v>
      </c>
      <c r="D73" s="1" t="s">
        <v>285</v>
      </c>
      <c r="E73" s="3" t="s">
        <v>286</v>
      </c>
      <c r="F73" s="1" t="s">
        <v>287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K73*549.41</f>
        <v>0</v>
      </c>
    </row>
    <row r="74" spans="1:12">
      <c r="A74" s="1"/>
      <c r="B74" s="1">
        <v>820494</v>
      </c>
      <c r="C74" s="1" t="s">
        <v>288</v>
      </c>
      <c r="D74" s="1" t="s">
        <v>289</v>
      </c>
      <c r="E74" s="3" t="s">
        <v>290</v>
      </c>
      <c r="F74" s="1" t="s">
        <v>291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K74*963.46</f>
        <v>0</v>
      </c>
    </row>
    <row r="75" spans="1:12">
      <c r="A75" s="1"/>
      <c r="B75" s="1">
        <v>820495</v>
      </c>
      <c r="C75" s="1" t="s">
        <v>292</v>
      </c>
      <c r="D75" s="1" t="s">
        <v>293</v>
      </c>
      <c r="E75" s="3" t="s">
        <v>294</v>
      </c>
      <c r="F75" s="1" t="s">
        <v>295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K75*1114.75</f>
        <v>0</v>
      </c>
    </row>
    <row r="76" spans="1:12">
      <c r="A76" s="1"/>
      <c r="B76" s="1">
        <v>820496</v>
      </c>
      <c r="C76" s="1" t="s">
        <v>296</v>
      </c>
      <c r="D76" s="1" t="s">
        <v>297</v>
      </c>
      <c r="E76" s="3" t="s">
        <v>298</v>
      </c>
      <c r="F76" s="1" t="s">
        <v>174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K76*178.36</f>
        <v>0</v>
      </c>
    </row>
    <row r="77" spans="1:12">
      <c r="A77" s="1"/>
      <c r="B77" s="1">
        <v>820497</v>
      </c>
      <c r="C77" s="1" t="s">
        <v>299</v>
      </c>
      <c r="D77" s="1" t="s">
        <v>300</v>
      </c>
      <c r="E77" s="3" t="s">
        <v>301</v>
      </c>
      <c r="F77" s="1" t="s">
        <v>302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K77*273.91</f>
        <v>0</v>
      </c>
    </row>
    <row r="78" spans="1:12">
      <c r="A78" s="1"/>
      <c r="B78" s="1">
        <v>820499</v>
      </c>
      <c r="C78" s="1" t="s">
        <v>303</v>
      </c>
      <c r="D78" s="1" t="s">
        <v>304</v>
      </c>
      <c r="E78" s="3" t="s">
        <v>305</v>
      </c>
      <c r="F78" s="1" t="s">
        <v>306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K78*477.75</f>
        <v>0</v>
      </c>
    </row>
    <row r="79" spans="1:12">
      <c r="A79" s="1"/>
      <c r="B79" s="1">
        <v>820500</v>
      </c>
      <c r="C79" s="1" t="s">
        <v>307</v>
      </c>
      <c r="D79" s="1" t="s">
        <v>308</v>
      </c>
      <c r="E79" s="3" t="s">
        <v>309</v>
      </c>
      <c r="F79" s="1" t="s">
        <v>310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K79*227.73</f>
        <v>0</v>
      </c>
    </row>
    <row r="80" spans="1:12">
      <c r="A80" s="1"/>
      <c r="B80" s="1">
        <v>820501</v>
      </c>
      <c r="C80" s="1" t="s">
        <v>311</v>
      </c>
      <c r="D80" s="1" t="s">
        <v>312</v>
      </c>
      <c r="E80" s="3" t="s">
        <v>313</v>
      </c>
      <c r="F80" s="1" t="s">
        <v>314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K80*321.69</f>
        <v>0</v>
      </c>
    </row>
    <row r="81" spans="1:12">
      <c r="A81" s="1"/>
      <c r="B81" s="1">
        <v>820502</v>
      </c>
      <c r="C81" s="1" t="s">
        <v>315</v>
      </c>
      <c r="D81" s="1" t="s">
        <v>316</v>
      </c>
      <c r="E81" s="3" t="s">
        <v>317</v>
      </c>
      <c r="F81" s="1" t="s">
        <v>318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K81*501.64</f>
        <v>0</v>
      </c>
    </row>
    <row r="82" spans="1:12">
      <c r="A82" s="1"/>
      <c r="B82" s="1">
        <v>820503</v>
      </c>
      <c r="C82" s="1" t="s">
        <v>319</v>
      </c>
      <c r="D82" s="1" t="s">
        <v>320</v>
      </c>
      <c r="E82" s="3" t="s">
        <v>321</v>
      </c>
      <c r="F82" s="1" t="s">
        <v>322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K82*222.95</f>
        <v>0</v>
      </c>
    </row>
    <row r="83" spans="1:12">
      <c r="A83" s="1"/>
      <c r="B83" s="1">
        <v>820504</v>
      </c>
      <c r="C83" s="1" t="s">
        <v>323</v>
      </c>
      <c r="D83" s="1" t="s">
        <v>324</v>
      </c>
      <c r="E83" s="3" t="s">
        <v>325</v>
      </c>
      <c r="F83" s="1" t="s">
        <v>326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K83*366.28</f>
        <v>0</v>
      </c>
    </row>
    <row r="84" spans="1:12">
      <c r="A84" s="1"/>
      <c r="B84" s="1">
        <v>820505</v>
      </c>
      <c r="C84" s="1" t="s">
        <v>327</v>
      </c>
      <c r="D84" s="1" t="s">
        <v>328</v>
      </c>
      <c r="E84" s="3" t="s">
        <v>329</v>
      </c>
      <c r="F84" s="1" t="s">
        <v>330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K84*407.68</f>
        <v>0</v>
      </c>
    </row>
    <row r="85" spans="1:12">
      <c r="A85" s="1"/>
      <c r="B85" s="1">
        <v>820506</v>
      </c>
      <c r="C85" s="1" t="s">
        <v>331</v>
      </c>
      <c r="D85" s="1" t="s">
        <v>332</v>
      </c>
      <c r="E85" s="3" t="s">
        <v>333</v>
      </c>
      <c r="F85" s="1" t="s">
        <v>334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K85*253.21</f>
        <v>0</v>
      </c>
    </row>
    <row r="86" spans="1:12">
      <c r="A86" s="1"/>
      <c r="B86" s="1">
        <v>820507</v>
      </c>
      <c r="C86" s="1" t="s">
        <v>335</v>
      </c>
      <c r="D86" s="1" t="s">
        <v>336</v>
      </c>
      <c r="E86" s="3" t="s">
        <v>337</v>
      </c>
      <c r="F86" s="1" t="s">
        <v>338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K86*168.81</f>
        <v>0</v>
      </c>
    </row>
    <row r="87" spans="1:12">
      <c r="A87" s="1"/>
      <c r="B87" s="1">
        <v>820508</v>
      </c>
      <c r="C87" s="1" t="s">
        <v>339</v>
      </c>
      <c r="D87" s="1" t="s">
        <v>340</v>
      </c>
      <c r="E87" s="3" t="s">
        <v>341</v>
      </c>
      <c r="F87" s="1" t="s">
        <v>322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K87*222.95</f>
        <v>0</v>
      </c>
    </row>
    <row r="88" spans="1:12">
      <c r="A88" s="1"/>
      <c r="B88" s="1">
        <v>820509</v>
      </c>
      <c r="C88" s="1" t="s">
        <v>342</v>
      </c>
      <c r="D88" s="1" t="s">
        <v>343</v>
      </c>
      <c r="E88" s="3" t="s">
        <v>344</v>
      </c>
      <c r="F88" s="1" t="s">
        <v>345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K88*358.31</f>
        <v>0</v>
      </c>
    </row>
    <row r="89" spans="1:12">
      <c r="A89" s="1"/>
      <c r="B89" s="1">
        <v>820510</v>
      </c>
      <c r="C89" s="1" t="s">
        <v>346</v>
      </c>
      <c r="D89" s="1" t="s">
        <v>347</v>
      </c>
      <c r="E89" s="3" t="s">
        <v>348</v>
      </c>
      <c r="F89" s="1" t="s">
        <v>52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K89*176.77</f>
        <v>0</v>
      </c>
    </row>
    <row r="90" spans="1:12">
      <c r="A90" s="1"/>
      <c r="B90" s="1">
        <v>820511</v>
      </c>
      <c r="C90" s="1" t="s">
        <v>349</v>
      </c>
      <c r="D90" s="1" t="s">
        <v>350</v>
      </c>
      <c r="E90" s="3" t="s">
        <v>351</v>
      </c>
      <c r="F90" s="1" t="s">
        <v>352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K90*243.65</f>
        <v>0</v>
      </c>
    </row>
    <row r="91" spans="1:12">
      <c r="A91" s="1"/>
      <c r="B91" s="1">
        <v>820512</v>
      </c>
      <c r="C91" s="1" t="s">
        <v>353</v>
      </c>
      <c r="D91" s="1" t="s">
        <v>354</v>
      </c>
      <c r="E91" s="3" t="s">
        <v>355</v>
      </c>
      <c r="F91" s="1" t="s">
        <v>356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K91*393.35</f>
        <v>0</v>
      </c>
    </row>
    <row r="92" spans="1:12">
      <c r="A92" s="1"/>
      <c r="B92" s="1">
        <v>820513</v>
      </c>
      <c r="C92" s="1" t="s">
        <v>357</v>
      </c>
      <c r="D92" s="1" t="s">
        <v>358</v>
      </c>
      <c r="E92" s="3" t="s">
        <v>359</v>
      </c>
      <c r="F92" s="1" t="s">
        <v>338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K92*168.81</f>
        <v>0</v>
      </c>
    </row>
    <row r="93" spans="1:12">
      <c r="A93" s="1"/>
      <c r="B93" s="1">
        <v>820514</v>
      </c>
      <c r="C93" s="1" t="s">
        <v>360</v>
      </c>
      <c r="D93" s="1" t="s">
        <v>361</v>
      </c>
      <c r="E93" s="3" t="s">
        <v>362</v>
      </c>
      <c r="F93" s="1" t="s">
        <v>363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K93*251.62</f>
        <v>0</v>
      </c>
    </row>
    <row r="94" spans="1:12">
      <c r="A94" s="1"/>
      <c r="B94" s="1">
        <v>820515</v>
      </c>
      <c r="C94" s="1" t="s">
        <v>364</v>
      </c>
      <c r="D94" s="1" t="s">
        <v>365</v>
      </c>
      <c r="E94" s="3" t="s">
        <v>366</v>
      </c>
      <c r="F94" s="1" t="s">
        <v>367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K94*377.42</f>
        <v>0</v>
      </c>
    </row>
    <row r="95" spans="1:12">
      <c r="A95" s="1"/>
      <c r="B95" s="1">
        <v>820518</v>
      </c>
      <c r="C95" s="1" t="s">
        <v>368</v>
      </c>
      <c r="D95" s="1" t="s">
        <v>369</v>
      </c>
      <c r="E95" s="3" t="s">
        <v>370</v>
      </c>
      <c r="F95" s="1" t="s">
        <v>371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K95*192.00</f>
        <v>0</v>
      </c>
    </row>
    <row r="96" spans="1:12">
      <c r="A96" s="1"/>
      <c r="B96" s="1">
        <v>820520</v>
      </c>
      <c r="C96" s="1" t="s">
        <v>372</v>
      </c>
      <c r="D96" s="1" t="s">
        <v>373</v>
      </c>
      <c r="E96" s="3" t="s">
        <v>374</v>
      </c>
      <c r="F96" s="1" t="s">
        <v>338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K96*168.81</f>
        <v>0</v>
      </c>
    </row>
    <row r="97" spans="1:12">
      <c r="A97" s="1"/>
      <c r="B97" s="1">
        <v>820521</v>
      </c>
      <c r="C97" s="1" t="s">
        <v>375</v>
      </c>
      <c r="D97" s="1" t="s">
        <v>376</v>
      </c>
      <c r="E97" s="3" t="s">
        <v>377</v>
      </c>
      <c r="F97" s="1" t="s">
        <v>378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K97*70.07</f>
        <v>0</v>
      </c>
    </row>
    <row r="98" spans="1:12">
      <c r="A98" s="1"/>
      <c r="B98" s="1">
        <v>820522</v>
      </c>
      <c r="C98" s="1" t="s">
        <v>379</v>
      </c>
      <c r="D98" s="1" t="s">
        <v>380</v>
      </c>
      <c r="E98" s="3" t="s">
        <v>381</v>
      </c>
      <c r="F98" s="1" t="s">
        <v>212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K98*82.81</f>
        <v>0</v>
      </c>
    </row>
    <row r="99" spans="1:12">
      <c r="A99" s="1"/>
      <c r="B99" s="1">
        <v>820523</v>
      </c>
      <c r="C99" s="1" t="s">
        <v>382</v>
      </c>
      <c r="D99" s="1" t="s">
        <v>383</v>
      </c>
      <c r="E99" s="3" t="s">
        <v>384</v>
      </c>
      <c r="F99" s="1" t="s">
        <v>144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K99*95.55</f>
        <v>0</v>
      </c>
    </row>
    <row r="100" spans="1:12">
      <c r="A100" s="1"/>
      <c r="B100" s="1">
        <v>820524</v>
      </c>
      <c r="C100" s="1" t="s">
        <v>385</v>
      </c>
      <c r="D100" s="1" t="s">
        <v>386</v>
      </c>
      <c r="E100" s="3" t="s">
        <v>387</v>
      </c>
      <c r="F100" s="1" t="s">
        <v>388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K100*116.25</f>
        <v>0</v>
      </c>
    </row>
    <row r="101" spans="1:12">
      <c r="A101" s="1"/>
      <c r="B101" s="1">
        <v>820525</v>
      </c>
      <c r="C101" s="1" t="s">
        <v>389</v>
      </c>
      <c r="D101" s="1" t="s">
        <v>390</v>
      </c>
      <c r="E101" s="3" t="s">
        <v>391</v>
      </c>
      <c r="F101" s="1" t="s">
        <v>392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K101*128.99</f>
        <v>0</v>
      </c>
    </row>
    <row r="102" spans="1:12">
      <c r="A102" s="1"/>
      <c r="B102" s="1">
        <v>820526</v>
      </c>
      <c r="C102" s="1" t="s">
        <v>393</v>
      </c>
      <c r="D102" s="1" t="s">
        <v>394</v>
      </c>
      <c r="E102" s="3" t="s">
        <v>395</v>
      </c>
      <c r="F102" s="1" t="s">
        <v>28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K102*171.99</f>
        <v>0</v>
      </c>
    </row>
    <row r="103" spans="1:12">
      <c r="A103" s="1"/>
      <c r="B103" s="1">
        <v>820527</v>
      </c>
      <c r="C103" s="1" t="s">
        <v>396</v>
      </c>
      <c r="D103" s="1" t="s">
        <v>397</v>
      </c>
      <c r="E103" s="3" t="s">
        <v>398</v>
      </c>
      <c r="F103" s="1" t="s">
        <v>399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K103*202.25</f>
        <v>0</v>
      </c>
    </row>
    <row r="104" spans="1:12">
      <c r="A104" s="1"/>
      <c r="B104" s="1">
        <v>820528</v>
      </c>
      <c r="C104" s="1" t="s">
        <v>400</v>
      </c>
      <c r="D104" s="1" t="s">
        <v>401</v>
      </c>
      <c r="E104" s="3" t="s">
        <v>402</v>
      </c>
      <c r="F104" s="1" t="s">
        <v>403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K104*235.69</f>
        <v>0</v>
      </c>
    </row>
    <row r="105" spans="1:12">
      <c r="A105" s="1"/>
      <c r="B105" s="1">
        <v>820529</v>
      </c>
      <c r="C105" s="1" t="s">
        <v>404</v>
      </c>
      <c r="D105" s="1" t="s">
        <v>405</v>
      </c>
      <c r="E105" s="3" t="s">
        <v>406</v>
      </c>
      <c r="F105" s="1" t="s">
        <v>407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K105*281.87</f>
        <v>0</v>
      </c>
    </row>
    <row r="106" spans="1:12">
      <c r="A106" s="1"/>
      <c r="B106" s="1">
        <v>820530</v>
      </c>
      <c r="C106" s="1" t="s">
        <v>408</v>
      </c>
      <c r="D106" s="1" t="s">
        <v>409</v>
      </c>
      <c r="E106" s="3" t="s">
        <v>410</v>
      </c>
      <c r="F106" s="1" t="s">
        <v>411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K106*324.87</f>
        <v>0</v>
      </c>
    </row>
    <row r="107" spans="1:12">
      <c r="A107" s="1"/>
      <c r="B107" s="1">
        <v>820531</v>
      </c>
      <c r="C107" s="1" t="s">
        <v>412</v>
      </c>
      <c r="D107" s="1" t="s">
        <v>413</v>
      </c>
      <c r="E107" s="3" t="s">
        <v>414</v>
      </c>
      <c r="F107" s="1" t="s">
        <v>67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K107*350.35</f>
        <v>0</v>
      </c>
    </row>
    <row r="108" spans="1:12">
      <c r="A108" s="1"/>
      <c r="B108" s="1">
        <v>820532</v>
      </c>
      <c r="C108" s="1" t="s">
        <v>415</v>
      </c>
      <c r="D108" s="1" t="s">
        <v>416</v>
      </c>
      <c r="E108" s="3" t="s">
        <v>417</v>
      </c>
      <c r="F108" s="1" t="s">
        <v>418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K108*401.31</f>
        <v>0</v>
      </c>
    </row>
    <row r="109" spans="1:12">
      <c r="A109" s="1"/>
      <c r="B109" s="1">
        <v>820533</v>
      </c>
      <c r="C109" s="1" t="s">
        <v>419</v>
      </c>
      <c r="D109" s="1" t="s">
        <v>420</v>
      </c>
      <c r="E109" s="3" t="s">
        <v>421</v>
      </c>
      <c r="F109" s="1" t="s">
        <v>422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K109*49.37</f>
        <v>0</v>
      </c>
    </row>
    <row r="110" spans="1:12">
      <c r="A110" s="1"/>
      <c r="B110" s="1">
        <v>820534</v>
      </c>
      <c r="C110" s="1" t="s">
        <v>423</v>
      </c>
      <c r="D110" s="1" t="s">
        <v>424</v>
      </c>
      <c r="E110" s="3" t="s">
        <v>425</v>
      </c>
      <c r="F110" s="1" t="s">
        <v>378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K110*70.07</f>
        <v>0</v>
      </c>
    </row>
    <row r="111" spans="1:12">
      <c r="A111" s="1"/>
      <c r="B111" s="1">
        <v>820535</v>
      </c>
      <c r="C111" s="1" t="s">
        <v>426</v>
      </c>
      <c r="D111" s="1" t="s">
        <v>427</v>
      </c>
      <c r="E111" s="3" t="s">
        <v>428</v>
      </c>
      <c r="F111" s="1" t="s">
        <v>228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K111*173.58</f>
        <v>0</v>
      </c>
    </row>
    <row r="112" spans="1:12">
      <c r="A112" s="1"/>
      <c r="B112" s="1">
        <v>820536</v>
      </c>
      <c r="C112" s="1" t="s">
        <v>429</v>
      </c>
      <c r="D112" s="1" t="s">
        <v>430</v>
      </c>
      <c r="E112" s="3" t="s">
        <v>431</v>
      </c>
      <c r="F112" s="1" t="s">
        <v>432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K112*132.18</f>
        <v>0</v>
      </c>
    </row>
    <row r="113" spans="1:12">
      <c r="A113" s="1"/>
      <c r="B113" s="1">
        <v>820538</v>
      </c>
      <c r="C113" s="1" t="s">
        <v>433</v>
      </c>
      <c r="D113" s="1" t="s">
        <v>434</v>
      </c>
      <c r="E113" s="3" t="s">
        <v>435</v>
      </c>
      <c r="F113" s="1" t="s">
        <v>436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K113*229.32</f>
        <v>0</v>
      </c>
    </row>
    <row r="114" spans="1:12">
      <c r="A114" s="1"/>
      <c r="B114" s="1">
        <v>820539</v>
      </c>
      <c r="C114" s="1" t="s">
        <v>437</v>
      </c>
      <c r="D114" s="1" t="s">
        <v>438</v>
      </c>
      <c r="E114" s="3" t="s">
        <v>439</v>
      </c>
      <c r="F114" s="1" t="s">
        <v>418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K114*401.31</f>
        <v>0</v>
      </c>
    </row>
    <row r="115" spans="1:12">
      <c r="A115" s="1"/>
      <c r="B115" s="1">
        <v>820540</v>
      </c>
      <c r="C115" s="1" t="s">
        <v>440</v>
      </c>
      <c r="D115" s="1" t="s">
        <v>441</v>
      </c>
      <c r="E115" s="3" t="s">
        <v>442</v>
      </c>
      <c r="F115" s="1" t="s">
        <v>443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K115*343.98</f>
        <v>0</v>
      </c>
    </row>
    <row r="116" spans="1:12">
      <c r="A116" s="1"/>
      <c r="B116" s="1">
        <v>820541</v>
      </c>
      <c r="C116" s="1" t="s">
        <v>444</v>
      </c>
      <c r="D116" s="1" t="s">
        <v>445</v>
      </c>
      <c r="E116" s="3" t="s">
        <v>446</v>
      </c>
      <c r="F116" s="1" t="s">
        <v>447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K116*535.08</f>
        <v>0</v>
      </c>
    </row>
    <row r="117" spans="1:12">
      <c r="A117" s="1"/>
      <c r="B117" s="1">
        <v>820542</v>
      </c>
      <c r="C117" s="1" t="s">
        <v>448</v>
      </c>
      <c r="D117" s="1" t="s">
        <v>449</v>
      </c>
      <c r="E117" s="3" t="s">
        <v>450</v>
      </c>
      <c r="F117" s="1" t="s">
        <v>451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K117*578.08</f>
        <v>0</v>
      </c>
    </row>
    <row r="118" spans="1:12">
      <c r="A118" s="1"/>
      <c r="B118" s="1">
        <v>820543</v>
      </c>
      <c r="C118" s="1" t="s">
        <v>452</v>
      </c>
      <c r="D118" s="1" t="s">
        <v>453</v>
      </c>
      <c r="E118" s="3" t="s">
        <v>454</v>
      </c>
      <c r="F118" s="1" t="s">
        <v>202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K118*673.63</f>
        <v>0</v>
      </c>
    </row>
    <row r="119" spans="1:12">
      <c r="A119" s="1"/>
      <c r="B119" s="1">
        <v>820544</v>
      </c>
      <c r="C119" s="1" t="s">
        <v>455</v>
      </c>
      <c r="D119" s="1" t="s">
        <v>456</v>
      </c>
      <c r="E119" s="3" t="s">
        <v>457</v>
      </c>
      <c r="F119" s="1" t="s">
        <v>212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K119*82.81</f>
        <v>0</v>
      </c>
    </row>
    <row r="120" spans="1:12">
      <c r="A120" s="1"/>
      <c r="B120" s="1">
        <v>820545</v>
      </c>
      <c r="C120" s="1" t="s">
        <v>458</v>
      </c>
      <c r="D120" s="1" t="s">
        <v>459</v>
      </c>
      <c r="E120" s="3" t="s">
        <v>460</v>
      </c>
      <c r="F120" s="1" t="s">
        <v>461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K120*86.00</f>
        <v>0</v>
      </c>
    </row>
    <row r="121" spans="1:12">
      <c r="A121" s="1"/>
      <c r="B121" s="1">
        <v>820546</v>
      </c>
      <c r="C121" s="1" t="s">
        <v>462</v>
      </c>
      <c r="D121" s="1" t="s">
        <v>463</v>
      </c>
      <c r="E121" s="3" t="s">
        <v>464</v>
      </c>
      <c r="F121" s="1" t="s">
        <v>144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K121*95.55</f>
        <v>0</v>
      </c>
    </row>
    <row r="122" spans="1:12">
      <c r="A122" s="1"/>
      <c r="B122" s="1">
        <v>820547</v>
      </c>
      <c r="C122" s="1" t="s">
        <v>465</v>
      </c>
      <c r="D122" s="1" t="s">
        <v>466</v>
      </c>
      <c r="E122" s="3" t="s">
        <v>467</v>
      </c>
      <c r="F122" s="1" t="s">
        <v>468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K122*105.11</f>
        <v>0</v>
      </c>
    </row>
    <row r="123" spans="1:12">
      <c r="A123" s="1"/>
      <c r="B123" s="1">
        <v>820548</v>
      </c>
      <c r="C123" s="1" t="s">
        <v>469</v>
      </c>
      <c r="D123" s="1" t="s">
        <v>470</v>
      </c>
      <c r="E123" s="3" t="s">
        <v>471</v>
      </c>
      <c r="F123" s="1" t="s">
        <v>220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K123*109.88</f>
        <v>0</v>
      </c>
    </row>
    <row r="124" spans="1:12">
      <c r="A124" s="1"/>
      <c r="B124" s="1">
        <v>820549</v>
      </c>
      <c r="C124" s="1" t="s">
        <v>472</v>
      </c>
      <c r="D124" s="1" t="s">
        <v>473</v>
      </c>
      <c r="E124" s="3" t="s">
        <v>474</v>
      </c>
      <c r="F124" s="1" t="s">
        <v>475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K124*114.66</f>
        <v>0</v>
      </c>
    </row>
    <row r="125" spans="1:12">
      <c r="A125" s="1"/>
      <c r="B125" s="1">
        <v>820550</v>
      </c>
      <c r="C125" s="1" t="s">
        <v>476</v>
      </c>
      <c r="D125" s="1" t="s">
        <v>477</v>
      </c>
      <c r="E125" s="3" t="s">
        <v>478</v>
      </c>
      <c r="F125" s="1" t="s">
        <v>479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K125*175.18</f>
        <v>0</v>
      </c>
    </row>
    <row r="126" spans="1:12">
      <c r="A126" s="1"/>
      <c r="B126" s="1">
        <v>820551</v>
      </c>
      <c r="C126" s="1" t="s">
        <v>480</v>
      </c>
      <c r="D126" s="1" t="s">
        <v>481</v>
      </c>
      <c r="E126" s="3" t="s">
        <v>482</v>
      </c>
      <c r="F126" s="1" t="s">
        <v>48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K126*157.66</f>
        <v>0</v>
      </c>
    </row>
    <row r="127" spans="1:12">
      <c r="A127" s="1"/>
      <c r="B127" s="1">
        <v>820552</v>
      </c>
      <c r="C127" s="1" t="s">
        <v>483</v>
      </c>
      <c r="D127" s="1" t="s">
        <v>484</v>
      </c>
      <c r="E127" s="3" t="s">
        <v>485</v>
      </c>
      <c r="F127" s="1" t="s">
        <v>486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K127*226.14</f>
        <v>0</v>
      </c>
    </row>
    <row r="128" spans="1:12">
      <c r="A128" s="1"/>
      <c r="B128" s="1">
        <v>820553</v>
      </c>
      <c r="C128" s="1" t="s">
        <v>487</v>
      </c>
      <c r="D128" s="1" t="s">
        <v>488</v>
      </c>
      <c r="E128" s="3" t="s">
        <v>489</v>
      </c>
      <c r="F128" s="1" t="s">
        <v>490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K128*353.54</f>
        <v>0</v>
      </c>
    </row>
    <row r="129" spans="1:12">
      <c r="A129" s="1"/>
      <c r="B129" s="1">
        <v>820554</v>
      </c>
      <c r="C129" s="1" t="s">
        <v>491</v>
      </c>
      <c r="D129" s="1" t="s">
        <v>492</v>
      </c>
      <c r="E129" s="3" t="s">
        <v>493</v>
      </c>
      <c r="F129" s="1" t="s">
        <v>494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K129*488.90</f>
        <v>0</v>
      </c>
    </row>
    <row r="130" spans="1:12">
      <c r="A130" s="1"/>
      <c r="B130" s="1">
        <v>820555</v>
      </c>
      <c r="C130" s="1" t="s">
        <v>495</v>
      </c>
      <c r="D130" s="1" t="s">
        <v>496</v>
      </c>
      <c r="E130" s="3" t="s">
        <v>497</v>
      </c>
      <c r="F130" s="1" t="s">
        <v>14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K130*74.85</f>
        <v>0</v>
      </c>
    </row>
    <row r="131" spans="1:12">
      <c r="A131" s="1"/>
      <c r="B131" s="1">
        <v>820556</v>
      </c>
      <c r="C131" s="1" t="s">
        <v>498</v>
      </c>
      <c r="D131" s="1" t="s">
        <v>499</v>
      </c>
      <c r="E131" s="3" t="s">
        <v>500</v>
      </c>
      <c r="F131" s="1" t="s">
        <v>461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K131*86.00</f>
        <v>0</v>
      </c>
    </row>
    <row r="132" spans="1:12">
      <c r="A132" s="1"/>
      <c r="B132" s="1">
        <v>820557</v>
      </c>
      <c r="C132" s="1" t="s">
        <v>501</v>
      </c>
      <c r="D132" s="1" t="s">
        <v>502</v>
      </c>
      <c r="E132" s="3" t="s">
        <v>503</v>
      </c>
      <c r="F132" s="1" t="s">
        <v>504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K132*87.59</f>
        <v>0</v>
      </c>
    </row>
    <row r="133" spans="1:12">
      <c r="A133" s="1"/>
      <c r="B133" s="1">
        <v>820558</v>
      </c>
      <c r="C133" s="1" t="s">
        <v>505</v>
      </c>
      <c r="D133" s="1" t="s">
        <v>506</v>
      </c>
      <c r="E133" s="3" t="s">
        <v>507</v>
      </c>
      <c r="F133" s="1" t="s">
        <v>508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K133*93.96</f>
        <v>0</v>
      </c>
    </row>
    <row r="134" spans="1:12">
      <c r="A134" s="1"/>
      <c r="B134" s="1">
        <v>820559</v>
      </c>
      <c r="C134" s="1" t="s">
        <v>509</v>
      </c>
      <c r="D134" s="1" t="s">
        <v>510</v>
      </c>
      <c r="E134" s="3" t="s">
        <v>511</v>
      </c>
      <c r="F134" s="1" t="s">
        <v>512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K134*97.14</f>
        <v>0</v>
      </c>
    </row>
    <row r="135" spans="1:12">
      <c r="A135" s="1"/>
      <c r="B135" s="1">
        <v>820560</v>
      </c>
      <c r="C135" s="1" t="s">
        <v>513</v>
      </c>
      <c r="D135" s="1" t="s">
        <v>514</v>
      </c>
      <c r="E135" s="3" t="s">
        <v>515</v>
      </c>
      <c r="F135" s="1" t="s">
        <v>516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K135*100.33</f>
        <v>0</v>
      </c>
    </row>
    <row r="136" spans="1:12">
      <c r="A136" s="1"/>
      <c r="B136" s="1">
        <v>820561</v>
      </c>
      <c r="C136" s="1" t="s">
        <v>517</v>
      </c>
      <c r="D136" s="1" t="s">
        <v>518</v>
      </c>
      <c r="E136" s="3" t="s">
        <v>519</v>
      </c>
      <c r="F136" s="1" t="s">
        <v>520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K136*141.73</f>
        <v>0</v>
      </c>
    </row>
    <row r="137" spans="1:12">
      <c r="A137" s="1"/>
      <c r="B137" s="1">
        <v>820562</v>
      </c>
      <c r="C137" s="1" t="s">
        <v>521</v>
      </c>
      <c r="D137" s="1" t="s">
        <v>522</v>
      </c>
      <c r="E137" s="3" t="s">
        <v>523</v>
      </c>
      <c r="F137" s="1" t="s">
        <v>392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K137*128.99</f>
        <v>0</v>
      </c>
    </row>
    <row r="138" spans="1:12">
      <c r="A138" s="1"/>
      <c r="B138" s="1">
        <v>820563</v>
      </c>
      <c r="C138" s="1" t="s">
        <v>524</v>
      </c>
      <c r="D138" s="1" t="s">
        <v>525</v>
      </c>
      <c r="E138" s="3" t="s">
        <v>526</v>
      </c>
      <c r="F138" s="1" t="s">
        <v>527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K138*285.60</f>
        <v>0</v>
      </c>
    </row>
    <row r="139" spans="1:12">
      <c r="A139" s="1"/>
      <c r="B139" s="1">
        <v>820564</v>
      </c>
      <c r="C139" s="1" t="s">
        <v>528</v>
      </c>
      <c r="D139" s="1" t="s">
        <v>529</v>
      </c>
      <c r="E139" s="3" t="s">
        <v>530</v>
      </c>
      <c r="F139" s="1" t="s">
        <v>531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K139*189.51</f>
        <v>0</v>
      </c>
    </row>
    <row r="140" spans="1:12">
      <c r="A140" s="1"/>
      <c r="B140" s="1">
        <v>820565</v>
      </c>
      <c r="C140" s="1" t="s">
        <v>532</v>
      </c>
      <c r="D140" s="1" t="s">
        <v>533</v>
      </c>
      <c r="E140" s="3" t="s">
        <v>534</v>
      </c>
      <c r="F140" s="1" t="s">
        <v>535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K140*219.77</f>
        <v>0</v>
      </c>
    </row>
    <row r="141" spans="1:12">
      <c r="A141" s="1"/>
      <c r="B141" s="1">
        <v>820566</v>
      </c>
      <c r="C141" s="1" t="s">
        <v>536</v>
      </c>
      <c r="D141" s="1" t="s">
        <v>537</v>
      </c>
      <c r="E141" s="3" t="s">
        <v>538</v>
      </c>
      <c r="F141" s="1" t="s">
        <v>539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K141*307.35</f>
        <v>0</v>
      </c>
    </row>
    <row r="142" spans="1:12">
      <c r="A142" s="1"/>
      <c r="B142" s="1">
        <v>820567</v>
      </c>
      <c r="C142" s="1" t="s">
        <v>540</v>
      </c>
      <c r="D142" s="1" t="s">
        <v>541</v>
      </c>
      <c r="E142" s="3" t="s">
        <v>542</v>
      </c>
      <c r="F142" s="1" t="s">
        <v>543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K142*445.90</f>
        <v>0</v>
      </c>
    </row>
    <row r="143" spans="1:12">
      <c r="A143" s="1"/>
      <c r="B143" s="1">
        <v>820568</v>
      </c>
      <c r="C143" s="1" t="s">
        <v>544</v>
      </c>
      <c r="D143" s="1" t="s">
        <v>545</v>
      </c>
      <c r="E143" s="3" t="s">
        <v>546</v>
      </c>
      <c r="F143" s="1" t="s">
        <v>547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K143*780.33</f>
        <v>0</v>
      </c>
    </row>
    <row r="144" spans="1:12">
      <c r="A144" s="1"/>
      <c r="B144" s="1">
        <v>820569</v>
      </c>
      <c r="C144" s="1" t="s">
        <v>548</v>
      </c>
      <c r="D144" s="1" t="s">
        <v>549</v>
      </c>
      <c r="E144" s="3" t="s">
        <v>550</v>
      </c>
      <c r="F144" s="1" t="s">
        <v>551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K144*58.92</f>
        <v>0</v>
      </c>
    </row>
    <row r="145" spans="1:12">
      <c r="A145" s="1"/>
      <c r="B145" s="1">
        <v>820570</v>
      </c>
      <c r="C145" s="1" t="s">
        <v>552</v>
      </c>
      <c r="D145" s="1" t="s">
        <v>553</v>
      </c>
      <c r="E145" s="3" t="s">
        <v>554</v>
      </c>
      <c r="F145" s="1" t="s">
        <v>14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K145*74.85</f>
        <v>0</v>
      </c>
    </row>
    <row r="146" spans="1:12">
      <c r="A146" s="1"/>
      <c r="B146" s="1">
        <v>820571</v>
      </c>
      <c r="C146" s="1" t="s">
        <v>555</v>
      </c>
      <c r="D146" s="1" t="s">
        <v>556</v>
      </c>
      <c r="E146" s="3" t="s">
        <v>557</v>
      </c>
      <c r="F146" s="1" t="s">
        <v>105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K146*122.62</f>
        <v>0</v>
      </c>
    </row>
    <row r="147" spans="1:12">
      <c r="A147" s="1"/>
      <c r="B147" s="1">
        <v>820572</v>
      </c>
      <c r="C147" s="1" t="s">
        <v>558</v>
      </c>
      <c r="D147" s="1" t="s">
        <v>559</v>
      </c>
      <c r="E147" s="3" t="s">
        <v>560</v>
      </c>
      <c r="F147" s="1" t="s">
        <v>432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K147*132.18</f>
        <v>0</v>
      </c>
    </row>
    <row r="148" spans="1:12">
      <c r="A148" s="1"/>
      <c r="B148" s="1">
        <v>820573</v>
      </c>
      <c r="C148" s="1" t="s">
        <v>561</v>
      </c>
      <c r="D148" s="1" t="s">
        <v>562</v>
      </c>
      <c r="E148" s="3" t="s">
        <v>563</v>
      </c>
      <c r="F148" s="1" t="s">
        <v>236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K148*256.39</f>
        <v>0</v>
      </c>
    </row>
    <row r="149" spans="1:12">
      <c r="A149" s="1"/>
      <c r="B149" s="1">
        <v>820574</v>
      </c>
      <c r="C149" s="1" t="s">
        <v>564</v>
      </c>
      <c r="D149" s="1" t="s">
        <v>565</v>
      </c>
      <c r="E149" s="3" t="s">
        <v>566</v>
      </c>
      <c r="F149" s="1" t="s">
        <v>567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K149*422.01</f>
        <v>0</v>
      </c>
    </row>
    <row r="150" spans="1:12">
      <c r="A150" s="1"/>
      <c r="B150" s="1">
        <v>820575</v>
      </c>
      <c r="C150" s="1" t="s">
        <v>568</v>
      </c>
      <c r="D150" s="1" t="s">
        <v>569</v>
      </c>
      <c r="E150" s="3" t="s">
        <v>570</v>
      </c>
      <c r="F150" s="1" t="s">
        <v>571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K150*174.62</f>
        <v>0</v>
      </c>
    </row>
    <row r="151" spans="1:12">
      <c r="A151" s="1"/>
      <c r="B151" s="1">
        <v>820576</v>
      </c>
      <c r="C151" s="1" t="s">
        <v>572</v>
      </c>
      <c r="D151" s="1" t="s">
        <v>573</v>
      </c>
      <c r="E151" s="3" t="s">
        <v>574</v>
      </c>
      <c r="F151" s="1" t="s">
        <v>575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K151*270.75</f>
        <v>0</v>
      </c>
    </row>
    <row r="152" spans="1:12">
      <c r="A152" s="1"/>
      <c r="B152" s="1">
        <v>820577</v>
      </c>
      <c r="C152" s="1" t="s">
        <v>576</v>
      </c>
      <c r="D152" s="1" t="s">
        <v>577</v>
      </c>
      <c r="E152" s="3" t="s">
        <v>578</v>
      </c>
      <c r="F152" s="1" t="s">
        <v>579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K152*394.94</f>
        <v>0</v>
      </c>
    </row>
    <row r="153" spans="1:12">
      <c r="A153" s="1"/>
      <c r="B153" s="1">
        <v>823104</v>
      </c>
      <c r="C153" s="1" t="s">
        <v>580</v>
      </c>
      <c r="D153" s="1" t="s">
        <v>581</v>
      </c>
      <c r="E153" s="3" t="s">
        <v>582</v>
      </c>
      <c r="F153" s="1" t="s">
        <v>152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K153*214.99</f>
        <v>0</v>
      </c>
    </row>
    <row r="154" spans="1:12">
      <c r="A154" s="1"/>
      <c r="B154" s="1">
        <v>823174</v>
      </c>
      <c r="C154" s="1" t="s">
        <v>583</v>
      </c>
      <c r="D154" s="1" t="s">
        <v>584</v>
      </c>
      <c r="E154" s="3" t="s">
        <v>585</v>
      </c>
      <c r="F154" s="1" t="s">
        <v>345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K154*358.31</f>
        <v>0</v>
      </c>
    </row>
    <row r="155" spans="1:12">
      <c r="A155" s="1"/>
      <c r="B155" s="1">
        <v>823175</v>
      </c>
      <c r="C155" s="1" t="s">
        <v>586</v>
      </c>
      <c r="D155" s="1" t="s">
        <v>587</v>
      </c>
      <c r="E155" s="3" t="s">
        <v>588</v>
      </c>
      <c r="F155" s="1" t="s">
        <v>589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K155*566.93</f>
        <v>0</v>
      </c>
    </row>
    <row r="156" spans="1:12">
      <c r="A156" s="1"/>
      <c r="B156" s="1">
        <v>823176</v>
      </c>
      <c r="C156" s="1" t="s">
        <v>590</v>
      </c>
      <c r="D156" s="1" t="s">
        <v>591</v>
      </c>
      <c r="E156" s="3" t="s">
        <v>592</v>
      </c>
      <c r="F156" s="1" t="s">
        <v>291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K156*963.46</f>
        <v>0</v>
      </c>
    </row>
    <row r="157" spans="1:12">
      <c r="A157" s="1"/>
      <c r="B157" s="1">
        <v>823177</v>
      </c>
      <c r="C157" s="1" t="s">
        <v>593</v>
      </c>
      <c r="D157" s="1" t="s">
        <v>594</v>
      </c>
      <c r="E157" s="3" t="s">
        <v>595</v>
      </c>
      <c r="F157" s="1" t="s">
        <v>596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K157*1202.34</f>
        <v>0</v>
      </c>
    </row>
    <row r="158" spans="1:12">
      <c r="A158" s="1"/>
      <c r="B158" s="1">
        <v>823178</v>
      </c>
      <c r="C158" s="1" t="s">
        <v>597</v>
      </c>
      <c r="D158" s="1" t="s">
        <v>598</v>
      </c>
      <c r="E158" s="3" t="s">
        <v>599</v>
      </c>
      <c r="F158" s="1" t="s">
        <v>600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K158*1635.50</f>
        <v>0</v>
      </c>
    </row>
    <row r="159" spans="1:12">
      <c r="A159" s="1"/>
      <c r="B159" s="1">
        <v>823179</v>
      </c>
      <c r="C159" s="1" t="s">
        <v>601</v>
      </c>
      <c r="D159" s="1" t="s">
        <v>602</v>
      </c>
      <c r="E159" s="3" t="s">
        <v>603</v>
      </c>
      <c r="F159" s="1" t="s">
        <v>436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K159*229.32</f>
        <v>0</v>
      </c>
    </row>
    <row r="160" spans="1:12">
      <c r="A160" s="1"/>
      <c r="B160" s="1">
        <v>823180</v>
      </c>
      <c r="C160" s="1" t="s">
        <v>604</v>
      </c>
      <c r="D160" s="1" t="s">
        <v>605</v>
      </c>
      <c r="E160" s="3" t="s">
        <v>606</v>
      </c>
      <c r="F160" s="1" t="s">
        <v>190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K160*289.84</f>
        <v>0</v>
      </c>
    </row>
    <row r="161" spans="1:12">
      <c r="A161" s="1"/>
      <c r="B161" s="1">
        <v>823181</v>
      </c>
      <c r="C161" s="1" t="s">
        <v>607</v>
      </c>
      <c r="D161" s="1" t="s">
        <v>608</v>
      </c>
      <c r="E161" s="3" t="s">
        <v>609</v>
      </c>
      <c r="F161" s="1" t="s">
        <v>273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K161*453.86</f>
        <v>0</v>
      </c>
    </row>
    <row r="162" spans="1:12">
      <c r="A162" s="1"/>
      <c r="B162" s="1">
        <v>823182</v>
      </c>
      <c r="C162" s="1" t="s">
        <v>610</v>
      </c>
      <c r="D162" s="1" t="s">
        <v>611</v>
      </c>
      <c r="E162" s="3" t="s">
        <v>612</v>
      </c>
      <c r="F162" s="1" t="s">
        <v>613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K162*614.71</f>
        <v>0</v>
      </c>
    </row>
    <row r="163" spans="1:12">
      <c r="A163" s="1"/>
      <c r="B163" s="1">
        <v>823183</v>
      </c>
      <c r="C163" s="1" t="s">
        <v>614</v>
      </c>
      <c r="D163" s="1" t="s">
        <v>615</v>
      </c>
      <c r="E163" s="3" t="s">
        <v>616</v>
      </c>
      <c r="F163" s="1" t="s">
        <v>617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K163*748.48</f>
        <v>0</v>
      </c>
    </row>
    <row r="164" spans="1:12">
      <c r="A164" s="1"/>
      <c r="B164" s="1">
        <v>823184</v>
      </c>
      <c r="C164" s="1" t="s">
        <v>618</v>
      </c>
      <c r="D164" s="1" t="s">
        <v>619</v>
      </c>
      <c r="E164" s="3" t="s">
        <v>620</v>
      </c>
      <c r="F164" s="1" t="s">
        <v>516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K164*100.33</f>
        <v>0</v>
      </c>
    </row>
    <row r="165" spans="1:12">
      <c r="A165" s="1"/>
      <c r="B165" s="1">
        <v>823185</v>
      </c>
      <c r="C165" s="1" t="s">
        <v>621</v>
      </c>
      <c r="D165" s="1" t="s">
        <v>622</v>
      </c>
      <c r="E165" s="3" t="s">
        <v>623</v>
      </c>
      <c r="F165" s="1" t="s">
        <v>624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K165*508.01</f>
        <v>0</v>
      </c>
    </row>
    <row r="166" spans="1:12">
      <c r="A166" s="1"/>
      <c r="B166" s="1">
        <v>823186</v>
      </c>
      <c r="C166" s="1" t="s">
        <v>625</v>
      </c>
      <c r="D166" s="1" t="s">
        <v>626</v>
      </c>
      <c r="E166" s="3" t="s">
        <v>627</v>
      </c>
      <c r="F166" s="1" t="s">
        <v>628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K166*600.37</f>
        <v>0</v>
      </c>
    </row>
    <row r="167" spans="1:12">
      <c r="A167" s="1"/>
      <c r="B167" s="1">
        <v>823187</v>
      </c>
      <c r="C167" s="1" t="s">
        <v>629</v>
      </c>
      <c r="D167" s="1" t="s">
        <v>630</v>
      </c>
      <c r="E167" s="3" t="s">
        <v>631</v>
      </c>
      <c r="F167" s="1" t="s">
        <v>589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K167*566.93</f>
        <v>0</v>
      </c>
    </row>
    <row r="168" spans="1:12">
      <c r="A168" s="1"/>
      <c r="B168" s="1">
        <v>825164</v>
      </c>
      <c r="C168" s="1" t="s">
        <v>632</v>
      </c>
      <c r="D168" s="1" t="s">
        <v>633</v>
      </c>
      <c r="E168" s="3" t="s">
        <v>634</v>
      </c>
      <c r="F168" s="1" t="s">
        <v>635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K168*46.18</f>
        <v>0</v>
      </c>
    </row>
    <row r="169" spans="1:12">
      <c r="A169" s="1"/>
      <c r="B169" s="1">
        <v>824554</v>
      </c>
      <c r="C169" s="1" t="s">
        <v>636</v>
      </c>
      <c r="D169" s="1" t="s">
        <v>637</v>
      </c>
      <c r="E169" s="3" t="s">
        <v>638</v>
      </c>
      <c r="F169" s="1" t="s">
        <v>132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K169*60.52</f>
        <v>0</v>
      </c>
    </row>
    <row r="170" spans="1:12">
      <c r="A170" s="1"/>
      <c r="B170" s="1">
        <v>824555</v>
      </c>
      <c r="C170" s="1" t="s">
        <v>639</v>
      </c>
      <c r="D170" s="1" t="s">
        <v>640</v>
      </c>
      <c r="E170" s="3" t="s">
        <v>641</v>
      </c>
      <c r="F170" s="1" t="s">
        <v>132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K170*60.52</f>
        <v>0</v>
      </c>
    </row>
    <row r="171" spans="1:12">
      <c r="A171" s="1"/>
      <c r="B171" s="1">
        <v>824541</v>
      </c>
      <c r="C171" s="1" t="s">
        <v>642</v>
      </c>
      <c r="D171" s="1" t="s">
        <v>643</v>
      </c>
      <c r="E171" s="3" t="s">
        <v>644</v>
      </c>
      <c r="F171" s="1" t="s">
        <v>645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K171*78.03</f>
        <v>0</v>
      </c>
    </row>
    <row r="172" spans="1:12">
      <c r="A172" s="1"/>
      <c r="B172" s="1">
        <v>824542</v>
      </c>
      <c r="C172" s="1" t="s">
        <v>646</v>
      </c>
      <c r="D172" s="1" t="s">
        <v>647</v>
      </c>
      <c r="E172" s="3" t="s">
        <v>648</v>
      </c>
      <c r="F172" s="1" t="s">
        <v>649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K172*136.96</f>
        <v>0</v>
      </c>
    </row>
    <row r="173" spans="1:12">
      <c r="A173" s="1"/>
      <c r="B173" s="1">
        <v>824543</v>
      </c>
      <c r="C173" s="1" t="s">
        <v>650</v>
      </c>
      <c r="D173" s="1" t="s">
        <v>651</v>
      </c>
      <c r="E173" s="3" t="s">
        <v>652</v>
      </c>
      <c r="F173" s="1" t="s">
        <v>653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K173*146.51</f>
        <v>0</v>
      </c>
    </row>
    <row r="174" spans="1:12">
      <c r="A174" s="1"/>
      <c r="B174" s="1">
        <v>824544</v>
      </c>
      <c r="C174" s="1" t="s">
        <v>654</v>
      </c>
      <c r="D174" s="1" t="s">
        <v>655</v>
      </c>
      <c r="E174" s="3" t="s">
        <v>656</v>
      </c>
      <c r="F174" s="1" t="s">
        <v>657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K174*151.29</f>
        <v>0</v>
      </c>
    </row>
    <row r="175" spans="1:12">
      <c r="A175" s="1"/>
      <c r="B175" s="1">
        <v>824545</v>
      </c>
      <c r="C175" s="1" t="s">
        <v>658</v>
      </c>
      <c r="D175" s="1" t="s">
        <v>659</v>
      </c>
      <c r="E175" s="3" t="s">
        <v>660</v>
      </c>
      <c r="F175" s="1" t="s">
        <v>422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K175*49.37</f>
        <v>0</v>
      </c>
    </row>
    <row r="176" spans="1:12">
      <c r="A176" s="1"/>
      <c r="B176" s="1">
        <v>824546</v>
      </c>
      <c r="C176" s="1" t="s">
        <v>661</v>
      </c>
      <c r="D176" s="1" t="s">
        <v>662</v>
      </c>
      <c r="E176" s="3" t="s">
        <v>663</v>
      </c>
      <c r="F176" s="1" t="s">
        <v>664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K176*54.15</f>
        <v>0</v>
      </c>
    </row>
    <row r="177" spans="1:12">
      <c r="A177" s="1"/>
      <c r="B177" s="1">
        <v>824547</v>
      </c>
      <c r="C177" s="1" t="s">
        <v>665</v>
      </c>
      <c r="D177" s="1" t="s">
        <v>666</v>
      </c>
      <c r="E177" s="3" t="s">
        <v>667</v>
      </c>
      <c r="F177" s="1" t="s">
        <v>551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K177*58.92</f>
        <v>0</v>
      </c>
    </row>
    <row r="178" spans="1:12">
      <c r="A178" s="1"/>
      <c r="B178" s="1">
        <v>824548</v>
      </c>
      <c r="C178" s="1" t="s">
        <v>668</v>
      </c>
      <c r="D178" s="1" t="s">
        <v>669</v>
      </c>
      <c r="E178" s="3" t="s">
        <v>670</v>
      </c>
      <c r="F178" s="1" t="s">
        <v>671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K178*73.26</f>
        <v>0</v>
      </c>
    </row>
    <row r="179" spans="1:12">
      <c r="A179" s="1"/>
      <c r="B179" s="1">
        <v>824549</v>
      </c>
      <c r="C179" s="1" t="s">
        <v>672</v>
      </c>
      <c r="D179" s="1" t="s">
        <v>673</v>
      </c>
      <c r="E179" s="3" t="s">
        <v>674</v>
      </c>
      <c r="F179" s="1" t="s">
        <v>671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K179*73.26</f>
        <v>0</v>
      </c>
    </row>
    <row r="180" spans="1:12">
      <c r="A180" s="1"/>
      <c r="B180" s="1">
        <v>824550</v>
      </c>
      <c r="C180" s="1" t="s">
        <v>675</v>
      </c>
      <c r="D180" s="1" t="s">
        <v>676</v>
      </c>
      <c r="E180" s="3" t="s">
        <v>677</v>
      </c>
      <c r="F180" s="1" t="s">
        <v>388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K180*116.25</f>
        <v>0</v>
      </c>
    </row>
    <row r="181" spans="1:12">
      <c r="A181" s="1"/>
      <c r="B181" s="1">
        <v>824551</v>
      </c>
      <c r="C181" s="1" t="s">
        <v>678</v>
      </c>
      <c r="D181" s="1" t="s">
        <v>679</v>
      </c>
      <c r="E181" s="3" t="s">
        <v>680</v>
      </c>
      <c r="F181" s="1" t="s">
        <v>105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K181*122.62</f>
        <v>0</v>
      </c>
    </row>
    <row r="182" spans="1:12">
      <c r="A182" s="1"/>
      <c r="B182" s="1">
        <v>824552</v>
      </c>
      <c r="C182" s="1" t="s">
        <v>681</v>
      </c>
      <c r="D182" s="1" t="s">
        <v>682</v>
      </c>
      <c r="E182" s="3" t="s">
        <v>683</v>
      </c>
      <c r="F182" s="1" t="s">
        <v>94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K182*127.40</f>
        <v>0</v>
      </c>
    </row>
    <row r="183" spans="1:12">
      <c r="A183" s="1"/>
      <c r="B183" s="1">
        <v>824553</v>
      </c>
      <c r="C183" s="1" t="s">
        <v>684</v>
      </c>
      <c r="D183" s="1" t="s">
        <v>685</v>
      </c>
      <c r="E183" s="3" t="s">
        <v>686</v>
      </c>
      <c r="F183" s="1" t="s">
        <v>687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K183*262.76</f>
        <v>0</v>
      </c>
    </row>
    <row r="184" spans="1:12">
      <c r="A184" s="1"/>
      <c r="B184" s="1">
        <v>824767</v>
      </c>
      <c r="C184" s="1" t="s">
        <v>688</v>
      </c>
      <c r="D184" s="1" t="s">
        <v>689</v>
      </c>
      <c r="E184" s="3" t="s">
        <v>690</v>
      </c>
      <c r="F184" s="1" t="s">
        <v>691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K184*250.02</f>
        <v>0</v>
      </c>
    </row>
    <row r="185" spans="1:12">
      <c r="A185" s="1"/>
      <c r="B185" s="1">
        <v>824768</v>
      </c>
      <c r="C185" s="1" t="s">
        <v>692</v>
      </c>
      <c r="D185" s="1" t="s">
        <v>693</v>
      </c>
      <c r="E185" s="3" t="s">
        <v>694</v>
      </c>
      <c r="F185" s="1" t="s">
        <v>695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K185*285.06</f>
        <v>0</v>
      </c>
    </row>
    <row r="186" spans="1:12">
      <c r="A186" s="1"/>
      <c r="B186" s="1">
        <v>824769</v>
      </c>
      <c r="C186" s="1" t="s">
        <v>696</v>
      </c>
      <c r="D186" s="1" t="s">
        <v>697</v>
      </c>
      <c r="E186" s="3" t="s">
        <v>698</v>
      </c>
      <c r="F186" s="1" t="s">
        <v>699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K186*364.68</f>
        <v>0</v>
      </c>
    </row>
    <row r="187" spans="1:12">
      <c r="A187" s="1"/>
      <c r="B187" s="1">
        <v>824770</v>
      </c>
      <c r="C187" s="1" t="s">
        <v>700</v>
      </c>
      <c r="D187" s="1" t="s">
        <v>701</v>
      </c>
      <c r="E187" s="3" t="s">
        <v>702</v>
      </c>
      <c r="F187" s="1" t="s">
        <v>703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K187*431.57</f>
        <v>0</v>
      </c>
    </row>
    <row r="188" spans="1:12">
      <c r="A188" s="1"/>
      <c r="B188" s="1">
        <v>824771</v>
      </c>
      <c r="C188" s="1" t="s">
        <v>704</v>
      </c>
      <c r="D188" s="1" t="s">
        <v>705</v>
      </c>
      <c r="E188" s="3" t="s">
        <v>706</v>
      </c>
      <c r="F188" s="1" t="s">
        <v>306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K188*477.75</f>
        <v>0</v>
      </c>
    </row>
    <row r="189" spans="1:12">
      <c r="A189" s="1"/>
      <c r="B189" s="1">
        <v>824772</v>
      </c>
      <c r="C189" s="1" t="s">
        <v>707</v>
      </c>
      <c r="D189" s="1" t="s">
        <v>708</v>
      </c>
      <c r="E189" s="3" t="s">
        <v>709</v>
      </c>
      <c r="F189" s="1" t="s">
        <v>710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K189*261.17</f>
        <v>0</v>
      </c>
    </row>
    <row r="190" spans="1:12">
      <c r="A190" s="1"/>
      <c r="B190" s="1">
        <v>824773</v>
      </c>
      <c r="C190" s="1" t="s">
        <v>711</v>
      </c>
      <c r="D190" s="1" t="s">
        <v>712</v>
      </c>
      <c r="E190" s="3" t="s">
        <v>713</v>
      </c>
      <c r="F190" s="1" t="s">
        <v>714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K190*313.72</f>
        <v>0</v>
      </c>
    </row>
    <row r="191" spans="1:12">
      <c r="A191" s="1"/>
      <c r="B191" s="1">
        <v>824774</v>
      </c>
      <c r="C191" s="1" t="s">
        <v>715</v>
      </c>
      <c r="D191" s="1" t="s">
        <v>716</v>
      </c>
      <c r="E191" s="3" t="s">
        <v>717</v>
      </c>
      <c r="F191" s="1" t="s">
        <v>718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K191*493.68</f>
        <v>0</v>
      </c>
    </row>
    <row r="192" spans="1:12">
      <c r="A192" s="1"/>
      <c r="B192" s="1">
        <v>824775</v>
      </c>
      <c r="C192" s="1" t="s">
        <v>719</v>
      </c>
      <c r="D192" s="1" t="s">
        <v>720</v>
      </c>
      <c r="E192" s="3" t="s">
        <v>721</v>
      </c>
      <c r="F192" s="1" t="s">
        <v>722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K192*294.61</f>
        <v>0</v>
      </c>
    </row>
    <row r="193" spans="1:12">
      <c r="A193" s="1"/>
      <c r="B193" s="1">
        <v>824776</v>
      </c>
      <c r="C193" s="1" t="s">
        <v>723</v>
      </c>
      <c r="D193" s="1" t="s">
        <v>724</v>
      </c>
      <c r="E193" s="3" t="s">
        <v>725</v>
      </c>
      <c r="F193" s="1" t="s">
        <v>117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K193*511.19</f>
        <v>0</v>
      </c>
    </row>
    <row r="194" spans="1:12">
      <c r="A194" s="1"/>
      <c r="B194" s="1">
        <v>824777</v>
      </c>
      <c r="C194" s="1" t="s">
        <v>726</v>
      </c>
      <c r="D194" s="1" t="s">
        <v>727</v>
      </c>
      <c r="E194" s="3" t="s">
        <v>728</v>
      </c>
      <c r="F194" s="1" t="s">
        <v>589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K194*566.93</f>
        <v>0</v>
      </c>
    </row>
    <row r="195" spans="1:12">
      <c r="A195" s="1"/>
      <c r="B195" s="1">
        <v>824778</v>
      </c>
      <c r="C195" s="1" t="s">
        <v>729</v>
      </c>
      <c r="D195" s="1" t="s">
        <v>730</v>
      </c>
      <c r="E195" s="3" t="s">
        <v>731</v>
      </c>
      <c r="F195" s="1" t="s">
        <v>732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K195*619.48</f>
        <v>0</v>
      </c>
    </row>
    <row r="196" spans="1:12">
      <c r="A196" s="1"/>
      <c r="B196" s="1">
        <v>824779</v>
      </c>
      <c r="C196" s="1" t="s">
        <v>733</v>
      </c>
      <c r="D196" s="1" t="s">
        <v>734</v>
      </c>
      <c r="E196" s="3" t="s">
        <v>735</v>
      </c>
      <c r="F196" s="1" t="s">
        <v>736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K196*681.59</f>
        <v>0</v>
      </c>
    </row>
    <row r="197" spans="1:12">
      <c r="A197" s="1"/>
      <c r="B197" s="1">
        <v>824780</v>
      </c>
      <c r="C197" s="1" t="s">
        <v>737</v>
      </c>
      <c r="D197" s="1" t="s">
        <v>738</v>
      </c>
      <c r="E197" s="3" t="s">
        <v>739</v>
      </c>
      <c r="F197" s="1" t="s">
        <v>236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K197*256.39</f>
        <v>0</v>
      </c>
    </row>
    <row r="198" spans="1:12">
      <c r="A198" s="1"/>
      <c r="B198" s="1">
        <v>824781</v>
      </c>
      <c r="C198" s="1" t="s">
        <v>740</v>
      </c>
      <c r="D198" s="1" t="s">
        <v>741</v>
      </c>
      <c r="E198" s="3" t="s">
        <v>742</v>
      </c>
      <c r="F198" s="1" t="s">
        <v>743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K198*337.61</f>
        <v>0</v>
      </c>
    </row>
    <row r="199" spans="1:12">
      <c r="A199" s="1"/>
      <c r="B199" s="1">
        <v>824782</v>
      </c>
      <c r="C199" s="1" t="s">
        <v>744</v>
      </c>
      <c r="D199" s="1" t="s">
        <v>745</v>
      </c>
      <c r="E199" s="3" t="s">
        <v>746</v>
      </c>
      <c r="F199" s="1" t="s">
        <v>747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K199*382.20</f>
        <v>0</v>
      </c>
    </row>
    <row r="200" spans="1:12">
      <c r="A200" s="1"/>
      <c r="B200" s="1">
        <v>824783</v>
      </c>
      <c r="C200" s="1" t="s">
        <v>748</v>
      </c>
      <c r="D200" s="1" t="s">
        <v>749</v>
      </c>
      <c r="E200" s="3" t="s">
        <v>750</v>
      </c>
      <c r="F200" s="1" t="s">
        <v>751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K200*442.72</f>
        <v>0</v>
      </c>
    </row>
    <row r="201" spans="1:12">
      <c r="A201" s="1"/>
      <c r="B201" s="1">
        <v>824784</v>
      </c>
      <c r="C201" s="1" t="s">
        <v>752</v>
      </c>
      <c r="D201" s="1" t="s">
        <v>753</v>
      </c>
      <c r="E201" s="3" t="s">
        <v>754</v>
      </c>
      <c r="F201" s="1" t="s">
        <v>755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K201*476.16</f>
        <v>0</v>
      </c>
    </row>
    <row r="202" spans="1:12">
      <c r="A202" s="1"/>
      <c r="B202" s="1">
        <v>825114</v>
      </c>
      <c r="C202" s="1" t="s">
        <v>756</v>
      </c>
      <c r="D202" s="1" t="s">
        <v>757</v>
      </c>
      <c r="E202" s="3" t="s">
        <v>758</v>
      </c>
      <c r="F202" s="1" t="s">
        <v>512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K202*97.14</f>
        <v>0</v>
      </c>
    </row>
    <row r="203" spans="1:12">
      <c r="A203" s="1"/>
      <c r="B203" s="1">
        <v>825287</v>
      </c>
      <c r="C203" s="1" t="s">
        <v>759</v>
      </c>
      <c r="D203" s="1" t="s">
        <v>760</v>
      </c>
      <c r="E203" s="3" t="s">
        <v>761</v>
      </c>
      <c r="F203" s="1" t="s">
        <v>403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K203*235.69</f>
        <v>0</v>
      </c>
    </row>
    <row r="204" spans="1:12">
      <c r="A204" s="1"/>
      <c r="B204" s="1">
        <v>825288</v>
      </c>
      <c r="C204" s="1" t="s">
        <v>762</v>
      </c>
      <c r="D204" s="1" t="s">
        <v>763</v>
      </c>
      <c r="E204" s="3" t="s">
        <v>764</v>
      </c>
      <c r="F204" s="1" t="s">
        <v>113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K204*326.46</f>
        <v>0</v>
      </c>
    </row>
    <row r="205" spans="1:12">
      <c r="A205" s="1"/>
      <c r="B205" s="1">
        <v>825289</v>
      </c>
      <c r="C205" s="1" t="s">
        <v>765</v>
      </c>
      <c r="D205" s="1" t="s">
        <v>766</v>
      </c>
      <c r="E205" s="3" t="s">
        <v>767</v>
      </c>
      <c r="F205" s="1" t="s">
        <v>768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K205*480.94</f>
        <v>0</v>
      </c>
    </row>
    <row r="206" spans="1:12">
      <c r="A206" s="1"/>
      <c r="B206" s="1">
        <v>828509</v>
      </c>
      <c r="C206" s="1" t="s">
        <v>769</v>
      </c>
      <c r="D206" s="1" t="s">
        <v>770</v>
      </c>
      <c r="E206" s="3" t="s">
        <v>771</v>
      </c>
      <c r="F206" s="1" t="s">
        <v>772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K206*1600.46</f>
        <v>0</v>
      </c>
    </row>
    <row r="207" spans="1:12">
      <c r="A207" s="1"/>
      <c r="B207" s="1">
        <v>825293</v>
      </c>
      <c r="C207" s="1" t="s">
        <v>773</v>
      </c>
      <c r="D207" s="1" t="s">
        <v>774</v>
      </c>
      <c r="E207" s="3" t="s">
        <v>775</v>
      </c>
      <c r="F207" s="1" t="s">
        <v>273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K207*453.86</f>
        <v>0</v>
      </c>
    </row>
    <row r="208" spans="1:12">
      <c r="A208" s="1"/>
      <c r="B208" s="1">
        <v>825290</v>
      </c>
      <c r="C208" s="1" t="s">
        <v>776</v>
      </c>
      <c r="D208" s="1" t="s">
        <v>777</v>
      </c>
      <c r="E208" s="3" t="s">
        <v>778</v>
      </c>
      <c r="F208" s="1" t="s">
        <v>779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K208*230.91</f>
        <v>0</v>
      </c>
    </row>
    <row r="209" spans="1:12">
      <c r="A209" s="1"/>
      <c r="B209" s="1">
        <v>825291</v>
      </c>
      <c r="C209" s="1" t="s">
        <v>780</v>
      </c>
      <c r="D209" s="1" t="s">
        <v>781</v>
      </c>
      <c r="E209" s="3" t="s">
        <v>782</v>
      </c>
      <c r="F209" s="1" t="s">
        <v>779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K209*230.91</f>
        <v>0</v>
      </c>
    </row>
    <row r="210" spans="1:12">
      <c r="A210" s="1"/>
      <c r="B210" s="1">
        <v>825292</v>
      </c>
      <c r="C210" s="1" t="s">
        <v>783</v>
      </c>
      <c r="D210" s="1" t="s">
        <v>784</v>
      </c>
      <c r="E210" s="3" t="s">
        <v>785</v>
      </c>
      <c r="F210" s="1" t="s">
        <v>486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K210*226.14</f>
        <v>0</v>
      </c>
    </row>
    <row r="211" spans="1:12">
      <c r="A211" s="1"/>
      <c r="B211" s="1">
        <v>825294</v>
      </c>
      <c r="C211" s="1" t="s">
        <v>786</v>
      </c>
      <c r="D211" s="1" t="s">
        <v>787</v>
      </c>
      <c r="E211" s="3" t="s">
        <v>788</v>
      </c>
      <c r="F211" s="1" t="s">
        <v>314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K211*321.69</f>
        <v>0</v>
      </c>
    </row>
    <row r="212" spans="1:12">
      <c r="A212" s="1"/>
      <c r="B212" s="1">
        <v>825295</v>
      </c>
      <c r="C212" s="1" t="s">
        <v>789</v>
      </c>
      <c r="D212" s="1" t="s">
        <v>790</v>
      </c>
      <c r="E212" s="3" t="s">
        <v>791</v>
      </c>
      <c r="F212" s="1" t="s">
        <v>494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K212*488.90</f>
        <v>0</v>
      </c>
    </row>
    <row r="213" spans="1:12">
      <c r="A213" s="1"/>
      <c r="B213" s="1">
        <v>825296</v>
      </c>
      <c r="C213" s="1" t="s">
        <v>792</v>
      </c>
      <c r="D213" s="1" t="s">
        <v>793</v>
      </c>
      <c r="E213" s="3" t="s">
        <v>794</v>
      </c>
      <c r="F213" s="1" t="s">
        <v>795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K213*821.73</f>
        <v>0</v>
      </c>
    </row>
    <row r="214" spans="1:12">
      <c r="A214" s="1"/>
      <c r="B214" s="1">
        <v>825297</v>
      </c>
      <c r="C214" s="1" t="s">
        <v>796</v>
      </c>
      <c r="D214" s="1" t="s">
        <v>797</v>
      </c>
      <c r="E214" s="3" t="s">
        <v>798</v>
      </c>
      <c r="F214" s="1" t="s">
        <v>799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K214*1213.49</f>
        <v>0</v>
      </c>
    </row>
    <row r="215" spans="1:12">
      <c r="A215" s="1"/>
      <c r="B215" s="1">
        <v>825298</v>
      </c>
      <c r="C215" s="1" t="s">
        <v>800</v>
      </c>
      <c r="D215" s="1" t="s">
        <v>801</v>
      </c>
      <c r="E215" s="3" t="s">
        <v>802</v>
      </c>
      <c r="F215" s="1" t="s">
        <v>803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K215*1068.57</f>
        <v>0</v>
      </c>
    </row>
    <row r="216" spans="1:12">
      <c r="A216" s="1"/>
      <c r="B216" s="1">
        <v>825299</v>
      </c>
      <c r="C216" s="1" t="s">
        <v>804</v>
      </c>
      <c r="D216" s="1" t="s">
        <v>805</v>
      </c>
      <c r="E216" s="3" t="s">
        <v>806</v>
      </c>
      <c r="F216" s="1" t="s">
        <v>807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K216*1903.04</f>
        <v>0</v>
      </c>
    </row>
    <row r="217" spans="1:12">
      <c r="A217" s="1"/>
      <c r="B217" s="1">
        <v>825300</v>
      </c>
      <c r="C217" s="1" t="s">
        <v>808</v>
      </c>
      <c r="D217" s="1" t="s">
        <v>809</v>
      </c>
      <c r="E217" s="3" t="s">
        <v>810</v>
      </c>
      <c r="F217" s="1" t="s">
        <v>811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K217*2901.54</f>
        <v>0</v>
      </c>
    </row>
    <row r="218" spans="1:12">
      <c r="A218" s="1"/>
      <c r="B218" s="1">
        <v>825301</v>
      </c>
      <c r="C218" s="1" t="s">
        <v>812</v>
      </c>
      <c r="D218" s="1" t="s">
        <v>813</v>
      </c>
      <c r="E218" s="3" t="s">
        <v>814</v>
      </c>
      <c r="F218" s="1" t="s">
        <v>815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K218*205.43</f>
        <v>0</v>
      </c>
    </row>
    <row r="219" spans="1:12">
      <c r="A219" s="1"/>
      <c r="B219" s="1">
        <v>825302</v>
      </c>
      <c r="C219" s="1" t="s">
        <v>816</v>
      </c>
      <c r="D219" s="1" t="s">
        <v>817</v>
      </c>
      <c r="E219" s="3" t="s">
        <v>818</v>
      </c>
      <c r="F219" s="1" t="s">
        <v>819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K219*331.24</f>
        <v>0</v>
      </c>
    </row>
    <row r="220" spans="1:12">
      <c r="A220" s="1"/>
      <c r="B220" s="1">
        <v>825427</v>
      </c>
      <c r="C220" s="1" t="s">
        <v>820</v>
      </c>
      <c r="D220" s="1" t="s">
        <v>821</v>
      </c>
      <c r="E220" s="3" t="s">
        <v>822</v>
      </c>
      <c r="F220" s="1" t="s">
        <v>310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K220*227.73</f>
        <v>0</v>
      </c>
    </row>
    <row r="221" spans="1:12">
      <c r="A221" s="1"/>
      <c r="B221" s="1">
        <v>825428</v>
      </c>
      <c r="C221" s="1" t="s">
        <v>823</v>
      </c>
      <c r="D221" s="1" t="s">
        <v>824</v>
      </c>
      <c r="E221" s="3" t="s">
        <v>825</v>
      </c>
      <c r="F221" s="1" t="s">
        <v>826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K221*429.98</f>
        <v>0</v>
      </c>
    </row>
    <row r="222" spans="1:12">
      <c r="A222" s="1"/>
      <c r="B222" s="1">
        <v>825429</v>
      </c>
      <c r="C222" s="1" t="s">
        <v>827</v>
      </c>
      <c r="D222" s="1" t="s">
        <v>828</v>
      </c>
      <c r="E222" s="3" t="s">
        <v>829</v>
      </c>
      <c r="F222" s="1" t="s">
        <v>710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K222*261.17</f>
        <v>0</v>
      </c>
    </row>
    <row r="223" spans="1:12">
      <c r="A223" s="1"/>
      <c r="B223" s="1">
        <v>825430</v>
      </c>
      <c r="C223" s="1" t="s">
        <v>830</v>
      </c>
      <c r="D223" s="1" t="s">
        <v>831</v>
      </c>
      <c r="E223" s="3" t="s">
        <v>832</v>
      </c>
      <c r="F223" s="1" t="s">
        <v>356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K223*393.35</f>
        <v>0</v>
      </c>
    </row>
    <row r="224" spans="1:12">
      <c r="A224" s="1"/>
      <c r="B224" s="1">
        <v>826748</v>
      </c>
      <c r="C224" s="1" t="s">
        <v>833</v>
      </c>
      <c r="D224" s="1" t="s">
        <v>834</v>
      </c>
      <c r="E224" s="3" t="s">
        <v>835</v>
      </c>
      <c r="F224" s="1" t="s">
        <v>836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K224*323.28</f>
        <v>0</v>
      </c>
    </row>
    <row r="225" spans="1:12">
      <c r="A225" s="1"/>
      <c r="B225" s="1">
        <v>826749</v>
      </c>
      <c r="C225" s="1" t="s">
        <v>837</v>
      </c>
      <c r="D225" s="1" t="s">
        <v>838</v>
      </c>
      <c r="E225" s="3" t="s">
        <v>839</v>
      </c>
      <c r="F225" s="1" t="s">
        <v>443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K225*343.98</f>
        <v>0</v>
      </c>
    </row>
    <row r="226" spans="1:12">
      <c r="A226" s="1"/>
      <c r="B226" s="1">
        <v>826751</v>
      </c>
      <c r="C226" s="1" t="s">
        <v>840</v>
      </c>
      <c r="D226" s="1" t="s">
        <v>841</v>
      </c>
      <c r="E226" s="3" t="s">
        <v>842</v>
      </c>
      <c r="F226" s="1" t="s">
        <v>843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K226*264.36</f>
        <v>0</v>
      </c>
    </row>
    <row r="227" spans="1:12">
      <c r="A227" s="1"/>
      <c r="B227" s="1">
        <v>826754</v>
      </c>
      <c r="C227" s="1" t="s">
        <v>844</v>
      </c>
      <c r="D227" s="1" t="s">
        <v>845</v>
      </c>
      <c r="E227" s="3" t="s">
        <v>846</v>
      </c>
      <c r="F227" s="1" t="s">
        <v>367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K227*377.42</f>
        <v>0</v>
      </c>
    </row>
    <row r="228" spans="1:12">
      <c r="A228" s="1"/>
      <c r="B228" s="1">
        <v>826755</v>
      </c>
      <c r="C228" s="1" t="s">
        <v>847</v>
      </c>
      <c r="D228" s="1" t="s">
        <v>848</v>
      </c>
      <c r="E228" s="3" t="s">
        <v>849</v>
      </c>
      <c r="F228" s="1" t="s">
        <v>258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K228*745.29</f>
        <v>0</v>
      </c>
    </row>
    <row r="229" spans="1:12">
      <c r="A229" s="1"/>
      <c r="B229" s="1">
        <v>826756</v>
      </c>
      <c r="C229" s="1" t="s">
        <v>850</v>
      </c>
      <c r="D229" s="1" t="s">
        <v>851</v>
      </c>
      <c r="E229" s="3" t="s">
        <v>852</v>
      </c>
      <c r="F229" s="1" t="s">
        <v>853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K229*866.32</f>
        <v>0</v>
      </c>
    </row>
    <row r="230" spans="1:12">
      <c r="A230" s="1"/>
      <c r="B230" s="1">
        <v>826757</v>
      </c>
      <c r="C230" s="1" t="s">
        <v>854</v>
      </c>
      <c r="D230" s="1" t="s">
        <v>855</v>
      </c>
      <c r="E230" s="3" t="s">
        <v>856</v>
      </c>
      <c r="F230" s="1" t="s">
        <v>857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K230*1191.19</f>
        <v>0</v>
      </c>
    </row>
    <row r="231" spans="1:12">
      <c r="A231" s="1"/>
      <c r="B231" s="1">
        <v>826758</v>
      </c>
      <c r="C231" s="1" t="s">
        <v>858</v>
      </c>
      <c r="D231" s="1" t="s">
        <v>859</v>
      </c>
      <c r="E231" s="3" t="s">
        <v>860</v>
      </c>
      <c r="F231" s="1" t="s">
        <v>861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K231*1613.20</f>
        <v>0</v>
      </c>
    </row>
    <row r="232" spans="1:12">
      <c r="A232" s="1"/>
      <c r="B232" s="1">
        <v>826762</v>
      </c>
      <c r="C232" s="1" t="s">
        <v>862</v>
      </c>
      <c r="D232" s="1" t="s">
        <v>863</v>
      </c>
      <c r="E232" s="3" t="s">
        <v>864</v>
      </c>
      <c r="F232" s="1" t="s">
        <v>865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K232*769.18</f>
        <v>0</v>
      </c>
    </row>
    <row r="233" spans="1:12">
      <c r="A233" s="1"/>
      <c r="B233" s="1">
        <v>826763</v>
      </c>
      <c r="C233" s="1" t="s">
        <v>866</v>
      </c>
      <c r="D233" s="1" t="s">
        <v>867</v>
      </c>
      <c r="E233" s="3" t="s">
        <v>868</v>
      </c>
      <c r="F233" s="1" t="s">
        <v>869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K233*1130.68</f>
        <v>0</v>
      </c>
    </row>
    <row r="234" spans="1:12">
      <c r="A234" s="1"/>
      <c r="B234" s="1">
        <v>826764</v>
      </c>
      <c r="C234" s="1" t="s">
        <v>870</v>
      </c>
      <c r="D234" s="1" t="s">
        <v>871</v>
      </c>
      <c r="E234" s="3" t="s">
        <v>872</v>
      </c>
      <c r="F234" s="1" t="s">
        <v>807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K234*1903.04</f>
        <v>0</v>
      </c>
    </row>
    <row r="235" spans="1:12">
      <c r="A235" s="1"/>
      <c r="B235" s="1">
        <v>826765</v>
      </c>
      <c r="C235" s="1" t="s">
        <v>873</v>
      </c>
      <c r="D235" s="1" t="s">
        <v>874</v>
      </c>
      <c r="E235" s="3" t="s">
        <v>875</v>
      </c>
      <c r="F235" s="1" t="s">
        <v>617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K235*748.48</f>
        <v>0</v>
      </c>
    </row>
    <row r="236" spans="1:12">
      <c r="A236" s="1"/>
      <c r="B236" s="1">
        <v>826766</v>
      </c>
      <c r="C236" s="1" t="s">
        <v>876</v>
      </c>
      <c r="D236" s="1" t="s">
        <v>877</v>
      </c>
      <c r="E236" s="3" t="s">
        <v>878</v>
      </c>
      <c r="F236" s="1" t="s">
        <v>879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K236*955.50</f>
        <v>0</v>
      </c>
    </row>
    <row r="237" spans="1:12">
      <c r="A237" s="1"/>
      <c r="B237" s="1">
        <v>826767</v>
      </c>
      <c r="C237" s="1" t="s">
        <v>880</v>
      </c>
      <c r="D237" s="1" t="s">
        <v>881</v>
      </c>
      <c r="E237" s="3" t="s">
        <v>882</v>
      </c>
      <c r="F237" s="1" t="s">
        <v>883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K237*1420.51</f>
        <v>0</v>
      </c>
    </row>
    <row r="238" spans="1:12">
      <c r="A238" s="1"/>
      <c r="B238" s="1">
        <v>826750</v>
      </c>
      <c r="C238" s="1" t="s">
        <v>884</v>
      </c>
      <c r="D238" s="1" t="s">
        <v>885</v>
      </c>
      <c r="E238" s="3" t="s">
        <v>886</v>
      </c>
      <c r="F238" s="1" t="s">
        <v>887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K238*485.71</f>
        <v>0</v>
      </c>
    </row>
    <row r="239" spans="1:12">
      <c r="A239" s="1"/>
      <c r="B239" s="1">
        <v>826752</v>
      </c>
      <c r="C239" s="1" t="s">
        <v>888</v>
      </c>
      <c r="D239" s="1" t="s">
        <v>889</v>
      </c>
      <c r="E239" s="3" t="s">
        <v>890</v>
      </c>
      <c r="F239" s="1" t="s">
        <v>635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K239*46.18</f>
        <v>0</v>
      </c>
    </row>
    <row r="240" spans="1:12">
      <c r="A240" s="1"/>
      <c r="B240" s="1">
        <v>826753</v>
      </c>
      <c r="C240" s="1" t="s">
        <v>891</v>
      </c>
      <c r="D240" s="1" t="s">
        <v>892</v>
      </c>
      <c r="E240" s="3" t="s">
        <v>893</v>
      </c>
      <c r="F240" s="1" t="s">
        <v>90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K240*66.89</f>
        <v>0</v>
      </c>
    </row>
    <row r="241" spans="1:12">
      <c r="A241" s="1"/>
      <c r="B241" s="1">
        <v>826769</v>
      </c>
      <c r="C241" s="1" t="s">
        <v>894</v>
      </c>
      <c r="D241" s="1" t="s">
        <v>895</v>
      </c>
      <c r="E241" s="3" t="s">
        <v>896</v>
      </c>
      <c r="F241" s="1" t="s">
        <v>897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K241*894.99</f>
        <v>0</v>
      </c>
    </row>
    <row r="242" spans="1:12">
      <c r="A242" s="1"/>
      <c r="B242" s="1">
        <v>826768</v>
      </c>
      <c r="C242" s="1" t="s">
        <v>898</v>
      </c>
      <c r="D242" s="1" t="s">
        <v>899</v>
      </c>
      <c r="E242" s="3" t="s">
        <v>900</v>
      </c>
      <c r="F242" s="1" t="s">
        <v>901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K242*339.20</f>
        <v>0</v>
      </c>
    </row>
    <row r="243" spans="1:12">
      <c r="A243" s="1"/>
      <c r="B243" s="1">
        <v>828486</v>
      </c>
      <c r="C243" s="1" t="s">
        <v>902</v>
      </c>
      <c r="D243" s="1" t="s">
        <v>903</v>
      </c>
      <c r="E243" s="3" t="s">
        <v>904</v>
      </c>
      <c r="F243" s="1" t="s">
        <v>905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K243*495.27</f>
        <v>0</v>
      </c>
    </row>
    <row r="244" spans="1:12">
      <c r="A244" s="1"/>
      <c r="B244" s="1">
        <v>828487</v>
      </c>
      <c r="C244" s="1" t="s">
        <v>906</v>
      </c>
      <c r="D244" s="1" t="s">
        <v>907</v>
      </c>
      <c r="E244" s="3" t="s">
        <v>908</v>
      </c>
      <c r="F244" s="1" t="s">
        <v>909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K244*509.60</f>
        <v>0</v>
      </c>
    </row>
    <row r="245" spans="1:12">
      <c r="A245" s="1"/>
      <c r="B245" s="1">
        <v>820537</v>
      </c>
      <c r="C245" s="1" t="s">
        <v>910</v>
      </c>
      <c r="D245" s="1" t="s">
        <v>911</v>
      </c>
      <c r="E245" s="3" t="s">
        <v>912</v>
      </c>
      <c r="F245" s="1" t="s">
        <v>913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K245*240.47</f>
        <v>0</v>
      </c>
    </row>
    <row r="246" spans="1:12">
      <c r="A246" s="1"/>
      <c r="B246" s="1">
        <v>826770</v>
      </c>
      <c r="C246" s="1" t="s">
        <v>914</v>
      </c>
      <c r="D246" s="1" t="s">
        <v>915</v>
      </c>
      <c r="E246" s="3" t="s">
        <v>916</v>
      </c>
      <c r="F246" s="1" t="s">
        <v>917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K246*238.88</f>
        <v>0</v>
      </c>
    </row>
    <row r="247" spans="1:12">
      <c r="A247" s="1"/>
      <c r="B247" s="1">
        <v>826771</v>
      </c>
      <c r="C247" s="1" t="s">
        <v>918</v>
      </c>
      <c r="D247" s="1" t="s">
        <v>919</v>
      </c>
      <c r="E247" s="3" t="s">
        <v>920</v>
      </c>
      <c r="F247" s="1" t="s">
        <v>345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K247*358.31</f>
        <v>0</v>
      </c>
    </row>
    <row r="248" spans="1:12">
      <c r="A248" s="1"/>
      <c r="B248" s="1">
        <v>826772</v>
      </c>
      <c r="C248" s="1" t="s">
        <v>921</v>
      </c>
      <c r="D248" s="1" t="s">
        <v>922</v>
      </c>
      <c r="E248" s="3" t="s">
        <v>923</v>
      </c>
      <c r="F248" s="1" t="s">
        <v>924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K248*668.85</f>
        <v>0</v>
      </c>
    </row>
    <row r="249" spans="1:12">
      <c r="A249" s="1"/>
      <c r="B249" s="1">
        <v>827061</v>
      </c>
      <c r="C249" s="1" t="s">
        <v>925</v>
      </c>
      <c r="D249" s="1" t="s">
        <v>926</v>
      </c>
      <c r="E249" s="3" t="s">
        <v>927</v>
      </c>
      <c r="F249" s="1" t="s">
        <v>928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K249*603.70</f>
        <v>0</v>
      </c>
    </row>
    <row r="250" spans="1:12">
      <c r="A250" s="1"/>
      <c r="B250" s="1">
        <v>827062</v>
      </c>
      <c r="C250" s="1" t="s">
        <v>929</v>
      </c>
      <c r="D250" s="1" t="s">
        <v>930</v>
      </c>
      <c r="E250" s="3" t="s">
        <v>931</v>
      </c>
      <c r="F250" s="1" t="s">
        <v>932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K250*738.23</f>
        <v>0</v>
      </c>
    </row>
    <row r="251" spans="1:12">
      <c r="A251" s="1"/>
      <c r="B251" s="1">
        <v>827063</v>
      </c>
      <c r="C251" s="1" t="s">
        <v>933</v>
      </c>
      <c r="D251" s="1" t="s">
        <v>934</v>
      </c>
      <c r="E251" s="3" t="s">
        <v>935</v>
      </c>
      <c r="F251" s="1" t="s">
        <v>936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K251*1064.69</f>
        <v>0</v>
      </c>
    </row>
    <row r="252" spans="1:12">
      <c r="A252" s="1"/>
      <c r="B252" s="1">
        <v>828506</v>
      </c>
      <c r="C252" s="1" t="s">
        <v>937</v>
      </c>
      <c r="D252" s="1" t="s">
        <v>938</v>
      </c>
      <c r="E252" s="3" t="s">
        <v>939</v>
      </c>
      <c r="F252" s="1" t="s">
        <v>144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K252*95.55</f>
        <v>0</v>
      </c>
    </row>
    <row r="253" spans="1:12">
      <c r="A253" s="1"/>
      <c r="B253" s="1">
        <v>828507</v>
      </c>
      <c r="C253" s="1" t="s">
        <v>940</v>
      </c>
      <c r="D253" s="1" t="s">
        <v>941</v>
      </c>
      <c r="E253" s="3" t="s">
        <v>942</v>
      </c>
      <c r="F253" s="1" t="s">
        <v>913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K253*240.47</f>
        <v>0</v>
      </c>
    </row>
    <row r="254" spans="1:12">
      <c r="A254" s="1"/>
      <c r="B254" s="1">
        <v>828508</v>
      </c>
      <c r="C254" s="1" t="s">
        <v>943</v>
      </c>
      <c r="D254" s="1" t="s">
        <v>944</v>
      </c>
      <c r="E254" s="3" t="s">
        <v>945</v>
      </c>
      <c r="F254" s="1" t="s">
        <v>535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K254*219.77</f>
        <v>0</v>
      </c>
    </row>
    <row r="255" spans="1:12">
      <c r="A255" s="1"/>
      <c r="B255" s="1">
        <v>827999</v>
      </c>
      <c r="C255" s="1" t="s">
        <v>946</v>
      </c>
      <c r="D255" s="1" t="s">
        <v>947</v>
      </c>
      <c r="E255" s="3" t="s">
        <v>948</v>
      </c>
      <c r="F255" s="1" t="s">
        <v>635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K255*46.18</f>
        <v>0</v>
      </c>
    </row>
    <row r="256" spans="1:12">
      <c r="A256" s="1"/>
      <c r="B256" s="1">
        <v>833002</v>
      </c>
      <c r="C256" s="1" t="s">
        <v>949</v>
      </c>
      <c r="D256" s="1" t="s">
        <v>950</v>
      </c>
      <c r="E256" s="3" t="s">
        <v>951</v>
      </c>
      <c r="F256" s="1" t="s">
        <v>952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K256*538.27</f>
        <v>0</v>
      </c>
    </row>
    <row r="257" spans="1:12">
      <c r="A257" s="1"/>
      <c r="B257" s="1">
        <v>833003</v>
      </c>
      <c r="C257" s="1" t="s">
        <v>953</v>
      </c>
      <c r="D257" s="1" t="s">
        <v>954</v>
      </c>
      <c r="E257" s="3" t="s">
        <v>955</v>
      </c>
      <c r="F257" s="1" t="s">
        <v>287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K257*549.41</f>
        <v>0</v>
      </c>
    </row>
    <row r="258" spans="1:12">
      <c r="A258" s="1"/>
      <c r="B258" s="1">
        <v>833004</v>
      </c>
      <c r="C258" s="1" t="s">
        <v>956</v>
      </c>
      <c r="D258" s="1" t="s">
        <v>957</v>
      </c>
      <c r="E258" s="3" t="s">
        <v>958</v>
      </c>
      <c r="F258" s="1" t="s">
        <v>75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K258*565.34</f>
        <v>0</v>
      </c>
    </row>
    <row r="259" spans="1:12">
      <c r="A259" s="1"/>
      <c r="B259" s="1">
        <v>833005</v>
      </c>
      <c r="C259" s="1" t="s">
        <v>959</v>
      </c>
      <c r="D259" s="1" t="s">
        <v>960</v>
      </c>
      <c r="E259" s="3" t="s">
        <v>961</v>
      </c>
      <c r="F259" s="1" t="s">
        <v>836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K259*323.28</f>
        <v>0</v>
      </c>
    </row>
    <row r="260" spans="1:12">
      <c r="A260" s="1"/>
      <c r="B260" s="1">
        <v>833006</v>
      </c>
      <c r="C260" s="1" t="s">
        <v>962</v>
      </c>
      <c r="D260" s="1" t="s">
        <v>963</v>
      </c>
      <c r="E260" s="3" t="s">
        <v>964</v>
      </c>
      <c r="F260" s="1" t="s">
        <v>836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K260*323.28</f>
        <v>0</v>
      </c>
    </row>
    <row r="261" spans="1:12">
      <c r="A261" s="1"/>
      <c r="B261" s="1">
        <v>833007</v>
      </c>
      <c r="C261" s="1" t="s">
        <v>965</v>
      </c>
      <c r="D261" s="1" t="s">
        <v>966</v>
      </c>
      <c r="E261" s="3" t="s">
        <v>967</v>
      </c>
      <c r="F261" s="1" t="s">
        <v>968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K261*316.91</f>
        <v>0</v>
      </c>
    </row>
    <row r="262" spans="1:12">
      <c r="A262" s="1"/>
      <c r="B262" s="1">
        <v>833008</v>
      </c>
      <c r="C262" s="1" t="s">
        <v>969</v>
      </c>
      <c r="D262" s="1" t="s">
        <v>970</v>
      </c>
      <c r="E262" s="3" t="s">
        <v>971</v>
      </c>
      <c r="F262" s="1" t="s">
        <v>819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K262*331.24</f>
        <v>0</v>
      </c>
    </row>
    <row r="263" spans="1:12">
      <c r="A263" s="1"/>
      <c r="B263" s="1">
        <v>833009</v>
      </c>
      <c r="C263" s="1" t="s">
        <v>972</v>
      </c>
      <c r="D263" s="1" t="s">
        <v>973</v>
      </c>
      <c r="E263" s="3" t="s">
        <v>974</v>
      </c>
      <c r="F263" s="1" t="s">
        <v>975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K263*318.50</f>
        <v>0</v>
      </c>
    </row>
    <row r="264" spans="1:12">
      <c r="A264" s="1"/>
      <c r="B264" s="1">
        <v>833010</v>
      </c>
      <c r="C264" s="1" t="s">
        <v>976</v>
      </c>
      <c r="D264" s="1" t="s">
        <v>977</v>
      </c>
      <c r="E264" s="3" t="s">
        <v>978</v>
      </c>
      <c r="F264" s="1" t="s">
        <v>979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K264*65.29</f>
        <v>0</v>
      </c>
    </row>
    <row r="265" spans="1:12">
      <c r="A265" s="1"/>
      <c r="B265" s="1">
        <v>824007</v>
      </c>
      <c r="C265" s="1" t="s">
        <v>980</v>
      </c>
      <c r="D265" s="1" t="s">
        <v>981</v>
      </c>
      <c r="E265" s="3" t="s">
        <v>982</v>
      </c>
      <c r="F265" s="1" t="s">
        <v>983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K265*242.06</f>
        <v>0</v>
      </c>
    </row>
    <row r="266" spans="1:12">
      <c r="A266" s="1"/>
      <c r="B266" s="1">
        <v>824008</v>
      </c>
      <c r="C266" s="1" t="s">
        <v>984</v>
      </c>
      <c r="D266" s="1" t="s">
        <v>985</v>
      </c>
      <c r="E266" s="3" t="s">
        <v>986</v>
      </c>
      <c r="F266" s="1" t="s">
        <v>987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K266*328.06</f>
        <v>0</v>
      </c>
    </row>
    <row r="267" spans="1:12">
      <c r="A267" s="1"/>
      <c r="B267" s="1">
        <v>824009</v>
      </c>
      <c r="C267" s="1" t="s">
        <v>988</v>
      </c>
      <c r="D267" s="1" t="s">
        <v>989</v>
      </c>
      <c r="E267" s="3" t="s">
        <v>990</v>
      </c>
      <c r="F267" s="1" t="s">
        <v>991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K267*514.38</f>
        <v>0</v>
      </c>
    </row>
    <row r="268" spans="1:12">
      <c r="A268" s="1"/>
      <c r="B268" s="1">
        <v>824010</v>
      </c>
      <c r="C268" s="1" t="s">
        <v>992</v>
      </c>
      <c r="D268" s="1" t="s">
        <v>993</v>
      </c>
      <c r="E268" s="3" t="s">
        <v>994</v>
      </c>
      <c r="F268" s="1" t="s">
        <v>671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K268*73.26</f>
        <v>0</v>
      </c>
    </row>
    <row r="269" spans="1:12">
      <c r="A269" s="1"/>
      <c r="B269" s="1">
        <v>824011</v>
      </c>
      <c r="C269" s="1" t="s">
        <v>995</v>
      </c>
      <c r="D269" s="1" t="s">
        <v>996</v>
      </c>
      <c r="E269" s="3" t="s">
        <v>997</v>
      </c>
      <c r="F269" s="1" t="s">
        <v>392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K269*128.99</f>
        <v>0</v>
      </c>
    </row>
    <row r="270" spans="1:12">
      <c r="A270" s="1"/>
      <c r="B270" s="1">
        <v>824012</v>
      </c>
      <c r="C270" s="1" t="s">
        <v>998</v>
      </c>
      <c r="D270" s="1" t="s">
        <v>999</v>
      </c>
      <c r="E270" s="3" t="s">
        <v>1000</v>
      </c>
      <c r="F270" s="1" t="s">
        <v>815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K270*205.43</f>
        <v>0</v>
      </c>
    </row>
    <row r="271" spans="1:12">
      <c r="A271" s="1"/>
      <c r="B271" s="1">
        <v>824013</v>
      </c>
      <c r="C271" s="1" t="s">
        <v>1001</v>
      </c>
      <c r="D271" s="1" t="s">
        <v>1002</v>
      </c>
      <c r="E271" s="3" t="s">
        <v>1003</v>
      </c>
      <c r="F271" s="1" t="s">
        <v>516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K271*100.33</f>
        <v>0</v>
      </c>
    </row>
    <row r="272" spans="1:12">
      <c r="A272" s="1"/>
      <c r="B272" s="1">
        <v>824014</v>
      </c>
      <c r="C272" s="1" t="s">
        <v>1004</v>
      </c>
      <c r="D272" s="1" t="s">
        <v>1005</v>
      </c>
      <c r="E272" s="3" t="s">
        <v>1006</v>
      </c>
      <c r="F272" s="1" t="s">
        <v>1007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K272*144.92</f>
        <v>0</v>
      </c>
    </row>
    <row r="273" spans="1:12">
      <c r="A273" s="1"/>
      <c r="B273" s="1">
        <v>824015</v>
      </c>
      <c r="C273" s="1" t="s">
        <v>1008</v>
      </c>
      <c r="D273" s="1" t="s">
        <v>1009</v>
      </c>
      <c r="E273" s="3" t="s">
        <v>1010</v>
      </c>
      <c r="F273" s="1" t="s">
        <v>1011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K273*224.54</f>
        <v>0</v>
      </c>
    </row>
    <row r="274" spans="1:12">
      <c r="A274" s="1"/>
      <c r="B274" s="1">
        <v>824016</v>
      </c>
      <c r="C274" s="1" t="s">
        <v>1012</v>
      </c>
      <c r="D274" s="1" t="s">
        <v>1013</v>
      </c>
      <c r="E274" s="3" t="s">
        <v>1014</v>
      </c>
      <c r="F274" s="1" t="s">
        <v>403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K274*235.69</f>
        <v>0</v>
      </c>
    </row>
    <row r="275" spans="1:12">
      <c r="A275" s="1"/>
      <c r="B275" s="1">
        <v>824017</v>
      </c>
      <c r="C275" s="1" t="s">
        <v>1015</v>
      </c>
      <c r="D275" s="1" t="s">
        <v>1016</v>
      </c>
      <c r="E275" s="3" t="s">
        <v>1017</v>
      </c>
      <c r="F275" s="1" t="s">
        <v>392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K275*128.99</f>
        <v>0</v>
      </c>
    </row>
    <row r="276" spans="1:12">
      <c r="A276" s="1"/>
      <c r="B276" s="1">
        <v>824018</v>
      </c>
      <c r="C276" s="1" t="s">
        <v>1018</v>
      </c>
      <c r="D276" s="1" t="s">
        <v>1019</v>
      </c>
      <c r="E276" s="3" t="s">
        <v>1020</v>
      </c>
      <c r="F276" s="1" t="s">
        <v>1021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K276*167.21</f>
        <v>0</v>
      </c>
    </row>
    <row r="277" spans="1:12">
      <c r="A277" s="1"/>
      <c r="B277" s="1">
        <v>824019</v>
      </c>
      <c r="C277" s="1" t="s">
        <v>1022</v>
      </c>
      <c r="D277" s="1" t="s">
        <v>1023</v>
      </c>
      <c r="E277" s="3" t="s">
        <v>1024</v>
      </c>
      <c r="F277" s="1" t="s">
        <v>1025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K277*200.66</f>
        <v>0</v>
      </c>
    </row>
    <row r="278" spans="1:12">
      <c r="A278" s="1"/>
      <c r="B278" s="1">
        <v>824020</v>
      </c>
      <c r="C278" s="1" t="s">
        <v>1026</v>
      </c>
      <c r="D278" s="1" t="s">
        <v>1027</v>
      </c>
      <c r="E278" s="3" t="s">
        <v>1028</v>
      </c>
      <c r="F278" s="1" t="s">
        <v>269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K278*245.25</f>
        <v>0</v>
      </c>
    </row>
    <row r="279" spans="1:12">
      <c r="A279" s="1"/>
      <c r="B279" s="1">
        <v>824021</v>
      </c>
      <c r="C279" s="1" t="s">
        <v>1029</v>
      </c>
      <c r="D279" s="1" t="s">
        <v>1030</v>
      </c>
      <c r="E279" s="3" t="s">
        <v>1031</v>
      </c>
      <c r="F279" s="1" t="s">
        <v>63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K279*270.73</f>
        <v>0</v>
      </c>
    </row>
    <row r="280" spans="1:12">
      <c r="A280" s="1"/>
      <c r="B280" s="1">
        <v>824022</v>
      </c>
      <c r="C280" s="1" t="s">
        <v>1032</v>
      </c>
      <c r="D280" s="1" t="s">
        <v>1033</v>
      </c>
      <c r="E280" s="3" t="s">
        <v>1034</v>
      </c>
      <c r="F280" s="1" t="s">
        <v>539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K280*307.35</f>
        <v>0</v>
      </c>
    </row>
    <row r="281" spans="1:12">
      <c r="A281" s="1"/>
      <c r="B281" s="1">
        <v>824023</v>
      </c>
      <c r="C281" s="1" t="s">
        <v>1035</v>
      </c>
      <c r="D281" s="1" t="s">
        <v>1036</v>
      </c>
      <c r="E281" s="3" t="s">
        <v>1037</v>
      </c>
      <c r="F281" s="1" t="s">
        <v>1025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K281*200.66</f>
        <v>0</v>
      </c>
    </row>
    <row r="282" spans="1:12">
      <c r="A282" s="1"/>
      <c r="B282" s="1">
        <v>824024</v>
      </c>
      <c r="C282" s="1" t="s">
        <v>1038</v>
      </c>
      <c r="D282" s="1" t="s">
        <v>1039</v>
      </c>
      <c r="E282" s="3" t="s">
        <v>1040</v>
      </c>
      <c r="F282" s="1" t="s">
        <v>403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K282*235.69</f>
        <v>0</v>
      </c>
    </row>
    <row r="283" spans="1:12">
      <c r="A283" s="1"/>
      <c r="B283" s="1">
        <v>824025</v>
      </c>
      <c r="C283" s="1" t="s">
        <v>1041</v>
      </c>
      <c r="D283" s="1" t="s">
        <v>1042</v>
      </c>
      <c r="E283" s="3" t="s">
        <v>1043</v>
      </c>
      <c r="F283" s="1" t="s">
        <v>32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K283*277.10</f>
        <v>0</v>
      </c>
    </row>
    <row r="284" spans="1:12">
      <c r="A284" s="1"/>
      <c r="B284" s="1">
        <v>824026</v>
      </c>
      <c r="C284" s="1" t="s">
        <v>1044</v>
      </c>
      <c r="D284" s="1" t="s">
        <v>1045</v>
      </c>
      <c r="E284" s="3" t="s">
        <v>1046</v>
      </c>
      <c r="F284" s="1" t="s">
        <v>1047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K284*391.76</f>
        <v>0</v>
      </c>
    </row>
    <row r="285" spans="1:12">
      <c r="A285" s="1"/>
      <c r="B285" s="1">
        <v>824027</v>
      </c>
      <c r="C285" s="1" t="s">
        <v>1048</v>
      </c>
      <c r="D285" s="1" t="s">
        <v>1049</v>
      </c>
      <c r="E285" s="3" t="s">
        <v>1050</v>
      </c>
      <c r="F285" s="1" t="s">
        <v>952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K285*538.27</f>
        <v>0</v>
      </c>
    </row>
    <row r="286" spans="1:12">
      <c r="A286" s="1"/>
      <c r="B286" s="1">
        <v>824028</v>
      </c>
      <c r="C286" s="1" t="s">
        <v>1051</v>
      </c>
      <c r="D286" s="1" t="s">
        <v>1052</v>
      </c>
      <c r="E286" s="3" t="s">
        <v>1053</v>
      </c>
      <c r="F286" s="1" t="s">
        <v>1054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K286*586.04</f>
        <v>0</v>
      </c>
    </row>
    <row r="287" spans="1:12">
      <c r="A287" s="1"/>
      <c r="B287" s="1">
        <v>824029</v>
      </c>
      <c r="C287" s="1" t="s">
        <v>1055</v>
      </c>
      <c r="D287" s="1" t="s">
        <v>1056</v>
      </c>
      <c r="E287" s="3" t="s">
        <v>1057</v>
      </c>
      <c r="F287" s="1" t="s">
        <v>913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K287*240.47</f>
        <v>0</v>
      </c>
    </row>
    <row r="288" spans="1:12">
      <c r="A288" s="1"/>
      <c r="B288" s="1">
        <v>824030</v>
      </c>
      <c r="C288" s="1" t="s">
        <v>1058</v>
      </c>
      <c r="D288" s="1" t="s">
        <v>1059</v>
      </c>
      <c r="E288" s="3" t="s">
        <v>1060</v>
      </c>
      <c r="F288" s="1" t="s">
        <v>1061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K288*367.87</f>
        <v>0</v>
      </c>
    </row>
    <row r="289" spans="1:12">
      <c r="A289" s="1"/>
      <c r="B289" s="1">
        <v>824031</v>
      </c>
      <c r="C289" s="1" t="s">
        <v>1062</v>
      </c>
      <c r="D289" s="1" t="s">
        <v>1063</v>
      </c>
      <c r="E289" s="3" t="s">
        <v>1064</v>
      </c>
      <c r="F289" s="1" t="s">
        <v>1065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K289*644.96</f>
        <v>0</v>
      </c>
    </row>
    <row r="290" spans="1:12">
      <c r="A290" s="1"/>
      <c r="B290" s="1">
        <v>824032</v>
      </c>
      <c r="C290" s="1" t="s">
        <v>1066</v>
      </c>
      <c r="D290" s="1" t="s">
        <v>1067</v>
      </c>
      <c r="E290" s="3" t="s">
        <v>1068</v>
      </c>
      <c r="F290" s="1" t="s">
        <v>44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K290*89.18</f>
        <v>0</v>
      </c>
    </row>
    <row r="291" spans="1:12">
      <c r="A291" s="1"/>
      <c r="B291" s="1">
        <v>824033</v>
      </c>
      <c r="C291" s="1" t="s">
        <v>1069</v>
      </c>
      <c r="D291" s="1" t="s">
        <v>1070</v>
      </c>
      <c r="E291" s="3" t="s">
        <v>1071</v>
      </c>
      <c r="F291" s="1" t="s">
        <v>1072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K291*234.10</f>
        <v>0</v>
      </c>
    </row>
    <row r="292" spans="1:12">
      <c r="A292" s="1"/>
      <c r="B292" s="1">
        <v>824034</v>
      </c>
      <c r="C292" s="1" t="s">
        <v>1073</v>
      </c>
      <c r="D292" s="1" t="s">
        <v>1074</v>
      </c>
      <c r="E292" s="3" t="s">
        <v>1075</v>
      </c>
      <c r="F292" s="1" t="s">
        <v>432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K292*132.18</f>
        <v>0</v>
      </c>
    </row>
    <row r="293" spans="1:12">
      <c r="A293" s="1"/>
      <c r="B293" s="1">
        <v>824035</v>
      </c>
      <c r="C293" s="1" t="s">
        <v>1076</v>
      </c>
      <c r="D293" s="1" t="s">
        <v>1077</v>
      </c>
      <c r="E293" s="3" t="s">
        <v>1078</v>
      </c>
      <c r="F293" s="1" t="s">
        <v>403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K293*235.69</f>
        <v>0</v>
      </c>
    </row>
    <row r="294" spans="1:12">
      <c r="A294" s="1"/>
      <c r="B294" s="1">
        <v>824036</v>
      </c>
      <c r="C294" s="1" t="s">
        <v>1079</v>
      </c>
      <c r="D294" s="1" t="s">
        <v>1080</v>
      </c>
      <c r="E294" s="3" t="s">
        <v>1081</v>
      </c>
      <c r="F294" s="1" t="s">
        <v>1082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K294*297.80</f>
        <v>0</v>
      </c>
    </row>
    <row r="295" spans="1:12">
      <c r="A295" s="1"/>
      <c r="B295" s="1">
        <v>824037</v>
      </c>
      <c r="C295" s="1" t="s">
        <v>1083</v>
      </c>
      <c r="D295" s="1" t="s">
        <v>1084</v>
      </c>
      <c r="E295" s="3" t="s">
        <v>1085</v>
      </c>
      <c r="F295" s="1" t="s">
        <v>1086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K295*466.60</f>
        <v>0</v>
      </c>
    </row>
    <row r="296" spans="1:12">
      <c r="A296" s="1"/>
      <c r="B296" s="1">
        <v>824038</v>
      </c>
      <c r="C296" s="1" t="s">
        <v>1087</v>
      </c>
      <c r="D296" s="1" t="s">
        <v>1088</v>
      </c>
      <c r="E296" s="3" t="s">
        <v>1089</v>
      </c>
      <c r="F296" s="1" t="s">
        <v>1090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K296*632.22</f>
        <v>0</v>
      </c>
    </row>
    <row r="297" spans="1:12">
      <c r="A297" s="1"/>
      <c r="B297" s="1">
        <v>824039</v>
      </c>
      <c r="C297" s="1" t="s">
        <v>1091</v>
      </c>
      <c r="D297" s="1" t="s">
        <v>1092</v>
      </c>
      <c r="E297" s="3" t="s">
        <v>1093</v>
      </c>
      <c r="F297" s="1" t="s">
        <v>865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K297*769.18</f>
        <v>0</v>
      </c>
    </row>
    <row r="298" spans="1:12">
      <c r="A298" s="1"/>
      <c r="B298" s="1">
        <v>824040</v>
      </c>
      <c r="C298" s="1" t="s">
        <v>1094</v>
      </c>
      <c r="D298" s="1" t="s">
        <v>1095</v>
      </c>
      <c r="E298" s="3" t="s">
        <v>1096</v>
      </c>
      <c r="F298" s="1" t="s">
        <v>94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K298*127.40</f>
        <v>0</v>
      </c>
    </row>
    <row r="299" spans="1:12">
      <c r="A299" s="1"/>
      <c r="B299" s="1">
        <v>824041</v>
      </c>
      <c r="C299" s="1" t="s">
        <v>1097</v>
      </c>
      <c r="D299" s="1" t="s">
        <v>1098</v>
      </c>
      <c r="E299" s="3" t="s">
        <v>1099</v>
      </c>
      <c r="F299" s="1" t="s">
        <v>1011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K299*224.54</f>
        <v>0</v>
      </c>
    </row>
    <row r="300" spans="1:12">
      <c r="A300" s="1"/>
      <c r="B300" s="1">
        <v>824042</v>
      </c>
      <c r="C300" s="1" t="s">
        <v>1100</v>
      </c>
      <c r="D300" s="1" t="s">
        <v>1101</v>
      </c>
      <c r="E300" s="3" t="s">
        <v>1102</v>
      </c>
      <c r="F300" s="1" t="s">
        <v>407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K300*281.87</f>
        <v>0</v>
      </c>
    </row>
    <row r="301" spans="1:12">
      <c r="A301" s="1"/>
      <c r="B301" s="1">
        <v>824043</v>
      </c>
      <c r="C301" s="1" t="s">
        <v>1103</v>
      </c>
      <c r="D301" s="1" t="s">
        <v>1104</v>
      </c>
      <c r="E301" s="3" t="s">
        <v>1105</v>
      </c>
      <c r="F301" s="1" t="s">
        <v>1106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K301*426.79</f>
        <v>0</v>
      </c>
    </row>
    <row r="302" spans="1:12">
      <c r="A302" s="1"/>
      <c r="B302" s="1">
        <v>824044</v>
      </c>
      <c r="C302" s="1" t="s">
        <v>1107</v>
      </c>
      <c r="D302" s="1" t="s">
        <v>1108</v>
      </c>
      <c r="E302" s="3" t="s">
        <v>1109</v>
      </c>
      <c r="F302" s="1" t="s">
        <v>1090</v>
      </c>
      <c r="G302" s="1" t="s">
        <v>15</v>
      </c>
      <c r="H302" s="1" t="s">
        <v>15</v>
      </c>
      <c r="I302" s="1" t="s">
        <v>15</v>
      </c>
      <c r="J302" s="1" t="s">
        <v>16</v>
      </c>
      <c r="K302" s="2"/>
      <c r="L302" s="5">
        <f>K302*632.22</f>
        <v>0</v>
      </c>
    </row>
    <row r="303" spans="1:12">
      <c r="A303" s="1"/>
      <c r="B303" s="1">
        <v>825303</v>
      </c>
      <c r="C303" s="1" t="s">
        <v>1110</v>
      </c>
      <c r="D303" s="1" t="s">
        <v>1111</v>
      </c>
      <c r="E303" s="3" t="s">
        <v>1112</v>
      </c>
      <c r="F303" s="1" t="s">
        <v>475</v>
      </c>
      <c r="G303" s="1" t="s">
        <v>15</v>
      </c>
      <c r="H303" s="1" t="s">
        <v>15</v>
      </c>
      <c r="I303" s="1" t="s">
        <v>15</v>
      </c>
      <c r="J303" s="1" t="s">
        <v>16</v>
      </c>
      <c r="K303" s="2"/>
      <c r="L303" s="5">
        <f>K303*114.66</f>
        <v>0</v>
      </c>
    </row>
    <row r="304" spans="1:12">
      <c r="A304" s="1"/>
      <c r="B304" s="1">
        <v>825304</v>
      </c>
      <c r="C304" s="1" t="s">
        <v>1113</v>
      </c>
      <c r="D304" s="1" t="s">
        <v>1114</v>
      </c>
      <c r="E304" s="3" t="s">
        <v>1115</v>
      </c>
      <c r="F304" s="1" t="s">
        <v>392</v>
      </c>
      <c r="G304" s="1" t="s">
        <v>15</v>
      </c>
      <c r="H304" s="1" t="s">
        <v>15</v>
      </c>
      <c r="I304" s="1" t="s">
        <v>15</v>
      </c>
      <c r="J304" s="1" t="s">
        <v>16</v>
      </c>
      <c r="K304" s="2"/>
      <c r="L304" s="5">
        <f>K304*128.99</f>
        <v>0</v>
      </c>
    </row>
    <row r="305" spans="1:12">
      <c r="A305" s="1"/>
      <c r="B305" s="1">
        <v>825305</v>
      </c>
      <c r="C305" s="1" t="s">
        <v>1116</v>
      </c>
      <c r="D305" s="1" t="s">
        <v>1117</v>
      </c>
      <c r="E305" s="3" t="s">
        <v>1118</v>
      </c>
      <c r="F305" s="1" t="s">
        <v>1119</v>
      </c>
      <c r="G305" s="1" t="s">
        <v>15</v>
      </c>
      <c r="H305" s="1" t="s">
        <v>15</v>
      </c>
      <c r="I305" s="1" t="s">
        <v>15</v>
      </c>
      <c r="J305" s="1" t="s">
        <v>16</v>
      </c>
      <c r="K305" s="2"/>
      <c r="L305" s="5">
        <f>K305*149.70</f>
        <v>0</v>
      </c>
    </row>
    <row r="306" spans="1:12">
      <c r="A306" s="1"/>
      <c r="B306" s="1">
        <v>825306</v>
      </c>
      <c r="C306" s="1" t="s">
        <v>1120</v>
      </c>
      <c r="D306" s="1" t="s">
        <v>1121</v>
      </c>
      <c r="E306" s="3" t="s">
        <v>1122</v>
      </c>
      <c r="F306" s="1" t="s">
        <v>1123</v>
      </c>
      <c r="G306" s="1" t="s">
        <v>15</v>
      </c>
      <c r="H306" s="1" t="s">
        <v>15</v>
      </c>
      <c r="I306" s="1" t="s">
        <v>15</v>
      </c>
      <c r="J306" s="1" t="s">
        <v>16</v>
      </c>
      <c r="K306" s="2"/>
      <c r="L306" s="5">
        <f>K306*170.40</f>
        <v>0</v>
      </c>
    </row>
    <row r="307" spans="1:12">
      <c r="A307" s="1"/>
      <c r="B307" s="1">
        <v>825307</v>
      </c>
      <c r="C307" s="1" t="s">
        <v>1124</v>
      </c>
      <c r="D307" s="1" t="s">
        <v>1125</v>
      </c>
      <c r="E307" s="3" t="s">
        <v>1126</v>
      </c>
      <c r="F307" s="1" t="s">
        <v>1127</v>
      </c>
      <c r="G307" s="1" t="s">
        <v>15</v>
      </c>
      <c r="H307" s="1" t="s">
        <v>15</v>
      </c>
      <c r="I307" s="1" t="s">
        <v>15</v>
      </c>
      <c r="J307" s="1" t="s">
        <v>16</v>
      </c>
      <c r="K307" s="2"/>
      <c r="L307" s="5">
        <f>K307*192.69</f>
        <v>0</v>
      </c>
    </row>
    <row r="308" spans="1:12">
      <c r="A308" s="1"/>
      <c r="B308" s="1">
        <v>825308</v>
      </c>
      <c r="C308" s="1" t="s">
        <v>1128</v>
      </c>
      <c r="D308" s="1" t="s">
        <v>1129</v>
      </c>
      <c r="E308" s="3" t="s">
        <v>1130</v>
      </c>
      <c r="F308" s="1" t="s">
        <v>363</v>
      </c>
      <c r="G308" s="1" t="s">
        <v>15</v>
      </c>
      <c r="H308" s="1" t="s">
        <v>15</v>
      </c>
      <c r="I308" s="1" t="s">
        <v>15</v>
      </c>
      <c r="J308" s="1" t="s">
        <v>16</v>
      </c>
      <c r="K308" s="2"/>
      <c r="L308" s="5">
        <f>K308*251.62</f>
        <v>0</v>
      </c>
    </row>
    <row r="309" spans="1:12">
      <c r="A309" s="1"/>
      <c r="B309" s="1">
        <v>825309</v>
      </c>
      <c r="C309" s="1" t="s">
        <v>1131</v>
      </c>
      <c r="D309" s="1" t="s">
        <v>1132</v>
      </c>
      <c r="E309" s="3" t="s">
        <v>1133</v>
      </c>
      <c r="F309" s="1" t="s">
        <v>1134</v>
      </c>
      <c r="G309" s="1" t="s">
        <v>15</v>
      </c>
      <c r="H309" s="1" t="s">
        <v>15</v>
      </c>
      <c r="I309" s="1" t="s">
        <v>15</v>
      </c>
      <c r="J309" s="1" t="s">
        <v>16</v>
      </c>
      <c r="K309" s="2"/>
      <c r="L309" s="5">
        <f>K309*299.39</f>
        <v>0</v>
      </c>
    </row>
    <row r="310" spans="1:12">
      <c r="A310" s="1"/>
      <c r="B310" s="1">
        <v>825310</v>
      </c>
      <c r="C310" s="1" t="s">
        <v>1135</v>
      </c>
      <c r="D310" s="1" t="s">
        <v>1136</v>
      </c>
      <c r="E310" s="3" t="s">
        <v>1137</v>
      </c>
      <c r="F310" s="1" t="s">
        <v>443</v>
      </c>
      <c r="G310" s="1" t="s">
        <v>15</v>
      </c>
      <c r="H310" s="1" t="s">
        <v>15</v>
      </c>
      <c r="I310" s="1" t="s">
        <v>15</v>
      </c>
      <c r="J310" s="1" t="s">
        <v>16</v>
      </c>
      <c r="K310" s="2"/>
      <c r="L310" s="5">
        <f>K310*343.98</f>
        <v>0</v>
      </c>
    </row>
    <row r="311" spans="1:12">
      <c r="A311" s="1"/>
      <c r="B311" s="1">
        <v>825311</v>
      </c>
      <c r="C311" s="1" t="s">
        <v>1138</v>
      </c>
      <c r="D311" s="1" t="s">
        <v>1139</v>
      </c>
      <c r="E311" s="3" t="s">
        <v>1140</v>
      </c>
      <c r="F311" s="1" t="s">
        <v>1141</v>
      </c>
      <c r="G311" s="1" t="s">
        <v>15</v>
      </c>
      <c r="H311" s="1" t="s">
        <v>15</v>
      </c>
      <c r="I311" s="1" t="s">
        <v>15</v>
      </c>
      <c r="J311" s="1" t="s">
        <v>16</v>
      </c>
      <c r="K311" s="2"/>
      <c r="L311" s="5">
        <f>K311*398.13</f>
        <v>0</v>
      </c>
    </row>
    <row r="312" spans="1:12">
      <c r="A312" s="1"/>
      <c r="B312" s="1">
        <v>825312</v>
      </c>
      <c r="C312" s="1" t="s">
        <v>1142</v>
      </c>
      <c r="D312" s="1" t="s">
        <v>1143</v>
      </c>
      <c r="E312" s="3" t="s">
        <v>1144</v>
      </c>
      <c r="F312" s="1" t="s">
        <v>1145</v>
      </c>
      <c r="G312" s="1" t="s">
        <v>15</v>
      </c>
      <c r="H312" s="1" t="s">
        <v>15</v>
      </c>
      <c r="I312" s="1" t="s">
        <v>15</v>
      </c>
      <c r="J312" s="1" t="s">
        <v>16</v>
      </c>
      <c r="K312" s="2"/>
      <c r="L312" s="5">
        <f>K312*455.46</f>
        <v>0</v>
      </c>
    </row>
    <row r="313" spans="1:12">
      <c r="A313" s="1"/>
      <c r="B313" s="1">
        <v>825313</v>
      </c>
      <c r="C313" s="1" t="s">
        <v>1146</v>
      </c>
      <c r="D313" s="1" t="s">
        <v>1147</v>
      </c>
      <c r="E313" s="3" t="s">
        <v>1148</v>
      </c>
      <c r="F313" s="1" t="s">
        <v>905</v>
      </c>
      <c r="G313" s="1" t="s">
        <v>15</v>
      </c>
      <c r="H313" s="1" t="s">
        <v>15</v>
      </c>
      <c r="I313" s="1" t="s">
        <v>15</v>
      </c>
      <c r="J313" s="1" t="s">
        <v>16</v>
      </c>
      <c r="K313" s="2"/>
      <c r="L313" s="5">
        <f>K313*495.27</f>
        <v>0</v>
      </c>
    </row>
    <row r="314" spans="1:12">
      <c r="A314" s="1"/>
      <c r="B314" s="1">
        <v>825314</v>
      </c>
      <c r="C314" s="1" t="s">
        <v>1149</v>
      </c>
      <c r="D314" s="1" t="s">
        <v>1150</v>
      </c>
      <c r="E314" s="3" t="s">
        <v>1151</v>
      </c>
      <c r="F314" s="1" t="s">
        <v>1152</v>
      </c>
      <c r="G314" s="1" t="s">
        <v>15</v>
      </c>
      <c r="H314" s="1" t="s">
        <v>15</v>
      </c>
      <c r="I314" s="1" t="s">
        <v>15</v>
      </c>
      <c r="J314" s="1" t="s">
        <v>16</v>
      </c>
      <c r="K314" s="2"/>
      <c r="L314" s="5">
        <f>K314*570.12</f>
        <v>0</v>
      </c>
    </row>
    <row r="315" spans="1:12">
      <c r="A315" s="1"/>
      <c r="B315" s="1">
        <v>825315</v>
      </c>
      <c r="C315" s="1" t="s">
        <v>1153</v>
      </c>
      <c r="D315" s="1" t="s">
        <v>1154</v>
      </c>
      <c r="E315" s="3" t="s">
        <v>1155</v>
      </c>
      <c r="F315" s="1" t="s">
        <v>1156</v>
      </c>
      <c r="G315" s="1" t="s">
        <v>15</v>
      </c>
      <c r="H315" s="1" t="s">
        <v>15</v>
      </c>
      <c r="I315" s="1" t="s">
        <v>15</v>
      </c>
      <c r="J315" s="1" t="s">
        <v>16</v>
      </c>
      <c r="K315" s="2"/>
      <c r="L315" s="5">
        <f>K315*160.84</f>
        <v>0</v>
      </c>
    </row>
    <row r="316" spans="1:12">
      <c r="A316" s="1"/>
      <c r="B316" s="1">
        <v>825316</v>
      </c>
      <c r="C316" s="1" t="s">
        <v>1157</v>
      </c>
      <c r="D316" s="1" t="s">
        <v>1158</v>
      </c>
      <c r="E316" s="3" t="s">
        <v>1159</v>
      </c>
      <c r="F316" s="1" t="s">
        <v>178</v>
      </c>
      <c r="G316" s="1" t="s">
        <v>15</v>
      </c>
      <c r="H316" s="1" t="s">
        <v>15</v>
      </c>
      <c r="I316" s="1" t="s">
        <v>15</v>
      </c>
      <c r="J316" s="1" t="s">
        <v>16</v>
      </c>
      <c r="K316" s="2"/>
      <c r="L316" s="5">
        <f>K316*184.73</f>
        <v>0</v>
      </c>
    </row>
    <row r="317" spans="1:12">
      <c r="A317" s="1"/>
      <c r="B317" s="1">
        <v>825317</v>
      </c>
      <c r="C317" s="1" t="s">
        <v>1160</v>
      </c>
      <c r="D317" s="1" t="s">
        <v>1161</v>
      </c>
      <c r="E317" s="3" t="s">
        <v>1162</v>
      </c>
      <c r="F317" s="1" t="s">
        <v>109</v>
      </c>
      <c r="G317" s="1" t="s">
        <v>15</v>
      </c>
      <c r="H317" s="1" t="s">
        <v>15</v>
      </c>
      <c r="I317" s="1" t="s">
        <v>15</v>
      </c>
      <c r="J317" s="1" t="s">
        <v>16</v>
      </c>
      <c r="K317" s="2"/>
      <c r="L317" s="5">
        <f>K317*221.36</f>
        <v>0</v>
      </c>
    </row>
    <row r="318" spans="1:12">
      <c r="A318" s="1"/>
      <c r="B318" s="1">
        <v>825318</v>
      </c>
      <c r="C318" s="1" t="s">
        <v>1163</v>
      </c>
      <c r="D318" s="1" t="s">
        <v>1164</v>
      </c>
      <c r="E318" s="3" t="s">
        <v>1165</v>
      </c>
      <c r="F318" s="1" t="s">
        <v>691</v>
      </c>
      <c r="G318" s="1" t="s">
        <v>15</v>
      </c>
      <c r="H318" s="1" t="s">
        <v>15</v>
      </c>
      <c r="I318" s="1" t="s">
        <v>15</v>
      </c>
      <c r="J318" s="1" t="s">
        <v>16</v>
      </c>
      <c r="K318" s="2"/>
      <c r="L318" s="5">
        <f>K318*250.02</f>
        <v>0</v>
      </c>
    </row>
    <row r="319" spans="1:12">
      <c r="A319" s="1"/>
      <c r="B319" s="1">
        <v>825319</v>
      </c>
      <c r="C319" s="1" t="s">
        <v>1166</v>
      </c>
      <c r="D319" s="1" t="s">
        <v>1167</v>
      </c>
      <c r="E319" s="3" t="s">
        <v>1168</v>
      </c>
      <c r="F319" s="1" t="s">
        <v>1169</v>
      </c>
      <c r="G319" s="1" t="s">
        <v>15</v>
      </c>
      <c r="H319" s="1" t="s">
        <v>15</v>
      </c>
      <c r="I319" s="1" t="s">
        <v>15</v>
      </c>
      <c r="J319" s="1" t="s">
        <v>16</v>
      </c>
      <c r="K319" s="2"/>
      <c r="L319" s="5">
        <f>K319*286.65</f>
        <v>0</v>
      </c>
    </row>
    <row r="320" spans="1:12">
      <c r="A320" s="1"/>
      <c r="B320" s="1">
        <v>825320</v>
      </c>
      <c r="C320" s="1" t="s">
        <v>1170</v>
      </c>
      <c r="D320" s="1" t="s">
        <v>1171</v>
      </c>
      <c r="E320" s="3" t="s">
        <v>1172</v>
      </c>
      <c r="F320" s="1" t="s">
        <v>699</v>
      </c>
      <c r="G320" s="1" t="s">
        <v>15</v>
      </c>
      <c r="H320" s="1" t="s">
        <v>15</v>
      </c>
      <c r="I320" s="1" t="s">
        <v>15</v>
      </c>
      <c r="J320" s="1" t="s">
        <v>16</v>
      </c>
      <c r="K320" s="2"/>
      <c r="L320" s="5">
        <f>K320*364.68</f>
        <v>0</v>
      </c>
    </row>
    <row r="321" spans="1:12">
      <c r="A321" s="1"/>
      <c r="B321" s="1">
        <v>825321</v>
      </c>
      <c r="C321" s="1" t="s">
        <v>1173</v>
      </c>
      <c r="D321" s="1" t="s">
        <v>1174</v>
      </c>
      <c r="E321" s="3" t="s">
        <v>1175</v>
      </c>
      <c r="F321" s="1" t="s">
        <v>1176</v>
      </c>
      <c r="G321" s="1" t="s">
        <v>15</v>
      </c>
      <c r="H321" s="1" t="s">
        <v>15</v>
      </c>
      <c r="I321" s="1" t="s">
        <v>15</v>
      </c>
      <c r="J321" s="1" t="s">
        <v>16</v>
      </c>
      <c r="K321" s="2"/>
      <c r="L321" s="5">
        <f>K321*436.35</f>
        <v>0</v>
      </c>
    </row>
    <row r="322" spans="1:12">
      <c r="A322" s="1"/>
      <c r="B322" s="1">
        <v>825322</v>
      </c>
      <c r="C322" s="1" t="s">
        <v>1177</v>
      </c>
      <c r="D322" s="1" t="s">
        <v>1178</v>
      </c>
      <c r="E322" s="3" t="s">
        <v>1179</v>
      </c>
      <c r="F322" s="1" t="s">
        <v>1180</v>
      </c>
      <c r="G322" s="1" t="s">
        <v>15</v>
      </c>
      <c r="H322" s="1" t="s">
        <v>15</v>
      </c>
      <c r="I322" s="1" t="s">
        <v>15</v>
      </c>
      <c r="J322" s="1" t="s">
        <v>16</v>
      </c>
      <c r="K322" s="2"/>
      <c r="L322" s="5">
        <f>K322*512.79</f>
        <v>0</v>
      </c>
    </row>
    <row r="323" spans="1:12">
      <c r="A323" s="1"/>
      <c r="B323" s="1">
        <v>825323</v>
      </c>
      <c r="C323" s="1" t="s">
        <v>1181</v>
      </c>
      <c r="D323" s="1" t="s">
        <v>1182</v>
      </c>
      <c r="E323" s="3" t="s">
        <v>1183</v>
      </c>
      <c r="F323" s="1" t="s">
        <v>1054</v>
      </c>
      <c r="G323" s="1" t="s">
        <v>15</v>
      </c>
      <c r="H323" s="1" t="s">
        <v>15</v>
      </c>
      <c r="I323" s="1" t="s">
        <v>15</v>
      </c>
      <c r="J323" s="1" t="s">
        <v>16</v>
      </c>
      <c r="K323" s="2"/>
      <c r="L323" s="5">
        <f>K323*586.04</f>
        <v>0</v>
      </c>
    </row>
    <row r="324" spans="1:12">
      <c r="A324" s="1"/>
      <c r="B324" s="1">
        <v>825324</v>
      </c>
      <c r="C324" s="1" t="s">
        <v>1184</v>
      </c>
      <c r="D324" s="1" t="s">
        <v>1185</v>
      </c>
      <c r="E324" s="3" t="s">
        <v>1186</v>
      </c>
      <c r="F324" s="1" t="s">
        <v>1187</v>
      </c>
      <c r="G324" s="1" t="s">
        <v>15</v>
      </c>
      <c r="H324" s="1" t="s">
        <v>15</v>
      </c>
      <c r="I324" s="1" t="s">
        <v>15</v>
      </c>
      <c r="J324" s="1" t="s">
        <v>16</v>
      </c>
      <c r="K324" s="2"/>
      <c r="L324" s="5">
        <f>K324*672.04</f>
        <v>0</v>
      </c>
    </row>
    <row r="325" spans="1:12">
      <c r="A325" s="1"/>
      <c r="B325" s="1">
        <v>825325</v>
      </c>
      <c r="C325" s="1" t="s">
        <v>1188</v>
      </c>
      <c r="D325" s="1" t="s">
        <v>1189</v>
      </c>
      <c r="E325" s="3" t="s">
        <v>1190</v>
      </c>
      <c r="F325" s="1" t="s">
        <v>617</v>
      </c>
      <c r="G325" s="1" t="s">
        <v>15</v>
      </c>
      <c r="H325" s="1" t="s">
        <v>15</v>
      </c>
      <c r="I325" s="1" t="s">
        <v>15</v>
      </c>
      <c r="J325" s="1" t="s">
        <v>16</v>
      </c>
      <c r="K325" s="2"/>
      <c r="L325" s="5">
        <f>K325*748.48</f>
        <v>0</v>
      </c>
    </row>
    <row r="326" spans="1:12">
      <c r="A326" s="1"/>
      <c r="B326" s="1">
        <v>825326</v>
      </c>
      <c r="C326" s="1" t="s">
        <v>1191</v>
      </c>
      <c r="D326" s="1" t="s">
        <v>1192</v>
      </c>
      <c r="E326" s="3" t="s">
        <v>1193</v>
      </c>
      <c r="F326" s="1" t="s">
        <v>1194</v>
      </c>
      <c r="G326" s="1" t="s">
        <v>15</v>
      </c>
      <c r="H326" s="1" t="s">
        <v>15</v>
      </c>
      <c r="I326" s="1" t="s">
        <v>15</v>
      </c>
      <c r="J326" s="1" t="s">
        <v>16</v>
      </c>
      <c r="K326" s="2"/>
      <c r="L326" s="5">
        <f>K326*805.81</f>
        <v>0</v>
      </c>
    </row>
    <row r="327" spans="1:12">
      <c r="A327" s="1"/>
      <c r="B327" s="1">
        <v>833011</v>
      </c>
      <c r="C327" s="1" t="s">
        <v>1195</v>
      </c>
      <c r="D327" s="1" t="s">
        <v>1196</v>
      </c>
      <c r="E327" s="3" t="s">
        <v>1197</v>
      </c>
      <c r="F327" s="1" t="s">
        <v>152</v>
      </c>
      <c r="G327" s="1" t="s">
        <v>15</v>
      </c>
      <c r="H327" s="1" t="s">
        <v>15</v>
      </c>
      <c r="I327" s="1" t="s">
        <v>15</v>
      </c>
      <c r="J327" s="1" t="s">
        <v>16</v>
      </c>
      <c r="K327" s="2"/>
      <c r="L327" s="5">
        <f>K327*214.99</f>
        <v>0</v>
      </c>
    </row>
    <row r="328" spans="1:12">
      <c r="A328" s="1"/>
      <c r="B328" s="1">
        <v>833012</v>
      </c>
      <c r="C328" s="1" t="s">
        <v>1198</v>
      </c>
      <c r="D328" s="1" t="s">
        <v>1199</v>
      </c>
      <c r="E328" s="3" t="s">
        <v>1200</v>
      </c>
      <c r="F328" s="1" t="s">
        <v>363</v>
      </c>
      <c r="G328" s="1" t="s">
        <v>15</v>
      </c>
      <c r="H328" s="1" t="s">
        <v>15</v>
      </c>
      <c r="I328" s="1" t="s">
        <v>15</v>
      </c>
      <c r="J328" s="1" t="s">
        <v>16</v>
      </c>
      <c r="K328" s="2"/>
      <c r="L328" s="5">
        <f>K328*251.62</f>
        <v>0</v>
      </c>
    </row>
    <row r="329" spans="1:12">
      <c r="A329" s="1"/>
      <c r="B329" s="1">
        <v>833013</v>
      </c>
      <c r="C329" s="1" t="s">
        <v>1201</v>
      </c>
      <c r="D329" s="1" t="s">
        <v>1202</v>
      </c>
      <c r="E329" s="3" t="s">
        <v>1203</v>
      </c>
      <c r="F329" s="1" t="s">
        <v>1204</v>
      </c>
      <c r="G329" s="1" t="s">
        <v>15</v>
      </c>
      <c r="H329" s="1" t="s">
        <v>15</v>
      </c>
      <c r="I329" s="1" t="s">
        <v>15</v>
      </c>
      <c r="J329" s="1" t="s">
        <v>16</v>
      </c>
      <c r="K329" s="2"/>
      <c r="L329" s="5">
        <f>K329*853.58</f>
        <v>0</v>
      </c>
    </row>
    <row r="330" spans="1:12">
      <c r="A330" s="1"/>
      <c r="B330" s="1">
        <v>833014</v>
      </c>
      <c r="C330" s="1" t="s">
        <v>1205</v>
      </c>
      <c r="D330" s="1" t="s">
        <v>1206</v>
      </c>
      <c r="E330" s="3" t="s">
        <v>1207</v>
      </c>
      <c r="F330" s="1" t="s">
        <v>1134</v>
      </c>
      <c r="G330" s="1" t="s">
        <v>15</v>
      </c>
      <c r="H330" s="1" t="s">
        <v>15</v>
      </c>
      <c r="I330" s="1" t="s">
        <v>15</v>
      </c>
      <c r="J330" s="1" t="s">
        <v>16</v>
      </c>
      <c r="K330" s="2"/>
      <c r="L330" s="5">
        <f>K330*299.39</f>
        <v>0</v>
      </c>
    </row>
    <row r="331" spans="1:12">
      <c r="A331" s="1"/>
      <c r="B331" s="1">
        <v>833015</v>
      </c>
      <c r="C331" s="1" t="s">
        <v>1208</v>
      </c>
      <c r="D331" s="1" t="s">
        <v>1209</v>
      </c>
      <c r="E331" s="3" t="s">
        <v>1210</v>
      </c>
      <c r="F331" s="1" t="s">
        <v>302</v>
      </c>
      <c r="G331" s="1" t="s">
        <v>15</v>
      </c>
      <c r="H331" s="1" t="s">
        <v>15</v>
      </c>
      <c r="I331" s="1" t="s">
        <v>15</v>
      </c>
      <c r="J331" s="1" t="s">
        <v>16</v>
      </c>
      <c r="K331" s="2"/>
      <c r="L331" s="5">
        <f>K331*273.91</f>
        <v>0</v>
      </c>
    </row>
    <row r="332" spans="1:12">
      <c r="A332" s="1"/>
      <c r="B332" s="1">
        <v>834458</v>
      </c>
      <c r="C332" s="1" t="s">
        <v>1211</v>
      </c>
      <c r="D332" s="1" t="s">
        <v>1212</v>
      </c>
      <c r="E332" s="3" t="s">
        <v>1213</v>
      </c>
      <c r="F332" s="1" t="s">
        <v>1214</v>
      </c>
      <c r="G332" s="1" t="s">
        <v>15</v>
      </c>
      <c r="H332" s="1" t="s">
        <v>15</v>
      </c>
      <c r="I332" s="1" t="s">
        <v>15</v>
      </c>
      <c r="J332" s="1" t="s">
        <v>16</v>
      </c>
      <c r="K332" s="2"/>
      <c r="L332" s="5">
        <f>K332*302.58</f>
        <v>0</v>
      </c>
    </row>
    <row r="333" spans="1:12">
      <c r="A333" s="1"/>
      <c r="B333" s="1">
        <v>825092</v>
      </c>
      <c r="C333" s="1" t="s">
        <v>1215</v>
      </c>
      <c r="D333" s="1"/>
      <c r="E333" s="3" t="s">
        <v>1216</v>
      </c>
      <c r="F333" s="1" t="s">
        <v>1217</v>
      </c>
      <c r="G333" s="1" t="s">
        <v>15</v>
      </c>
      <c r="H333" s="1" t="s">
        <v>15</v>
      </c>
      <c r="I333" s="1" t="s">
        <v>15</v>
      </c>
      <c r="J333" s="1" t="s">
        <v>16</v>
      </c>
      <c r="K333" s="2"/>
      <c r="L333" s="5">
        <f>K333*103.19</f>
        <v>0</v>
      </c>
    </row>
    <row r="334" spans="1:12">
      <c r="A334" s="1"/>
      <c r="B334" s="1">
        <v>837322</v>
      </c>
      <c r="C334" s="1" t="s">
        <v>1218</v>
      </c>
      <c r="D334" s="1" t="s">
        <v>1219</v>
      </c>
      <c r="E334" s="3" t="s">
        <v>1220</v>
      </c>
      <c r="F334" s="1" t="s">
        <v>1221</v>
      </c>
      <c r="G334" s="1" t="s">
        <v>15</v>
      </c>
      <c r="H334" s="1" t="s">
        <v>15</v>
      </c>
      <c r="I334" s="1" t="s">
        <v>15</v>
      </c>
      <c r="J334" s="1" t="s">
        <v>16</v>
      </c>
      <c r="K334" s="2"/>
      <c r="L334" s="5">
        <f>K334*365.95</f>
        <v>0</v>
      </c>
    </row>
    <row r="335" spans="1:12">
      <c r="A335" s="1"/>
      <c r="B335" s="1">
        <v>857755</v>
      </c>
      <c r="C335" s="1" t="s">
        <v>1222</v>
      </c>
      <c r="D335" s="1" t="s">
        <v>1223</v>
      </c>
      <c r="E335" s="3" t="s">
        <v>1224</v>
      </c>
      <c r="F335" s="1" t="s">
        <v>645</v>
      </c>
      <c r="G335" s="1" t="s">
        <v>15</v>
      </c>
      <c r="H335" s="1" t="s">
        <v>15</v>
      </c>
      <c r="I335" s="1" t="s">
        <v>15</v>
      </c>
      <c r="J335" s="1" t="s">
        <v>16</v>
      </c>
      <c r="K335" s="2"/>
      <c r="L335" s="5">
        <f>K335*78.03</f>
        <v>0</v>
      </c>
    </row>
    <row r="336" spans="1:12">
      <c r="A336" s="1"/>
      <c r="B336" s="1">
        <v>857756</v>
      </c>
      <c r="C336" s="1" t="s">
        <v>1225</v>
      </c>
      <c r="D336" s="1" t="s">
        <v>1226</v>
      </c>
      <c r="E336" s="3" t="s">
        <v>1227</v>
      </c>
      <c r="F336" s="1" t="s">
        <v>1228</v>
      </c>
      <c r="G336" s="1" t="s">
        <v>15</v>
      </c>
      <c r="H336" s="1" t="s">
        <v>15</v>
      </c>
      <c r="I336" s="1" t="s">
        <v>15</v>
      </c>
      <c r="J336" s="1" t="s">
        <v>16</v>
      </c>
      <c r="K336" s="2"/>
      <c r="L336" s="5">
        <f>K336*103.51</f>
        <v>0</v>
      </c>
    </row>
    <row r="337" spans="1:12">
      <c r="A337" s="1"/>
      <c r="B337" s="1">
        <v>857757</v>
      </c>
      <c r="C337" s="1" t="s">
        <v>1229</v>
      </c>
      <c r="D337" s="1" t="s">
        <v>1230</v>
      </c>
      <c r="E337" s="3" t="s">
        <v>1231</v>
      </c>
      <c r="F337" s="1" t="s">
        <v>388</v>
      </c>
      <c r="G337" s="1" t="s">
        <v>15</v>
      </c>
      <c r="H337" s="1" t="s">
        <v>15</v>
      </c>
      <c r="I337" s="1" t="s">
        <v>15</v>
      </c>
      <c r="J337" s="1" t="s">
        <v>16</v>
      </c>
      <c r="K337" s="2"/>
      <c r="L337" s="5">
        <f>K337*116.25</f>
        <v>0</v>
      </c>
    </row>
    <row r="338" spans="1:12">
      <c r="A338" s="1"/>
      <c r="B338" s="1">
        <v>857758</v>
      </c>
      <c r="C338" s="1" t="s">
        <v>1232</v>
      </c>
      <c r="D338" s="1" t="s">
        <v>1233</v>
      </c>
      <c r="E338" s="3" t="s">
        <v>1234</v>
      </c>
      <c r="F338" s="1" t="s">
        <v>520</v>
      </c>
      <c r="G338" s="1" t="s">
        <v>15</v>
      </c>
      <c r="H338" s="1" t="s">
        <v>15</v>
      </c>
      <c r="I338" s="1" t="s">
        <v>15</v>
      </c>
      <c r="J338" s="1" t="s">
        <v>16</v>
      </c>
      <c r="K338" s="2"/>
      <c r="L338" s="5">
        <f>K338*141.73</f>
        <v>0</v>
      </c>
    </row>
    <row r="339" spans="1:12">
      <c r="A339" s="1"/>
      <c r="B339" s="1">
        <v>857759</v>
      </c>
      <c r="C339" s="1" t="s">
        <v>1235</v>
      </c>
      <c r="D339" s="1" t="s">
        <v>1236</v>
      </c>
      <c r="E339" s="3" t="s">
        <v>1237</v>
      </c>
      <c r="F339" s="1" t="s">
        <v>1238</v>
      </c>
      <c r="G339" s="1" t="s">
        <v>15</v>
      </c>
      <c r="H339" s="1" t="s">
        <v>15</v>
      </c>
      <c r="I339" s="1" t="s">
        <v>15</v>
      </c>
      <c r="J339" s="1" t="s">
        <v>16</v>
      </c>
      <c r="K339" s="2"/>
      <c r="L339" s="5">
        <f>K339*159.25</f>
        <v>0</v>
      </c>
    </row>
    <row r="340" spans="1:12">
      <c r="A340" s="1"/>
      <c r="B340" s="1">
        <v>857760</v>
      </c>
      <c r="C340" s="1" t="s">
        <v>1239</v>
      </c>
      <c r="D340" s="1" t="s">
        <v>1240</v>
      </c>
      <c r="E340" s="3" t="s">
        <v>1241</v>
      </c>
      <c r="F340" s="1" t="s">
        <v>1242</v>
      </c>
      <c r="G340" s="1" t="s">
        <v>15</v>
      </c>
      <c r="H340" s="1" t="s">
        <v>15</v>
      </c>
      <c r="I340" s="1" t="s">
        <v>15</v>
      </c>
      <c r="J340" s="1" t="s">
        <v>16</v>
      </c>
      <c r="K340" s="2"/>
      <c r="L340" s="5">
        <f>K340*207.03</f>
        <v>0</v>
      </c>
    </row>
    <row r="341" spans="1:12">
      <c r="A341" s="1"/>
      <c r="B341" s="1">
        <v>857761</v>
      </c>
      <c r="C341" s="1" t="s">
        <v>1243</v>
      </c>
      <c r="D341" s="1" t="s">
        <v>1244</v>
      </c>
      <c r="E341" s="3" t="s">
        <v>1245</v>
      </c>
      <c r="F341" s="1" t="s">
        <v>691</v>
      </c>
      <c r="G341" s="1" t="s">
        <v>15</v>
      </c>
      <c r="H341" s="1" t="s">
        <v>15</v>
      </c>
      <c r="I341" s="1" t="s">
        <v>15</v>
      </c>
      <c r="J341" s="1" t="s">
        <v>16</v>
      </c>
      <c r="K341" s="2"/>
      <c r="L341" s="5">
        <f>K341*250.02</f>
        <v>0</v>
      </c>
    </row>
    <row r="342" spans="1:12">
      <c r="A342" s="1"/>
      <c r="B342" s="1">
        <v>857762</v>
      </c>
      <c r="C342" s="1" t="s">
        <v>1246</v>
      </c>
      <c r="D342" s="1" t="s">
        <v>1247</v>
      </c>
      <c r="E342" s="3" t="s">
        <v>1248</v>
      </c>
      <c r="F342" s="1" t="s">
        <v>1249</v>
      </c>
      <c r="G342" s="1" t="s">
        <v>15</v>
      </c>
      <c r="H342" s="1" t="s">
        <v>15</v>
      </c>
      <c r="I342" s="1" t="s">
        <v>15</v>
      </c>
      <c r="J342" s="1" t="s">
        <v>16</v>
      </c>
      <c r="K342" s="2"/>
      <c r="L342" s="5">
        <f>K342*296.21</f>
        <v>0</v>
      </c>
    </row>
    <row r="343" spans="1:12">
      <c r="A343" s="1"/>
      <c r="B343" s="1">
        <v>857763</v>
      </c>
      <c r="C343" s="1" t="s">
        <v>1250</v>
      </c>
      <c r="D343" s="1" t="s">
        <v>1251</v>
      </c>
      <c r="E343" s="3" t="s">
        <v>1252</v>
      </c>
      <c r="F343" s="1" t="s">
        <v>1253</v>
      </c>
      <c r="G343" s="1" t="s">
        <v>15</v>
      </c>
      <c r="H343" s="1" t="s">
        <v>15</v>
      </c>
      <c r="I343" s="1" t="s">
        <v>15</v>
      </c>
      <c r="J343" s="1" t="s">
        <v>16</v>
      </c>
      <c r="K343" s="2"/>
      <c r="L343" s="5">
        <f>K343*334.43</f>
        <v>0</v>
      </c>
    </row>
    <row r="344" spans="1:12">
      <c r="A344" s="1"/>
      <c r="B344" s="1">
        <v>857764</v>
      </c>
      <c r="C344" s="1" t="s">
        <v>1254</v>
      </c>
      <c r="D344" s="1" t="s">
        <v>1255</v>
      </c>
      <c r="E344" s="3" t="s">
        <v>1256</v>
      </c>
      <c r="F344" s="1" t="s">
        <v>71</v>
      </c>
      <c r="G344" s="1" t="s">
        <v>15</v>
      </c>
      <c r="H344" s="1" t="s">
        <v>15</v>
      </c>
      <c r="I344" s="1" t="s">
        <v>15</v>
      </c>
      <c r="J344" s="1" t="s">
        <v>16</v>
      </c>
      <c r="K344" s="2"/>
      <c r="L344" s="5">
        <f>K344*380.61</f>
        <v>0</v>
      </c>
    </row>
    <row r="345" spans="1:12">
      <c r="A345" s="1"/>
      <c r="B345" s="1">
        <v>857765</v>
      </c>
      <c r="C345" s="1" t="s">
        <v>1257</v>
      </c>
      <c r="D345" s="1" t="s">
        <v>1258</v>
      </c>
      <c r="E345" s="3" t="s">
        <v>1259</v>
      </c>
      <c r="F345" s="1" t="s">
        <v>1260</v>
      </c>
      <c r="G345" s="1" t="s">
        <v>15</v>
      </c>
      <c r="H345" s="1" t="s">
        <v>15</v>
      </c>
      <c r="I345" s="1" t="s">
        <v>15</v>
      </c>
      <c r="J345" s="1" t="s">
        <v>16</v>
      </c>
      <c r="K345" s="2"/>
      <c r="L345" s="5">
        <f>K345*420.42</f>
        <v>0</v>
      </c>
    </row>
    <row r="346" spans="1:12">
      <c r="A346" s="1"/>
      <c r="B346" s="1">
        <v>857766</v>
      </c>
      <c r="C346" s="1" t="s">
        <v>1261</v>
      </c>
      <c r="D346" s="1" t="s">
        <v>1262</v>
      </c>
      <c r="E346" s="3" t="s">
        <v>1263</v>
      </c>
      <c r="F346" s="1" t="s">
        <v>1264</v>
      </c>
      <c r="G346" s="1" t="s">
        <v>15</v>
      </c>
      <c r="H346" s="1" t="s">
        <v>15</v>
      </c>
      <c r="I346" s="1" t="s">
        <v>15</v>
      </c>
      <c r="J346" s="1" t="s">
        <v>16</v>
      </c>
      <c r="K346" s="2"/>
      <c r="L346" s="5">
        <f>K346*468.20</f>
        <v>0</v>
      </c>
    </row>
    <row r="347" spans="1:12">
      <c r="A347" s="1"/>
      <c r="B347" s="1">
        <v>878178</v>
      </c>
      <c r="C347" s="1" t="s">
        <v>1265</v>
      </c>
      <c r="D347" s="1" t="s">
        <v>1266</v>
      </c>
      <c r="E347" s="3" t="s">
        <v>1267</v>
      </c>
      <c r="F347" s="1" t="s">
        <v>1268</v>
      </c>
      <c r="G347" s="1" t="s">
        <v>15</v>
      </c>
      <c r="H347" s="1" t="s">
        <v>15</v>
      </c>
      <c r="I347" s="1" t="s">
        <v>15</v>
      </c>
      <c r="J347" s="1" t="s">
        <v>16</v>
      </c>
      <c r="K347" s="2"/>
      <c r="L347" s="5">
        <f>K347*124.22</f>
        <v>0</v>
      </c>
    </row>
    <row r="348" spans="1:12">
      <c r="A348" s="1"/>
      <c r="B348" s="1">
        <v>878179</v>
      </c>
      <c r="C348" s="1" t="s">
        <v>1269</v>
      </c>
      <c r="D348" s="1" t="s">
        <v>1270</v>
      </c>
      <c r="E348" s="3" t="s">
        <v>1271</v>
      </c>
      <c r="F348" s="1" t="s">
        <v>653</v>
      </c>
      <c r="G348" s="1" t="s">
        <v>15</v>
      </c>
      <c r="H348" s="1" t="s">
        <v>15</v>
      </c>
      <c r="I348" s="1" t="s">
        <v>15</v>
      </c>
      <c r="J348" s="1" t="s">
        <v>16</v>
      </c>
      <c r="K348" s="2"/>
      <c r="L348" s="5">
        <f>K348*146.51</f>
        <v>0</v>
      </c>
    </row>
    <row r="349" spans="1:12">
      <c r="A349" s="1"/>
      <c r="B349" s="1">
        <v>878180</v>
      </c>
      <c r="C349" s="1" t="s">
        <v>1272</v>
      </c>
      <c r="D349" s="1" t="s">
        <v>1273</v>
      </c>
      <c r="E349" s="3" t="s">
        <v>1274</v>
      </c>
      <c r="F349" s="1" t="s">
        <v>178</v>
      </c>
      <c r="G349" s="1" t="s">
        <v>15</v>
      </c>
      <c r="H349" s="1" t="s">
        <v>15</v>
      </c>
      <c r="I349" s="1" t="s">
        <v>15</v>
      </c>
      <c r="J349" s="1" t="s">
        <v>16</v>
      </c>
      <c r="K349" s="2"/>
      <c r="L349" s="5">
        <f>K349*184.73</f>
        <v>0</v>
      </c>
    </row>
    <row r="350" spans="1:12">
      <c r="A350" s="1"/>
      <c r="B350" s="1">
        <v>878181</v>
      </c>
      <c r="C350" s="1" t="s">
        <v>1275</v>
      </c>
      <c r="D350" s="1" t="s">
        <v>1276</v>
      </c>
      <c r="E350" s="3" t="s">
        <v>1277</v>
      </c>
      <c r="F350" s="1" t="s">
        <v>1278</v>
      </c>
      <c r="G350" s="1" t="s">
        <v>15</v>
      </c>
      <c r="H350" s="1" t="s">
        <v>15</v>
      </c>
      <c r="I350" s="1" t="s">
        <v>15</v>
      </c>
      <c r="J350" s="1" t="s">
        <v>16</v>
      </c>
      <c r="K350" s="2"/>
      <c r="L350" s="5">
        <f>K350*194.29</f>
        <v>0</v>
      </c>
    </row>
    <row r="351" spans="1:12">
      <c r="A351" s="1"/>
      <c r="B351" s="1">
        <v>878182</v>
      </c>
      <c r="C351" s="1" t="s">
        <v>1279</v>
      </c>
      <c r="D351" s="1" t="s">
        <v>1280</v>
      </c>
      <c r="E351" s="3" t="s">
        <v>1281</v>
      </c>
      <c r="F351" s="1" t="s">
        <v>486</v>
      </c>
      <c r="G351" s="1" t="s">
        <v>15</v>
      </c>
      <c r="H351" s="1" t="s">
        <v>15</v>
      </c>
      <c r="I351" s="1" t="s">
        <v>15</v>
      </c>
      <c r="J351" s="1" t="s">
        <v>16</v>
      </c>
      <c r="K351" s="2"/>
      <c r="L351" s="5">
        <f>K351*226.14</f>
        <v>0</v>
      </c>
    </row>
    <row r="352" spans="1:12">
      <c r="A352" s="1"/>
      <c r="B352" s="1">
        <v>878183</v>
      </c>
      <c r="C352" s="1" t="s">
        <v>1282</v>
      </c>
      <c r="D352" s="1" t="s">
        <v>1283</v>
      </c>
      <c r="E352" s="3" t="s">
        <v>1284</v>
      </c>
      <c r="F352" s="1" t="s">
        <v>1169</v>
      </c>
      <c r="G352" s="1" t="s">
        <v>15</v>
      </c>
      <c r="H352" s="1" t="s">
        <v>15</v>
      </c>
      <c r="I352" s="1" t="s">
        <v>15</v>
      </c>
      <c r="J352" s="1" t="s">
        <v>16</v>
      </c>
      <c r="K352" s="2"/>
      <c r="L352" s="5">
        <f>K352*286.65</f>
        <v>0</v>
      </c>
    </row>
    <row r="353" spans="1:12">
      <c r="A353" s="1"/>
      <c r="B353" s="1">
        <v>878184</v>
      </c>
      <c r="C353" s="1" t="s">
        <v>1285</v>
      </c>
      <c r="D353" s="1" t="s">
        <v>1286</v>
      </c>
      <c r="E353" s="3" t="s">
        <v>1287</v>
      </c>
      <c r="F353" s="1" t="s">
        <v>1288</v>
      </c>
      <c r="G353" s="1" t="s">
        <v>15</v>
      </c>
      <c r="H353" s="1" t="s">
        <v>15</v>
      </c>
      <c r="I353" s="1" t="s">
        <v>15</v>
      </c>
      <c r="J353" s="1" t="s">
        <v>16</v>
      </c>
      <c r="K353" s="2"/>
      <c r="L353" s="5">
        <f>K353*347.17</f>
        <v>0</v>
      </c>
    </row>
    <row r="354" spans="1:12">
      <c r="A354" s="1"/>
      <c r="B354" s="1">
        <v>878185</v>
      </c>
      <c r="C354" s="1" t="s">
        <v>1289</v>
      </c>
      <c r="D354" s="1" t="s">
        <v>1290</v>
      </c>
      <c r="E354" s="3" t="s">
        <v>1291</v>
      </c>
      <c r="F354" s="1" t="s">
        <v>418</v>
      </c>
      <c r="G354" s="1" t="s">
        <v>15</v>
      </c>
      <c r="H354" s="1" t="s">
        <v>15</v>
      </c>
      <c r="I354" s="1" t="s">
        <v>15</v>
      </c>
      <c r="J354" s="1" t="s">
        <v>16</v>
      </c>
      <c r="K354" s="2"/>
      <c r="L354" s="5">
        <f>K354*401.31</f>
        <v>0</v>
      </c>
    </row>
    <row r="355" spans="1:12">
      <c r="A355" s="1"/>
      <c r="B355" s="1">
        <v>878186</v>
      </c>
      <c r="C355" s="1" t="s">
        <v>1292</v>
      </c>
      <c r="D355" s="1" t="s">
        <v>1293</v>
      </c>
      <c r="E355" s="3" t="s">
        <v>1294</v>
      </c>
      <c r="F355" s="1" t="s">
        <v>1295</v>
      </c>
      <c r="G355" s="1" t="s">
        <v>15</v>
      </c>
      <c r="H355" s="1" t="s">
        <v>15</v>
      </c>
      <c r="I355" s="1" t="s">
        <v>15</v>
      </c>
      <c r="J355" s="1" t="s">
        <v>16</v>
      </c>
      <c r="K355" s="2"/>
      <c r="L355" s="5">
        <f>K355*457.05</f>
        <v>0</v>
      </c>
    </row>
    <row r="356" spans="1:12">
      <c r="A356" s="1"/>
      <c r="B356" s="1">
        <v>878187</v>
      </c>
      <c r="C356" s="1" t="s">
        <v>1296</v>
      </c>
      <c r="D356" s="1" t="s">
        <v>1297</v>
      </c>
      <c r="E356" s="3" t="s">
        <v>1298</v>
      </c>
      <c r="F356" s="1" t="s">
        <v>624</v>
      </c>
      <c r="G356" s="1" t="s">
        <v>15</v>
      </c>
      <c r="H356" s="1" t="s">
        <v>15</v>
      </c>
      <c r="I356" s="1" t="s">
        <v>15</v>
      </c>
      <c r="J356" s="1" t="s">
        <v>16</v>
      </c>
      <c r="K356" s="2"/>
      <c r="L356" s="5">
        <f>K356*508.01</f>
        <v>0</v>
      </c>
    </row>
    <row r="357" spans="1:12">
      <c r="A357" s="1"/>
      <c r="B357" s="1">
        <v>878188</v>
      </c>
      <c r="C357" s="1" t="s">
        <v>1299</v>
      </c>
      <c r="D357" s="1" t="s">
        <v>1300</v>
      </c>
      <c r="E357" s="3" t="s">
        <v>1301</v>
      </c>
      <c r="F357" s="1" t="s">
        <v>589</v>
      </c>
      <c r="G357" s="1" t="s">
        <v>15</v>
      </c>
      <c r="H357" s="1" t="s">
        <v>15</v>
      </c>
      <c r="I357" s="1" t="s">
        <v>15</v>
      </c>
      <c r="J357" s="1" t="s">
        <v>16</v>
      </c>
      <c r="K357" s="2"/>
      <c r="L357" s="5">
        <f>K357*566.93</f>
        <v>0</v>
      </c>
    </row>
    <row r="358" spans="1:12">
      <c r="A358" s="1"/>
      <c r="B358" s="1">
        <v>878189</v>
      </c>
      <c r="C358" s="1" t="s">
        <v>1302</v>
      </c>
      <c r="D358" s="1" t="s">
        <v>1303</v>
      </c>
      <c r="E358" s="3" t="s">
        <v>1304</v>
      </c>
      <c r="F358" s="1" t="s">
        <v>1305</v>
      </c>
      <c r="G358" s="1" t="s">
        <v>15</v>
      </c>
      <c r="H358" s="1" t="s">
        <v>15</v>
      </c>
      <c r="I358" s="1" t="s">
        <v>15</v>
      </c>
      <c r="J358" s="1" t="s">
        <v>16</v>
      </c>
      <c r="K358" s="2"/>
      <c r="L358" s="5">
        <f>K358*624.26</f>
        <v>0</v>
      </c>
    </row>
    <row r="359" spans="1:12">
      <c r="A359" s="1"/>
      <c r="B359" s="1">
        <v>878190</v>
      </c>
      <c r="C359" s="1" t="s">
        <v>1306</v>
      </c>
      <c r="D359" s="1" t="s">
        <v>1307</v>
      </c>
      <c r="E359" s="3" t="s">
        <v>1308</v>
      </c>
      <c r="F359" s="1" t="s">
        <v>1309</v>
      </c>
      <c r="G359" s="1" t="s">
        <v>15</v>
      </c>
      <c r="H359" s="1" t="s">
        <v>15</v>
      </c>
      <c r="I359" s="1" t="s">
        <v>15</v>
      </c>
      <c r="J359" s="1" t="s">
        <v>16</v>
      </c>
      <c r="K359" s="2"/>
      <c r="L359" s="5">
        <f>K359*164.03</f>
        <v>0</v>
      </c>
    </row>
    <row r="360" spans="1:12">
      <c r="A360" s="1"/>
      <c r="B360" s="1">
        <v>878191</v>
      </c>
      <c r="C360" s="1" t="s">
        <v>1310</v>
      </c>
      <c r="D360" s="1" t="s">
        <v>1311</v>
      </c>
      <c r="E360" s="3" t="s">
        <v>1312</v>
      </c>
      <c r="F360" s="1" t="s">
        <v>1313</v>
      </c>
      <c r="G360" s="1" t="s">
        <v>15</v>
      </c>
      <c r="H360" s="1" t="s">
        <v>15</v>
      </c>
      <c r="I360" s="1" t="s">
        <v>15</v>
      </c>
      <c r="J360" s="1" t="s">
        <v>16</v>
      </c>
      <c r="K360" s="2"/>
      <c r="L360" s="5">
        <f>K360*197.47</f>
        <v>0</v>
      </c>
    </row>
    <row r="361" spans="1:12">
      <c r="A361" s="1"/>
      <c r="B361" s="1">
        <v>878192</v>
      </c>
      <c r="C361" s="1" t="s">
        <v>1314</v>
      </c>
      <c r="D361" s="1" t="s">
        <v>1315</v>
      </c>
      <c r="E361" s="3" t="s">
        <v>1316</v>
      </c>
      <c r="F361" s="1" t="s">
        <v>56</v>
      </c>
      <c r="G361" s="1" t="s">
        <v>15</v>
      </c>
      <c r="H361" s="1" t="s">
        <v>15</v>
      </c>
      <c r="I361" s="1" t="s">
        <v>15</v>
      </c>
      <c r="J361" s="1" t="s">
        <v>16</v>
      </c>
      <c r="K361" s="2"/>
      <c r="L361" s="5">
        <f>K361*237.28</f>
        <v>0</v>
      </c>
    </row>
    <row r="362" spans="1:12">
      <c r="A362" s="1"/>
      <c r="B362" s="1">
        <v>878193</v>
      </c>
      <c r="C362" s="1" t="s">
        <v>1317</v>
      </c>
      <c r="D362" s="1" t="s">
        <v>1318</v>
      </c>
      <c r="E362" s="3" t="s">
        <v>1319</v>
      </c>
      <c r="F362" s="1" t="s">
        <v>407</v>
      </c>
      <c r="G362" s="1" t="s">
        <v>15</v>
      </c>
      <c r="H362" s="1" t="s">
        <v>15</v>
      </c>
      <c r="I362" s="1" t="s">
        <v>15</v>
      </c>
      <c r="J362" s="1" t="s">
        <v>16</v>
      </c>
      <c r="K362" s="2"/>
      <c r="L362" s="5">
        <f>K362*281.87</f>
        <v>0</v>
      </c>
    </row>
    <row r="363" spans="1:12">
      <c r="A363" s="1"/>
      <c r="B363" s="1">
        <v>878194</v>
      </c>
      <c r="C363" s="1" t="s">
        <v>1320</v>
      </c>
      <c r="D363" s="1" t="s">
        <v>1321</v>
      </c>
      <c r="E363" s="3" t="s">
        <v>1322</v>
      </c>
      <c r="F363" s="1" t="s">
        <v>1323</v>
      </c>
      <c r="G363" s="1" t="s">
        <v>15</v>
      </c>
      <c r="H363" s="1" t="s">
        <v>15</v>
      </c>
      <c r="I363" s="1" t="s">
        <v>15</v>
      </c>
      <c r="J363" s="1" t="s">
        <v>16</v>
      </c>
      <c r="K363" s="2"/>
      <c r="L363" s="5">
        <f>K363*305.76</f>
        <v>0</v>
      </c>
    </row>
    <row r="364" spans="1:12">
      <c r="A364" s="1"/>
      <c r="B364" s="1">
        <v>878195</v>
      </c>
      <c r="C364" s="1" t="s">
        <v>1324</v>
      </c>
      <c r="D364" s="1" t="s">
        <v>1325</v>
      </c>
      <c r="E364" s="3" t="s">
        <v>1326</v>
      </c>
      <c r="F364" s="1" t="s">
        <v>1327</v>
      </c>
      <c r="G364" s="1" t="s">
        <v>15</v>
      </c>
      <c r="H364" s="1" t="s">
        <v>15</v>
      </c>
      <c r="I364" s="1" t="s">
        <v>15</v>
      </c>
      <c r="J364" s="1" t="s">
        <v>16</v>
      </c>
      <c r="K364" s="2"/>
      <c r="L364" s="5">
        <f>K364*417.24</f>
        <v>0</v>
      </c>
    </row>
    <row r="365" spans="1:12">
      <c r="A365" s="1"/>
      <c r="B365" s="1">
        <v>878196</v>
      </c>
      <c r="C365" s="1" t="s">
        <v>1328</v>
      </c>
      <c r="D365" s="1" t="s">
        <v>1329</v>
      </c>
      <c r="E365" s="3" t="s">
        <v>1330</v>
      </c>
      <c r="F365" s="1" t="s">
        <v>1331</v>
      </c>
      <c r="G365" s="1" t="s">
        <v>15</v>
      </c>
      <c r="H365" s="1" t="s">
        <v>15</v>
      </c>
      <c r="I365" s="1" t="s">
        <v>15</v>
      </c>
      <c r="J365" s="1" t="s">
        <v>16</v>
      </c>
      <c r="K365" s="2"/>
      <c r="L365" s="5">
        <f>K365*484.12</f>
        <v>0</v>
      </c>
    </row>
    <row r="366" spans="1:12">
      <c r="A366" s="1"/>
      <c r="B366" s="1">
        <v>878197</v>
      </c>
      <c r="C366" s="1" t="s">
        <v>1332</v>
      </c>
      <c r="D366" s="1" t="s">
        <v>1333</v>
      </c>
      <c r="E366" s="3" t="s">
        <v>1334</v>
      </c>
      <c r="F366" s="1" t="s">
        <v>1335</v>
      </c>
      <c r="G366" s="1" t="s">
        <v>15</v>
      </c>
      <c r="H366" s="1" t="s">
        <v>15</v>
      </c>
      <c r="I366" s="1" t="s">
        <v>15</v>
      </c>
      <c r="J366" s="1" t="s">
        <v>16</v>
      </c>
      <c r="K366" s="2"/>
      <c r="L366" s="5">
        <f>K366*592.41</f>
        <v>0</v>
      </c>
    </row>
    <row r="367" spans="1:12">
      <c r="A367" s="1"/>
      <c r="B367" s="1">
        <v>878198</v>
      </c>
      <c r="C367" s="1" t="s">
        <v>1336</v>
      </c>
      <c r="D367" s="1" t="s">
        <v>1337</v>
      </c>
      <c r="E367" s="3" t="s">
        <v>1338</v>
      </c>
      <c r="F367" s="1" t="s">
        <v>1339</v>
      </c>
      <c r="G367" s="1" t="s">
        <v>15</v>
      </c>
      <c r="H367" s="1" t="s">
        <v>15</v>
      </c>
      <c r="I367" s="1" t="s">
        <v>15</v>
      </c>
      <c r="J367" s="1" t="s">
        <v>16</v>
      </c>
      <c r="K367" s="2"/>
      <c r="L367" s="5">
        <f>K367*660.89</f>
        <v>0</v>
      </c>
    </row>
    <row r="368" spans="1:12">
      <c r="A368" s="1"/>
      <c r="B368" s="1">
        <v>878199</v>
      </c>
      <c r="C368" s="1" t="s">
        <v>1340</v>
      </c>
      <c r="D368" s="1" t="s">
        <v>1341</v>
      </c>
      <c r="E368" s="3" t="s">
        <v>1342</v>
      </c>
      <c r="F368" s="1" t="s">
        <v>258</v>
      </c>
      <c r="G368" s="1" t="s">
        <v>15</v>
      </c>
      <c r="H368" s="1" t="s">
        <v>15</v>
      </c>
      <c r="I368" s="1" t="s">
        <v>15</v>
      </c>
      <c r="J368" s="1" t="s">
        <v>16</v>
      </c>
      <c r="K368" s="2"/>
      <c r="L368" s="5">
        <f>K368*745.29</f>
        <v>0</v>
      </c>
    </row>
    <row r="369" spans="1:12">
      <c r="A369" s="1"/>
      <c r="B369" s="1">
        <v>878200</v>
      </c>
      <c r="C369" s="1" t="s">
        <v>1343</v>
      </c>
      <c r="D369" s="1" t="s">
        <v>1344</v>
      </c>
      <c r="E369" s="3" t="s">
        <v>1345</v>
      </c>
      <c r="F369" s="1" t="s">
        <v>1346</v>
      </c>
      <c r="G369" s="1" t="s">
        <v>15</v>
      </c>
      <c r="H369" s="1" t="s">
        <v>15</v>
      </c>
      <c r="I369" s="1" t="s">
        <v>15</v>
      </c>
      <c r="J369" s="1" t="s">
        <v>16</v>
      </c>
      <c r="K369" s="2"/>
      <c r="L369" s="5">
        <f>K369*826.51</f>
        <v>0</v>
      </c>
    </row>
    <row r="370" spans="1:12">
      <c r="A370" s="1"/>
      <c r="B370" s="1">
        <v>878201</v>
      </c>
      <c r="C370" s="1" t="s">
        <v>1347</v>
      </c>
      <c r="D370" s="1" t="s">
        <v>1348</v>
      </c>
      <c r="E370" s="3" t="s">
        <v>1349</v>
      </c>
      <c r="F370" s="1" t="s">
        <v>1204</v>
      </c>
      <c r="G370" s="1" t="s">
        <v>15</v>
      </c>
      <c r="H370" s="1" t="s">
        <v>15</v>
      </c>
      <c r="I370" s="1" t="s">
        <v>15</v>
      </c>
      <c r="J370" s="1" t="s">
        <v>16</v>
      </c>
      <c r="K370" s="2"/>
      <c r="L370" s="5">
        <f>K370*853.58</f>
        <v>0</v>
      </c>
    </row>
    <row r="371" spans="1:12">
      <c r="A371" s="1"/>
      <c r="B371" s="1">
        <v>879948</v>
      </c>
      <c r="C371" s="1" t="s">
        <v>1350</v>
      </c>
      <c r="D371" s="1" t="s">
        <v>1351</v>
      </c>
      <c r="E371" s="3" t="s">
        <v>1352</v>
      </c>
      <c r="F371" s="1" t="s">
        <v>432</v>
      </c>
      <c r="G371" s="1" t="s">
        <v>15</v>
      </c>
      <c r="H371" s="1" t="s">
        <v>15</v>
      </c>
      <c r="I371" s="1" t="s">
        <v>15</v>
      </c>
      <c r="J371" s="1" t="s">
        <v>16</v>
      </c>
      <c r="K371" s="2"/>
      <c r="L371" s="5">
        <f>K371*132.18</f>
        <v>0</v>
      </c>
    </row>
    <row r="372" spans="1:12">
      <c r="A372" s="1"/>
      <c r="B372" s="1">
        <v>879949</v>
      </c>
      <c r="C372" s="1" t="s">
        <v>1353</v>
      </c>
      <c r="D372" s="1" t="s">
        <v>1354</v>
      </c>
      <c r="E372" s="3" t="s">
        <v>1355</v>
      </c>
      <c r="F372" s="1" t="s">
        <v>144</v>
      </c>
      <c r="G372" s="1" t="s">
        <v>15</v>
      </c>
      <c r="H372" s="1" t="s">
        <v>15</v>
      </c>
      <c r="I372" s="1" t="s">
        <v>15</v>
      </c>
      <c r="J372" s="1" t="s">
        <v>16</v>
      </c>
      <c r="K372" s="2"/>
      <c r="L372" s="5">
        <f>K372*95.55</f>
        <v>0</v>
      </c>
    </row>
    <row r="373" spans="1:12">
      <c r="A373" s="1"/>
      <c r="B373" s="1">
        <v>882869</v>
      </c>
      <c r="C373" s="1" t="s">
        <v>1356</v>
      </c>
      <c r="D373" s="1" t="s">
        <v>1357</v>
      </c>
      <c r="E373" s="3" t="s">
        <v>1358</v>
      </c>
      <c r="F373" s="1" t="s">
        <v>228</v>
      </c>
      <c r="G373" s="1" t="s">
        <v>15</v>
      </c>
      <c r="H373" s="1" t="s">
        <v>15</v>
      </c>
      <c r="I373" s="1" t="s">
        <v>15</v>
      </c>
      <c r="J373" s="1" t="s">
        <v>16</v>
      </c>
      <c r="K373" s="2"/>
      <c r="L373" s="5">
        <f>K373*173.58</f>
        <v>0</v>
      </c>
    </row>
    <row r="374" spans="1:12">
      <c r="A374" s="1"/>
      <c r="B374" s="1">
        <v>882870</v>
      </c>
      <c r="C374" s="1" t="s">
        <v>1359</v>
      </c>
      <c r="D374" s="1" t="s">
        <v>1360</v>
      </c>
      <c r="E374" s="3" t="s">
        <v>1361</v>
      </c>
      <c r="F374" s="1" t="s">
        <v>1362</v>
      </c>
      <c r="G374" s="1" t="s">
        <v>15</v>
      </c>
      <c r="H374" s="1" t="s">
        <v>15</v>
      </c>
      <c r="I374" s="1" t="s">
        <v>15</v>
      </c>
      <c r="J374" s="1" t="s">
        <v>16</v>
      </c>
      <c r="K374" s="2"/>
      <c r="L374" s="5">
        <f>K374*152.88</f>
        <v>0</v>
      </c>
    </row>
    <row r="375" spans="1:12">
      <c r="A375" s="1"/>
      <c r="B375" s="1">
        <v>885048</v>
      </c>
      <c r="C375" s="1" t="s">
        <v>1363</v>
      </c>
      <c r="D375" s="1" t="s">
        <v>1364</v>
      </c>
      <c r="E375" s="3" t="s">
        <v>1365</v>
      </c>
      <c r="F375" s="1" t="s">
        <v>1366</v>
      </c>
      <c r="G375" s="1" t="s">
        <v>15</v>
      </c>
      <c r="H375" s="1" t="s">
        <v>15</v>
      </c>
      <c r="I375" s="1" t="s">
        <v>15</v>
      </c>
      <c r="J375" s="1" t="s">
        <v>16</v>
      </c>
      <c r="K375" s="2"/>
      <c r="L375" s="5">
        <f>K375*842.43</f>
        <v>0</v>
      </c>
    </row>
    <row r="376" spans="1:12">
      <c r="A376" s="1"/>
      <c r="B376" s="1">
        <v>885049</v>
      </c>
      <c r="C376" s="1" t="s">
        <v>1367</v>
      </c>
      <c r="D376" s="1" t="s">
        <v>1368</v>
      </c>
      <c r="E376" s="3" t="s">
        <v>1369</v>
      </c>
      <c r="F376" s="1" t="s">
        <v>551</v>
      </c>
      <c r="G376" s="1" t="s">
        <v>15</v>
      </c>
      <c r="H376" s="1" t="s">
        <v>15</v>
      </c>
      <c r="I376" s="1" t="s">
        <v>15</v>
      </c>
      <c r="J376" s="1" t="s">
        <v>16</v>
      </c>
      <c r="K376" s="2"/>
      <c r="L376" s="5">
        <f>K376*58.92</f>
        <v>0</v>
      </c>
    </row>
    <row r="377" spans="1:12">
      <c r="A377" s="1"/>
      <c r="B377" s="1">
        <v>885050</v>
      </c>
      <c r="C377" s="1" t="s">
        <v>1370</v>
      </c>
      <c r="D377" s="1" t="s">
        <v>1371</v>
      </c>
      <c r="E377" s="3" t="s">
        <v>1372</v>
      </c>
      <c r="F377" s="1" t="s">
        <v>1373</v>
      </c>
      <c r="G377" s="1" t="s">
        <v>15</v>
      </c>
      <c r="H377" s="1" t="s">
        <v>15</v>
      </c>
      <c r="I377" s="1" t="s">
        <v>15</v>
      </c>
      <c r="J377" s="1" t="s">
        <v>16</v>
      </c>
      <c r="K377" s="2"/>
      <c r="L377" s="5">
        <f>K377*515.97</f>
        <v>0</v>
      </c>
    </row>
    <row r="378" spans="1:12">
      <c r="A378" s="1"/>
      <c r="B378" s="1">
        <v>885051</v>
      </c>
      <c r="C378" s="1" t="s">
        <v>1374</v>
      </c>
      <c r="D378" s="1" t="s">
        <v>1375</v>
      </c>
      <c r="E378" s="3" t="s">
        <v>1376</v>
      </c>
      <c r="F378" s="1" t="s">
        <v>1377</v>
      </c>
      <c r="G378" s="1" t="s">
        <v>15</v>
      </c>
      <c r="H378" s="1" t="s">
        <v>15</v>
      </c>
      <c r="I378" s="1" t="s">
        <v>15</v>
      </c>
      <c r="J378" s="1" t="s">
        <v>16</v>
      </c>
      <c r="K378" s="2"/>
      <c r="L378" s="5">
        <f>K378*1140.23</f>
        <v>0</v>
      </c>
    </row>
    <row r="379" spans="1:12">
      <c r="A379" s="1"/>
      <c r="B379" s="1">
        <v>885052</v>
      </c>
      <c r="C379" s="1" t="s">
        <v>1378</v>
      </c>
      <c r="D379" s="1" t="s">
        <v>1379</v>
      </c>
      <c r="E379" s="3" t="s">
        <v>1380</v>
      </c>
      <c r="F379" s="1" t="s">
        <v>1381</v>
      </c>
      <c r="G379" s="1" t="s">
        <v>15</v>
      </c>
      <c r="H379" s="1" t="s">
        <v>15</v>
      </c>
      <c r="I379" s="1" t="s">
        <v>15</v>
      </c>
      <c r="J379" s="1" t="s">
        <v>16</v>
      </c>
      <c r="K379" s="2"/>
      <c r="L379" s="5">
        <f>K379*715.03</f>
        <v>0</v>
      </c>
    </row>
    <row r="380" spans="1:12">
      <c r="A380" s="1"/>
      <c r="B380" s="1">
        <v>885053</v>
      </c>
      <c r="C380" s="1" t="s">
        <v>1382</v>
      </c>
      <c r="D380" s="1" t="s">
        <v>1383</v>
      </c>
      <c r="E380" s="3" t="s">
        <v>1384</v>
      </c>
      <c r="F380" s="1" t="s">
        <v>1385</v>
      </c>
      <c r="G380" s="1" t="s">
        <v>15</v>
      </c>
      <c r="H380" s="1" t="s">
        <v>15</v>
      </c>
      <c r="I380" s="1" t="s">
        <v>15</v>
      </c>
      <c r="J380" s="1" t="s">
        <v>16</v>
      </c>
      <c r="K380" s="2"/>
      <c r="L380" s="5">
        <f>K380*1175.27</f>
        <v>0</v>
      </c>
    </row>
    <row r="381" spans="1:12">
      <c r="A381" s="1"/>
      <c r="B381" s="1">
        <v>885054</v>
      </c>
      <c r="C381" s="1" t="s">
        <v>1386</v>
      </c>
      <c r="D381" s="1" t="s">
        <v>1387</v>
      </c>
      <c r="E381" s="3" t="s">
        <v>1388</v>
      </c>
      <c r="F381" s="1" t="s">
        <v>1389</v>
      </c>
      <c r="G381" s="1" t="s">
        <v>15</v>
      </c>
      <c r="H381" s="1" t="s">
        <v>15</v>
      </c>
      <c r="I381" s="1" t="s">
        <v>15</v>
      </c>
      <c r="J381" s="1" t="s">
        <v>16</v>
      </c>
      <c r="K381" s="2"/>
      <c r="L381" s="5">
        <f>K381*992.13</f>
        <v>0</v>
      </c>
    </row>
    <row r="382" spans="1:12">
      <c r="A382" s="1"/>
      <c r="B382" s="1">
        <v>885055</v>
      </c>
      <c r="C382" s="1" t="s">
        <v>1390</v>
      </c>
      <c r="D382" s="1" t="s">
        <v>1391</v>
      </c>
      <c r="E382" s="3" t="s">
        <v>1392</v>
      </c>
      <c r="F382" s="1" t="s">
        <v>1393</v>
      </c>
      <c r="G382" s="1" t="s">
        <v>15</v>
      </c>
      <c r="H382" s="1" t="s">
        <v>15</v>
      </c>
      <c r="I382" s="1" t="s">
        <v>15</v>
      </c>
      <c r="J382" s="1" t="s">
        <v>16</v>
      </c>
      <c r="K382" s="2"/>
      <c r="L382" s="5">
        <f>K382*17.52</f>
        <v>0</v>
      </c>
    </row>
    <row r="383" spans="1:12">
      <c r="A383" s="1"/>
      <c r="B383" s="1">
        <v>885056</v>
      </c>
      <c r="C383" s="1" t="s">
        <v>1394</v>
      </c>
      <c r="D383" s="1" t="s">
        <v>1395</v>
      </c>
      <c r="E383" s="3" t="s">
        <v>1396</v>
      </c>
      <c r="F383" s="1" t="s">
        <v>1397</v>
      </c>
      <c r="G383" s="1" t="s">
        <v>15</v>
      </c>
      <c r="H383" s="1" t="s">
        <v>15</v>
      </c>
      <c r="I383" s="1" t="s">
        <v>15</v>
      </c>
      <c r="J383" s="1" t="s">
        <v>16</v>
      </c>
      <c r="K383" s="2"/>
      <c r="L383" s="5">
        <f>K383*1541.54</f>
        <v>0</v>
      </c>
    </row>
    <row r="384" spans="1:12">
      <c r="A384" s="1"/>
      <c r="B384" s="1">
        <v>885057</v>
      </c>
      <c r="C384" s="1" t="s">
        <v>1398</v>
      </c>
      <c r="D384" s="1" t="s">
        <v>1399</v>
      </c>
      <c r="E384" s="3" t="s">
        <v>1400</v>
      </c>
      <c r="F384" s="1" t="s">
        <v>1401</v>
      </c>
      <c r="G384" s="1" t="s">
        <v>15</v>
      </c>
      <c r="H384" s="1" t="s">
        <v>15</v>
      </c>
      <c r="I384" s="1" t="s">
        <v>15</v>
      </c>
      <c r="J384" s="1" t="s">
        <v>16</v>
      </c>
      <c r="K384" s="2"/>
      <c r="L384" s="5">
        <f>K384*2428.56</f>
        <v>0</v>
      </c>
    </row>
    <row r="385" spans="1:12">
      <c r="A385" s="1"/>
      <c r="B385" s="1">
        <v>885058</v>
      </c>
      <c r="C385" s="1" t="s">
        <v>1402</v>
      </c>
      <c r="D385" s="1" t="s">
        <v>1403</v>
      </c>
      <c r="E385" s="3" t="s">
        <v>1404</v>
      </c>
      <c r="F385" s="1" t="s">
        <v>1405</v>
      </c>
      <c r="G385" s="1" t="s">
        <v>15</v>
      </c>
      <c r="H385" s="1" t="s">
        <v>15</v>
      </c>
      <c r="I385" s="1" t="s">
        <v>15</v>
      </c>
      <c r="J385" s="1" t="s">
        <v>16</v>
      </c>
      <c r="K385" s="2"/>
      <c r="L385" s="5">
        <f>K385*652.93</f>
        <v>0</v>
      </c>
    </row>
    <row r="386" spans="1:12">
      <c r="A386" s="1"/>
      <c r="B386" s="1">
        <v>885059</v>
      </c>
      <c r="C386" s="1" t="s">
        <v>1406</v>
      </c>
      <c r="D386" s="1" t="s">
        <v>1407</v>
      </c>
      <c r="E386" s="3" t="s">
        <v>1408</v>
      </c>
      <c r="F386" s="1" t="s">
        <v>843</v>
      </c>
      <c r="G386" s="1" t="s">
        <v>15</v>
      </c>
      <c r="H386" s="1" t="s">
        <v>15</v>
      </c>
      <c r="I386" s="1" t="s">
        <v>15</v>
      </c>
      <c r="J386" s="1" t="s">
        <v>16</v>
      </c>
      <c r="K386" s="2"/>
      <c r="L386" s="5">
        <f>K386*264.36</f>
        <v>0</v>
      </c>
    </row>
    <row r="387" spans="1:12">
      <c r="A387" s="1"/>
      <c r="B387" s="1">
        <v>885060</v>
      </c>
      <c r="C387" s="1" t="s">
        <v>1409</v>
      </c>
      <c r="D387" s="1" t="s">
        <v>1410</v>
      </c>
      <c r="E387" s="3" t="s">
        <v>1411</v>
      </c>
      <c r="F387" s="1" t="s">
        <v>479</v>
      </c>
      <c r="G387" s="1" t="s">
        <v>15</v>
      </c>
      <c r="H387" s="1" t="s">
        <v>15</v>
      </c>
      <c r="I387" s="1" t="s">
        <v>15</v>
      </c>
      <c r="J387" s="1" t="s">
        <v>16</v>
      </c>
      <c r="K387" s="2"/>
      <c r="L387" s="5">
        <f>K387*175.18</f>
        <v>0</v>
      </c>
    </row>
    <row r="388" spans="1:12">
      <c r="A388" s="1"/>
      <c r="B388" s="1">
        <v>885061</v>
      </c>
      <c r="C388" s="1" t="s">
        <v>1412</v>
      </c>
      <c r="D388" s="1" t="s">
        <v>1413</v>
      </c>
      <c r="E388" s="3" t="s">
        <v>1414</v>
      </c>
      <c r="F388" s="1" t="s">
        <v>653</v>
      </c>
      <c r="G388" s="1" t="s">
        <v>15</v>
      </c>
      <c r="H388" s="1" t="s">
        <v>15</v>
      </c>
      <c r="I388" s="1" t="s">
        <v>15</v>
      </c>
      <c r="J388" s="1" t="s">
        <v>16</v>
      </c>
      <c r="K388" s="2"/>
      <c r="L388" s="5">
        <f>K388*146.51</f>
        <v>0</v>
      </c>
    </row>
    <row r="389" spans="1:12">
      <c r="A389" s="1"/>
      <c r="B389" s="1">
        <v>885062</v>
      </c>
      <c r="C389" s="1" t="s">
        <v>1415</v>
      </c>
      <c r="D389" s="1" t="s">
        <v>1416</v>
      </c>
      <c r="E389" s="3" t="s">
        <v>1417</v>
      </c>
      <c r="F389" s="1" t="s">
        <v>56</v>
      </c>
      <c r="G389" s="1" t="s">
        <v>15</v>
      </c>
      <c r="H389" s="1" t="s">
        <v>15</v>
      </c>
      <c r="I389" s="1" t="s">
        <v>15</v>
      </c>
      <c r="J389" s="1" t="s">
        <v>16</v>
      </c>
      <c r="K389" s="2"/>
      <c r="L389" s="5">
        <f>K389*237.28</f>
        <v>0</v>
      </c>
    </row>
    <row r="390" spans="1:12">
      <c r="A390" s="1"/>
      <c r="B390" s="1">
        <v>885063</v>
      </c>
      <c r="C390" s="1" t="s">
        <v>1418</v>
      </c>
      <c r="D390" s="1" t="s">
        <v>1419</v>
      </c>
      <c r="E390" s="3" t="s">
        <v>1420</v>
      </c>
      <c r="F390" s="1" t="s">
        <v>657</v>
      </c>
      <c r="G390" s="1" t="s">
        <v>15</v>
      </c>
      <c r="H390" s="1" t="s">
        <v>15</v>
      </c>
      <c r="I390" s="1" t="s">
        <v>15</v>
      </c>
      <c r="J390" s="1" t="s">
        <v>16</v>
      </c>
      <c r="K390" s="2"/>
      <c r="L390" s="5">
        <f>K390*151.29</f>
        <v>0</v>
      </c>
    </row>
    <row r="391" spans="1:12">
      <c r="A391" s="1"/>
      <c r="B391" s="1">
        <v>885064</v>
      </c>
      <c r="C391" s="1" t="s">
        <v>1421</v>
      </c>
      <c r="D391" s="1" t="s">
        <v>1422</v>
      </c>
      <c r="E391" s="3" t="s">
        <v>1423</v>
      </c>
      <c r="F391" s="1" t="s">
        <v>979</v>
      </c>
      <c r="G391" s="1" t="s">
        <v>15</v>
      </c>
      <c r="H391" s="1" t="s">
        <v>15</v>
      </c>
      <c r="I391" s="1" t="s">
        <v>15</v>
      </c>
      <c r="J391" s="1" t="s">
        <v>16</v>
      </c>
      <c r="K391" s="2"/>
      <c r="L391" s="5">
        <f>K391*65.29</f>
        <v>0</v>
      </c>
    </row>
    <row r="392" spans="1:12">
      <c r="A392" s="1"/>
      <c r="B392" s="1">
        <v>885065</v>
      </c>
      <c r="C392" s="1" t="s">
        <v>1424</v>
      </c>
      <c r="D392" s="1" t="s">
        <v>1425</v>
      </c>
      <c r="E392" s="3" t="s">
        <v>1426</v>
      </c>
      <c r="F392" s="1" t="s">
        <v>144</v>
      </c>
      <c r="G392" s="1" t="s">
        <v>15</v>
      </c>
      <c r="H392" s="1" t="s">
        <v>15</v>
      </c>
      <c r="I392" s="1" t="s">
        <v>15</v>
      </c>
      <c r="J392" s="1" t="s">
        <v>16</v>
      </c>
      <c r="K392" s="2"/>
      <c r="L392" s="5">
        <f>K392*95.55</f>
        <v>0</v>
      </c>
    </row>
    <row r="393" spans="1:12">
      <c r="A393" s="1"/>
      <c r="B393" s="1">
        <v>885089</v>
      </c>
      <c r="C393" s="1" t="s">
        <v>1427</v>
      </c>
      <c r="D393" s="1" t="s">
        <v>1428</v>
      </c>
      <c r="E393" s="3" t="s">
        <v>1429</v>
      </c>
      <c r="F393" s="1" t="s">
        <v>1430</v>
      </c>
      <c r="G393" s="1" t="s">
        <v>15</v>
      </c>
      <c r="H393" s="1" t="s">
        <v>15</v>
      </c>
      <c r="I393" s="1" t="s">
        <v>15</v>
      </c>
      <c r="J393" s="1" t="s">
        <v>16</v>
      </c>
      <c r="K393" s="2"/>
      <c r="L393" s="5">
        <f>K393*130.59</f>
        <v>0</v>
      </c>
    </row>
    <row r="394" spans="1:12">
      <c r="A394" s="1"/>
      <c r="B394" s="1">
        <v>885090</v>
      </c>
      <c r="C394" s="1" t="s">
        <v>1431</v>
      </c>
      <c r="D394" s="1" t="s">
        <v>1432</v>
      </c>
      <c r="E394" s="3" t="s">
        <v>1433</v>
      </c>
      <c r="F394" s="1" t="s">
        <v>531</v>
      </c>
      <c r="G394" s="1" t="s">
        <v>15</v>
      </c>
      <c r="H394" s="1" t="s">
        <v>15</v>
      </c>
      <c r="I394" s="1" t="s">
        <v>15</v>
      </c>
      <c r="J394" s="1" t="s">
        <v>16</v>
      </c>
      <c r="K394" s="2"/>
      <c r="L394" s="5">
        <f>K394*189.51</f>
        <v>0</v>
      </c>
    </row>
    <row r="395" spans="1:12">
      <c r="A395" s="1"/>
      <c r="B395" s="1">
        <v>885091</v>
      </c>
      <c r="C395" s="1" t="s">
        <v>1434</v>
      </c>
      <c r="D395" s="1" t="s">
        <v>1435</v>
      </c>
      <c r="E395" s="3" t="s">
        <v>1436</v>
      </c>
      <c r="F395" s="1" t="s">
        <v>1156</v>
      </c>
      <c r="G395" s="1" t="s">
        <v>15</v>
      </c>
      <c r="H395" s="1" t="s">
        <v>15</v>
      </c>
      <c r="I395" s="1" t="s">
        <v>15</v>
      </c>
      <c r="J395" s="1" t="s">
        <v>16</v>
      </c>
      <c r="K395" s="2"/>
      <c r="L395" s="5">
        <f>K395*160.84</f>
        <v>0</v>
      </c>
    </row>
    <row r="396" spans="1:12">
      <c r="A396" s="1"/>
      <c r="B396" s="1">
        <v>885092</v>
      </c>
      <c r="C396" s="1" t="s">
        <v>1437</v>
      </c>
      <c r="D396" s="1" t="s">
        <v>1438</v>
      </c>
      <c r="E396" s="3" t="s">
        <v>1439</v>
      </c>
      <c r="F396" s="1" t="s">
        <v>1134</v>
      </c>
      <c r="G396" s="1" t="s">
        <v>15</v>
      </c>
      <c r="H396" s="1" t="s">
        <v>15</v>
      </c>
      <c r="I396" s="1" t="s">
        <v>15</v>
      </c>
      <c r="J396" s="1" t="s">
        <v>16</v>
      </c>
      <c r="K396" s="2"/>
      <c r="L396" s="5">
        <f>K396*299.39</f>
        <v>0</v>
      </c>
    </row>
    <row r="397" spans="1:12">
      <c r="A397" s="1"/>
      <c r="B397" s="1">
        <v>885093</v>
      </c>
      <c r="C397" s="1" t="s">
        <v>1440</v>
      </c>
      <c r="D397" s="1" t="s">
        <v>1441</v>
      </c>
      <c r="E397" s="3" t="s">
        <v>1442</v>
      </c>
      <c r="F397" s="1" t="s">
        <v>531</v>
      </c>
      <c r="G397" s="1" t="s">
        <v>15</v>
      </c>
      <c r="H397" s="1" t="s">
        <v>15</v>
      </c>
      <c r="I397" s="1" t="s">
        <v>15</v>
      </c>
      <c r="J397" s="1" t="s">
        <v>16</v>
      </c>
      <c r="K397" s="2"/>
      <c r="L397" s="5">
        <f>K397*189.51</f>
        <v>0</v>
      </c>
    </row>
    <row r="398" spans="1:12">
      <c r="A398" s="1"/>
      <c r="B398" s="1">
        <v>885094</v>
      </c>
      <c r="C398" s="1" t="s">
        <v>1443</v>
      </c>
      <c r="D398" s="1" t="s">
        <v>1444</v>
      </c>
      <c r="E398" s="3" t="s">
        <v>1445</v>
      </c>
      <c r="F398" s="1" t="s">
        <v>687</v>
      </c>
      <c r="G398" s="1" t="s">
        <v>15</v>
      </c>
      <c r="H398" s="1" t="s">
        <v>15</v>
      </c>
      <c r="I398" s="1" t="s">
        <v>15</v>
      </c>
      <c r="J398" s="1" t="s">
        <v>16</v>
      </c>
      <c r="K398" s="2"/>
      <c r="L398" s="5">
        <f>K398*262.76</f>
        <v>0</v>
      </c>
    </row>
    <row r="399" spans="1:12">
      <c r="A399" s="1"/>
      <c r="B399" s="1">
        <v>885095</v>
      </c>
      <c r="C399" s="1" t="s">
        <v>1446</v>
      </c>
      <c r="D399" s="1" t="s">
        <v>1447</v>
      </c>
      <c r="E399" s="3" t="s">
        <v>1448</v>
      </c>
      <c r="F399" s="1" t="s">
        <v>1449</v>
      </c>
      <c r="G399" s="1" t="s">
        <v>15</v>
      </c>
      <c r="H399" s="1" t="s">
        <v>15</v>
      </c>
      <c r="I399" s="1" t="s">
        <v>15</v>
      </c>
      <c r="J399" s="1" t="s">
        <v>16</v>
      </c>
      <c r="K399" s="2"/>
      <c r="L399" s="5">
        <f>K399*385.39</f>
        <v>0</v>
      </c>
    </row>
    <row r="400" spans="1:12">
      <c r="A400" s="1"/>
      <c r="B400" s="1">
        <v>885102</v>
      </c>
      <c r="C400" s="1" t="s">
        <v>1450</v>
      </c>
      <c r="D400" s="1" t="s">
        <v>1451</v>
      </c>
      <c r="E400" s="3" t="s">
        <v>1452</v>
      </c>
      <c r="F400" s="1" t="s">
        <v>579</v>
      </c>
      <c r="G400" s="1" t="s">
        <v>15</v>
      </c>
      <c r="H400" s="1" t="s">
        <v>15</v>
      </c>
      <c r="I400" s="1" t="s">
        <v>15</v>
      </c>
      <c r="J400" s="1" t="s">
        <v>16</v>
      </c>
      <c r="K400" s="2"/>
      <c r="L400" s="5">
        <f>K400*394.94</f>
        <v>0</v>
      </c>
    </row>
    <row r="401" spans="1:12">
      <c r="A401" s="1"/>
      <c r="B401" s="1">
        <v>885103</v>
      </c>
      <c r="C401" s="1" t="s">
        <v>1453</v>
      </c>
      <c r="D401" s="1" t="s">
        <v>1454</v>
      </c>
      <c r="E401" s="3" t="s">
        <v>1455</v>
      </c>
      <c r="F401" s="1" t="s">
        <v>1456</v>
      </c>
      <c r="G401" s="1" t="s">
        <v>15</v>
      </c>
      <c r="H401" s="1" t="s">
        <v>15</v>
      </c>
      <c r="I401" s="1" t="s">
        <v>15</v>
      </c>
      <c r="J401" s="1" t="s">
        <v>16</v>
      </c>
      <c r="K401" s="2"/>
      <c r="L401" s="5">
        <f>K401*517.56</f>
        <v>0</v>
      </c>
    </row>
    <row r="402" spans="1:12">
      <c r="A402" s="1"/>
      <c r="B402" s="1">
        <v>885104</v>
      </c>
      <c r="C402" s="1" t="s">
        <v>1457</v>
      </c>
      <c r="D402" s="1" t="s">
        <v>1458</v>
      </c>
      <c r="E402" s="3" t="s">
        <v>1459</v>
      </c>
      <c r="F402" s="1" t="s">
        <v>1460</v>
      </c>
      <c r="G402" s="1" t="s">
        <v>15</v>
      </c>
      <c r="H402" s="1" t="s">
        <v>15</v>
      </c>
      <c r="I402" s="1" t="s">
        <v>15</v>
      </c>
      <c r="J402" s="1" t="s">
        <v>16</v>
      </c>
      <c r="K402" s="2"/>
      <c r="L402" s="5">
        <f>K402*824.92</f>
        <v>0</v>
      </c>
    </row>
    <row r="403" spans="1:12">
      <c r="A403" s="1"/>
      <c r="B403" s="1">
        <v>885105</v>
      </c>
      <c r="C403" s="1" t="s">
        <v>1461</v>
      </c>
      <c r="D403" s="1" t="s">
        <v>1462</v>
      </c>
      <c r="E403" s="3" t="s">
        <v>1463</v>
      </c>
      <c r="F403" s="1" t="s">
        <v>44</v>
      </c>
      <c r="G403" s="1" t="s">
        <v>15</v>
      </c>
      <c r="H403" s="1" t="s">
        <v>15</v>
      </c>
      <c r="I403" s="1" t="s">
        <v>15</v>
      </c>
      <c r="J403" s="1" t="s">
        <v>16</v>
      </c>
      <c r="K403" s="2"/>
      <c r="L403" s="5">
        <f>K403*89.18</f>
        <v>0</v>
      </c>
    </row>
    <row r="404" spans="1:12">
      <c r="A404" s="1"/>
      <c r="B404" s="1">
        <v>885107</v>
      </c>
      <c r="C404" s="1" t="s">
        <v>1464</v>
      </c>
      <c r="D404" s="1" t="s">
        <v>1465</v>
      </c>
      <c r="E404" s="3" t="s">
        <v>1466</v>
      </c>
      <c r="F404" s="1" t="s">
        <v>1467</v>
      </c>
      <c r="G404" s="1" t="s">
        <v>15</v>
      </c>
      <c r="H404" s="1" t="s">
        <v>15</v>
      </c>
      <c r="I404" s="1" t="s">
        <v>15</v>
      </c>
      <c r="J404" s="1" t="s">
        <v>16</v>
      </c>
      <c r="K404" s="2"/>
      <c r="L404" s="5">
        <f>K404*156.07</f>
        <v>0</v>
      </c>
    </row>
    <row r="405" spans="1:12">
      <c r="A405" s="1"/>
      <c r="B405" s="1">
        <v>885108</v>
      </c>
      <c r="C405" s="1" t="s">
        <v>1468</v>
      </c>
      <c r="D405" s="1" t="s">
        <v>1469</v>
      </c>
      <c r="E405" s="3" t="s">
        <v>1470</v>
      </c>
      <c r="F405" s="1" t="s">
        <v>322</v>
      </c>
      <c r="G405" s="1" t="s">
        <v>15</v>
      </c>
      <c r="H405" s="1" t="s">
        <v>15</v>
      </c>
      <c r="I405" s="1" t="s">
        <v>15</v>
      </c>
      <c r="J405" s="1" t="s">
        <v>16</v>
      </c>
      <c r="K405" s="2"/>
      <c r="L405" s="5">
        <f>K405*222.95</f>
        <v>0</v>
      </c>
    </row>
    <row r="406" spans="1:12">
      <c r="A406" s="1"/>
      <c r="B406" s="1">
        <v>885978</v>
      </c>
      <c r="C406" s="1" t="s">
        <v>1471</v>
      </c>
      <c r="D406" s="1" t="s">
        <v>1472</v>
      </c>
      <c r="E406" s="3" t="s">
        <v>1473</v>
      </c>
      <c r="F406" s="1" t="s">
        <v>1474</v>
      </c>
      <c r="G406" s="1" t="s">
        <v>15</v>
      </c>
      <c r="H406" s="1" t="s">
        <v>15</v>
      </c>
      <c r="I406" s="1" t="s">
        <v>15</v>
      </c>
      <c r="J406" s="1" t="s">
        <v>16</v>
      </c>
      <c r="K406" s="2"/>
      <c r="L406" s="5">
        <f>K406*148.10</f>
        <v>0</v>
      </c>
    </row>
    <row r="407" spans="1:12">
      <c r="A407" s="1"/>
      <c r="B407" s="1">
        <v>885979</v>
      </c>
      <c r="C407" s="1" t="s">
        <v>1475</v>
      </c>
      <c r="D407" s="1" t="s">
        <v>1476</v>
      </c>
      <c r="E407" s="3" t="s">
        <v>1477</v>
      </c>
      <c r="F407" s="1" t="s">
        <v>535</v>
      </c>
      <c r="G407" s="1" t="s">
        <v>15</v>
      </c>
      <c r="H407" s="1" t="s">
        <v>15</v>
      </c>
      <c r="I407" s="1" t="s">
        <v>15</v>
      </c>
      <c r="J407" s="1" t="s">
        <v>16</v>
      </c>
      <c r="K407" s="2"/>
      <c r="L407" s="5">
        <f>K407*219.77</f>
        <v>0</v>
      </c>
    </row>
    <row r="408" spans="1:12">
      <c r="A408" s="1"/>
      <c r="B408" s="1">
        <v>885980</v>
      </c>
      <c r="C408" s="1" t="s">
        <v>1478</v>
      </c>
      <c r="D408" s="1" t="s">
        <v>1479</v>
      </c>
      <c r="E408" s="3" t="s">
        <v>1480</v>
      </c>
      <c r="F408" s="1" t="s">
        <v>1481</v>
      </c>
      <c r="G408" s="1" t="s">
        <v>15</v>
      </c>
      <c r="H408" s="1" t="s">
        <v>15</v>
      </c>
      <c r="I408" s="1" t="s">
        <v>15</v>
      </c>
      <c r="J408" s="1" t="s">
        <v>16</v>
      </c>
      <c r="K408" s="2"/>
      <c r="L408" s="5">
        <f>K408*162.44</f>
        <v>0</v>
      </c>
    </row>
    <row r="409" spans="1:12">
      <c r="A409" s="1"/>
      <c r="B409" s="1">
        <v>885981</v>
      </c>
      <c r="C409" s="1" t="s">
        <v>1482</v>
      </c>
      <c r="D409" s="1" t="s">
        <v>1483</v>
      </c>
      <c r="E409" s="3" t="s">
        <v>1484</v>
      </c>
      <c r="F409" s="1" t="s">
        <v>1127</v>
      </c>
      <c r="G409" s="1" t="s">
        <v>15</v>
      </c>
      <c r="H409" s="1" t="s">
        <v>15</v>
      </c>
      <c r="I409" s="1" t="s">
        <v>15</v>
      </c>
      <c r="J409" s="1" t="s">
        <v>16</v>
      </c>
      <c r="K409" s="2"/>
      <c r="L409" s="5">
        <f>K409*192.69</f>
        <v>0</v>
      </c>
    </row>
    <row r="410" spans="1:12">
      <c r="A410" s="1"/>
      <c r="B410" s="1">
        <v>885982</v>
      </c>
      <c r="C410" s="1" t="s">
        <v>1485</v>
      </c>
      <c r="D410" s="1" t="s">
        <v>1486</v>
      </c>
      <c r="E410" s="3" t="s">
        <v>1487</v>
      </c>
      <c r="F410" s="1" t="s">
        <v>1362</v>
      </c>
      <c r="G410" s="1" t="s">
        <v>15</v>
      </c>
      <c r="H410" s="1" t="s">
        <v>15</v>
      </c>
      <c r="I410" s="1" t="s">
        <v>15</v>
      </c>
      <c r="J410" s="1" t="s">
        <v>16</v>
      </c>
      <c r="K410" s="2"/>
      <c r="L410" s="5">
        <f>K410*152.88</f>
        <v>0</v>
      </c>
    </row>
    <row r="411" spans="1:12">
      <c r="A411" s="1"/>
      <c r="B411" s="1">
        <v>885986</v>
      </c>
      <c r="C411" s="1" t="s">
        <v>1488</v>
      </c>
      <c r="D411" s="1" t="s">
        <v>1489</v>
      </c>
      <c r="E411" s="3" t="s">
        <v>1490</v>
      </c>
      <c r="F411" s="1" t="s">
        <v>1491</v>
      </c>
      <c r="G411" s="1" t="s">
        <v>15</v>
      </c>
      <c r="H411" s="1" t="s">
        <v>15</v>
      </c>
      <c r="I411" s="1" t="s">
        <v>15</v>
      </c>
      <c r="J411" s="1" t="s">
        <v>16</v>
      </c>
      <c r="K411" s="2"/>
      <c r="L411" s="5">
        <f>K411*138.55</f>
        <v>0</v>
      </c>
    </row>
    <row r="412" spans="1:12">
      <c r="A412" s="1"/>
      <c r="B412" s="1">
        <v>886044</v>
      </c>
      <c r="C412" s="1" t="s">
        <v>1492</v>
      </c>
      <c r="D412" s="1" t="s">
        <v>1493</v>
      </c>
      <c r="E412" s="3" t="s">
        <v>1494</v>
      </c>
      <c r="F412" s="1" t="s">
        <v>1495</v>
      </c>
      <c r="G412" s="1" t="s">
        <v>15</v>
      </c>
      <c r="H412" s="1" t="s">
        <v>15</v>
      </c>
      <c r="I412" s="1" t="s">
        <v>15</v>
      </c>
      <c r="J412" s="1" t="s">
        <v>16</v>
      </c>
      <c r="K412" s="2"/>
      <c r="L412" s="5">
        <f>K412*22.30</f>
        <v>0</v>
      </c>
    </row>
    <row r="413" spans="1:12">
      <c r="A413" s="1"/>
      <c r="B413" s="1">
        <v>886045</v>
      </c>
      <c r="C413" s="1" t="s">
        <v>1496</v>
      </c>
      <c r="D413" s="1" t="s">
        <v>1497</v>
      </c>
      <c r="E413" s="3" t="s">
        <v>1498</v>
      </c>
      <c r="F413" s="1" t="s">
        <v>1499</v>
      </c>
      <c r="G413" s="1" t="s">
        <v>15</v>
      </c>
      <c r="H413" s="1" t="s">
        <v>15</v>
      </c>
      <c r="I413" s="1" t="s">
        <v>15</v>
      </c>
      <c r="J413" s="1" t="s">
        <v>16</v>
      </c>
      <c r="K413" s="2"/>
      <c r="L413" s="5">
        <f>K413*31.85</f>
        <v>0</v>
      </c>
    </row>
    <row r="414" spans="1:12">
      <c r="A414" s="1"/>
      <c r="B414" s="1">
        <v>886046</v>
      </c>
      <c r="C414" s="1" t="s">
        <v>1500</v>
      </c>
      <c r="D414" s="1" t="s">
        <v>1501</v>
      </c>
      <c r="E414" s="3" t="s">
        <v>1502</v>
      </c>
      <c r="F414" s="1" t="s">
        <v>1503</v>
      </c>
      <c r="G414" s="1" t="s">
        <v>15</v>
      </c>
      <c r="H414" s="1" t="s">
        <v>15</v>
      </c>
      <c r="I414" s="1" t="s">
        <v>15</v>
      </c>
      <c r="J414" s="1" t="s">
        <v>16</v>
      </c>
      <c r="K414" s="2"/>
      <c r="L414" s="5">
        <f>K414*39.81</f>
        <v>0</v>
      </c>
    </row>
    <row r="415" spans="1:12">
      <c r="A415" s="1"/>
      <c r="B415" s="1">
        <v>886047</v>
      </c>
      <c r="C415" s="1" t="s">
        <v>1504</v>
      </c>
      <c r="D415" s="1" t="s">
        <v>1505</v>
      </c>
      <c r="E415" s="3" t="s">
        <v>1506</v>
      </c>
      <c r="F415" s="1" t="s">
        <v>1507</v>
      </c>
      <c r="G415" s="1" t="s">
        <v>15</v>
      </c>
      <c r="H415" s="1" t="s">
        <v>15</v>
      </c>
      <c r="I415" s="1" t="s">
        <v>15</v>
      </c>
      <c r="J415" s="1" t="s">
        <v>16</v>
      </c>
      <c r="K415" s="2"/>
      <c r="L415" s="5">
        <f>K415*50.96</f>
        <v>0</v>
      </c>
    </row>
    <row r="416" spans="1:12">
      <c r="A416" s="1"/>
      <c r="B416" s="1">
        <v>886048</v>
      </c>
      <c r="C416" s="1" t="s">
        <v>1508</v>
      </c>
      <c r="D416" s="1" t="s">
        <v>1509</v>
      </c>
      <c r="E416" s="3" t="s">
        <v>1510</v>
      </c>
      <c r="F416" s="1" t="s">
        <v>1511</v>
      </c>
      <c r="G416" s="1" t="s">
        <v>15</v>
      </c>
      <c r="H416" s="1" t="s">
        <v>15</v>
      </c>
      <c r="I416" s="1" t="s">
        <v>15</v>
      </c>
      <c r="J416" s="1" t="s">
        <v>16</v>
      </c>
      <c r="K416" s="2"/>
      <c r="L416" s="5">
        <f>K416*62.11</f>
        <v>0</v>
      </c>
    </row>
    <row r="417" spans="1:12">
      <c r="A417" s="1"/>
      <c r="B417" s="1">
        <v>886049</v>
      </c>
      <c r="C417" s="1" t="s">
        <v>1512</v>
      </c>
      <c r="D417" s="1" t="s">
        <v>1513</v>
      </c>
      <c r="E417" s="3" t="s">
        <v>1514</v>
      </c>
      <c r="F417" s="1" t="s">
        <v>14</v>
      </c>
      <c r="G417" s="1" t="s">
        <v>15</v>
      </c>
      <c r="H417" s="1" t="s">
        <v>15</v>
      </c>
      <c r="I417" s="1" t="s">
        <v>15</v>
      </c>
      <c r="J417" s="1" t="s">
        <v>16</v>
      </c>
      <c r="K417" s="2"/>
      <c r="L417" s="5">
        <f>K417*74.85</f>
        <v>0</v>
      </c>
    </row>
    <row r="418" spans="1:12">
      <c r="A418" s="1"/>
      <c r="B418" s="1">
        <v>886050</v>
      </c>
      <c r="C418" s="1" t="s">
        <v>1515</v>
      </c>
      <c r="D418" s="1" t="s">
        <v>1516</v>
      </c>
      <c r="E418" s="3" t="s">
        <v>1517</v>
      </c>
      <c r="F418" s="1" t="s">
        <v>1518</v>
      </c>
      <c r="G418" s="1" t="s">
        <v>15</v>
      </c>
      <c r="H418" s="1" t="s">
        <v>15</v>
      </c>
      <c r="I418" s="1" t="s">
        <v>15</v>
      </c>
      <c r="J418" s="1" t="s">
        <v>16</v>
      </c>
      <c r="K418" s="2"/>
      <c r="L418" s="5">
        <f>K418*79.63</f>
        <v>0</v>
      </c>
    </row>
    <row r="419" spans="1:12">
      <c r="A419" s="1"/>
      <c r="B419" s="1">
        <v>886051</v>
      </c>
      <c r="C419" s="1" t="s">
        <v>1519</v>
      </c>
      <c r="D419" s="1" t="s">
        <v>1520</v>
      </c>
      <c r="E419" s="3" t="s">
        <v>1521</v>
      </c>
      <c r="F419" s="1" t="s">
        <v>1522</v>
      </c>
      <c r="G419" s="1" t="s">
        <v>15</v>
      </c>
      <c r="H419" s="1" t="s">
        <v>15</v>
      </c>
      <c r="I419" s="1" t="s">
        <v>15</v>
      </c>
      <c r="J419" s="1" t="s">
        <v>16</v>
      </c>
      <c r="K419" s="2"/>
      <c r="L419" s="5">
        <f>K419*92.37</f>
        <v>0</v>
      </c>
    </row>
    <row r="420" spans="1:12">
      <c r="A420" s="1"/>
      <c r="B420" s="1">
        <v>886052</v>
      </c>
      <c r="C420" s="1" t="s">
        <v>1523</v>
      </c>
      <c r="D420" s="1" t="s">
        <v>1524</v>
      </c>
      <c r="E420" s="3" t="s">
        <v>1525</v>
      </c>
      <c r="F420" s="1" t="s">
        <v>664</v>
      </c>
      <c r="G420" s="1" t="s">
        <v>15</v>
      </c>
      <c r="H420" s="1" t="s">
        <v>15</v>
      </c>
      <c r="I420" s="1" t="s">
        <v>15</v>
      </c>
      <c r="J420" s="1" t="s">
        <v>16</v>
      </c>
      <c r="K420" s="2"/>
      <c r="L420" s="5">
        <f>K420*54.15</f>
        <v>0</v>
      </c>
    </row>
    <row r="421" spans="1:12">
      <c r="A421" s="1"/>
      <c r="B421" s="1">
        <v>886053</v>
      </c>
      <c r="C421" s="1" t="s">
        <v>1526</v>
      </c>
      <c r="D421" s="1" t="s">
        <v>1527</v>
      </c>
      <c r="E421" s="3" t="s">
        <v>1528</v>
      </c>
      <c r="F421" s="1" t="s">
        <v>1529</v>
      </c>
      <c r="G421" s="1" t="s">
        <v>15</v>
      </c>
      <c r="H421" s="1" t="s">
        <v>15</v>
      </c>
      <c r="I421" s="1" t="s">
        <v>15</v>
      </c>
      <c r="J421" s="1" t="s">
        <v>16</v>
      </c>
      <c r="K421" s="2"/>
      <c r="L421" s="5">
        <f>K421*57.33</f>
        <v>0</v>
      </c>
    </row>
    <row r="422" spans="1:12">
      <c r="A422" s="1"/>
      <c r="B422" s="1">
        <v>886054</v>
      </c>
      <c r="C422" s="1" t="s">
        <v>1530</v>
      </c>
      <c r="D422" s="1" t="s">
        <v>1531</v>
      </c>
      <c r="E422" s="3" t="s">
        <v>1532</v>
      </c>
      <c r="F422" s="1" t="s">
        <v>378</v>
      </c>
      <c r="G422" s="1" t="s">
        <v>15</v>
      </c>
      <c r="H422" s="1" t="s">
        <v>15</v>
      </c>
      <c r="I422" s="1" t="s">
        <v>15</v>
      </c>
      <c r="J422" s="1" t="s">
        <v>16</v>
      </c>
      <c r="K422" s="2"/>
      <c r="L422" s="5">
        <f>K422*70.07</f>
        <v>0</v>
      </c>
    </row>
    <row r="423" spans="1:12">
      <c r="A423" s="1"/>
      <c r="B423" s="1">
        <v>886055</v>
      </c>
      <c r="C423" s="1" t="s">
        <v>1533</v>
      </c>
      <c r="D423" s="1" t="s">
        <v>1534</v>
      </c>
      <c r="E423" s="3" t="s">
        <v>1535</v>
      </c>
      <c r="F423" s="1" t="s">
        <v>24</v>
      </c>
      <c r="G423" s="1" t="s">
        <v>15</v>
      </c>
      <c r="H423" s="1" t="s">
        <v>15</v>
      </c>
      <c r="I423" s="1" t="s">
        <v>15</v>
      </c>
      <c r="J423" s="1" t="s">
        <v>16</v>
      </c>
      <c r="K423" s="2"/>
      <c r="L423" s="5">
        <f>K423*98.74</f>
        <v>0</v>
      </c>
    </row>
    <row r="424" spans="1:12">
      <c r="A424" s="1"/>
      <c r="B424" s="1">
        <v>886056</v>
      </c>
      <c r="C424" s="1" t="s">
        <v>1536</v>
      </c>
      <c r="D424" s="1" t="s">
        <v>1537</v>
      </c>
      <c r="E424" s="3" t="s">
        <v>1538</v>
      </c>
      <c r="F424" s="1" t="s">
        <v>649</v>
      </c>
      <c r="G424" s="1" t="s">
        <v>15</v>
      </c>
      <c r="H424" s="1" t="s">
        <v>15</v>
      </c>
      <c r="I424" s="1" t="s">
        <v>15</v>
      </c>
      <c r="J424" s="1" t="s">
        <v>16</v>
      </c>
      <c r="K424" s="2"/>
      <c r="L424" s="5">
        <f>K424*136.96</f>
        <v>0</v>
      </c>
    </row>
    <row r="425" spans="1:12">
      <c r="A425" s="1"/>
      <c r="B425" s="1">
        <v>886057</v>
      </c>
      <c r="C425" s="1" t="s">
        <v>1539</v>
      </c>
      <c r="D425" s="1" t="s">
        <v>1540</v>
      </c>
      <c r="E425" s="3" t="s">
        <v>1541</v>
      </c>
      <c r="F425" s="1" t="s">
        <v>1156</v>
      </c>
      <c r="G425" s="1" t="s">
        <v>15</v>
      </c>
      <c r="H425" s="1" t="s">
        <v>15</v>
      </c>
      <c r="I425" s="1" t="s">
        <v>15</v>
      </c>
      <c r="J425" s="1" t="s">
        <v>16</v>
      </c>
      <c r="K425" s="2"/>
      <c r="L425" s="5">
        <f>K425*160.84</f>
        <v>0</v>
      </c>
    </row>
    <row r="426" spans="1:12">
      <c r="A426" s="1"/>
      <c r="B426" s="1">
        <v>886058</v>
      </c>
      <c r="C426" s="1" t="s">
        <v>1542</v>
      </c>
      <c r="D426" s="1" t="s">
        <v>1543</v>
      </c>
      <c r="E426" s="3" t="s">
        <v>1544</v>
      </c>
      <c r="F426" s="1" t="s">
        <v>232</v>
      </c>
      <c r="G426" s="1" t="s">
        <v>15</v>
      </c>
      <c r="H426" s="1" t="s">
        <v>15</v>
      </c>
      <c r="I426" s="1" t="s">
        <v>15</v>
      </c>
      <c r="J426" s="1" t="s">
        <v>16</v>
      </c>
      <c r="K426" s="2"/>
      <c r="L426" s="5">
        <f>K426*179.95</f>
        <v>0</v>
      </c>
    </row>
    <row r="427" spans="1:12">
      <c r="A427" s="1"/>
      <c r="B427" s="1">
        <v>886059</v>
      </c>
      <c r="C427" s="1" t="s">
        <v>1545</v>
      </c>
      <c r="D427" s="1" t="s">
        <v>1546</v>
      </c>
      <c r="E427" s="3" t="s">
        <v>1547</v>
      </c>
      <c r="F427" s="1" t="s">
        <v>152</v>
      </c>
      <c r="G427" s="1" t="s">
        <v>15</v>
      </c>
      <c r="H427" s="1" t="s">
        <v>15</v>
      </c>
      <c r="I427" s="1" t="s">
        <v>15</v>
      </c>
      <c r="J427" s="1" t="s">
        <v>16</v>
      </c>
      <c r="K427" s="2"/>
      <c r="L427" s="5">
        <f>K427*214.99</f>
        <v>0</v>
      </c>
    </row>
    <row r="428" spans="1:12">
      <c r="A428" s="1"/>
      <c r="B428" s="1">
        <v>886060</v>
      </c>
      <c r="C428" s="1" t="s">
        <v>1548</v>
      </c>
      <c r="D428" s="1" t="s">
        <v>1549</v>
      </c>
      <c r="E428" s="3" t="s">
        <v>1550</v>
      </c>
      <c r="F428" s="1" t="s">
        <v>461</v>
      </c>
      <c r="G428" s="1" t="s">
        <v>15</v>
      </c>
      <c r="H428" s="1" t="s">
        <v>15</v>
      </c>
      <c r="I428" s="1" t="s">
        <v>15</v>
      </c>
      <c r="J428" s="1" t="s">
        <v>16</v>
      </c>
      <c r="K428" s="2"/>
      <c r="L428" s="5">
        <f>K428*86.00</f>
        <v>0</v>
      </c>
    </row>
    <row r="429" spans="1:12">
      <c r="A429" s="1"/>
      <c r="B429" s="1">
        <v>886061</v>
      </c>
      <c r="C429" s="1" t="s">
        <v>1551</v>
      </c>
      <c r="D429" s="1" t="s">
        <v>1552</v>
      </c>
      <c r="E429" s="3" t="s">
        <v>1553</v>
      </c>
      <c r="F429" s="1" t="s">
        <v>504</v>
      </c>
      <c r="G429" s="1" t="s">
        <v>15</v>
      </c>
      <c r="H429" s="1" t="s">
        <v>15</v>
      </c>
      <c r="I429" s="1" t="s">
        <v>15</v>
      </c>
      <c r="J429" s="1" t="s">
        <v>16</v>
      </c>
      <c r="K429" s="2"/>
      <c r="L429" s="5">
        <f>K429*87.59</f>
        <v>0</v>
      </c>
    </row>
    <row r="430" spans="1:12">
      <c r="A430" s="1"/>
      <c r="B430" s="1">
        <v>886062</v>
      </c>
      <c r="C430" s="1" t="s">
        <v>1554</v>
      </c>
      <c r="D430" s="1" t="s">
        <v>1555</v>
      </c>
      <c r="E430" s="3" t="s">
        <v>1556</v>
      </c>
      <c r="F430" s="1" t="s">
        <v>136</v>
      </c>
      <c r="G430" s="1" t="s">
        <v>15</v>
      </c>
      <c r="H430" s="1" t="s">
        <v>15</v>
      </c>
      <c r="I430" s="1" t="s">
        <v>15</v>
      </c>
      <c r="J430" s="1" t="s">
        <v>16</v>
      </c>
      <c r="K430" s="2"/>
      <c r="L430" s="5">
        <f>K430*90.77</f>
        <v>0</v>
      </c>
    </row>
    <row r="431" spans="1:12">
      <c r="A431" s="1"/>
      <c r="B431" s="1">
        <v>886063</v>
      </c>
      <c r="C431" s="1" t="s">
        <v>1557</v>
      </c>
      <c r="D431" s="1" t="s">
        <v>1558</v>
      </c>
      <c r="E431" s="3" t="s">
        <v>1559</v>
      </c>
      <c r="F431" s="1" t="s">
        <v>1522</v>
      </c>
      <c r="G431" s="1" t="s">
        <v>15</v>
      </c>
      <c r="H431" s="1" t="s">
        <v>15</v>
      </c>
      <c r="I431" s="1" t="s">
        <v>15</v>
      </c>
      <c r="J431" s="1" t="s">
        <v>16</v>
      </c>
      <c r="K431" s="2"/>
      <c r="L431" s="5">
        <f>K431*92.37</f>
        <v>0</v>
      </c>
    </row>
    <row r="432" spans="1:12">
      <c r="A432" s="1"/>
      <c r="B432" s="1">
        <v>886064</v>
      </c>
      <c r="C432" s="1" t="s">
        <v>1560</v>
      </c>
      <c r="D432" s="1" t="s">
        <v>1561</v>
      </c>
      <c r="E432" s="3" t="s">
        <v>1562</v>
      </c>
      <c r="F432" s="1" t="s">
        <v>432</v>
      </c>
      <c r="G432" s="1" t="s">
        <v>15</v>
      </c>
      <c r="H432" s="1" t="s">
        <v>15</v>
      </c>
      <c r="I432" s="1" t="s">
        <v>15</v>
      </c>
      <c r="J432" s="1" t="s">
        <v>16</v>
      </c>
      <c r="K432" s="2"/>
      <c r="L432" s="5">
        <f>K432*132.18</f>
        <v>0</v>
      </c>
    </row>
    <row r="433" spans="1:12">
      <c r="A433" s="1"/>
      <c r="B433" s="1">
        <v>886065</v>
      </c>
      <c r="C433" s="1" t="s">
        <v>1563</v>
      </c>
      <c r="D433" s="1" t="s">
        <v>1564</v>
      </c>
      <c r="E433" s="3" t="s">
        <v>1565</v>
      </c>
      <c r="F433" s="1" t="s">
        <v>1467</v>
      </c>
      <c r="G433" s="1" t="s">
        <v>15</v>
      </c>
      <c r="H433" s="1" t="s">
        <v>15</v>
      </c>
      <c r="I433" s="1" t="s">
        <v>15</v>
      </c>
      <c r="J433" s="1" t="s">
        <v>16</v>
      </c>
      <c r="K433" s="2"/>
      <c r="L433" s="5">
        <f>K433*156.07</f>
        <v>0</v>
      </c>
    </row>
    <row r="434" spans="1:12">
      <c r="A434" s="1"/>
      <c r="B434" s="1">
        <v>886066</v>
      </c>
      <c r="C434" s="1" t="s">
        <v>1566</v>
      </c>
      <c r="D434" s="1" t="s">
        <v>1567</v>
      </c>
      <c r="E434" s="3" t="s">
        <v>1568</v>
      </c>
      <c r="F434" s="1" t="s">
        <v>475</v>
      </c>
      <c r="G434" s="1" t="s">
        <v>15</v>
      </c>
      <c r="H434" s="1" t="s">
        <v>15</v>
      </c>
      <c r="I434" s="1" t="s">
        <v>15</v>
      </c>
      <c r="J434" s="1" t="s">
        <v>16</v>
      </c>
      <c r="K434" s="2"/>
      <c r="L434" s="5">
        <f>K434*114.66</f>
        <v>0</v>
      </c>
    </row>
    <row r="435" spans="1:12">
      <c r="A435" s="1"/>
      <c r="B435" s="1">
        <v>886067</v>
      </c>
      <c r="C435" s="1" t="s">
        <v>1569</v>
      </c>
      <c r="D435" s="1" t="s">
        <v>1570</v>
      </c>
      <c r="E435" s="3" t="s">
        <v>1571</v>
      </c>
      <c r="F435" s="1" t="s">
        <v>475</v>
      </c>
      <c r="G435" s="1" t="s">
        <v>15</v>
      </c>
      <c r="H435" s="1" t="s">
        <v>15</v>
      </c>
      <c r="I435" s="1" t="s">
        <v>15</v>
      </c>
      <c r="J435" s="1" t="s">
        <v>16</v>
      </c>
      <c r="K435" s="2"/>
      <c r="L435" s="5">
        <f>K435*114.66</f>
        <v>0</v>
      </c>
    </row>
    <row r="436" spans="1:12">
      <c r="A436" s="1"/>
      <c r="B436" s="1">
        <v>886068</v>
      </c>
      <c r="C436" s="1" t="s">
        <v>1572</v>
      </c>
      <c r="D436" s="1" t="s">
        <v>1573</v>
      </c>
      <c r="E436" s="3" t="s">
        <v>1574</v>
      </c>
      <c r="F436" s="1" t="s">
        <v>475</v>
      </c>
      <c r="G436" s="1" t="s">
        <v>15</v>
      </c>
      <c r="H436" s="1" t="s">
        <v>15</v>
      </c>
      <c r="I436" s="1" t="s">
        <v>15</v>
      </c>
      <c r="J436" s="1" t="s">
        <v>16</v>
      </c>
      <c r="K436" s="2"/>
      <c r="L436" s="5">
        <f>K436*114.66</f>
        <v>0</v>
      </c>
    </row>
    <row r="437" spans="1:12">
      <c r="A437" s="1"/>
      <c r="B437" s="1">
        <v>886069</v>
      </c>
      <c r="C437" s="1" t="s">
        <v>1575</v>
      </c>
      <c r="D437" s="1" t="s">
        <v>1576</v>
      </c>
      <c r="E437" s="3" t="s">
        <v>1577</v>
      </c>
      <c r="F437" s="1" t="s">
        <v>388</v>
      </c>
      <c r="G437" s="1" t="s">
        <v>15</v>
      </c>
      <c r="H437" s="1" t="s">
        <v>15</v>
      </c>
      <c r="I437" s="1" t="s">
        <v>15</v>
      </c>
      <c r="J437" s="1" t="s">
        <v>16</v>
      </c>
      <c r="K437" s="2"/>
      <c r="L437" s="5">
        <f>K437*116.25</f>
        <v>0</v>
      </c>
    </row>
    <row r="438" spans="1:12">
      <c r="A438" s="1"/>
      <c r="B438" s="1">
        <v>886085</v>
      </c>
      <c r="C438" s="1" t="s">
        <v>1578</v>
      </c>
      <c r="D438" s="1" t="s">
        <v>1579</v>
      </c>
      <c r="E438" s="3" t="s">
        <v>1580</v>
      </c>
      <c r="F438" s="1" t="s">
        <v>56</v>
      </c>
      <c r="G438" s="1" t="s">
        <v>15</v>
      </c>
      <c r="H438" s="1" t="s">
        <v>15</v>
      </c>
      <c r="I438" s="1" t="s">
        <v>15</v>
      </c>
      <c r="J438" s="1" t="s">
        <v>16</v>
      </c>
      <c r="K438" s="2"/>
      <c r="L438" s="5">
        <f>K438*237.28</f>
        <v>0</v>
      </c>
    </row>
    <row r="439" spans="1:12">
      <c r="A439" s="1"/>
      <c r="B439" s="1">
        <v>886086</v>
      </c>
      <c r="C439" s="1" t="s">
        <v>1581</v>
      </c>
      <c r="D439" s="1" t="s">
        <v>1582</v>
      </c>
      <c r="E439" s="3" t="s">
        <v>1583</v>
      </c>
      <c r="F439" s="1" t="s">
        <v>1141</v>
      </c>
      <c r="G439" s="1" t="s">
        <v>15</v>
      </c>
      <c r="H439" s="1" t="s">
        <v>15</v>
      </c>
      <c r="I439" s="1" t="s">
        <v>15</v>
      </c>
      <c r="J439" s="1" t="s">
        <v>16</v>
      </c>
      <c r="K439" s="2"/>
      <c r="L439" s="5">
        <f>K439*398.13</f>
        <v>0</v>
      </c>
    </row>
    <row r="440" spans="1:12">
      <c r="A440" s="1"/>
      <c r="B440" s="1">
        <v>886087</v>
      </c>
      <c r="C440" s="1" t="s">
        <v>1584</v>
      </c>
      <c r="D440" s="1" t="s">
        <v>1585</v>
      </c>
      <c r="E440" s="3" t="s">
        <v>1586</v>
      </c>
      <c r="F440" s="1" t="s">
        <v>1587</v>
      </c>
      <c r="G440" s="1" t="s">
        <v>15</v>
      </c>
      <c r="H440" s="1" t="s">
        <v>15</v>
      </c>
      <c r="I440" s="1" t="s">
        <v>15</v>
      </c>
      <c r="J440" s="1" t="s">
        <v>16</v>
      </c>
      <c r="K440" s="2"/>
      <c r="L440" s="5">
        <f>K440*342.39</f>
        <v>0</v>
      </c>
    </row>
    <row r="441" spans="1:12">
      <c r="A441" s="1"/>
      <c r="B441" s="1">
        <v>885847</v>
      </c>
      <c r="C441" s="1" t="s">
        <v>1588</v>
      </c>
      <c r="D441" s="1" t="s">
        <v>1589</v>
      </c>
      <c r="E441" s="3" t="s">
        <v>1590</v>
      </c>
      <c r="F441" s="1" t="s">
        <v>243</v>
      </c>
      <c r="G441" s="1" t="s">
        <v>15</v>
      </c>
      <c r="H441" s="1" t="s">
        <v>15</v>
      </c>
      <c r="I441" s="1" t="s">
        <v>15</v>
      </c>
      <c r="J441" s="1" t="s">
        <v>16</v>
      </c>
      <c r="K441" s="2"/>
      <c r="L441" s="5">
        <f>K441*293.02</f>
        <v>0</v>
      </c>
    </row>
    <row r="442" spans="1:12">
      <c r="A442" s="1"/>
      <c r="B442" s="1">
        <v>885848</v>
      </c>
      <c r="C442" s="1" t="s">
        <v>1591</v>
      </c>
      <c r="D442" s="1" t="s">
        <v>1592</v>
      </c>
      <c r="E442" s="3" t="s">
        <v>1593</v>
      </c>
      <c r="F442" s="1" t="s">
        <v>768</v>
      </c>
      <c r="G442" s="1" t="s">
        <v>15</v>
      </c>
      <c r="H442" s="1" t="s">
        <v>15</v>
      </c>
      <c r="I442" s="1" t="s">
        <v>15</v>
      </c>
      <c r="J442" s="1" t="s">
        <v>16</v>
      </c>
      <c r="K442" s="2"/>
      <c r="L442" s="5">
        <f>K442*480.94</f>
        <v>0</v>
      </c>
    </row>
    <row r="443" spans="1:12">
      <c r="A443" s="1"/>
      <c r="B443" s="1">
        <v>885849</v>
      </c>
      <c r="C443" s="1" t="s">
        <v>1594</v>
      </c>
      <c r="D443" s="1" t="s">
        <v>1595</v>
      </c>
      <c r="E443" s="3" t="s">
        <v>1596</v>
      </c>
      <c r="F443" s="1" t="s">
        <v>1597</v>
      </c>
      <c r="G443" s="1" t="s">
        <v>15</v>
      </c>
      <c r="H443" s="1" t="s">
        <v>15</v>
      </c>
      <c r="I443" s="1" t="s">
        <v>15</v>
      </c>
      <c r="J443" s="1" t="s">
        <v>16</v>
      </c>
      <c r="K443" s="2"/>
      <c r="L443" s="5">
        <f>K443*608.34</f>
        <v>0</v>
      </c>
    </row>
    <row r="444" spans="1:12">
      <c r="A444" s="1"/>
      <c r="B444" s="1">
        <v>885850</v>
      </c>
      <c r="C444" s="1" t="s">
        <v>1598</v>
      </c>
      <c r="D444" s="1" t="s">
        <v>1599</v>
      </c>
      <c r="E444" s="3" t="s">
        <v>1600</v>
      </c>
      <c r="F444" s="1" t="s">
        <v>1601</v>
      </c>
      <c r="G444" s="1" t="s">
        <v>15</v>
      </c>
      <c r="H444" s="1" t="s">
        <v>15</v>
      </c>
      <c r="I444" s="1" t="s">
        <v>15</v>
      </c>
      <c r="J444" s="1" t="s">
        <v>16</v>
      </c>
      <c r="K444" s="2"/>
      <c r="L444" s="5">
        <f>K444*710.26</f>
        <v>0</v>
      </c>
    </row>
    <row r="445" spans="1:12">
      <c r="A445" s="1"/>
      <c r="B445" s="1">
        <v>885851</v>
      </c>
      <c r="C445" s="1" t="s">
        <v>1602</v>
      </c>
      <c r="D445" s="1" t="s">
        <v>1603</v>
      </c>
      <c r="E445" s="3" t="s">
        <v>1604</v>
      </c>
      <c r="F445" s="1" t="s">
        <v>1605</v>
      </c>
      <c r="G445" s="1" t="s">
        <v>15</v>
      </c>
      <c r="H445" s="1" t="s">
        <v>15</v>
      </c>
      <c r="I445" s="1" t="s">
        <v>15</v>
      </c>
      <c r="J445" s="1" t="s">
        <v>16</v>
      </c>
      <c r="K445" s="2"/>
      <c r="L445" s="5">
        <f>K445*899.76</f>
        <v>0</v>
      </c>
    </row>
    <row r="446" spans="1:12">
      <c r="A446" s="1"/>
      <c r="B446" s="1">
        <v>885852</v>
      </c>
      <c r="C446" s="1" t="s">
        <v>1606</v>
      </c>
      <c r="D446" s="1" t="s">
        <v>1607</v>
      </c>
      <c r="E446" s="3" t="s">
        <v>1608</v>
      </c>
      <c r="F446" s="1" t="s">
        <v>1609</v>
      </c>
      <c r="G446" s="1" t="s">
        <v>15</v>
      </c>
      <c r="H446" s="1" t="s">
        <v>15</v>
      </c>
      <c r="I446" s="1" t="s">
        <v>15</v>
      </c>
      <c r="J446" s="1" t="s">
        <v>16</v>
      </c>
      <c r="K446" s="2"/>
      <c r="L446" s="5">
        <f>K446*828.10</f>
        <v>0</v>
      </c>
    </row>
    <row r="447" spans="1:12">
      <c r="A447" s="1"/>
      <c r="B447" s="1">
        <v>885853</v>
      </c>
      <c r="C447" s="1" t="s">
        <v>1610</v>
      </c>
      <c r="D447" s="1" t="s">
        <v>1611</v>
      </c>
      <c r="E447" s="3" t="s">
        <v>1612</v>
      </c>
      <c r="F447" s="1" t="s">
        <v>1613</v>
      </c>
      <c r="G447" s="1" t="s">
        <v>15</v>
      </c>
      <c r="H447" s="1" t="s">
        <v>15</v>
      </c>
      <c r="I447" s="1" t="s">
        <v>15</v>
      </c>
      <c r="J447" s="1" t="s">
        <v>16</v>
      </c>
      <c r="K447" s="2"/>
      <c r="L447" s="5">
        <f>K447*428.38</f>
        <v>0</v>
      </c>
    </row>
    <row r="448" spans="1:12">
      <c r="A448" s="1"/>
      <c r="B448" s="1">
        <v>885855</v>
      </c>
      <c r="C448" s="1" t="s">
        <v>1614</v>
      </c>
      <c r="D448" s="1" t="s">
        <v>1615</v>
      </c>
      <c r="E448" s="3" t="s">
        <v>1616</v>
      </c>
      <c r="F448" s="1" t="s">
        <v>1522</v>
      </c>
      <c r="G448" s="1" t="s">
        <v>15</v>
      </c>
      <c r="H448" s="1" t="s">
        <v>15</v>
      </c>
      <c r="I448" s="1" t="s">
        <v>15</v>
      </c>
      <c r="J448" s="1" t="s">
        <v>16</v>
      </c>
      <c r="K448" s="2"/>
      <c r="L448" s="5">
        <f>K448*92.37</f>
        <v>0</v>
      </c>
    </row>
    <row r="449" spans="1:12">
      <c r="A449" s="1"/>
      <c r="B449" s="1">
        <v>885856</v>
      </c>
      <c r="C449" s="1" t="s">
        <v>1617</v>
      </c>
      <c r="D449" s="1" t="s">
        <v>1618</v>
      </c>
      <c r="E449" s="3" t="s">
        <v>1619</v>
      </c>
      <c r="F449" s="1" t="s">
        <v>983</v>
      </c>
      <c r="G449" s="1" t="s">
        <v>15</v>
      </c>
      <c r="H449" s="1" t="s">
        <v>15</v>
      </c>
      <c r="I449" s="1" t="s">
        <v>15</v>
      </c>
      <c r="J449" s="1" t="s">
        <v>16</v>
      </c>
      <c r="K449" s="2"/>
      <c r="L449" s="5">
        <f>K449*242.06</f>
        <v>0</v>
      </c>
    </row>
    <row r="450" spans="1:12">
      <c r="A450" s="1"/>
      <c r="B450" s="1">
        <v>885857</v>
      </c>
      <c r="C450" s="1" t="s">
        <v>1620</v>
      </c>
      <c r="D450" s="1" t="s">
        <v>1621</v>
      </c>
      <c r="E450" s="3" t="s">
        <v>1622</v>
      </c>
      <c r="F450" s="1" t="s">
        <v>1623</v>
      </c>
      <c r="G450" s="1" t="s">
        <v>15</v>
      </c>
      <c r="H450" s="1" t="s">
        <v>15</v>
      </c>
      <c r="I450" s="1" t="s">
        <v>15</v>
      </c>
      <c r="J450" s="1" t="s">
        <v>16</v>
      </c>
      <c r="K450" s="2"/>
      <c r="L450" s="5">
        <f>K450*300.98</f>
        <v>0</v>
      </c>
    </row>
    <row r="451" spans="1:12">
      <c r="A451" s="1"/>
      <c r="B451" s="1">
        <v>885858</v>
      </c>
      <c r="C451" s="1" t="s">
        <v>1624</v>
      </c>
      <c r="D451" s="1" t="s">
        <v>1625</v>
      </c>
      <c r="E451" s="3" t="s">
        <v>1626</v>
      </c>
      <c r="F451" s="1" t="s">
        <v>1627</v>
      </c>
      <c r="G451" s="1" t="s">
        <v>15</v>
      </c>
      <c r="H451" s="1" t="s">
        <v>15</v>
      </c>
      <c r="I451" s="1" t="s">
        <v>15</v>
      </c>
      <c r="J451" s="1" t="s">
        <v>16</v>
      </c>
      <c r="K451" s="2"/>
      <c r="L451" s="5">
        <f>K451*248.43</f>
        <v>0</v>
      </c>
    </row>
    <row r="452" spans="1:12">
      <c r="A452" s="1"/>
      <c r="B452" s="1">
        <v>824507</v>
      </c>
      <c r="C452" s="1" t="s">
        <v>1628</v>
      </c>
      <c r="D452" s="1" t="s">
        <v>1629</v>
      </c>
      <c r="E452" s="3" t="s">
        <v>1630</v>
      </c>
      <c r="F452" s="1" t="s">
        <v>1631</v>
      </c>
      <c r="G452" s="1" t="s">
        <v>15</v>
      </c>
      <c r="H452" s="1" t="s">
        <v>15</v>
      </c>
      <c r="I452" s="1" t="s">
        <v>15</v>
      </c>
      <c r="J452" s="1" t="s">
        <v>16</v>
      </c>
      <c r="K452" s="2"/>
      <c r="L452" s="5">
        <f>K452*152.00</f>
        <v>0</v>
      </c>
    </row>
    <row r="453" spans="1:12">
      <c r="A453" s="1"/>
      <c r="B453" s="1">
        <v>820106</v>
      </c>
      <c r="C453" s="1" t="s">
        <v>1632</v>
      </c>
      <c r="D453" s="1" t="s">
        <v>1633</v>
      </c>
      <c r="E453" s="3" t="s">
        <v>1634</v>
      </c>
      <c r="F453" s="1" t="s">
        <v>1635</v>
      </c>
      <c r="G453" s="1" t="s">
        <v>15</v>
      </c>
      <c r="H453" s="1" t="s">
        <v>15</v>
      </c>
      <c r="I453" s="1" t="s">
        <v>15</v>
      </c>
      <c r="J453" s="1" t="s">
        <v>16</v>
      </c>
      <c r="K453" s="2"/>
      <c r="L453" s="5">
        <f>K453*218.00</f>
        <v>0</v>
      </c>
    </row>
    <row r="454" spans="1:12">
      <c r="A454" s="1"/>
      <c r="B454" s="1">
        <v>820107</v>
      </c>
      <c r="C454" s="1" t="s">
        <v>1636</v>
      </c>
      <c r="D454" s="1" t="s">
        <v>1637</v>
      </c>
      <c r="E454" s="3" t="s">
        <v>1638</v>
      </c>
      <c r="F454" s="1" t="s">
        <v>1639</v>
      </c>
      <c r="G454" s="1" t="s">
        <v>15</v>
      </c>
      <c r="H454" s="1" t="s">
        <v>15</v>
      </c>
      <c r="I454" s="1" t="s">
        <v>15</v>
      </c>
      <c r="J454" s="1" t="s">
        <v>16</v>
      </c>
      <c r="K454" s="2"/>
      <c r="L454" s="5">
        <f>K454*338.00</f>
        <v>0</v>
      </c>
    </row>
    <row r="455" spans="1:12">
      <c r="A455" s="1"/>
      <c r="B455" s="1">
        <v>820108</v>
      </c>
      <c r="C455" s="1" t="s">
        <v>1640</v>
      </c>
      <c r="D455" s="1" t="s">
        <v>1641</v>
      </c>
      <c r="E455" s="3" t="s">
        <v>1642</v>
      </c>
      <c r="F455" s="1" t="s">
        <v>1643</v>
      </c>
      <c r="G455" s="1" t="s">
        <v>15</v>
      </c>
      <c r="H455" s="1" t="s">
        <v>15</v>
      </c>
      <c r="I455" s="1" t="s">
        <v>15</v>
      </c>
      <c r="J455" s="1" t="s">
        <v>16</v>
      </c>
      <c r="K455" s="2"/>
      <c r="L455" s="5">
        <f>K455*263.00</f>
        <v>0</v>
      </c>
    </row>
    <row r="456" spans="1:12">
      <c r="A456" s="1"/>
      <c r="B456" s="1">
        <v>820109</v>
      </c>
      <c r="C456" s="1" t="s">
        <v>1644</v>
      </c>
      <c r="D456" s="1" t="s">
        <v>1645</v>
      </c>
      <c r="E456" s="3" t="s">
        <v>1646</v>
      </c>
      <c r="F456" s="1" t="s">
        <v>1647</v>
      </c>
      <c r="G456" s="1" t="s">
        <v>15</v>
      </c>
      <c r="H456" s="1" t="s">
        <v>15</v>
      </c>
      <c r="I456" s="1" t="s">
        <v>15</v>
      </c>
      <c r="J456" s="1" t="s">
        <v>16</v>
      </c>
      <c r="K456" s="2"/>
      <c r="L456" s="5">
        <f>K456*469.00</f>
        <v>0</v>
      </c>
    </row>
    <row r="457" spans="1:12">
      <c r="A457" s="1"/>
      <c r="B457" s="1">
        <v>820110</v>
      </c>
      <c r="C457" s="1" t="s">
        <v>1648</v>
      </c>
      <c r="D457" s="1" t="s">
        <v>1649</v>
      </c>
      <c r="E457" s="3" t="s">
        <v>1650</v>
      </c>
      <c r="F457" s="1" t="s">
        <v>1651</v>
      </c>
      <c r="G457" s="1" t="s">
        <v>15</v>
      </c>
      <c r="H457" s="1" t="s">
        <v>15</v>
      </c>
      <c r="I457" s="1" t="s">
        <v>15</v>
      </c>
      <c r="J457" s="1" t="s">
        <v>16</v>
      </c>
      <c r="K457" s="2"/>
      <c r="L457" s="5">
        <f>K457*779.00</f>
        <v>0</v>
      </c>
    </row>
    <row r="458" spans="1:12">
      <c r="A458" s="1"/>
      <c r="B458" s="1">
        <v>820111</v>
      </c>
      <c r="C458" s="1" t="s">
        <v>1652</v>
      </c>
      <c r="D458" s="1" t="s">
        <v>1653</v>
      </c>
      <c r="E458" s="3" t="s">
        <v>1654</v>
      </c>
      <c r="F458" s="1" t="s">
        <v>1655</v>
      </c>
      <c r="G458" s="1" t="s">
        <v>15</v>
      </c>
      <c r="H458" s="1" t="s">
        <v>15</v>
      </c>
      <c r="I458" s="1" t="s">
        <v>15</v>
      </c>
      <c r="J458" s="1" t="s">
        <v>16</v>
      </c>
      <c r="K458" s="2"/>
      <c r="L458" s="5">
        <f>K458*1648.00</f>
        <v>0</v>
      </c>
    </row>
    <row r="459" spans="1:12">
      <c r="A459" s="1"/>
      <c r="B459" s="1">
        <v>820112</v>
      </c>
      <c r="C459" s="1" t="s">
        <v>1656</v>
      </c>
      <c r="D459" s="1" t="s">
        <v>1657</v>
      </c>
      <c r="E459" s="3" t="s">
        <v>1658</v>
      </c>
      <c r="F459" s="1" t="s">
        <v>1659</v>
      </c>
      <c r="G459" s="1" t="s">
        <v>15</v>
      </c>
      <c r="H459" s="1" t="s">
        <v>15</v>
      </c>
      <c r="I459" s="1" t="s">
        <v>15</v>
      </c>
      <c r="J459" s="1" t="s">
        <v>16</v>
      </c>
      <c r="K459" s="2"/>
      <c r="L459" s="5">
        <f>K459*1884.00</f>
        <v>0</v>
      </c>
    </row>
    <row r="460" spans="1:12">
      <c r="A460" s="1"/>
      <c r="B460" s="1">
        <v>820113</v>
      </c>
      <c r="C460" s="1" t="s">
        <v>1660</v>
      </c>
      <c r="D460" s="1" t="s">
        <v>1661</v>
      </c>
      <c r="E460" s="3" t="s">
        <v>1662</v>
      </c>
      <c r="F460" s="1" t="s">
        <v>1663</v>
      </c>
      <c r="G460" s="1" t="s">
        <v>15</v>
      </c>
      <c r="H460" s="1" t="s">
        <v>15</v>
      </c>
      <c r="I460" s="1" t="s">
        <v>15</v>
      </c>
      <c r="J460" s="1" t="s">
        <v>16</v>
      </c>
      <c r="K460" s="2"/>
      <c r="L460" s="5">
        <f>K460*3339.00</f>
        <v>0</v>
      </c>
    </row>
    <row r="461" spans="1:12">
      <c r="A461" s="1"/>
      <c r="B461" s="1">
        <v>820114</v>
      </c>
      <c r="C461" s="1" t="s">
        <v>1664</v>
      </c>
      <c r="D461" s="1" t="s">
        <v>1665</v>
      </c>
      <c r="E461" s="3" t="s">
        <v>1666</v>
      </c>
      <c r="F461" s="1" t="s">
        <v>1667</v>
      </c>
      <c r="G461" s="1" t="s">
        <v>15</v>
      </c>
      <c r="H461" s="1" t="s">
        <v>15</v>
      </c>
      <c r="I461" s="1" t="s">
        <v>15</v>
      </c>
      <c r="J461" s="1" t="s">
        <v>16</v>
      </c>
      <c r="K461" s="2"/>
      <c r="L461" s="5">
        <f>K461*257.00</f>
        <v>0</v>
      </c>
    </row>
    <row r="462" spans="1:12">
      <c r="A462" s="1"/>
      <c r="B462" s="1">
        <v>820115</v>
      </c>
      <c r="C462" s="1" t="s">
        <v>1668</v>
      </c>
      <c r="D462" s="1" t="s">
        <v>1669</v>
      </c>
      <c r="E462" s="3" t="s">
        <v>1670</v>
      </c>
      <c r="F462" s="1" t="s">
        <v>1671</v>
      </c>
      <c r="G462" s="1" t="s">
        <v>15</v>
      </c>
      <c r="H462" s="1" t="s">
        <v>15</v>
      </c>
      <c r="I462" s="1" t="s">
        <v>15</v>
      </c>
      <c r="J462" s="1" t="s">
        <v>16</v>
      </c>
      <c r="K462" s="2"/>
      <c r="L462" s="5">
        <f>K462*347.00</f>
        <v>0</v>
      </c>
    </row>
    <row r="463" spans="1:12">
      <c r="A463" s="1"/>
      <c r="B463" s="1">
        <v>820116</v>
      </c>
      <c r="C463" s="1" t="s">
        <v>1672</v>
      </c>
      <c r="D463" s="1" t="s">
        <v>1673</v>
      </c>
      <c r="E463" s="3" t="s">
        <v>1674</v>
      </c>
      <c r="F463" s="1" t="s">
        <v>1675</v>
      </c>
      <c r="G463" s="1" t="s">
        <v>15</v>
      </c>
      <c r="H463" s="1" t="s">
        <v>15</v>
      </c>
      <c r="I463" s="1" t="s">
        <v>15</v>
      </c>
      <c r="J463" s="1" t="s">
        <v>16</v>
      </c>
      <c r="K463" s="2"/>
      <c r="L463" s="5">
        <f>K463*114.00</f>
        <v>0</v>
      </c>
    </row>
    <row r="464" spans="1:12">
      <c r="A464" s="1"/>
      <c r="B464" s="1">
        <v>820117</v>
      </c>
      <c r="C464" s="1" t="s">
        <v>1676</v>
      </c>
      <c r="D464" s="1" t="s">
        <v>1677</v>
      </c>
      <c r="E464" s="3" t="s">
        <v>1678</v>
      </c>
      <c r="F464" s="1" t="s">
        <v>1679</v>
      </c>
      <c r="G464" s="1" t="s">
        <v>15</v>
      </c>
      <c r="H464" s="1" t="s">
        <v>15</v>
      </c>
      <c r="I464" s="1" t="s">
        <v>15</v>
      </c>
      <c r="J464" s="1" t="s">
        <v>16</v>
      </c>
      <c r="K464" s="2"/>
      <c r="L464" s="5">
        <f>K464*256.00</f>
        <v>0</v>
      </c>
    </row>
    <row r="465" spans="1:12">
      <c r="A465" s="1"/>
      <c r="B465" s="1">
        <v>820118</v>
      </c>
      <c r="C465" s="1" t="s">
        <v>1680</v>
      </c>
      <c r="D465" s="1" t="s">
        <v>1681</v>
      </c>
      <c r="E465" s="3" t="s">
        <v>1682</v>
      </c>
      <c r="F465" s="1" t="s">
        <v>1683</v>
      </c>
      <c r="G465" s="1" t="s">
        <v>15</v>
      </c>
      <c r="H465" s="1" t="s">
        <v>15</v>
      </c>
      <c r="I465" s="1" t="s">
        <v>15</v>
      </c>
      <c r="J465" s="1" t="s">
        <v>16</v>
      </c>
      <c r="K465" s="2"/>
      <c r="L465" s="5">
        <f>K465*419.00</f>
        <v>0</v>
      </c>
    </row>
    <row r="466" spans="1:12">
      <c r="A466" s="1"/>
      <c r="B466" s="1">
        <v>820119</v>
      </c>
      <c r="C466" s="1" t="s">
        <v>1684</v>
      </c>
      <c r="D466" s="1" t="s">
        <v>1685</v>
      </c>
      <c r="E466" s="3" t="s">
        <v>1686</v>
      </c>
      <c r="F466" s="1" t="s">
        <v>1687</v>
      </c>
      <c r="G466" s="1" t="s">
        <v>15</v>
      </c>
      <c r="H466" s="1" t="s">
        <v>15</v>
      </c>
      <c r="I466" s="1" t="s">
        <v>15</v>
      </c>
      <c r="J466" s="1" t="s">
        <v>16</v>
      </c>
      <c r="K466" s="2"/>
      <c r="L466" s="5">
        <f>K466*646.00</f>
        <v>0</v>
      </c>
    </row>
    <row r="467" spans="1:12">
      <c r="A467" s="1"/>
      <c r="B467" s="1">
        <v>820120</v>
      </c>
      <c r="C467" s="1" t="s">
        <v>1688</v>
      </c>
      <c r="D467" s="1" t="s">
        <v>1689</v>
      </c>
      <c r="E467" s="3" t="s">
        <v>1690</v>
      </c>
      <c r="F467" s="1" t="s">
        <v>1691</v>
      </c>
      <c r="G467" s="1" t="s">
        <v>15</v>
      </c>
      <c r="H467" s="1" t="s">
        <v>15</v>
      </c>
      <c r="I467" s="1" t="s">
        <v>15</v>
      </c>
      <c r="J467" s="1" t="s">
        <v>16</v>
      </c>
      <c r="K467" s="2"/>
      <c r="L467" s="5">
        <f>K467*1646.00</f>
        <v>0</v>
      </c>
    </row>
    <row r="468" spans="1:12">
      <c r="A468" s="1"/>
      <c r="B468" s="1">
        <v>820121</v>
      </c>
      <c r="C468" s="1" t="s">
        <v>1692</v>
      </c>
      <c r="D468" s="1" t="s">
        <v>1693</v>
      </c>
      <c r="E468" s="3" t="s">
        <v>1694</v>
      </c>
      <c r="F468" s="1" t="s">
        <v>1695</v>
      </c>
      <c r="G468" s="1" t="s">
        <v>15</v>
      </c>
      <c r="H468" s="1" t="s">
        <v>15</v>
      </c>
      <c r="I468" s="1" t="s">
        <v>15</v>
      </c>
      <c r="J468" s="1" t="s">
        <v>16</v>
      </c>
      <c r="K468" s="2"/>
      <c r="L468" s="5">
        <f>K468*2153.00</f>
        <v>0</v>
      </c>
    </row>
    <row r="469" spans="1:12">
      <c r="A469" s="1"/>
      <c r="B469" s="1">
        <v>820122</v>
      </c>
      <c r="C469" s="1" t="s">
        <v>1696</v>
      </c>
      <c r="D469" s="1" t="s">
        <v>1697</v>
      </c>
      <c r="E469" s="3" t="s">
        <v>1698</v>
      </c>
      <c r="F469" s="1" t="s">
        <v>1699</v>
      </c>
      <c r="G469" s="1" t="s">
        <v>15</v>
      </c>
      <c r="H469" s="1" t="s">
        <v>15</v>
      </c>
      <c r="I469" s="1" t="s">
        <v>15</v>
      </c>
      <c r="J469" s="1" t="s">
        <v>16</v>
      </c>
      <c r="K469" s="2"/>
      <c r="L469" s="5">
        <f>K469*3613.00</f>
        <v>0</v>
      </c>
    </row>
    <row r="470" spans="1:12">
      <c r="A470" s="1"/>
      <c r="B470" s="1">
        <v>820123</v>
      </c>
      <c r="C470" s="1" t="s">
        <v>1700</v>
      </c>
      <c r="D470" s="1" t="s">
        <v>1701</v>
      </c>
      <c r="E470" s="3" t="s">
        <v>1702</v>
      </c>
      <c r="F470" s="1" t="s">
        <v>1703</v>
      </c>
      <c r="G470" s="1" t="s">
        <v>15</v>
      </c>
      <c r="H470" s="1" t="s">
        <v>15</v>
      </c>
      <c r="I470" s="1" t="s">
        <v>15</v>
      </c>
      <c r="J470" s="1" t="s">
        <v>16</v>
      </c>
      <c r="K470" s="2"/>
      <c r="L470" s="5">
        <f>K470*229.00</f>
        <v>0</v>
      </c>
    </row>
    <row r="471" spans="1:12">
      <c r="A471" s="1"/>
      <c r="B471" s="1">
        <v>820124</v>
      </c>
      <c r="C471" s="1" t="s">
        <v>1704</v>
      </c>
      <c r="D471" s="1" t="s">
        <v>1705</v>
      </c>
      <c r="E471" s="3" t="s">
        <v>1706</v>
      </c>
      <c r="F471" s="1" t="s">
        <v>1707</v>
      </c>
      <c r="G471" s="1" t="s">
        <v>15</v>
      </c>
      <c r="H471" s="1" t="s">
        <v>15</v>
      </c>
      <c r="I471" s="1" t="s">
        <v>15</v>
      </c>
      <c r="J471" s="1" t="s">
        <v>16</v>
      </c>
      <c r="K471" s="2"/>
      <c r="L471" s="5">
        <f>K471*475.00</f>
        <v>0</v>
      </c>
    </row>
    <row r="472" spans="1:12">
      <c r="A472" s="1"/>
      <c r="B472" s="1">
        <v>820125</v>
      </c>
      <c r="C472" s="1" t="s">
        <v>1708</v>
      </c>
      <c r="D472" s="1" t="s">
        <v>1709</v>
      </c>
      <c r="E472" s="3" t="s">
        <v>1710</v>
      </c>
      <c r="F472" s="1" t="s">
        <v>1711</v>
      </c>
      <c r="G472" s="1" t="s">
        <v>15</v>
      </c>
      <c r="H472" s="1" t="s">
        <v>15</v>
      </c>
      <c r="I472" s="1" t="s">
        <v>15</v>
      </c>
      <c r="J472" s="1" t="s">
        <v>16</v>
      </c>
      <c r="K472" s="2"/>
      <c r="L472" s="5">
        <f>K472*763.00</f>
        <v>0</v>
      </c>
    </row>
    <row r="473" spans="1:12">
      <c r="A473" s="1"/>
      <c r="B473" s="1">
        <v>820126</v>
      </c>
      <c r="C473" s="1" t="s">
        <v>1712</v>
      </c>
      <c r="D473" s="1" t="s">
        <v>1713</v>
      </c>
      <c r="E473" s="3" t="s">
        <v>1714</v>
      </c>
      <c r="F473" s="1" t="s">
        <v>1715</v>
      </c>
      <c r="G473" s="1" t="s">
        <v>15</v>
      </c>
      <c r="H473" s="1" t="s">
        <v>15</v>
      </c>
      <c r="I473" s="1" t="s">
        <v>15</v>
      </c>
      <c r="J473" s="1" t="s">
        <v>16</v>
      </c>
      <c r="K473" s="2"/>
      <c r="L473" s="5">
        <f>K473*316.00</f>
        <v>0</v>
      </c>
    </row>
    <row r="474" spans="1:12">
      <c r="A474" s="1"/>
      <c r="B474" s="1">
        <v>820127</v>
      </c>
      <c r="C474" s="1" t="s">
        <v>1716</v>
      </c>
      <c r="D474" s="1" t="s">
        <v>1717</v>
      </c>
      <c r="E474" s="3" t="s">
        <v>1718</v>
      </c>
      <c r="F474" s="1" t="s">
        <v>1719</v>
      </c>
      <c r="G474" s="1" t="s">
        <v>15</v>
      </c>
      <c r="H474" s="1" t="s">
        <v>15</v>
      </c>
      <c r="I474" s="1" t="s">
        <v>15</v>
      </c>
      <c r="J474" s="1" t="s">
        <v>16</v>
      </c>
      <c r="K474" s="2"/>
      <c r="L474" s="5">
        <f>K474*383.00</f>
        <v>0</v>
      </c>
    </row>
    <row r="475" spans="1:12">
      <c r="A475" s="1"/>
      <c r="B475" s="1">
        <v>820128</v>
      </c>
      <c r="C475" s="1" t="s">
        <v>1720</v>
      </c>
      <c r="D475" s="1" t="s">
        <v>1721</v>
      </c>
      <c r="E475" s="3" t="s">
        <v>1722</v>
      </c>
      <c r="F475" s="1" t="s">
        <v>1723</v>
      </c>
      <c r="G475" s="1" t="s">
        <v>15</v>
      </c>
      <c r="H475" s="1" t="s">
        <v>15</v>
      </c>
      <c r="I475" s="1" t="s">
        <v>15</v>
      </c>
      <c r="J475" s="1" t="s">
        <v>16</v>
      </c>
      <c r="K475" s="2"/>
      <c r="L475" s="5">
        <f>K475*412.00</f>
        <v>0</v>
      </c>
    </row>
    <row r="476" spans="1:12">
      <c r="A476" s="1"/>
      <c r="B476" s="1">
        <v>820129</v>
      </c>
      <c r="C476" s="1" t="s">
        <v>1724</v>
      </c>
      <c r="D476" s="1" t="s">
        <v>1725</v>
      </c>
      <c r="E476" s="3" t="s">
        <v>1726</v>
      </c>
      <c r="F476" s="1" t="s">
        <v>1727</v>
      </c>
      <c r="G476" s="1" t="s">
        <v>15</v>
      </c>
      <c r="H476" s="1" t="s">
        <v>15</v>
      </c>
      <c r="I476" s="1" t="s">
        <v>15</v>
      </c>
      <c r="J476" s="1" t="s">
        <v>16</v>
      </c>
      <c r="K476" s="2"/>
      <c r="L476" s="5">
        <f>K476*485.00</f>
        <v>0</v>
      </c>
    </row>
    <row r="477" spans="1:12">
      <c r="A477" s="1"/>
      <c r="B477" s="1">
        <v>820130</v>
      </c>
      <c r="C477" s="1" t="s">
        <v>1728</v>
      </c>
      <c r="D477" s="1" t="s">
        <v>1729</v>
      </c>
      <c r="E477" s="3" t="s">
        <v>1730</v>
      </c>
      <c r="F477" s="1" t="s">
        <v>1731</v>
      </c>
      <c r="G477" s="1" t="s">
        <v>15</v>
      </c>
      <c r="H477" s="1" t="s">
        <v>15</v>
      </c>
      <c r="I477" s="1" t="s">
        <v>15</v>
      </c>
      <c r="J477" s="1" t="s">
        <v>16</v>
      </c>
      <c r="K477" s="2"/>
      <c r="L477" s="5">
        <f>K477*556.00</f>
        <v>0</v>
      </c>
    </row>
    <row r="478" spans="1:12">
      <c r="A478" s="1"/>
      <c r="B478" s="1">
        <v>820131</v>
      </c>
      <c r="C478" s="1" t="s">
        <v>1732</v>
      </c>
      <c r="D478" s="1" t="s">
        <v>1733</v>
      </c>
      <c r="E478" s="3" t="s">
        <v>1734</v>
      </c>
      <c r="F478" s="1" t="s">
        <v>1735</v>
      </c>
      <c r="G478" s="1" t="s">
        <v>15</v>
      </c>
      <c r="H478" s="1" t="s">
        <v>15</v>
      </c>
      <c r="I478" s="1" t="s">
        <v>15</v>
      </c>
      <c r="J478" s="1" t="s">
        <v>16</v>
      </c>
      <c r="K478" s="2"/>
      <c r="L478" s="5">
        <f>K478*639.00</f>
        <v>0</v>
      </c>
    </row>
    <row r="479" spans="1:12">
      <c r="A479" s="1"/>
      <c r="B479" s="1">
        <v>820132</v>
      </c>
      <c r="C479" s="1" t="s">
        <v>1736</v>
      </c>
      <c r="D479" s="1" t="s">
        <v>1737</v>
      </c>
      <c r="E479" s="3" t="s">
        <v>1738</v>
      </c>
      <c r="F479" s="1" t="s">
        <v>1739</v>
      </c>
      <c r="G479" s="1" t="s">
        <v>15</v>
      </c>
      <c r="H479" s="1" t="s">
        <v>15</v>
      </c>
      <c r="I479" s="1" t="s">
        <v>15</v>
      </c>
      <c r="J479" s="1" t="s">
        <v>16</v>
      </c>
      <c r="K479" s="2"/>
      <c r="L479" s="5">
        <f>K479*703.00</f>
        <v>0</v>
      </c>
    </row>
    <row r="480" spans="1:12">
      <c r="A480" s="1"/>
      <c r="B480" s="1">
        <v>820133</v>
      </c>
      <c r="C480" s="1" t="s">
        <v>1740</v>
      </c>
      <c r="D480" s="1" t="s">
        <v>1741</v>
      </c>
      <c r="E480" s="3" t="s">
        <v>1742</v>
      </c>
      <c r="F480" s="1" t="s">
        <v>1743</v>
      </c>
      <c r="G480" s="1" t="s">
        <v>15</v>
      </c>
      <c r="H480" s="1" t="s">
        <v>15</v>
      </c>
      <c r="I480" s="1" t="s">
        <v>15</v>
      </c>
      <c r="J480" s="1" t="s">
        <v>16</v>
      </c>
      <c r="K480" s="2"/>
      <c r="L480" s="5">
        <f>K480*706.00</f>
        <v>0</v>
      </c>
    </row>
    <row r="481" spans="1:12">
      <c r="A481" s="1"/>
      <c r="B481" s="1">
        <v>820134</v>
      </c>
      <c r="C481" s="1" t="s">
        <v>1744</v>
      </c>
      <c r="D481" s="1" t="s">
        <v>1745</v>
      </c>
      <c r="E481" s="3" t="s">
        <v>1746</v>
      </c>
      <c r="F481" s="1" t="s">
        <v>1747</v>
      </c>
      <c r="G481" s="1" t="s">
        <v>15</v>
      </c>
      <c r="H481" s="1" t="s">
        <v>15</v>
      </c>
      <c r="I481" s="1" t="s">
        <v>15</v>
      </c>
      <c r="J481" s="1" t="s">
        <v>16</v>
      </c>
      <c r="K481" s="2"/>
      <c r="L481" s="5">
        <f>K481*889.00</f>
        <v>0</v>
      </c>
    </row>
    <row r="482" spans="1:12">
      <c r="A482" s="1"/>
      <c r="B482" s="1">
        <v>820135</v>
      </c>
      <c r="C482" s="1" t="s">
        <v>1748</v>
      </c>
      <c r="D482" s="1" t="s">
        <v>1749</v>
      </c>
      <c r="E482" s="3" t="s">
        <v>1750</v>
      </c>
      <c r="F482" s="1" t="s">
        <v>1751</v>
      </c>
      <c r="G482" s="1" t="s">
        <v>15</v>
      </c>
      <c r="H482" s="1" t="s">
        <v>15</v>
      </c>
      <c r="I482" s="1" t="s">
        <v>15</v>
      </c>
      <c r="J482" s="1" t="s">
        <v>16</v>
      </c>
      <c r="K482" s="2"/>
      <c r="L482" s="5">
        <f>K482*281.00</f>
        <v>0</v>
      </c>
    </row>
    <row r="483" spans="1:12">
      <c r="A483" s="1"/>
      <c r="B483" s="1">
        <v>820136</v>
      </c>
      <c r="C483" s="1" t="s">
        <v>1752</v>
      </c>
      <c r="D483" s="1" t="s">
        <v>1753</v>
      </c>
      <c r="E483" s="3" t="s">
        <v>1754</v>
      </c>
      <c r="F483" s="1" t="s">
        <v>1755</v>
      </c>
      <c r="G483" s="1" t="s">
        <v>15</v>
      </c>
      <c r="H483" s="1" t="s">
        <v>15</v>
      </c>
      <c r="I483" s="1" t="s">
        <v>15</v>
      </c>
      <c r="J483" s="1" t="s">
        <v>16</v>
      </c>
      <c r="K483" s="2"/>
      <c r="L483" s="5">
        <f>K483*360.00</f>
        <v>0</v>
      </c>
    </row>
    <row r="484" spans="1:12">
      <c r="A484" s="1"/>
      <c r="B484" s="1">
        <v>820137</v>
      </c>
      <c r="C484" s="1" t="s">
        <v>1756</v>
      </c>
      <c r="D484" s="1" t="s">
        <v>1757</v>
      </c>
      <c r="E484" s="3" t="s">
        <v>1758</v>
      </c>
      <c r="F484" s="1" t="s">
        <v>1759</v>
      </c>
      <c r="G484" s="1" t="s">
        <v>15</v>
      </c>
      <c r="H484" s="1" t="s">
        <v>15</v>
      </c>
      <c r="I484" s="1" t="s">
        <v>15</v>
      </c>
      <c r="J484" s="1" t="s">
        <v>16</v>
      </c>
      <c r="K484" s="2"/>
      <c r="L484" s="5">
        <f>K484*295.00</f>
        <v>0</v>
      </c>
    </row>
    <row r="485" spans="1:12">
      <c r="A485" s="1"/>
      <c r="B485" s="1">
        <v>820138</v>
      </c>
      <c r="C485" s="1" t="s">
        <v>1760</v>
      </c>
      <c r="D485" s="1" t="s">
        <v>1761</v>
      </c>
      <c r="E485" s="3" t="s">
        <v>1762</v>
      </c>
      <c r="F485" s="1" t="s">
        <v>1763</v>
      </c>
      <c r="G485" s="1" t="s">
        <v>15</v>
      </c>
      <c r="H485" s="1" t="s">
        <v>15</v>
      </c>
      <c r="I485" s="1" t="s">
        <v>15</v>
      </c>
      <c r="J485" s="1" t="s">
        <v>16</v>
      </c>
      <c r="K485" s="2"/>
      <c r="L485" s="5">
        <f>K485*436.00</f>
        <v>0</v>
      </c>
    </row>
    <row r="486" spans="1:12">
      <c r="A486" s="1"/>
      <c r="B486" s="1">
        <v>820139</v>
      </c>
      <c r="C486" s="1" t="s">
        <v>1764</v>
      </c>
      <c r="D486" s="1" t="s">
        <v>1765</v>
      </c>
      <c r="E486" s="3" t="s">
        <v>1766</v>
      </c>
      <c r="F486" s="1" t="s">
        <v>1767</v>
      </c>
      <c r="G486" s="1" t="s">
        <v>15</v>
      </c>
      <c r="H486" s="1" t="s">
        <v>15</v>
      </c>
      <c r="I486" s="1" t="s">
        <v>15</v>
      </c>
      <c r="J486" s="1" t="s">
        <v>16</v>
      </c>
      <c r="K486" s="2"/>
      <c r="L486" s="5">
        <f>K486*509.00</f>
        <v>0</v>
      </c>
    </row>
    <row r="487" spans="1:12">
      <c r="A487" s="1"/>
      <c r="B487" s="1">
        <v>820140</v>
      </c>
      <c r="C487" s="1" t="s">
        <v>1768</v>
      </c>
      <c r="D487" s="1" t="s">
        <v>1769</v>
      </c>
      <c r="E487" s="3" t="s">
        <v>1770</v>
      </c>
      <c r="F487" s="1" t="s">
        <v>1771</v>
      </c>
      <c r="G487" s="1" t="s">
        <v>15</v>
      </c>
      <c r="H487" s="1" t="s">
        <v>15</v>
      </c>
      <c r="I487" s="1" t="s">
        <v>15</v>
      </c>
      <c r="J487" s="1" t="s">
        <v>16</v>
      </c>
      <c r="K487" s="2"/>
      <c r="L487" s="5">
        <f>K487*566.00</f>
        <v>0</v>
      </c>
    </row>
    <row r="488" spans="1:12">
      <c r="A488" s="1"/>
      <c r="B488" s="1">
        <v>820141</v>
      </c>
      <c r="C488" s="1" t="s">
        <v>1772</v>
      </c>
      <c r="D488" s="1" t="s">
        <v>1773</v>
      </c>
      <c r="E488" s="3" t="s">
        <v>1774</v>
      </c>
      <c r="F488" s="1" t="s">
        <v>1775</v>
      </c>
      <c r="G488" s="1" t="s">
        <v>15</v>
      </c>
      <c r="H488" s="1" t="s">
        <v>15</v>
      </c>
      <c r="I488" s="1" t="s">
        <v>15</v>
      </c>
      <c r="J488" s="1" t="s">
        <v>16</v>
      </c>
      <c r="K488" s="2"/>
      <c r="L488" s="5">
        <f>K488*375.00</f>
        <v>0</v>
      </c>
    </row>
    <row r="489" spans="1:12">
      <c r="A489" s="1"/>
      <c r="B489" s="1">
        <v>820142</v>
      </c>
      <c r="C489" s="1" t="s">
        <v>1776</v>
      </c>
      <c r="D489" s="1" t="s">
        <v>1777</v>
      </c>
      <c r="E489" s="3" t="s">
        <v>1778</v>
      </c>
      <c r="F489" s="1" t="s">
        <v>1779</v>
      </c>
      <c r="G489" s="1" t="s">
        <v>15</v>
      </c>
      <c r="H489" s="1" t="s">
        <v>15</v>
      </c>
      <c r="I489" s="1" t="s">
        <v>15</v>
      </c>
      <c r="J489" s="1" t="s">
        <v>16</v>
      </c>
      <c r="K489" s="2"/>
      <c r="L489" s="5">
        <f>K489*665.00</f>
        <v>0</v>
      </c>
    </row>
    <row r="490" spans="1:12">
      <c r="A490" s="1"/>
      <c r="B490" s="1">
        <v>820143</v>
      </c>
      <c r="C490" s="1" t="s">
        <v>1780</v>
      </c>
      <c r="D490" s="1" t="s">
        <v>1781</v>
      </c>
      <c r="E490" s="3" t="s">
        <v>1782</v>
      </c>
      <c r="F490" s="1" t="s">
        <v>1783</v>
      </c>
      <c r="G490" s="1" t="s">
        <v>15</v>
      </c>
      <c r="H490" s="1" t="s">
        <v>15</v>
      </c>
      <c r="I490" s="1" t="s">
        <v>15</v>
      </c>
      <c r="J490" s="1" t="s">
        <v>16</v>
      </c>
      <c r="K490" s="2"/>
      <c r="L490" s="5">
        <f>K490*1144.00</f>
        <v>0</v>
      </c>
    </row>
    <row r="491" spans="1:12">
      <c r="A491" s="1"/>
      <c r="B491" s="1">
        <v>820144</v>
      </c>
      <c r="C491" s="1" t="s">
        <v>1784</v>
      </c>
      <c r="D491" s="1" t="s">
        <v>1785</v>
      </c>
      <c r="E491" s="3" t="s">
        <v>1786</v>
      </c>
      <c r="F491" s="1" t="s">
        <v>1787</v>
      </c>
      <c r="G491" s="1" t="s">
        <v>15</v>
      </c>
      <c r="H491" s="1" t="s">
        <v>15</v>
      </c>
      <c r="I491" s="1" t="s">
        <v>15</v>
      </c>
      <c r="J491" s="1" t="s">
        <v>16</v>
      </c>
      <c r="K491" s="2"/>
      <c r="L491" s="5">
        <f>K491*2022.00</f>
        <v>0</v>
      </c>
    </row>
    <row r="492" spans="1:12">
      <c r="A492" s="1"/>
      <c r="B492" s="1">
        <v>820145</v>
      </c>
      <c r="C492" s="1" t="s">
        <v>1788</v>
      </c>
      <c r="D492" s="1" t="s">
        <v>1789</v>
      </c>
      <c r="E492" s="3" t="s">
        <v>1790</v>
      </c>
      <c r="F492" s="1" t="s">
        <v>1791</v>
      </c>
      <c r="G492" s="1" t="s">
        <v>15</v>
      </c>
      <c r="H492" s="1" t="s">
        <v>15</v>
      </c>
      <c r="I492" s="1" t="s">
        <v>15</v>
      </c>
      <c r="J492" s="1" t="s">
        <v>16</v>
      </c>
      <c r="K492" s="2"/>
      <c r="L492" s="5">
        <f>K492*302.00</f>
        <v>0</v>
      </c>
    </row>
    <row r="493" spans="1:12">
      <c r="A493" s="1"/>
      <c r="B493" s="1">
        <v>820146</v>
      </c>
      <c r="C493" s="1" t="s">
        <v>1792</v>
      </c>
      <c r="D493" s="1" t="s">
        <v>1793</v>
      </c>
      <c r="E493" s="3" t="s">
        <v>1794</v>
      </c>
      <c r="F493" s="1" t="s">
        <v>1795</v>
      </c>
      <c r="G493" s="1" t="s">
        <v>15</v>
      </c>
      <c r="H493" s="1" t="s">
        <v>15</v>
      </c>
      <c r="I493" s="1" t="s">
        <v>15</v>
      </c>
      <c r="J493" s="1" t="s">
        <v>16</v>
      </c>
      <c r="K493" s="2"/>
      <c r="L493" s="5">
        <f>K493*468.00</f>
        <v>0</v>
      </c>
    </row>
    <row r="494" spans="1:12">
      <c r="A494" s="1"/>
      <c r="B494" s="1">
        <v>820147</v>
      </c>
      <c r="C494" s="1" t="s">
        <v>1796</v>
      </c>
      <c r="D494" s="1" t="s">
        <v>1797</v>
      </c>
      <c r="E494" s="3" t="s">
        <v>1798</v>
      </c>
      <c r="F494" s="1" t="s">
        <v>1799</v>
      </c>
      <c r="G494" s="1" t="s">
        <v>15</v>
      </c>
      <c r="H494" s="1" t="s">
        <v>15</v>
      </c>
      <c r="I494" s="1" t="s">
        <v>15</v>
      </c>
      <c r="J494" s="1" t="s">
        <v>16</v>
      </c>
      <c r="K494" s="2"/>
      <c r="L494" s="5">
        <f>K494*966.00</f>
        <v>0</v>
      </c>
    </row>
    <row r="495" spans="1:12">
      <c r="A495" s="1"/>
      <c r="B495" s="1">
        <v>820148</v>
      </c>
      <c r="C495" s="1" t="s">
        <v>1800</v>
      </c>
      <c r="D495" s="1" t="s">
        <v>1801</v>
      </c>
      <c r="E495" s="3" t="s">
        <v>1802</v>
      </c>
      <c r="F495" s="1" t="s">
        <v>1803</v>
      </c>
      <c r="G495" s="1" t="s">
        <v>15</v>
      </c>
      <c r="H495" s="1" t="s">
        <v>15</v>
      </c>
      <c r="I495" s="1" t="s">
        <v>15</v>
      </c>
      <c r="J495" s="1" t="s">
        <v>16</v>
      </c>
      <c r="K495" s="2"/>
      <c r="L495" s="5">
        <f>K495*1686.00</f>
        <v>0</v>
      </c>
    </row>
    <row r="496" spans="1:12">
      <c r="A496" s="1"/>
      <c r="B496" s="1">
        <v>820149</v>
      </c>
      <c r="C496" s="1" t="s">
        <v>1804</v>
      </c>
      <c r="D496" s="1" t="s">
        <v>1805</v>
      </c>
      <c r="E496" s="3" t="s">
        <v>1806</v>
      </c>
      <c r="F496" s="1" t="s">
        <v>1807</v>
      </c>
      <c r="G496" s="1" t="s">
        <v>15</v>
      </c>
      <c r="H496" s="1" t="s">
        <v>15</v>
      </c>
      <c r="I496" s="1" t="s">
        <v>15</v>
      </c>
      <c r="J496" s="1" t="s">
        <v>16</v>
      </c>
      <c r="K496" s="2"/>
      <c r="L496" s="5">
        <f>K496*2090.00</f>
        <v>0</v>
      </c>
    </row>
    <row r="497" spans="1:12">
      <c r="A497" s="1"/>
      <c r="B497" s="1">
        <v>820150</v>
      </c>
      <c r="C497" s="1" t="s">
        <v>1808</v>
      </c>
      <c r="D497" s="1" t="s">
        <v>1809</v>
      </c>
      <c r="E497" s="3" t="s">
        <v>1810</v>
      </c>
      <c r="F497" s="1" t="s">
        <v>1811</v>
      </c>
      <c r="G497" s="1" t="s">
        <v>15</v>
      </c>
      <c r="H497" s="1" t="s">
        <v>15</v>
      </c>
      <c r="I497" s="1" t="s">
        <v>15</v>
      </c>
      <c r="J497" s="1" t="s">
        <v>16</v>
      </c>
      <c r="K497" s="2"/>
      <c r="L497" s="5">
        <f>K497*3162.00</f>
        <v>0</v>
      </c>
    </row>
    <row r="498" spans="1:12">
      <c r="A498" s="1"/>
      <c r="B498" s="1">
        <v>820151</v>
      </c>
      <c r="C498" s="1" t="s">
        <v>1812</v>
      </c>
      <c r="D498" s="1" t="s">
        <v>1813</v>
      </c>
      <c r="E498" s="3" t="s">
        <v>1814</v>
      </c>
      <c r="F498" s="1" t="s">
        <v>1815</v>
      </c>
      <c r="G498" s="1" t="s">
        <v>15</v>
      </c>
      <c r="H498" s="1" t="s">
        <v>15</v>
      </c>
      <c r="I498" s="1" t="s">
        <v>15</v>
      </c>
      <c r="J498" s="1" t="s">
        <v>16</v>
      </c>
      <c r="K498" s="2"/>
      <c r="L498" s="5">
        <f>K498*389.00</f>
        <v>0</v>
      </c>
    </row>
    <row r="499" spans="1:12">
      <c r="A499" s="1"/>
      <c r="B499" s="1">
        <v>820152</v>
      </c>
      <c r="C499" s="1" t="s">
        <v>1816</v>
      </c>
      <c r="D499" s="1" t="s">
        <v>1817</v>
      </c>
      <c r="E499" s="3" t="s">
        <v>1818</v>
      </c>
      <c r="F499" s="1" t="s">
        <v>1819</v>
      </c>
      <c r="G499" s="1" t="s">
        <v>15</v>
      </c>
      <c r="H499" s="1" t="s">
        <v>15</v>
      </c>
      <c r="I499" s="1" t="s">
        <v>15</v>
      </c>
      <c r="J499" s="1" t="s">
        <v>16</v>
      </c>
      <c r="K499" s="2"/>
      <c r="L499" s="5">
        <f>K499*603.00</f>
        <v>0</v>
      </c>
    </row>
    <row r="500" spans="1:12">
      <c r="A500" s="1"/>
      <c r="B500" s="1">
        <v>820153</v>
      </c>
      <c r="C500" s="1" t="s">
        <v>1820</v>
      </c>
      <c r="D500" s="1" t="s">
        <v>1821</v>
      </c>
      <c r="E500" s="3" t="s">
        <v>1822</v>
      </c>
      <c r="F500" s="1" t="s">
        <v>1823</v>
      </c>
      <c r="G500" s="1" t="s">
        <v>15</v>
      </c>
      <c r="H500" s="1" t="s">
        <v>15</v>
      </c>
      <c r="I500" s="1" t="s">
        <v>15</v>
      </c>
      <c r="J500" s="1" t="s">
        <v>16</v>
      </c>
      <c r="K500" s="2"/>
      <c r="L500" s="5">
        <f>K500*440.00</f>
        <v>0</v>
      </c>
    </row>
    <row r="501" spans="1:12">
      <c r="A501" s="1"/>
      <c r="B501" s="1">
        <v>820154</v>
      </c>
      <c r="C501" s="1" t="s">
        <v>1824</v>
      </c>
      <c r="D501" s="1" t="s">
        <v>1825</v>
      </c>
      <c r="E501" s="3" t="s">
        <v>1826</v>
      </c>
      <c r="F501" s="1" t="s">
        <v>1827</v>
      </c>
      <c r="G501" s="1" t="s">
        <v>15</v>
      </c>
      <c r="H501" s="1" t="s">
        <v>15</v>
      </c>
      <c r="I501" s="1" t="s">
        <v>15</v>
      </c>
      <c r="J501" s="1" t="s">
        <v>16</v>
      </c>
      <c r="K501" s="2"/>
      <c r="L501" s="5">
        <f>K501*490.00</f>
        <v>0</v>
      </c>
    </row>
    <row r="502" spans="1:12">
      <c r="A502" s="1"/>
      <c r="B502" s="1">
        <v>820155</v>
      </c>
      <c r="C502" s="1" t="s">
        <v>1828</v>
      </c>
      <c r="D502" s="1" t="s">
        <v>1829</v>
      </c>
      <c r="E502" s="3" t="s">
        <v>1830</v>
      </c>
      <c r="F502" s="1" t="s">
        <v>1831</v>
      </c>
      <c r="G502" s="1" t="s">
        <v>15</v>
      </c>
      <c r="H502" s="1" t="s">
        <v>15</v>
      </c>
      <c r="I502" s="1" t="s">
        <v>15</v>
      </c>
      <c r="J502" s="1" t="s">
        <v>16</v>
      </c>
      <c r="K502" s="2"/>
      <c r="L502" s="5">
        <f>K502*565.00</f>
        <v>0</v>
      </c>
    </row>
    <row r="503" spans="1:12">
      <c r="A503" s="1"/>
      <c r="B503" s="1">
        <v>820156</v>
      </c>
      <c r="C503" s="1" t="s">
        <v>1832</v>
      </c>
      <c r="D503" s="1" t="s">
        <v>1833</v>
      </c>
      <c r="E503" s="3" t="s">
        <v>1834</v>
      </c>
      <c r="F503" s="1" t="s">
        <v>1835</v>
      </c>
      <c r="G503" s="1" t="s">
        <v>15</v>
      </c>
      <c r="H503" s="1" t="s">
        <v>15</v>
      </c>
      <c r="I503" s="1" t="s">
        <v>15</v>
      </c>
      <c r="J503" s="1" t="s">
        <v>16</v>
      </c>
      <c r="K503" s="2"/>
      <c r="L503" s="5">
        <f>K503*1163.00</f>
        <v>0</v>
      </c>
    </row>
    <row r="504" spans="1:12">
      <c r="A504" s="1"/>
      <c r="B504" s="1">
        <v>820157</v>
      </c>
      <c r="C504" s="1" t="s">
        <v>1836</v>
      </c>
      <c r="D504" s="1" t="s">
        <v>1837</v>
      </c>
      <c r="E504" s="3" t="s">
        <v>1838</v>
      </c>
      <c r="F504" s="1" t="s">
        <v>1839</v>
      </c>
      <c r="G504" s="1" t="s">
        <v>15</v>
      </c>
      <c r="H504" s="1" t="s">
        <v>15</v>
      </c>
      <c r="I504" s="1" t="s">
        <v>15</v>
      </c>
      <c r="J504" s="1" t="s">
        <v>16</v>
      </c>
      <c r="K504" s="2"/>
      <c r="L504" s="5">
        <f>K504*1389.00</f>
        <v>0</v>
      </c>
    </row>
    <row r="505" spans="1:12">
      <c r="A505" s="1"/>
      <c r="B505" s="1">
        <v>820158</v>
      </c>
      <c r="C505" s="1" t="s">
        <v>1840</v>
      </c>
      <c r="D505" s="1" t="s">
        <v>1841</v>
      </c>
      <c r="E505" s="3" t="s">
        <v>1842</v>
      </c>
      <c r="F505" s="1" t="s">
        <v>1843</v>
      </c>
      <c r="G505" s="1" t="s">
        <v>15</v>
      </c>
      <c r="H505" s="1" t="s">
        <v>15</v>
      </c>
      <c r="I505" s="1" t="s">
        <v>15</v>
      </c>
      <c r="J505" s="1" t="s">
        <v>16</v>
      </c>
      <c r="K505" s="2"/>
      <c r="L505" s="5">
        <f>K505*1566.00</f>
        <v>0</v>
      </c>
    </row>
    <row r="506" spans="1:12">
      <c r="A506" s="1"/>
      <c r="B506" s="1">
        <v>820159</v>
      </c>
      <c r="C506" s="1" t="s">
        <v>1844</v>
      </c>
      <c r="D506" s="1" t="s">
        <v>1845</v>
      </c>
      <c r="E506" s="3" t="s">
        <v>1846</v>
      </c>
      <c r="F506" s="1" t="s">
        <v>1847</v>
      </c>
      <c r="G506" s="1" t="s">
        <v>15</v>
      </c>
      <c r="H506" s="1" t="s">
        <v>15</v>
      </c>
      <c r="I506" s="1" t="s">
        <v>15</v>
      </c>
      <c r="J506" s="1" t="s">
        <v>16</v>
      </c>
      <c r="K506" s="2"/>
      <c r="L506" s="5">
        <f>K506*96.00</f>
        <v>0</v>
      </c>
    </row>
    <row r="507" spans="1:12">
      <c r="A507" s="1"/>
      <c r="B507" s="1">
        <v>820160</v>
      </c>
      <c r="C507" s="1" t="s">
        <v>1848</v>
      </c>
      <c r="D507" s="1" t="s">
        <v>1849</v>
      </c>
      <c r="E507" s="3" t="s">
        <v>1850</v>
      </c>
      <c r="F507" s="1" t="s">
        <v>1851</v>
      </c>
      <c r="G507" s="1" t="s">
        <v>15</v>
      </c>
      <c r="H507" s="1" t="s">
        <v>15</v>
      </c>
      <c r="I507" s="1" t="s">
        <v>15</v>
      </c>
      <c r="J507" s="1" t="s">
        <v>16</v>
      </c>
      <c r="K507" s="2"/>
      <c r="L507" s="5">
        <f>K507*134.00</f>
        <v>0</v>
      </c>
    </row>
    <row r="508" spans="1:12">
      <c r="A508" s="1"/>
      <c r="B508" s="1">
        <v>820161</v>
      </c>
      <c r="C508" s="1" t="s">
        <v>1852</v>
      </c>
      <c r="D508" s="1" t="s">
        <v>1853</v>
      </c>
      <c r="E508" s="3" t="s">
        <v>1854</v>
      </c>
      <c r="F508" s="1" t="s">
        <v>1855</v>
      </c>
      <c r="G508" s="1" t="s">
        <v>15</v>
      </c>
      <c r="H508" s="1" t="s">
        <v>15</v>
      </c>
      <c r="I508" s="1" t="s">
        <v>15</v>
      </c>
      <c r="J508" s="1" t="s">
        <v>16</v>
      </c>
      <c r="K508" s="2"/>
      <c r="L508" s="5">
        <f>K508*159.00</f>
        <v>0</v>
      </c>
    </row>
    <row r="509" spans="1:12">
      <c r="A509" s="1"/>
      <c r="B509" s="1">
        <v>820162</v>
      </c>
      <c r="C509" s="1" t="s">
        <v>1856</v>
      </c>
      <c r="D509" s="1" t="s">
        <v>1857</v>
      </c>
      <c r="E509" s="3" t="s">
        <v>1858</v>
      </c>
      <c r="F509" s="1" t="s">
        <v>1859</v>
      </c>
      <c r="G509" s="1" t="s">
        <v>15</v>
      </c>
      <c r="H509" s="1" t="s">
        <v>15</v>
      </c>
      <c r="I509" s="1" t="s">
        <v>15</v>
      </c>
      <c r="J509" s="1" t="s">
        <v>16</v>
      </c>
      <c r="K509" s="2"/>
      <c r="L509" s="5">
        <f>K509*171.00</f>
        <v>0</v>
      </c>
    </row>
    <row r="510" spans="1:12">
      <c r="A510" s="1"/>
      <c r="B510" s="1">
        <v>820163</v>
      </c>
      <c r="C510" s="1" t="s">
        <v>1860</v>
      </c>
      <c r="D510" s="1" t="s">
        <v>1861</v>
      </c>
      <c r="E510" s="3" t="s">
        <v>1862</v>
      </c>
      <c r="F510" s="1" t="s">
        <v>1863</v>
      </c>
      <c r="G510" s="1" t="s">
        <v>15</v>
      </c>
      <c r="H510" s="1" t="s">
        <v>15</v>
      </c>
      <c r="I510" s="1" t="s">
        <v>15</v>
      </c>
      <c r="J510" s="1" t="s">
        <v>16</v>
      </c>
      <c r="K510" s="2"/>
      <c r="L510" s="5">
        <f>K510*201.00</f>
        <v>0</v>
      </c>
    </row>
    <row r="511" spans="1:12">
      <c r="A511" s="1"/>
      <c r="B511" s="1">
        <v>820164</v>
      </c>
      <c r="C511" s="1" t="s">
        <v>1864</v>
      </c>
      <c r="D511" s="1" t="s">
        <v>1865</v>
      </c>
      <c r="E511" s="3" t="s">
        <v>1866</v>
      </c>
      <c r="F511" s="1" t="s">
        <v>1867</v>
      </c>
      <c r="G511" s="1" t="s">
        <v>15</v>
      </c>
      <c r="H511" s="1" t="s">
        <v>15</v>
      </c>
      <c r="I511" s="1" t="s">
        <v>15</v>
      </c>
      <c r="J511" s="1" t="s">
        <v>16</v>
      </c>
      <c r="K511" s="2"/>
      <c r="L511" s="5">
        <f>K511*220.00</f>
        <v>0</v>
      </c>
    </row>
    <row r="512" spans="1:12">
      <c r="A512" s="1"/>
      <c r="B512" s="1">
        <v>820165</v>
      </c>
      <c r="C512" s="1" t="s">
        <v>1868</v>
      </c>
      <c r="D512" s="1" t="s">
        <v>1869</v>
      </c>
      <c r="E512" s="3" t="s">
        <v>1870</v>
      </c>
      <c r="F512" s="1" t="s">
        <v>1871</v>
      </c>
      <c r="G512" s="1" t="s">
        <v>15</v>
      </c>
      <c r="H512" s="1" t="s">
        <v>15</v>
      </c>
      <c r="I512" s="1" t="s">
        <v>15</v>
      </c>
      <c r="J512" s="1" t="s">
        <v>16</v>
      </c>
      <c r="K512" s="2"/>
      <c r="L512" s="5">
        <f>K512*282.00</f>
        <v>0</v>
      </c>
    </row>
    <row r="513" spans="1:12">
      <c r="A513" s="1"/>
      <c r="B513" s="1">
        <v>820166</v>
      </c>
      <c r="C513" s="1" t="s">
        <v>1872</v>
      </c>
      <c r="D513" s="1" t="s">
        <v>1873</v>
      </c>
      <c r="E513" s="3" t="s">
        <v>1874</v>
      </c>
      <c r="F513" s="1" t="s">
        <v>1875</v>
      </c>
      <c r="G513" s="1" t="s">
        <v>15</v>
      </c>
      <c r="H513" s="1" t="s">
        <v>15</v>
      </c>
      <c r="I513" s="1" t="s">
        <v>15</v>
      </c>
      <c r="J513" s="1" t="s">
        <v>16</v>
      </c>
      <c r="K513" s="2"/>
      <c r="L513" s="5">
        <f>K513*133.00</f>
        <v>0</v>
      </c>
    </row>
    <row r="514" spans="1:12">
      <c r="A514" s="1"/>
      <c r="B514" s="1">
        <v>820167</v>
      </c>
      <c r="C514" s="1" t="s">
        <v>1876</v>
      </c>
      <c r="D514" s="1" t="s">
        <v>1877</v>
      </c>
      <c r="E514" s="3" t="s">
        <v>1878</v>
      </c>
      <c r="F514" s="1" t="s">
        <v>1879</v>
      </c>
      <c r="G514" s="1" t="s">
        <v>15</v>
      </c>
      <c r="H514" s="1" t="s">
        <v>15</v>
      </c>
      <c r="I514" s="1" t="s">
        <v>15</v>
      </c>
      <c r="J514" s="1" t="s">
        <v>16</v>
      </c>
      <c r="K514" s="2"/>
      <c r="L514" s="5">
        <f>K514*173.00</f>
        <v>0</v>
      </c>
    </row>
    <row r="515" spans="1:12">
      <c r="A515" s="1"/>
      <c r="B515" s="1">
        <v>820168</v>
      </c>
      <c r="C515" s="1" t="s">
        <v>1880</v>
      </c>
      <c r="D515" s="1" t="s">
        <v>1881</v>
      </c>
      <c r="E515" s="3" t="s">
        <v>1882</v>
      </c>
      <c r="F515" s="1" t="s">
        <v>1883</v>
      </c>
      <c r="G515" s="1" t="s">
        <v>15</v>
      </c>
      <c r="H515" s="1" t="s">
        <v>15</v>
      </c>
      <c r="I515" s="1" t="s">
        <v>15</v>
      </c>
      <c r="J515" s="1" t="s">
        <v>16</v>
      </c>
      <c r="K515" s="2"/>
      <c r="L515" s="5">
        <f>K515*191.00</f>
        <v>0</v>
      </c>
    </row>
    <row r="516" spans="1:12">
      <c r="A516" s="1"/>
      <c r="B516" s="1">
        <v>820169</v>
      </c>
      <c r="C516" s="1" t="s">
        <v>1884</v>
      </c>
      <c r="D516" s="1" t="s">
        <v>1885</v>
      </c>
      <c r="E516" s="3" t="s">
        <v>1886</v>
      </c>
      <c r="F516" s="1" t="s">
        <v>1887</v>
      </c>
      <c r="G516" s="1" t="s">
        <v>15</v>
      </c>
      <c r="H516" s="1" t="s">
        <v>15</v>
      </c>
      <c r="I516" s="1" t="s">
        <v>15</v>
      </c>
      <c r="J516" s="1" t="s">
        <v>16</v>
      </c>
      <c r="K516" s="2"/>
      <c r="L516" s="5">
        <f>K516*225.00</f>
        <v>0</v>
      </c>
    </row>
    <row r="517" spans="1:12">
      <c r="A517" s="1"/>
      <c r="B517" s="1">
        <v>820170</v>
      </c>
      <c r="C517" s="1" t="s">
        <v>1888</v>
      </c>
      <c r="D517" s="1" t="s">
        <v>1889</v>
      </c>
      <c r="E517" s="3" t="s">
        <v>1890</v>
      </c>
      <c r="F517" s="1" t="s">
        <v>1891</v>
      </c>
      <c r="G517" s="1" t="s">
        <v>15</v>
      </c>
      <c r="H517" s="1" t="s">
        <v>15</v>
      </c>
      <c r="I517" s="1" t="s">
        <v>15</v>
      </c>
      <c r="J517" s="1" t="s">
        <v>16</v>
      </c>
      <c r="K517" s="2"/>
      <c r="L517" s="5">
        <f>K517*254.00</f>
        <v>0</v>
      </c>
    </row>
    <row r="518" spans="1:12">
      <c r="A518" s="1"/>
      <c r="B518" s="1">
        <v>820171</v>
      </c>
      <c r="C518" s="1" t="s">
        <v>1892</v>
      </c>
      <c r="D518" s="1" t="s">
        <v>1893</v>
      </c>
      <c r="E518" s="3" t="s">
        <v>1894</v>
      </c>
      <c r="F518" s="1" t="s">
        <v>1895</v>
      </c>
      <c r="G518" s="1" t="s">
        <v>15</v>
      </c>
      <c r="H518" s="1" t="s">
        <v>15</v>
      </c>
      <c r="I518" s="1" t="s">
        <v>15</v>
      </c>
      <c r="J518" s="1" t="s">
        <v>16</v>
      </c>
      <c r="K518" s="2"/>
      <c r="L518" s="5">
        <f>K518*290.00</f>
        <v>0</v>
      </c>
    </row>
    <row r="519" spans="1:12">
      <c r="A519" s="1"/>
      <c r="B519" s="1">
        <v>820172</v>
      </c>
      <c r="C519" s="1" t="s">
        <v>1896</v>
      </c>
      <c r="D519" s="1" t="s">
        <v>1897</v>
      </c>
      <c r="E519" s="3" t="s">
        <v>1898</v>
      </c>
      <c r="F519" s="1" t="s">
        <v>1899</v>
      </c>
      <c r="G519" s="1" t="s">
        <v>15</v>
      </c>
      <c r="H519" s="1" t="s">
        <v>15</v>
      </c>
      <c r="I519" s="1" t="s">
        <v>15</v>
      </c>
      <c r="J519" s="1" t="s">
        <v>16</v>
      </c>
      <c r="K519" s="2"/>
      <c r="L519" s="5">
        <f>K519*385.00</f>
        <v>0</v>
      </c>
    </row>
    <row r="520" spans="1:12">
      <c r="A520" s="1"/>
      <c r="B520" s="1">
        <v>820173</v>
      </c>
      <c r="C520" s="1" t="s">
        <v>1900</v>
      </c>
      <c r="D520" s="1" t="s">
        <v>1901</v>
      </c>
      <c r="E520" s="3" t="s">
        <v>1902</v>
      </c>
      <c r="F520" s="1" t="s">
        <v>1903</v>
      </c>
      <c r="G520" s="1" t="s">
        <v>15</v>
      </c>
      <c r="H520" s="1" t="s">
        <v>15</v>
      </c>
      <c r="I520" s="1" t="s">
        <v>15</v>
      </c>
      <c r="J520" s="1" t="s">
        <v>16</v>
      </c>
      <c r="K520" s="2"/>
      <c r="L520" s="5">
        <f>K520*391.00</f>
        <v>0</v>
      </c>
    </row>
    <row r="521" spans="1:12">
      <c r="A521" s="1"/>
      <c r="B521" s="1">
        <v>820174</v>
      </c>
      <c r="C521" s="1" t="s">
        <v>1904</v>
      </c>
      <c r="D521" s="1" t="s">
        <v>1905</v>
      </c>
      <c r="E521" s="3" t="s">
        <v>1906</v>
      </c>
      <c r="F521" s="1" t="s">
        <v>1907</v>
      </c>
      <c r="G521" s="1" t="s">
        <v>15</v>
      </c>
      <c r="H521" s="1" t="s">
        <v>15</v>
      </c>
      <c r="I521" s="1" t="s">
        <v>15</v>
      </c>
      <c r="J521" s="1" t="s">
        <v>16</v>
      </c>
      <c r="K521" s="2"/>
      <c r="L521" s="5">
        <f>K521*495.00</f>
        <v>0</v>
      </c>
    </row>
    <row r="522" spans="1:12">
      <c r="A522" s="1"/>
      <c r="B522" s="1">
        <v>820175</v>
      </c>
      <c r="C522" s="1" t="s">
        <v>1908</v>
      </c>
      <c r="D522" s="1" t="s">
        <v>1909</v>
      </c>
      <c r="E522" s="3" t="s">
        <v>1910</v>
      </c>
      <c r="F522" s="1" t="s">
        <v>1911</v>
      </c>
      <c r="G522" s="1" t="s">
        <v>15</v>
      </c>
      <c r="H522" s="1" t="s">
        <v>15</v>
      </c>
      <c r="I522" s="1" t="s">
        <v>15</v>
      </c>
      <c r="J522" s="1" t="s">
        <v>16</v>
      </c>
      <c r="K522" s="2"/>
      <c r="L522" s="5">
        <f>K522*489.00</f>
        <v>0</v>
      </c>
    </row>
    <row r="523" spans="1:12">
      <c r="A523" s="1"/>
      <c r="B523" s="1">
        <v>820176</v>
      </c>
      <c r="C523" s="1" t="s">
        <v>1912</v>
      </c>
      <c r="D523" s="1" t="s">
        <v>1913</v>
      </c>
      <c r="E523" s="3" t="s">
        <v>1914</v>
      </c>
      <c r="F523" s="1" t="s">
        <v>1915</v>
      </c>
      <c r="G523" s="1" t="s">
        <v>15</v>
      </c>
      <c r="H523" s="1" t="s">
        <v>15</v>
      </c>
      <c r="I523" s="1" t="s">
        <v>15</v>
      </c>
      <c r="J523" s="1" t="s">
        <v>16</v>
      </c>
      <c r="K523" s="2"/>
      <c r="L523" s="5">
        <f>K523*661.00</f>
        <v>0</v>
      </c>
    </row>
    <row r="524" spans="1:12">
      <c r="A524" s="1"/>
      <c r="B524" s="1">
        <v>820177</v>
      </c>
      <c r="C524" s="1" t="s">
        <v>1916</v>
      </c>
      <c r="D524" s="1" t="s">
        <v>1917</v>
      </c>
      <c r="E524" s="3" t="s">
        <v>1918</v>
      </c>
      <c r="F524" s="1" t="s">
        <v>1919</v>
      </c>
      <c r="G524" s="1" t="s">
        <v>15</v>
      </c>
      <c r="H524" s="1" t="s">
        <v>15</v>
      </c>
      <c r="I524" s="1" t="s">
        <v>15</v>
      </c>
      <c r="J524" s="1" t="s">
        <v>16</v>
      </c>
      <c r="K524" s="2"/>
      <c r="L524" s="5">
        <f>K524*271.00</f>
        <v>0</v>
      </c>
    </row>
    <row r="525" spans="1:12">
      <c r="A525" s="1"/>
      <c r="B525" s="1">
        <v>820178</v>
      </c>
      <c r="C525" s="1" t="s">
        <v>1920</v>
      </c>
      <c r="D525" s="1" t="s">
        <v>1921</v>
      </c>
      <c r="E525" s="3" t="s">
        <v>1922</v>
      </c>
      <c r="F525" s="1" t="s">
        <v>1923</v>
      </c>
      <c r="G525" s="1" t="s">
        <v>15</v>
      </c>
      <c r="H525" s="1" t="s">
        <v>15</v>
      </c>
      <c r="I525" s="1" t="s">
        <v>15</v>
      </c>
      <c r="J525" s="1" t="s">
        <v>16</v>
      </c>
      <c r="K525" s="2"/>
      <c r="L525" s="5">
        <f>K525*318.00</f>
        <v>0</v>
      </c>
    </row>
    <row r="526" spans="1:12">
      <c r="A526" s="1"/>
      <c r="B526" s="1">
        <v>820179</v>
      </c>
      <c r="C526" s="1" t="s">
        <v>1924</v>
      </c>
      <c r="D526" s="1" t="s">
        <v>1925</v>
      </c>
      <c r="E526" s="3" t="s">
        <v>1926</v>
      </c>
      <c r="F526" s="1" t="s">
        <v>1927</v>
      </c>
      <c r="G526" s="1" t="s">
        <v>15</v>
      </c>
      <c r="H526" s="1" t="s">
        <v>15</v>
      </c>
      <c r="I526" s="1" t="s">
        <v>15</v>
      </c>
      <c r="J526" s="1" t="s">
        <v>16</v>
      </c>
      <c r="K526" s="2"/>
      <c r="L526" s="5">
        <f>K526*357.00</f>
        <v>0</v>
      </c>
    </row>
    <row r="527" spans="1:12">
      <c r="A527" s="1"/>
      <c r="B527" s="1">
        <v>820180</v>
      </c>
      <c r="C527" s="1" t="s">
        <v>1928</v>
      </c>
      <c r="D527" s="1" t="s">
        <v>1929</v>
      </c>
      <c r="E527" s="3" t="s">
        <v>1930</v>
      </c>
      <c r="F527" s="1" t="s">
        <v>1931</v>
      </c>
      <c r="G527" s="1" t="s">
        <v>15</v>
      </c>
      <c r="H527" s="1" t="s">
        <v>15</v>
      </c>
      <c r="I527" s="1" t="s">
        <v>15</v>
      </c>
      <c r="J527" s="1" t="s">
        <v>16</v>
      </c>
      <c r="K527" s="2"/>
      <c r="L527" s="5">
        <f>K527*365.00</f>
        <v>0</v>
      </c>
    </row>
    <row r="528" spans="1:12">
      <c r="A528" s="1"/>
      <c r="B528" s="1">
        <v>820181</v>
      </c>
      <c r="C528" s="1" t="s">
        <v>1932</v>
      </c>
      <c r="D528" s="1" t="s">
        <v>1933</v>
      </c>
      <c r="E528" s="3" t="s">
        <v>1934</v>
      </c>
      <c r="F528" s="1" t="s">
        <v>1935</v>
      </c>
      <c r="G528" s="1" t="s">
        <v>15</v>
      </c>
      <c r="H528" s="1" t="s">
        <v>15</v>
      </c>
      <c r="I528" s="1" t="s">
        <v>15</v>
      </c>
      <c r="J528" s="1" t="s">
        <v>16</v>
      </c>
      <c r="K528" s="2"/>
      <c r="L528" s="5">
        <f>K528*477.00</f>
        <v>0</v>
      </c>
    </row>
    <row r="529" spans="1:12">
      <c r="A529" s="1"/>
      <c r="B529" s="1">
        <v>820182</v>
      </c>
      <c r="C529" s="1" t="s">
        <v>1936</v>
      </c>
      <c r="D529" s="1" t="s">
        <v>1937</v>
      </c>
      <c r="E529" s="3" t="s">
        <v>1938</v>
      </c>
      <c r="F529" s="1" t="s">
        <v>1939</v>
      </c>
      <c r="G529" s="1" t="s">
        <v>15</v>
      </c>
      <c r="H529" s="1" t="s">
        <v>15</v>
      </c>
      <c r="I529" s="1" t="s">
        <v>15</v>
      </c>
      <c r="J529" s="1" t="s">
        <v>16</v>
      </c>
      <c r="K529" s="2"/>
      <c r="L529" s="5">
        <f>K529*538.00</f>
        <v>0</v>
      </c>
    </row>
    <row r="530" spans="1:12">
      <c r="A530" s="1"/>
      <c r="B530" s="1">
        <v>820183</v>
      </c>
      <c r="C530" s="1" t="s">
        <v>1940</v>
      </c>
      <c r="D530" s="1" t="s">
        <v>1941</v>
      </c>
      <c r="E530" s="3" t="s">
        <v>1942</v>
      </c>
      <c r="F530" s="1" t="s">
        <v>1943</v>
      </c>
      <c r="G530" s="1" t="s">
        <v>15</v>
      </c>
      <c r="H530" s="1" t="s">
        <v>15</v>
      </c>
      <c r="I530" s="1" t="s">
        <v>15</v>
      </c>
      <c r="J530" s="1" t="s">
        <v>16</v>
      </c>
      <c r="K530" s="2"/>
      <c r="L530" s="5">
        <f>K530*658.00</f>
        <v>0</v>
      </c>
    </row>
    <row r="531" spans="1:12">
      <c r="A531" s="1"/>
      <c r="B531" s="1">
        <v>820184</v>
      </c>
      <c r="C531" s="1" t="s">
        <v>1944</v>
      </c>
      <c r="D531" s="1" t="s">
        <v>1945</v>
      </c>
      <c r="E531" s="3" t="s">
        <v>1946</v>
      </c>
      <c r="F531" s="1" t="s">
        <v>1711</v>
      </c>
      <c r="G531" s="1" t="s">
        <v>15</v>
      </c>
      <c r="H531" s="1" t="s">
        <v>15</v>
      </c>
      <c r="I531" s="1" t="s">
        <v>15</v>
      </c>
      <c r="J531" s="1" t="s">
        <v>16</v>
      </c>
      <c r="K531" s="2"/>
      <c r="L531" s="5">
        <f>K531*763.00</f>
        <v>0</v>
      </c>
    </row>
    <row r="532" spans="1:12">
      <c r="A532" s="1"/>
      <c r="B532" s="1">
        <v>820185</v>
      </c>
      <c r="C532" s="1" t="s">
        <v>1947</v>
      </c>
      <c r="D532" s="1" t="s">
        <v>1948</v>
      </c>
      <c r="E532" s="3" t="s">
        <v>1949</v>
      </c>
      <c r="F532" s="1" t="s">
        <v>1950</v>
      </c>
      <c r="G532" s="1" t="s">
        <v>15</v>
      </c>
      <c r="H532" s="1" t="s">
        <v>15</v>
      </c>
      <c r="I532" s="1" t="s">
        <v>15</v>
      </c>
      <c r="J532" s="1" t="s">
        <v>16</v>
      </c>
      <c r="K532" s="2"/>
      <c r="L532" s="5">
        <f>K532*924.00</f>
        <v>0</v>
      </c>
    </row>
    <row r="533" spans="1:12">
      <c r="A533" s="1"/>
      <c r="B533" s="1">
        <v>820186</v>
      </c>
      <c r="C533" s="1" t="s">
        <v>1951</v>
      </c>
      <c r="D533" s="1" t="s">
        <v>1952</v>
      </c>
      <c r="E533" s="3" t="s">
        <v>1953</v>
      </c>
      <c r="F533" s="1" t="s">
        <v>1954</v>
      </c>
      <c r="G533" s="1" t="s">
        <v>15</v>
      </c>
      <c r="H533" s="1" t="s">
        <v>15</v>
      </c>
      <c r="I533" s="1" t="s">
        <v>15</v>
      </c>
      <c r="J533" s="1" t="s">
        <v>16</v>
      </c>
      <c r="K533" s="2"/>
      <c r="L533" s="5">
        <f>K533*957.00</f>
        <v>0</v>
      </c>
    </row>
    <row r="534" spans="1:12">
      <c r="A534" s="1"/>
      <c r="B534" s="1">
        <v>820187</v>
      </c>
      <c r="C534" s="1" t="s">
        <v>1955</v>
      </c>
      <c r="D534" s="1" t="s">
        <v>1956</v>
      </c>
      <c r="E534" s="3" t="s">
        <v>1957</v>
      </c>
      <c r="F534" s="1" t="s">
        <v>1958</v>
      </c>
      <c r="G534" s="1" t="s">
        <v>15</v>
      </c>
      <c r="H534" s="1" t="s">
        <v>15</v>
      </c>
      <c r="I534" s="1" t="s">
        <v>15</v>
      </c>
      <c r="J534" s="1" t="s">
        <v>16</v>
      </c>
      <c r="K534" s="2"/>
      <c r="L534" s="5">
        <f>K534*408.00</f>
        <v>0</v>
      </c>
    </row>
    <row r="535" spans="1:12">
      <c r="A535" s="1"/>
      <c r="B535" s="1">
        <v>820188</v>
      </c>
      <c r="C535" s="1" t="s">
        <v>1959</v>
      </c>
      <c r="D535" s="1" t="s">
        <v>1960</v>
      </c>
      <c r="E535" s="3" t="s">
        <v>1961</v>
      </c>
      <c r="F535" s="1" t="s">
        <v>1962</v>
      </c>
      <c r="G535" s="1" t="s">
        <v>15</v>
      </c>
      <c r="H535" s="1" t="s">
        <v>15</v>
      </c>
      <c r="I535" s="1" t="s">
        <v>15</v>
      </c>
      <c r="J535" s="1" t="s">
        <v>16</v>
      </c>
      <c r="K535" s="2"/>
      <c r="L535" s="5">
        <f>K535*507.00</f>
        <v>0</v>
      </c>
    </row>
    <row r="536" spans="1:12">
      <c r="A536" s="1"/>
      <c r="B536" s="1">
        <v>820189</v>
      </c>
      <c r="C536" s="1" t="s">
        <v>1963</v>
      </c>
      <c r="D536" s="1" t="s">
        <v>1964</v>
      </c>
      <c r="E536" s="3" t="s">
        <v>1965</v>
      </c>
      <c r="F536" s="1" t="s">
        <v>1966</v>
      </c>
      <c r="G536" s="1" t="s">
        <v>15</v>
      </c>
      <c r="H536" s="1" t="s">
        <v>15</v>
      </c>
      <c r="I536" s="1" t="s">
        <v>15</v>
      </c>
      <c r="J536" s="1" t="s">
        <v>16</v>
      </c>
      <c r="K536" s="2"/>
      <c r="L536" s="5">
        <f>K536*563.00</f>
        <v>0</v>
      </c>
    </row>
    <row r="537" spans="1:12">
      <c r="A537" s="1"/>
      <c r="B537" s="1">
        <v>820190</v>
      </c>
      <c r="C537" s="1" t="s">
        <v>1967</v>
      </c>
      <c r="D537" s="1" t="s">
        <v>1968</v>
      </c>
      <c r="E537" s="3" t="s">
        <v>1969</v>
      </c>
      <c r="F537" s="1" t="s">
        <v>1970</v>
      </c>
      <c r="G537" s="1" t="s">
        <v>15</v>
      </c>
      <c r="H537" s="1" t="s">
        <v>15</v>
      </c>
      <c r="I537" s="1" t="s">
        <v>15</v>
      </c>
      <c r="J537" s="1" t="s">
        <v>16</v>
      </c>
      <c r="K537" s="2"/>
      <c r="L537" s="5">
        <f>K537*650.00</f>
        <v>0</v>
      </c>
    </row>
    <row r="538" spans="1:12">
      <c r="A538" s="1"/>
      <c r="B538" s="1">
        <v>820191</v>
      </c>
      <c r="C538" s="1" t="s">
        <v>1971</v>
      </c>
      <c r="D538" s="1" t="s">
        <v>1972</v>
      </c>
      <c r="E538" s="3" t="s">
        <v>1973</v>
      </c>
      <c r="F538" s="1" t="s">
        <v>1974</v>
      </c>
      <c r="G538" s="1" t="s">
        <v>15</v>
      </c>
      <c r="H538" s="1" t="s">
        <v>15</v>
      </c>
      <c r="I538" s="1" t="s">
        <v>15</v>
      </c>
      <c r="J538" s="1" t="s">
        <v>16</v>
      </c>
      <c r="K538" s="2"/>
      <c r="L538" s="5">
        <f>K538*772.00</f>
        <v>0</v>
      </c>
    </row>
    <row r="539" spans="1:12">
      <c r="A539" s="1"/>
      <c r="B539" s="1">
        <v>820192</v>
      </c>
      <c r="C539" s="1" t="s">
        <v>1975</v>
      </c>
      <c r="D539" s="1" t="s">
        <v>1976</v>
      </c>
      <c r="E539" s="3" t="s">
        <v>1977</v>
      </c>
      <c r="F539" s="1" t="s">
        <v>1978</v>
      </c>
      <c r="G539" s="1" t="s">
        <v>15</v>
      </c>
      <c r="H539" s="1" t="s">
        <v>15</v>
      </c>
      <c r="I539" s="1" t="s">
        <v>15</v>
      </c>
      <c r="J539" s="1" t="s">
        <v>16</v>
      </c>
      <c r="K539" s="2"/>
      <c r="L539" s="5">
        <f>K539*999.00</f>
        <v>0</v>
      </c>
    </row>
    <row r="540" spans="1:12">
      <c r="A540" s="1"/>
      <c r="B540" s="1">
        <v>820193</v>
      </c>
      <c r="C540" s="1" t="s">
        <v>1979</v>
      </c>
      <c r="D540" s="1" t="s">
        <v>1980</v>
      </c>
      <c r="E540" s="3" t="s">
        <v>1981</v>
      </c>
      <c r="F540" s="1" t="s">
        <v>1982</v>
      </c>
      <c r="G540" s="1" t="s">
        <v>15</v>
      </c>
      <c r="H540" s="1" t="s">
        <v>15</v>
      </c>
      <c r="I540" s="1" t="s">
        <v>15</v>
      </c>
      <c r="J540" s="1" t="s">
        <v>16</v>
      </c>
      <c r="K540" s="2"/>
      <c r="L540" s="5">
        <f>K540*1145.00</f>
        <v>0</v>
      </c>
    </row>
    <row r="541" spans="1:12">
      <c r="A541" s="1"/>
      <c r="B541" s="1">
        <v>820194</v>
      </c>
      <c r="C541" s="1" t="s">
        <v>1983</v>
      </c>
      <c r="D541" s="1" t="s">
        <v>1984</v>
      </c>
      <c r="E541" s="3" t="s">
        <v>1985</v>
      </c>
      <c r="F541" s="1" t="s">
        <v>1986</v>
      </c>
      <c r="G541" s="1" t="s">
        <v>15</v>
      </c>
      <c r="H541" s="1" t="s">
        <v>15</v>
      </c>
      <c r="I541" s="1" t="s">
        <v>15</v>
      </c>
      <c r="J541" s="1" t="s">
        <v>16</v>
      </c>
      <c r="K541" s="2"/>
      <c r="L541" s="5">
        <f>K541*1312.00</f>
        <v>0</v>
      </c>
    </row>
    <row r="542" spans="1:12">
      <c r="A542" s="1"/>
      <c r="B542" s="1">
        <v>820195</v>
      </c>
      <c r="C542" s="1" t="s">
        <v>1987</v>
      </c>
      <c r="D542" s="1" t="s">
        <v>1988</v>
      </c>
      <c r="E542" s="3" t="s">
        <v>1989</v>
      </c>
      <c r="F542" s="1" t="s">
        <v>1990</v>
      </c>
      <c r="G542" s="1" t="s">
        <v>15</v>
      </c>
      <c r="H542" s="1" t="s">
        <v>15</v>
      </c>
      <c r="I542" s="1" t="s">
        <v>15</v>
      </c>
      <c r="J542" s="1" t="s">
        <v>16</v>
      </c>
      <c r="K542" s="2"/>
      <c r="L542" s="5">
        <f>K542*1423.00</f>
        <v>0</v>
      </c>
    </row>
    <row r="543" spans="1:12">
      <c r="A543" s="1"/>
      <c r="B543" s="1">
        <v>820196</v>
      </c>
      <c r="C543" s="1" t="s">
        <v>1991</v>
      </c>
      <c r="D543" s="1" t="s">
        <v>1992</v>
      </c>
      <c r="E543" s="3" t="s">
        <v>1993</v>
      </c>
      <c r="F543" s="1" t="s">
        <v>1994</v>
      </c>
      <c r="G543" s="1" t="s">
        <v>15</v>
      </c>
      <c r="H543" s="1" t="s">
        <v>15</v>
      </c>
      <c r="I543" s="1" t="s">
        <v>15</v>
      </c>
      <c r="J543" s="1" t="s">
        <v>16</v>
      </c>
      <c r="K543" s="2"/>
      <c r="L543" s="5">
        <f>K543*1630.00</f>
        <v>0</v>
      </c>
    </row>
    <row r="544" spans="1:12">
      <c r="A544" s="1"/>
      <c r="B544" s="1">
        <v>820197</v>
      </c>
      <c r="C544" s="1" t="s">
        <v>1995</v>
      </c>
      <c r="D544" s="1" t="s">
        <v>1996</v>
      </c>
      <c r="E544" s="3" t="s">
        <v>1997</v>
      </c>
      <c r="F544" s="1" t="s">
        <v>1998</v>
      </c>
      <c r="G544" s="1" t="s">
        <v>15</v>
      </c>
      <c r="H544" s="1" t="s">
        <v>15</v>
      </c>
      <c r="I544" s="1" t="s">
        <v>15</v>
      </c>
      <c r="J544" s="1" t="s">
        <v>16</v>
      </c>
      <c r="K544" s="2"/>
      <c r="L544" s="5">
        <f>K544*157.00</f>
        <v>0</v>
      </c>
    </row>
    <row r="545" spans="1:12">
      <c r="A545" s="1"/>
      <c r="B545" s="1">
        <v>820198</v>
      </c>
      <c r="C545" s="1" t="s">
        <v>1999</v>
      </c>
      <c r="D545" s="1" t="s">
        <v>2000</v>
      </c>
      <c r="E545" s="3" t="s">
        <v>2001</v>
      </c>
      <c r="F545" s="1" t="s">
        <v>2002</v>
      </c>
      <c r="G545" s="1" t="s">
        <v>15</v>
      </c>
      <c r="H545" s="1" t="s">
        <v>15</v>
      </c>
      <c r="I545" s="1" t="s">
        <v>15</v>
      </c>
      <c r="J545" s="1" t="s">
        <v>16</v>
      </c>
      <c r="K545" s="2"/>
      <c r="L545" s="5">
        <f>K545*270.00</f>
        <v>0</v>
      </c>
    </row>
    <row r="546" spans="1:12">
      <c r="A546" s="1"/>
      <c r="B546" s="1">
        <v>820199</v>
      </c>
      <c r="C546" s="1" t="s">
        <v>2003</v>
      </c>
      <c r="D546" s="1" t="s">
        <v>2004</v>
      </c>
      <c r="E546" s="3" t="s">
        <v>2005</v>
      </c>
      <c r="F546" s="1" t="s">
        <v>2006</v>
      </c>
      <c r="G546" s="1" t="s">
        <v>15</v>
      </c>
      <c r="H546" s="1" t="s">
        <v>15</v>
      </c>
      <c r="I546" s="1" t="s">
        <v>15</v>
      </c>
      <c r="J546" s="1" t="s">
        <v>16</v>
      </c>
      <c r="K546" s="2"/>
      <c r="L546" s="5">
        <f>K546*275.00</f>
        <v>0</v>
      </c>
    </row>
    <row r="547" spans="1:12">
      <c r="A547" s="1"/>
      <c r="B547" s="1">
        <v>820200</v>
      </c>
      <c r="C547" s="1" t="s">
        <v>2007</v>
      </c>
      <c r="D547" s="1" t="s">
        <v>2008</v>
      </c>
      <c r="E547" s="3" t="s">
        <v>2009</v>
      </c>
      <c r="F547" s="1" t="s">
        <v>2010</v>
      </c>
      <c r="G547" s="1" t="s">
        <v>15</v>
      </c>
      <c r="H547" s="1" t="s">
        <v>15</v>
      </c>
      <c r="I547" s="1" t="s">
        <v>15</v>
      </c>
      <c r="J547" s="1" t="s">
        <v>16</v>
      </c>
      <c r="K547" s="2"/>
      <c r="L547" s="5">
        <f>K547*327.00</f>
        <v>0</v>
      </c>
    </row>
    <row r="548" spans="1:12">
      <c r="A548" s="1"/>
      <c r="B548" s="1">
        <v>820201</v>
      </c>
      <c r="C548" s="1" t="s">
        <v>2011</v>
      </c>
      <c r="D548" s="1" t="s">
        <v>2012</v>
      </c>
      <c r="E548" s="3" t="s">
        <v>2013</v>
      </c>
      <c r="F548" s="1" t="s">
        <v>2014</v>
      </c>
      <c r="G548" s="1" t="s">
        <v>15</v>
      </c>
      <c r="H548" s="1" t="s">
        <v>15</v>
      </c>
      <c r="I548" s="1" t="s">
        <v>15</v>
      </c>
      <c r="J548" s="1" t="s">
        <v>16</v>
      </c>
      <c r="K548" s="2"/>
      <c r="L548" s="5">
        <f>K548*430.00</f>
        <v>0</v>
      </c>
    </row>
    <row r="549" spans="1:12">
      <c r="A549" s="1"/>
      <c r="B549" s="1">
        <v>820202</v>
      </c>
      <c r="C549" s="1" t="s">
        <v>2015</v>
      </c>
      <c r="D549" s="1" t="s">
        <v>2016</v>
      </c>
      <c r="E549" s="3" t="s">
        <v>2017</v>
      </c>
      <c r="F549" s="1" t="s">
        <v>2018</v>
      </c>
      <c r="G549" s="1" t="s">
        <v>15</v>
      </c>
      <c r="H549" s="1" t="s">
        <v>15</v>
      </c>
      <c r="I549" s="1" t="s">
        <v>15</v>
      </c>
      <c r="J549" s="1" t="s">
        <v>16</v>
      </c>
      <c r="K549" s="2"/>
      <c r="L549" s="5">
        <f>K549*558.00</f>
        <v>0</v>
      </c>
    </row>
    <row r="550" spans="1:12">
      <c r="A550" s="1"/>
      <c r="B550" s="1">
        <v>820203</v>
      </c>
      <c r="C550" s="1" t="s">
        <v>2019</v>
      </c>
      <c r="D550" s="1" t="s">
        <v>2020</v>
      </c>
      <c r="E550" s="3" t="s">
        <v>2021</v>
      </c>
      <c r="F550" s="1" t="s">
        <v>2022</v>
      </c>
      <c r="G550" s="1" t="s">
        <v>15</v>
      </c>
      <c r="H550" s="1" t="s">
        <v>15</v>
      </c>
      <c r="I550" s="1" t="s">
        <v>15</v>
      </c>
      <c r="J550" s="1" t="s">
        <v>16</v>
      </c>
      <c r="K550" s="2"/>
      <c r="L550" s="5">
        <f>K550*641.00</f>
        <v>0</v>
      </c>
    </row>
    <row r="551" spans="1:12">
      <c r="A551" s="1"/>
      <c r="B551" s="1">
        <v>820204</v>
      </c>
      <c r="C551" s="1" t="s">
        <v>2023</v>
      </c>
      <c r="D551" s="1" t="s">
        <v>2024</v>
      </c>
      <c r="E551" s="3" t="s">
        <v>2025</v>
      </c>
      <c r="F551" s="1" t="s">
        <v>1711</v>
      </c>
      <c r="G551" s="1" t="s">
        <v>15</v>
      </c>
      <c r="H551" s="1" t="s">
        <v>15</v>
      </c>
      <c r="I551" s="1" t="s">
        <v>15</v>
      </c>
      <c r="J551" s="1" t="s">
        <v>16</v>
      </c>
      <c r="K551" s="2"/>
      <c r="L551" s="5">
        <f>K551*763.00</f>
        <v>0</v>
      </c>
    </row>
    <row r="552" spans="1:12">
      <c r="A552" s="1"/>
      <c r="B552" s="1">
        <v>820205</v>
      </c>
      <c r="C552" s="1" t="s">
        <v>2026</v>
      </c>
      <c r="D552" s="1" t="s">
        <v>2027</v>
      </c>
      <c r="E552" s="3" t="s">
        <v>2028</v>
      </c>
      <c r="F552" s="1" t="s">
        <v>2029</v>
      </c>
      <c r="G552" s="1" t="s">
        <v>15</v>
      </c>
      <c r="H552" s="1" t="s">
        <v>15</v>
      </c>
      <c r="I552" s="1" t="s">
        <v>15</v>
      </c>
      <c r="J552" s="1" t="s">
        <v>16</v>
      </c>
      <c r="K552" s="2"/>
      <c r="L552" s="5">
        <f>K552*710.00</f>
        <v>0</v>
      </c>
    </row>
    <row r="553" spans="1:12">
      <c r="A553" s="1"/>
      <c r="B553" s="1">
        <v>820206</v>
      </c>
      <c r="C553" s="1" t="s">
        <v>2030</v>
      </c>
      <c r="D553" s="1" t="s">
        <v>2031</v>
      </c>
      <c r="E553" s="3" t="s">
        <v>2032</v>
      </c>
      <c r="F553" s="1" t="s">
        <v>2033</v>
      </c>
      <c r="G553" s="1" t="s">
        <v>15</v>
      </c>
      <c r="H553" s="1" t="s">
        <v>15</v>
      </c>
      <c r="I553" s="1" t="s">
        <v>15</v>
      </c>
      <c r="J553" s="1" t="s">
        <v>16</v>
      </c>
      <c r="K553" s="2"/>
      <c r="L553" s="5">
        <f>K553*1084.00</f>
        <v>0</v>
      </c>
    </row>
    <row r="554" spans="1:12">
      <c r="A554" s="1"/>
      <c r="B554" s="1">
        <v>820207</v>
      </c>
      <c r="C554" s="1" t="s">
        <v>2034</v>
      </c>
      <c r="D554" s="1" t="s">
        <v>2035</v>
      </c>
      <c r="E554" s="3" t="s">
        <v>2036</v>
      </c>
      <c r="F554" s="1" t="s">
        <v>2037</v>
      </c>
      <c r="G554" s="1" t="s">
        <v>15</v>
      </c>
      <c r="H554" s="1" t="s">
        <v>15</v>
      </c>
      <c r="I554" s="1" t="s">
        <v>15</v>
      </c>
      <c r="J554" s="1" t="s">
        <v>16</v>
      </c>
      <c r="K554" s="2"/>
      <c r="L554" s="5">
        <f>K554*1113.00</f>
        <v>0</v>
      </c>
    </row>
    <row r="555" spans="1:12">
      <c r="A555" s="1"/>
      <c r="B555" s="1">
        <v>820208</v>
      </c>
      <c r="C555" s="1" t="s">
        <v>2038</v>
      </c>
      <c r="D555" s="1" t="s">
        <v>2039</v>
      </c>
      <c r="E555" s="3" t="s">
        <v>2040</v>
      </c>
      <c r="F555" s="1" t="s">
        <v>2041</v>
      </c>
      <c r="G555" s="1" t="s">
        <v>15</v>
      </c>
      <c r="H555" s="1" t="s">
        <v>15</v>
      </c>
      <c r="I555" s="1" t="s">
        <v>15</v>
      </c>
      <c r="J555" s="1" t="s">
        <v>16</v>
      </c>
      <c r="K555" s="2"/>
      <c r="L555" s="5">
        <f>K555*1060.00</f>
        <v>0</v>
      </c>
    </row>
    <row r="556" spans="1:12">
      <c r="A556" s="1"/>
      <c r="B556" s="1">
        <v>820209</v>
      </c>
      <c r="C556" s="1" t="s">
        <v>2042</v>
      </c>
      <c r="D556" s="1" t="s">
        <v>2043</v>
      </c>
      <c r="E556" s="3" t="s">
        <v>2044</v>
      </c>
      <c r="F556" s="1" t="s">
        <v>2045</v>
      </c>
      <c r="G556" s="1" t="s">
        <v>15</v>
      </c>
      <c r="H556" s="1" t="s">
        <v>15</v>
      </c>
      <c r="I556" s="1" t="s">
        <v>15</v>
      </c>
      <c r="J556" s="1" t="s">
        <v>16</v>
      </c>
      <c r="K556" s="2"/>
      <c r="L556" s="5">
        <f>K556*535.00</f>
        <v>0</v>
      </c>
    </row>
    <row r="557" spans="1:12">
      <c r="A557" s="1"/>
      <c r="B557" s="1">
        <v>820210</v>
      </c>
      <c r="C557" s="1" t="s">
        <v>2046</v>
      </c>
      <c r="D557" s="1" t="s">
        <v>2047</v>
      </c>
      <c r="E557" s="3" t="s">
        <v>2048</v>
      </c>
      <c r="F557" s="1" t="s">
        <v>2049</v>
      </c>
      <c r="G557" s="1" t="s">
        <v>15</v>
      </c>
      <c r="H557" s="1" t="s">
        <v>15</v>
      </c>
      <c r="I557" s="1" t="s">
        <v>15</v>
      </c>
      <c r="J557" s="1" t="s">
        <v>16</v>
      </c>
      <c r="K557" s="2"/>
      <c r="L557" s="5">
        <f>K557*465.00</f>
        <v>0</v>
      </c>
    </row>
    <row r="558" spans="1:12">
      <c r="A558" s="1"/>
      <c r="B558" s="1">
        <v>820211</v>
      </c>
      <c r="C558" s="1" t="s">
        <v>2050</v>
      </c>
      <c r="D558" s="1" t="s">
        <v>2051</v>
      </c>
      <c r="E558" s="3" t="s">
        <v>2052</v>
      </c>
      <c r="F558" s="1" t="s">
        <v>2053</v>
      </c>
      <c r="G558" s="1" t="s">
        <v>15</v>
      </c>
      <c r="H558" s="1" t="s">
        <v>15</v>
      </c>
      <c r="I558" s="1" t="s">
        <v>15</v>
      </c>
      <c r="J558" s="1" t="s">
        <v>16</v>
      </c>
      <c r="K558" s="2"/>
      <c r="L558" s="5">
        <f>K558*543.00</f>
        <v>0</v>
      </c>
    </row>
    <row r="559" spans="1:12">
      <c r="A559" s="1"/>
      <c r="B559" s="1">
        <v>820212</v>
      </c>
      <c r="C559" s="1" t="s">
        <v>2054</v>
      </c>
      <c r="D559" s="1" t="s">
        <v>2055</v>
      </c>
      <c r="E559" s="3" t="s">
        <v>2056</v>
      </c>
      <c r="F559" s="1" t="s">
        <v>2057</v>
      </c>
      <c r="G559" s="1" t="s">
        <v>15</v>
      </c>
      <c r="H559" s="1" t="s">
        <v>15</v>
      </c>
      <c r="I559" s="1" t="s">
        <v>15</v>
      </c>
      <c r="J559" s="1" t="s">
        <v>16</v>
      </c>
      <c r="K559" s="2"/>
      <c r="L559" s="5">
        <f>K559*723.00</f>
        <v>0</v>
      </c>
    </row>
    <row r="560" spans="1:12">
      <c r="A560" s="1"/>
      <c r="B560" s="1">
        <v>820213</v>
      </c>
      <c r="C560" s="1" t="s">
        <v>2058</v>
      </c>
      <c r="D560" s="1" t="s">
        <v>2059</v>
      </c>
      <c r="E560" s="3" t="s">
        <v>2060</v>
      </c>
      <c r="F560" s="1" t="s">
        <v>2061</v>
      </c>
      <c r="G560" s="1" t="s">
        <v>15</v>
      </c>
      <c r="H560" s="1" t="s">
        <v>15</v>
      </c>
      <c r="I560" s="1" t="s">
        <v>15</v>
      </c>
      <c r="J560" s="1" t="s">
        <v>16</v>
      </c>
      <c r="K560" s="2"/>
      <c r="L560" s="5">
        <f>K560*137.00</f>
        <v>0</v>
      </c>
    </row>
    <row r="561" spans="1:12">
      <c r="A561" s="1"/>
      <c r="B561" s="1">
        <v>820214</v>
      </c>
      <c r="C561" s="1" t="s">
        <v>2062</v>
      </c>
      <c r="D561" s="1" t="s">
        <v>2063</v>
      </c>
      <c r="E561" s="3" t="s">
        <v>2064</v>
      </c>
      <c r="F561" s="1" t="s">
        <v>2065</v>
      </c>
      <c r="G561" s="1" t="s">
        <v>15</v>
      </c>
      <c r="H561" s="1" t="s">
        <v>15</v>
      </c>
      <c r="I561" s="1" t="s">
        <v>15</v>
      </c>
      <c r="J561" s="1" t="s">
        <v>16</v>
      </c>
      <c r="K561" s="2"/>
      <c r="L561" s="5">
        <f>K561*232.00</f>
        <v>0</v>
      </c>
    </row>
    <row r="562" spans="1:12">
      <c r="A562" s="1"/>
      <c r="B562" s="1">
        <v>820215</v>
      </c>
      <c r="C562" s="1" t="s">
        <v>2066</v>
      </c>
      <c r="D562" s="1" t="s">
        <v>2067</v>
      </c>
      <c r="E562" s="3" t="s">
        <v>2068</v>
      </c>
      <c r="F562" s="1" t="s">
        <v>2069</v>
      </c>
      <c r="G562" s="1" t="s">
        <v>15</v>
      </c>
      <c r="H562" s="1" t="s">
        <v>15</v>
      </c>
      <c r="I562" s="1" t="s">
        <v>15</v>
      </c>
      <c r="J562" s="1" t="s">
        <v>16</v>
      </c>
      <c r="K562" s="2"/>
      <c r="L562" s="5">
        <f>K562*351.00</f>
        <v>0</v>
      </c>
    </row>
    <row r="563" spans="1:12">
      <c r="A563" s="1"/>
      <c r="B563" s="1">
        <v>820216</v>
      </c>
      <c r="C563" s="1" t="s">
        <v>2070</v>
      </c>
      <c r="D563" s="1" t="s">
        <v>2071</v>
      </c>
      <c r="E563" s="3" t="s">
        <v>2072</v>
      </c>
      <c r="F563" s="1" t="s">
        <v>2073</v>
      </c>
      <c r="G563" s="1" t="s">
        <v>15</v>
      </c>
      <c r="H563" s="1" t="s">
        <v>15</v>
      </c>
      <c r="I563" s="1" t="s">
        <v>15</v>
      </c>
      <c r="J563" s="1" t="s">
        <v>16</v>
      </c>
      <c r="K563" s="2"/>
      <c r="L563" s="5">
        <f>K563*693.00</f>
        <v>0</v>
      </c>
    </row>
    <row r="564" spans="1:12">
      <c r="A564" s="1"/>
      <c r="B564" s="1">
        <v>820217</v>
      </c>
      <c r="C564" s="1" t="s">
        <v>2074</v>
      </c>
      <c r="D564" s="1" t="s">
        <v>2075</v>
      </c>
      <c r="E564" s="3" t="s">
        <v>2076</v>
      </c>
      <c r="F564" s="1" t="s">
        <v>2077</v>
      </c>
      <c r="G564" s="1" t="s">
        <v>15</v>
      </c>
      <c r="H564" s="1" t="s">
        <v>15</v>
      </c>
      <c r="I564" s="1" t="s">
        <v>15</v>
      </c>
      <c r="J564" s="1" t="s">
        <v>16</v>
      </c>
      <c r="K564" s="2"/>
      <c r="L564" s="5">
        <f>K564*1061.00</f>
        <v>0</v>
      </c>
    </row>
    <row r="565" spans="1:12">
      <c r="A565" s="1"/>
      <c r="B565" s="1">
        <v>820218</v>
      </c>
      <c r="C565" s="1" t="s">
        <v>2078</v>
      </c>
      <c r="D565" s="1" t="s">
        <v>2079</v>
      </c>
      <c r="E565" s="3" t="s">
        <v>2080</v>
      </c>
      <c r="F565" s="1" t="s">
        <v>2081</v>
      </c>
      <c r="G565" s="1" t="s">
        <v>15</v>
      </c>
      <c r="H565" s="1" t="s">
        <v>15</v>
      </c>
      <c r="I565" s="1" t="s">
        <v>15</v>
      </c>
      <c r="J565" s="1" t="s">
        <v>16</v>
      </c>
      <c r="K565" s="2"/>
      <c r="L565" s="5">
        <f>K565*1466.00</f>
        <v>0</v>
      </c>
    </row>
    <row r="566" spans="1:12">
      <c r="A566" s="1"/>
      <c r="B566" s="1">
        <v>820219</v>
      </c>
      <c r="C566" s="1" t="s">
        <v>2082</v>
      </c>
      <c r="D566" s="1" t="s">
        <v>2083</v>
      </c>
      <c r="E566" s="3" t="s">
        <v>2084</v>
      </c>
      <c r="F566" s="1" t="s">
        <v>2085</v>
      </c>
      <c r="G566" s="1" t="s">
        <v>15</v>
      </c>
      <c r="H566" s="1" t="s">
        <v>15</v>
      </c>
      <c r="I566" s="1" t="s">
        <v>15</v>
      </c>
      <c r="J566" s="1" t="s">
        <v>16</v>
      </c>
      <c r="K566" s="2"/>
      <c r="L566" s="5">
        <f>K566*369.00</f>
        <v>0</v>
      </c>
    </row>
    <row r="567" spans="1:12">
      <c r="A567" s="1"/>
      <c r="B567" s="1">
        <v>820220</v>
      </c>
      <c r="C567" s="1" t="s">
        <v>2086</v>
      </c>
      <c r="D567" s="1" t="s">
        <v>2087</v>
      </c>
      <c r="E567" s="3" t="s">
        <v>2088</v>
      </c>
      <c r="F567" s="1" t="s">
        <v>2089</v>
      </c>
      <c r="G567" s="1" t="s">
        <v>15</v>
      </c>
      <c r="H567" s="1" t="s">
        <v>15</v>
      </c>
      <c r="I567" s="1" t="s">
        <v>15</v>
      </c>
      <c r="J567" s="1" t="s">
        <v>16</v>
      </c>
      <c r="K567" s="2"/>
      <c r="L567" s="5">
        <f>K567*679.00</f>
        <v>0</v>
      </c>
    </row>
    <row r="568" spans="1:12">
      <c r="A568" s="1"/>
      <c r="B568" s="1">
        <v>820221</v>
      </c>
      <c r="C568" s="1" t="s">
        <v>2090</v>
      </c>
      <c r="D568" s="1" t="s">
        <v>2091</v>
      </c>
      <c r="E568" s="3" t="s">
        <v>2092</v>
      </c>
      <c r="F568" s="1" t="s">
        <v>2093</v>
      </c>
      <c r="G568" s="1" t="s">
        <v>15</v>
      </c>
      <c r="H568" s="1" t="s">
        <v>15</v>
      </c>
      <c r="I568" s="1" t="s">
        <v>15</v>
      </c>
      <c r="J568" s="1" t="s">
        <v>16</v>
      </c>
      <c r="K568" s="2"/>
      <c r="L568" s="5">
        <f>K568*1032.00</f>
        <v>0</v>
      </c>
    </row>
    <row r="569" spans="1:12">
      <c r="A569" s="1"/>
      <c r="B569" s="1">
        <v>820222</v>
      </c>
      <c r="C569" s="1" t="s">
        <v>2094</v>
      </c>
      <c r="D569" s="1" t="s">
        <v>2095</v>
      </c>
      <c r="E569" s="3" t="s">
        <v>2096</v>
      </c>
      <c r="F569" s="1" t="s">
        <v>2097</v>
      </c>
      <c r="G569" s="1" t="s">
        <v>15</v>
      </c>
      <c r="H569" s="1" t="s">
        <v>15</v>
      </c>
      <c r="I569" s="1" t="s">
        <v>15</v>
      </c>
      <c r="J569" s="1" t="s">
        <v>16</v>
      </c>
      <c r="K569" s="2"/>
      <c r="L569" s="5">
        <f>K569*1896.00</f>
        <v>0</v>
      </c>
    </row>
    <row r="570" spans="1:12">
      <c r="A570" s="1"/>
      <c r="B570" s="1">
        <v>820223</v>
      </c>
      <c r="C570" s="1" t="s">
        <v>2098</v>
      </c>
      <c r="D570" s="1" t="s">
        <v>2099</v>
      </c>
      <c r="E570" s="3" t="s">
        <v>2100</v>
      </c>
      <c r="F570" s="1" t="s">
        <v>2101</v>
      </c>
      <c r="G570" s="1" t="s">
        <v>15</v>
      </c>
      <c r="H570" s="1" t="s">
        <v>15</v>
      </c>
      <c r="I570" s="1" t="s">
        <v>15</v>
      </c>
      <c r="J570" s="1" t="s">
        <v>16</v>
      </c>
      <c r="K570" s="2"/>
      <c r="L570" s="5">
        <f>K570*2441.00</f>
        <v>0</v>
      </c>
    </row>
    <row r="571" spans="1:12">
      <c r="A571" s="1"/>
      <c r="B571" s="1">
        <v>820224</v>
      </c>
      <c r="C571" s="1" t="s">
        <v>2102</v>
      </c>
      <c r="D571" s="1" t="s">
        <v>2103</v>
      </c>
      <c r="E571" s="3" t="s">
        <v>2104</v>
      </c>
      <c r="F571" s="1" t="s">
        <v>2105</v>
      </c>
      <c r="G571" s="1" t="s">
        <v>15</v>
      </c>
      <c r="H571" s="1" t="s">
        <v>15</v>
      </c>
      <c r="I571" s="1" t="s">
        <v>15</v>
      </c>
      <c r="J571" s="1" t="s">
        <v>16</v>
      </c>
      <c r="K571" s="2"/>
      <c r="L571" s="5">
        <f>K571*432.00</f>
        <v>0</v>
      </c>
    </row>
    <row r="572" spans="1:12">
      <c r="A572" s="1"/>
      <c r="B572" s="1">
        <v>820225</v>
      </c>
      <c r="C572" s="1" t="s">
        <v>2106</v>
      </c>
      <c r="D572" s="1" t="s">
        <v>2107</v>
      </c>
      <c r="E572" s="3" t="s">
        <v>2108</v>
      </c>
      <c r="F572" s="1" t="s">
        <v>2109</v>
      </c>
      <c r="G572" s="1" t="s">
        <v>15</v>
      </c>
      <c r="H572" s="1" t="s">
        <v>15</v>
      </c>
      <c r="I572" s="1" t="s">
        <v>15</v>
      </c>
      <c r="J572" s="1" t="s">
        <v>16</v>
      </c>
      <c r="K572" s="2"/>
      <c r="L572" s="5">
        <f>K572*794.00</f>
        <v>0</v>
      </c>
    </row>
    <row r="573" spans="1:12">
      <c r="A573" s="1"/>
      <c r="B573" s="1">
        <v>820226</v>
      </c>
      <c r="C573" s="1" t="s">
        <v>2110</v>
      </c>
      <c r="D573" s="1" t="s">
        <v>2111</v>
      </c>
      <c r="E573" s="3" t="s">
        <v>2112</v>
      </c>
      <c r="F573" s="1" t="s">
        <v>2113</v>
      </c>
      <c r="G573" s="1" t="s">
        <v>15</v>
      </c>
      <c r="H573" s="1" t="s">
        <v>15</v>
      </c>
      <c r="I573" s="1" t="s">
        <v>15</v>
      </c>
      <c r="J573" s="1" t="s">
        <v>16</v>
      </c>
      <c r="K573" s="2"/>
      <c r="L573" s="5">
        <f>K573*1114.00</f>
        <v>0</v>
      </c>
    </row>
    <row r="574" spans="1:12">
      <c r="A574" s="1"/>
      <c r="B574" s="1">
        <v>820227</v>
      </c>
      <c r="C574" s="1" t="s">
        <v>2114</v>
      </c>
      <c r="D574" s="1" t="s">
        <v>2115</v>
      </c>
      <c r="E574" s="3" t="s">
        <v>2116</v>
      </c>
      <c r="F574" s="1" t="s">
        <v>1715</v>
      </c>
      <c r="G574" s="1" t="s">
        <v>15</v>
      </c>
      <c r="H574" s="1" t="s">
        <v>15</v>
      </c>
      <c r="I574" s="1" t="s">
        <v>15</v>
      </c>
      <c r="J574" s="1" t="s">
        <v>16</v>
      </c>
      <c r="K574" s="2"/>
      <c r="L574" s="5">
        <f>K574*316.00</f>
        <v>0</v>
      </c>
    </row>
    <row r="575" spans="1:12">
      <c r="A575" s="1"/>
      <c r="B575" s="1">
        <v>820228</v>
      </c>
      <c r="C575" s="1" t="s">
        <v>2117</v>
      </c>
      <c r="D575" s="1" t="s">
        <v>2118</v>
      </c>
      <c r="E575" s="3" t="s">
        <v>2119</v>
      </c>
      <c r="F575" s="1" t="s">
        <v>2120</v>
      </c>
      <c r="G575" s="1" t="s">
        <v>15</v>
      </c>
      <c r="H575" s="1" t="s">
        <v>15</v>
      </c>
      <c r="I575" s="1" t="s">
        <v>15</v>
      </c>
      <c r="J575" s="1" t="s">
        <v>16</v>
      </c>
      <c r="K575" s="2"/>
      <c r="L575" s="5">
        <f>K575*494.00</f>
        <v>0</v>
      </c>
    </row>
    <row r="576" spans="1:12">
      <c r="A576" s="1"/>
      <c r="B576" s="1">
        <v>820229</v>
      </c>
      <c r="C576" s="1" t="s">
        <v>2121</v>
      </c>
      <c r="D576" s="1" t="s">
        <v>2122</v>
      </c>
      <c r="E576" s="3" t="s">
        <v>2123</v>
      </c>
      <c r="F576" s="1" t="s">
        <v>2124</v>
      </c>
      <c r="G576" s="1" t="s">
        <v>15</v>
      </c>
      <c r="H576" s="1" t="s">
        <v>15</v>
      </c>
      <c r="I576" s="1" t="s">
        <v>15</v>
      </c>
      <c r="J576" s="1" t="s">
        <v>16</v>
      </c>
      <c r="K576" s="2"/>
      <c r="L576" s="5">
        <f>K576*1015.00</f>
        <v>0</v>
      </c>
    </row>
    <row r="577" spans="1:12">
      <c r="A577" s="1"/>
      <c r="B577" s="1">
        <v>820230</v>
      </c>
      <c r="C577" s="1" t="s">
        <v>2125</v>
      </c>
      <c r="D577" s="1" t="s">
        <v>2126</v>
      </c>
      <c r="E577" s="3" t="s">
        <v>2127</v>
      </c>
      <c r="F577" s="1" t="s">
        <v>1843</v>
      </c>
      <c r="G577" s="1" t="s">
        <v>15</v>
      </c>
      <c r="H577" s="1" t="s">
        <v>15</v>
      </c>
      <c r="I577" s="1" t="s">
        <v>15</v>
      </c>
      <c r="J577" s="1" t="s">
        <v>16</v>
      </c>
      <c r="K577" s="2"/>
      <c r="L577" s="5">
        <f>K577*1566.00</f>
        <v>0</v>
      </c>
    </row>
    <row r="578" spans="1:12">
      <c r="A578" s="1"/>
      <c r="B578" s="1">
        <v>820231</v>
      </c>
      <c r="C578" s="1" t="s">
        <v>2128</v>
      </c>
      <c r="D578" s="1" t="s">
        <v>2129</v>
      </c>
      <c r="E578" s="3" t="s">
        <v>2130</v>
      </c>
      <c r="F578" s="1" t="s">
        <v>2131</v>
      </c>
      <c r="G578" s="1" t="s">
        <v>15</v>
      </c>
      <c r="H578" s="1" t="s">
        <v>15</v>
      </c>
      <c r="I578" s="1" t="s">
        <v>15</v>
      </c>
      <c r="J578" s="1" t="s">
        <v>16</v>
      </c>
      <c r="K578" s="2"/>
      <c r="L578" s="5">
        <f>K578*2234.00</f>
        <v>0</v>
      </c>
    </row>
    <row r="579" spans="1:12">
      <c r="A579" s="1"/>
      <c r="B579" s="1">
        <v>820232</v>
      </c>
      <c r="C579" s="1" t="s">
        <v>2132</v>
      </c>
      <c r="D579" s="1" t="s">
        <v>2133</v>
      </c>
      <c r="E579" s="3" t="s">
        <v>2134</v>
      </c>
      <c r="F579" s="1" t="s">
        <v>2135</v>
      </c>
      <c r="G579" s="1" t="s">
        <v>15</v>
      </c>
      <c r="H579" s="1" t="s">
        <v>15</v>
      </c>
      <c r="I579" s="1" t="s">
        <v>15</v>
      </c>
      <c r="J579" s="1" t="s">
        <v>16</v>
      </c>
      <c r="K579" s="2"/>
      <c r="L579" s="5">
        <f>K579*4883.00</f>
        <v>0</v>
      </c>
    </row>
    <row r="580" spans="1:12">
      <c r="A580" s="1"/>
      <c r="B580" s="1">
        <v>820234</v>
      </c>
      <c r="C580" s="1" t="s">
        <v>2136</v>
      </c>
      <c r="D580" s="1" t="s">
        <v>2137</v>
      </c>
      <c r="E580" s="3" t="s">
        <v>2138</v>
      </c>
      <c r="F580" s="1" t="s">
        <v>2139</v>
      </c>
      <c r="G580" s="1" t="s">
        <v>15</v>
      </c>
      <c r="H580" s="1" t="s">
        <v>15</v>
      </c>
      <c r="I580" s="1" t="s">
        <v>15</v>
      </c>
      <c r="J580" s="1" t="s">
        <v>16</v>
      </c>
      <c r="K580" s="2"/>
      <c r="L580" s="5">
        <f>K580*123.00</f>
        <v>0</v>
      </c>
    </row>
    <row r="581" spans="1:12">
      <c r="A581" s="1"/>
      <c r="B581" s="1">
        <v>820235</v>
      </c>
      <c r="C581" s="1" t="s">
        <v>2140</v>
      </c>
      <c r="D581" s="1" t="s">
        <v>2141</v>
      </c>
      <c r="E581" s="3" t="s">
        <v>2142</v>
      </c>
      <c r="F581" s="1" t="s">
        <v>2143</v>
      </c>
      <c r="G581" s="1" t="s">
        <v>15</v>
      </c>
      <c r="H581" s="1" t="s">
        <v>15</v>
      </c>
      <c r="I581" s="1" t="s">
        <v>15</v>
      </c>
      <c r="J581" s="1" t="s">
        <v>16</v>
      </c>
      <c r="K581" s="2"/>
      <c r="L581" s="5">
        <f>K581*148.00</f>
        <v>0</v>
      </c>
    </row>
    <row r="582" spans="1:12">
      <c r="A582" s="1"/>
      <c r="B582" s="1">
        <v>820236</v>
      </c>
      <c r="C582" s="1" t="s">
        <v>2144</v>
      </c>
      <c r="D582" s="1" t="s">
        <v>2145</v>
      </c>
      <c r="E582" s="3" t="s">
        <v>2146</v>
      </c>
      <c r="F582" s="1" t="s">
        <v>2147</v>
      </c>
      <c r="G582" s="1" t="s">
        <v>15</v>
      </c>
      <c r="H582" s="1" t="s">
        <v>15</v>
      </c>
      <c r="I582" s="1" t="s">
        <v>15</v>
      </c>
      <c r="J582" s="1" t="s">
        <v>16</v>
      </c>
      <c r="K582" s="2"/>
      <c r="L582" s="5">
        <f>K582*238.00</f>
        <v>0</v>
      </c>
    </row>
    <row r="583" spans="1:12">
      <c r="A583" s="1"/>
      <c r="B583" s="1">
        <v>820237</v>
      </c>
      <c r="C583" s="1" t="s">
        <v>2148</v>
      </c>
      <c r="D583" s="1" t="s">
        <v>2149</v>
      </c>
      <c r="E583" s="3" t="s">
        <v>2150</v>
      </c>
      <c r="F583" s="1" t="s">
        <v>2151</v>
      </c>
      <c r="G583" s="1" t="s">
        <v>15</v>
      </c>
      <c r="H583" s="1" t="s">
        <v>15</v>
      </c>
      <c r="I583" s="1" t="s">
        <v>15</v>
      </c>
      <c r="J583" s="1" t="s">
        <v>16</v>
      </c>
      <c r="K583" s="2"/>
      <c r="L583" s="5">
        <f>K583*371.00</f>
        <v>0</v>
      </c>
    </row>
    <row r="584" spans="1:12">
      <c r="A584" s="1"/>
      <c r="B584" s="1">
        <v>820238</v>
      </c>
      <c r="C584" s="1" t="s">
        <v>2152</v>
      </c>
      <c r="D584" s="1" t="s">
        <v>2153</v>
      </c>
      <c r="E584" s="3" t="s">
        <v>2154</v>
      </c>
      <c r="F584" s="1" t="s">
        <v>2155</v>
      </c>
      <c r="G584" s="1" t="s">
        <v>15</v>
      </c>
      <c r="H584" s="1" t="s">
        <v>15</v>
      </c>
      <c r="I584" s="1" t="s">
        <v>15</v>
      </c>
      <c r="J584" s="1" t="s">
        <v>16</v>
      </c>
      <c r="K584" s="2"/>
      <c r="L584" s="5">
        <f>K584*416.00</f>
        <v>0</v>
      </c>
    </row>
    <row r="585" spans="1:12">
      <c r="A585" s="1"/>
      <c r="B585" s="1">
        <v>820241</v>
      </c>
      <c r="C585" s="1" t="s">
        <v>2156</v>
      </c>
      <c r="D585" s="1" t="s">
        <v>2157</v>
      </c>
      <c r="E585" s="3" t="s">
        <v>2158</v>
      </c>
      <c r="F585" s="1" t="s">
        <v>2159</v>
      </c>
      <c r="G585" s="1" t="s">
        <v>15</v>
      </c>
      <c r="H585" s="1" t="s">
        <v>15</v>
      </c>
      <c r="I585" s="1" t="s">
        <v>15</v>
      </c>
      <c r="J585" s="1" t="s">
        <v>16</v>
      </c>
      <c r="K585" s="2"/>
      <c r="L585" s="5">
        <f>K585*67.00</f>
        <v>0</v>
      </c>
    </row>
    <row r="586" spans="1:12">
      <c r="A586" s="1"/>
      <c r="B586" s="1">
        <v>820242</v>
      </c>
      <c r="C586" s="1" t="s">
        <v>2160</v>
      </c>
      <c r="D586" s="1" t="s">
        <v>2161</v>
      </c>
      <c r="E586" s="3" t="s">
        <v>2162</v>
      </c>
      <c r="F586" s="1" t="s">
        <v>2163</v>
      </c>
      <c r="G586" s="1" t="s">
        <v>15</v>
      </c>
      <c r="H586" s="1" t="s">
        <v>15</v>
      </c>
      <c r="I586" s="1" t="s">
        <v>15</v>
      </c>
      <c r="J586" s="1" t="s">
        <v>16</v>
      </c>
      <c r="K586" s="2"/>
      <c r="L586" s="5">
        <f>K586*88.00</f>
        <v>0</v>
      </c>
    </row>
    <row r="587" spans="1:12">
      <c r="A587" s="1"/>
      <c r="B587" s="1">
        <v>820243</v>
      </c>
      <c r="C587" s="1" t="s">
        <v>2164</v>
      </c>
      <c r="D587" s="1" t="s">
        <v>2165</v>
      </c>
      <c r="E587" s="3" t="s">
        <v>2166</v>
      </c>
      <c r="F587" s="1" t="s">
        <v>2167</v>
      </c>
      <c r="G587" s="1" t="s">
        <v>15</v>
      </c>
      <c r="H587" s="1" t="s">
        <v>15</v>
      </c>
      <c r="I587" s="1" t="s">
        <v>15</v>
      </c>
      <c r="J587" s="1" t="s">
        <v>16</v>
      </c>
      <c r="K587" s="2"/>
      <c r="L587" s="5">
        <f>K587*101.00</f>
        <v>0</v>
      </c>
    </row>
    <row r="588" spans="1:12">
      <c r="A588" s="1"/>
      <c r="B588" s="1">
        <v>820244</v>
      </c>
      <c r="C588" s="1" t="s">
        <v>2168</v>
      </c>
      <c r="D588" s="1" t="s">
        <v>2169</v>
      </c>
      <c r="E588" s="3" t="s">
        <v>2170</v>
      </c>
      <c r="F588" s="1" t="s">
        <v>2171</v>
      </c>
      <c r="G588" s="1" t="s">
        <v>15</v>
      </c>
      <c r="H588" s="1" t="s">
        <v>15</v>
      </c>
      <c r="I588" s="1" t="s">
        <v>15</v>
      </c>
      <c r="J588" s="1" t="s">
        <v>16</v>
      </c>
      <c r="K588" s="2"/>
      <c r="L588" s="5">
        <f>K588*142.00</f>
        <v>0</v>
      </c>
    </row>
    <row r="589" spans="1:12">
      <c r="A589" s="1"/>
      <c r="B589" s="1">
        <v>820245</v>
      </c>
      <c r="C589" s="1" t="s">
        <v>2172</v>
      </c>
      <c r="D589" s="1" t="s">
        <v>2173</v>
      </c>
      <c r="E589" s="3" t="s">
        <v>2174</v>
      </c>
      <c r="F589" s="1" t="s">
        <v>2175</v>
      </c>
      <c r="G589" s="1" t="s">
        <v>15</v>
      </c>
      <c r="H589" s="1" t="s">
        <v>15</v>
      </c>
      <c r="I589" s="1" t="s">
        <v>15</v>
      </c>
      <c r="J589" s="1" t="s">
        <v>16</v>
      </c>
      <c r="K589" s="2"/>
      <c r="L589" s="5">
        <f>K589*300.00</f>
        <v>0</v>
      </c>
    </row>
    <row r="590" spans="1:12">
      <c r="A590" s="1"/>
      <c r="B590" s="1">
        <v>820246</v>
      </c>
      <c r="C590" s="1" t="s">
        <v>2176</v>
      </c>
      <c r="D590" s="1" t="s">
        <v>2177</v>
      </c>
      <c r="E590" s="3" t="s">
        <v>2178</v>
      </c>
      <c r="F590" s="1" t="s">
        <v>1871</v>
      </c>
      <c r="G590" s="1" t="s">
        <v>15</v>
      </c>
      <c r="H590" s="1" t="s">
        <v>15</v>
      </c>
      <c r="I590" s="1" t="s">
        <v>15</v>
      </c>
      <c r="J590" s="1" t="s">
        <v>16</v>
      </c>
      <c r="K590" s="2"/>
      <c r="L590" s="5">
        <f>K590*282.00</f>
        <v>0</v>
      </c>
    </row>
    <row r="591" spans="1:12">
      <c r="A591" s="1"/>
      <c r="B591" s="1">
        <v>820247</v>
      </c>
      <c r="C591" s="1" t="s">
        <v>2179</v>
      </c>
      <c r="D591" s="1" t="s">
        <v>2180</v>
      </c>
      <c r="E591" s="3" t="s">
        <v>2181</v>
      </c>
      <c r="F591" s="1" t="s">
        <v>2182</v>
      </c>
      <c r="G591" s="1" t="s">
        <v>15</v>
      </c>
      <c r="H591" s="1" t="s">
        <v>15</v>
      </c>
      <c r="I591" s="1" t="s">
        <v>15</v>
      </c>
      <c r="J591" s="1" t="s">
        <v>16</v>
      </c>
      <c r="K591" s="2"/>
      <c r="L591" s="5">
        <f>K591*463.00</f>
        <v>0</v>
      </c>
    </row>
    <row r="592" spans="1:12">
      <c r="A592" s="1"/>
      <c r="B592" s="1">
        <v>820248</v>
      </c>
      <c r="C592" s="1" t="s">
        <v>2183</v>
      </c>
      <c r="D592" s="1" t="s">
        <v>2184</v>
      </c>
      <c r="E592" s="3" t="s">
        <v>2185</v>
      </c>
      <c r="F592" s="1" t="s">
        <v>2186</v>
      </c>
      <c r="G592" s="1" t="s">
        <v>15</v>
      </c>
      <c r="H592" s="1" t="s">
        <v>15</v>
      </c>
      <c r="I592" s="1" t="s">
        <v>15</v>
      </c>
      <c r="J592" s="1" t="s">
        <v>16</v>
      </c>
      <c r="K592" s="2"/>
      <c r="L592" s="5">
        <f>K592*523.00</f>
        <v>0</v>
      </c>
    </row>
    <row r="593" spans="1:12">
      <c r="A593" s="1"/>
      <c r="B593" s="1">
        <v>820249</v>
      </c>
      <c r="C593" s="1" t="s">
        <v>2187</v>
      </c>
      <c r="D593" s="1" t="s">
        <v>2188</v>
      </c>
      <c r="E593" s="3" t="s">
        <v>2189</v>
      </c>
      <c r="F593" s="1" t="s">
        <v>2190</v>
      </c>
      <c r="G593" s="1" t="s">
        <v>15</v>
      </c>
      <c r="H593" s="1" t="s">
        <v>15</v>
      </c>
      <c r="I593" s="1" t="s">
        <v>15</v>
      </c>
      <c r="J593" s="1" t="s">
        <v>16</v>
      </c>
      <c r="K593" s="2"/>
      <c r="L593" s="5">
        <f>K593*427.00</f>
        <v>0</v>
      </c>
    </row>
    <row r="594" spans="1:12">
      <c r="A594" s="1"/>
      <c r="B594" s="1">
        <v>820250</v>
      </c>
      <c r="C594" s="1" t="s">
        <v>2191</v>
      </c>
      <c r="D594" s="1" t="s">
        <v>2192</v>
      </c>
      <c r="E594" s="3" t="s">
        <v>2193</v>
      </c>
      <c r="F594" s="1" t="s">
        <v>2194</v>
      </c>
      <c r="G594" s="1" t="s">
        <v>15</v>
      </c>
      <c r="H594" s="1" t="s">
        <v>15</v>
      </c>
      <c r="I594" s="1" t="s">
        <v>15</v>
      </c>
      <c r="J594" s="1" t="s">
        <v>16</v>
      </c>
      <c r="K594" s="2"/>
      <c r="L594" s="5">
        <f>K594*582.00</f>
        <v>0</v>
      </c>
    </row>
    <row r="595" spans="1:12">
      <c r="A595" s="1"/>
      <c r="B595" s="1">
        <v>820251</v>
      </c>
      <c r="C595" s="1" t="s">
        <v>2195</v>
      </c>
      <c r="D595" s="1" t="s">
        <v>2196</v>
      </c>
      <c r="E595" s="3" t="s">
        <v>2197</v>
      </c>
      <c r="F595" s="1" t="s">
        <v>2198</v>
      </c>
      <c r="G595" s="1" t="s">
        <v>15</v>
      </c>
      <c r="H595" s="1" t="s">
        <v>15</v>
      </c>
      <c r="I595" s="1" t="s">
        <v>15</v>
      </c>
      <c r="J595" s="1" t="s">
        <v>16</v>
      </c>
      <c r="K595" s="2"/>
      <c r="L595" s="5">
        <f>K595*637.00</f>
        <v>0</v>
      </c>
    </row>
    <row r="596" spans="1:12">
      <c r="A596" s="1"/>
      <c r="B596" s="1">
        <v>820252</v>
      </c>
      <c r="C596" s="1" t="s">
        <v>2199</v>
      </c>
      <c r="D596" s="1" t="s">
        <v>2200</v>
      </c>
      <c r="E596" s="3" t="s">
        <v>2201</v>
      </c>
      <c r="F596" s="1" t="s">
        <v>2202</v>
      </c>
      <c r="G596" s="1" t="s">
        <v>15</v>
      </c>
      <c r="H596" s="1" t="s">
        <v>15</v>
      </c>
      <c r="I596" s="1" t="s">
        <v>15</v>
      </c>
      <c r="J596" s="1" t="s">
        <v>16</v>
      </c>
      <c r="K596" s="2"/>
      <c r="L596" s="5">
        <f>K596*684.00</f>
        <v>0</v>
      </c>
    </row>
    <row r="597" spans="1:12">
      <c r="A597" s="1"/>
      <c r="B597" s="1">
        <v>820253</v>
      </c>
      <c r="C597" s="1" t="s">
        <v>2203</v>
      </c>
      <c r="D597" s="1" t="s">
        <v>2204</v>
      </c>
      <c r="E597" s="3" t="s">
        <v>2205</v>
      </c>
      <c r="F597" s="1" t="s">
        <v>2206</v>
      </c>
      <c r="G597" s="1" t="s">
        <v>15</v>
      </c>
      <c r="H597" s="1" t="s">
        <v>15</v>
      </c>
      <c r="I597" s="1" t="s">
        <v>15</v>
      </c>
      <c r="J597" s="1" t="s">
        <v>16</v>
      </c>
      <c r="K597" s="2"/>
      <c r="L597" s="5">
        <f>K597*616.00</f>
        <v>0</v>
      </c>
    </row>
    <row r="598" spans="1:12">
      <c r="A598" s="1"/>
      <c r="B598" s="1">
        <v>820254</v>
      </c>
      <c r="C598" s="1" t="s">
        <v>2207</v>
      </c>
      <c r="D598" s="1" t="s">
        <v>2208</v>
      </c>
      <c r="E598" s="3" t="s">
        <v>2209</v>
      </c>
      <c r="F598" s="1" t="s">
        <v>2210</v>
      </c>
      <c r="G598" s="1" t="s">
        <v>15</v>
      </c>
      <c r="H598" s="1" t="s">
        <v>15</v>
      </c>
      <c r="I598" s="1" t="s">
        <v>15</v>
      </c>
      <c r="J598" s="1" t="s">
        <v>16</v>
      </c>
      <c r="K598" s="2"/>
      <c r="L598" s="5">
        <f>K598*1049.00</f>
        <v>0</v>
      </c>
    </row>
    <row r="599" spans="1:12">
      <c r="A599" s="1"/>
      <c r="B599" s="1">
        <v>820255</v>
      </c>
      <c r="C599" s="1" t="s">
        <v>2211</v>
      </c>
      <c r="D599" s="1" t="s">
        <v>2212</v>
      </c>
      <c r="E599" s="3" t="s">
        <v>2213</v>
      </c>
      <c r="F599" s="1" t="s">
        <v>2214</v>
      </c>
      <c r="G599" s="1" t="s">
        <v>15</v>
      </c>
      <c r="H599" s="1" t="s">
        <v>15</v>
      </c>
      <c r="I599" s="1" t="s">
        <v>15</v>
      </c>
      <c r="J599" s="1" t="s">
        <v>16</v>
      </c>
      <c r="K599" s="2"/>
      <c r="L599" s="5">
        <f>K599*958.00</f>
        <v>0</v>
      </c>
    </row>
    <row r="600" spans="1:12">
      <c r="A600" s="1"/>
      <c r="B600" s="1">
        <v>820256</v>
      </c>
      <c r="C600" s="1" t="s">
        <v>2215</v>
      </c>
      <c r="D600" s="1" t="s">
        <v>2216</v>
      </c>
      <c r="E600" s="3" t="s">
        <v>2217</v>
      </c>
      <c r="F600" s="1" t="s">
        <v>2218</v>
      </c>
      <c r="G600" s="1" t="s">
        <v>15</v>
      </c>
      <c r="H600" s="1" t="s">
        <v>15</v>
      </c>
      <c r="I600" s="1" t="s">
        <v>15</v>
      </c>
      <c r="J600" s="1" t="s">
        <v>16</v>
      </c>
      <c r="K600" s="2"/>
      <c r="L600" s="5">
        <f>K600*954.00</f>
        <v>0</v>
      </c>
    </row>
    <row r="601" spans="1:12">
      <c r="A601" s="1"/>
      <c r="B601" s="1">
        <v>820257</v>
      </c>
      <c r="C601" s="1" t="s">
        <v>2219</v>
      </c>
      <c r="D601" s="1" t="s">
        <v>2220</v>
      </c>
      <c r="E601" s="3" t="s">
        <v>2221</v>
      </c>
      <c r="F601" s="1" t="s">
        <v>2222</v>
      </c>
      <c r="G601" s="1" t="s">
        <v>15</v>
      </c>
      <c r="H601" s="1" t="s">
        <v>15</v>
      </c>
      <c r="I601" s="1" t="s">
        <v>15</v>
      </c>
      <c r="J601" s="1" t="s">
        <v>16</v>
      </c>
      <c r="K601" s="2"/>
      <c r="L601" s="5">
        <f>K601*984.00</f>
        <v>0</v>
      </c>
    </row>
    <row r="602" spans="1:12">
      <c r="A602" s="1"/>
      <c r="B602" s="1">
        <v>820258</v>
      </c>
      <c r="C602" s="1" t="s">
        <v>2223</v>
      </c>
      <c r="D602" s="1" t="s">
        <v>2224</v>
      </c>
      <c r="E602" s="3" t="s">
        <v>2225</v>
      </c>
      <c r="F602" s="1" t="s">
        <v>2226</v>
      </c>
      <c r="G602" s="1" t="s">
        <v>15</v>
      </c>
      <c r="H602" s="1" t="s">
        <v>15</v>
      </c>
      <c r="I602" s="1" t="s">
        <v>15</v>
      </c>
      <c r="J602" s="1" t="s">
        <v>16</v>
      </c>
      <c r="K602" s="2"/>
      <c r="L602" s="5">
        <f>K602*1023.00</f>
        <v>0</v>
      </c>
    </row>
    <row r="603" spans="1:12">
      <c r="A603" s="1"/>
      <c r="B603" s="1">
        <v>820259</v>
      </c>
      <c r="C603" s="1" t="s">
        <v>2227</v>
      </c>
      <c r="D603" s="1" t="s">
        <v>2228</v>
      </c>
      <c r="E603" s="3" t="s">
        <v>2229</v>
      </c>
      <c r="F603" s="1" t="s">
        <v>2230</v>
      </c>
      <c r="G603" s="1" t="s">
        <v>15</v>
      </c>
      <c r="H603" s="1" t="s">
        <v>15</v>
      </c>
      <c r="I603" s="1" t="s">
        <v>15</v>
      </c>
      <c r="J603" s="1" t="s">
        <v>16</v>
      </c>
      <c r="K603" s="2"/>
      <c r="L603" s="5">
        <f>K603*36.00</f>
        <v>0</v>
      </c>
    </row>
    <row r="604" spans="1:12">
      <c r="A604" s="1"/>
      <c r="B604" s="1">
        <v>820260</v>
      </c>
      <c r="C604" s="1" t="s">
        <v>2231</v>
      </c>
      <c r="D604" s="1" t="s">
        <v>2232</v>
      </c>
      <c r="E604" s="3" t="s">
        <v>2233</v>
      </c>
      <c r="F604" s="1" t="s">
        <v>2234</v>
      </c>
      <c r="G604" s="1" t="s">
        <v>15</v>
      </c>
      <c r="H604" s="1" t="s">
        <v>15</v>
      </c>
      <c r="I604" s="1" t="s">
        <v>15</v>
      </c>
      <c r="J604" s="1" t="s">
        <v>16</v>
      </c>
      <c r="K604" s="2"/>
      <c r="L604" s="5">
        <f>K604*94.00</f>
        <v>0</v>
      </c>
    </row>
    <row r="605" spans="1:12">
      <c r="A605" s="1"/>
      <c r="B605" s="1">
        <v>820261</v>
      </c>
      <c r="C605" s="1" t="s">
        <v>2235</v>
      </c>
      <c r="D605" s="1" t="s">
        <v>2236</v>
      </c>
      <c r="E605" s="3" t="s">
        <v>2237</v>
      </c>
      <c r="F605" s="1" t="s">
        <v>2159</v>
      </c>
      <c r="G605" s="1" t="s">
        <v>15</v>
      </c>
      <c r="H605" s="1" t="s">
        <v>15</v>
      </c>
      <c r="I605" s="1" t="s">
        <v>15</v>
      </c>
      <c r="J605" s="1" t="s">
        <v>16</v>
      </c>
      <c r="K605" s="2"/>
      <c r="L605" s="5">
        <f>K605*67.00</f>
        <v>0</v>
      </c>
    </row>
    <row r="606" spans="1:12">
      <c r="A606" s="1"/>
      <c r="B606" s="1">
        <v>820262</v>
      </c>
      <c r="C606" s="1" t="s">
        <v>2238</v>
      </c>
      <c r="D606" s="1" t="s">
        <v>2239</v>
      </c>
      <c r="E606" s="3" t="s">
        <v>2240</v>
      </c>
      <c r="F606" s="1" t="s">
        <v>2241</v>
      </c>
      <c r="G606" s="1" t="s">
        <v>15</v>
      </c>
      <c r="H606" s="1" t="s">
        <v>15</v>
      </c>
      <c r="I606" s="1" t="s">
        <v>15</v>
      </c>
      <c r="J606" s="1" t="s">
        <v>16</v>
      </c>
      <c r="K606" s="2"/>
      <c r="L606" s="5">
        <f>K606*118.00</f>
        <v>0</v>
      </c>
    </row>
    <row r="607" spans="1:12">
      <c r="A607" s="1"/>
      <c r="B607" s="1">
        <v>820263</v>
      </c>
      <c r="C607" s="1" t="s">
        <v>2242</v>
      </c>
      <c r="D607" s="1" t="s">
        <v>2243</v>
      </c>
      <c r="E607" s="3" t="s">
        <v>2244</v>
      </c>
      <c r="F607" s="1" t="s">
        <v>2245</v>
      </c>
      <c r="G607" s="1" t="s">
        <v>15</v>
      </c>
      <c r="H607" s="1" t="s">
        <v>15</v>
      </c>
      <c r="I607" s="1" t="s">
        <v>15</v>
      </c>
      <c r="J607" s="1" t="s">
        <v>16</v>
      </c>
      <c r="K607" s="2"/>
      <c r="L607" s="5">
        <f>K607*311.00</f>
        <v>0</v>
      </c>
    </row>
    <row r="608" spans="1:12">
      <c r="A608" s="1"/>
      <c r="B608" s="1">
        <v>820264</v>
      </c>
      <c r="C608" s="1" t="s">
        <v>2246</v>
      </c>
      <c r="D608" s="1" t="s">
        <v>2247</v>
      </c>
      <c r="E608" s="3" t="s">
        <v>2248</v>
      </c>
      <c r="F608" s="1" t="s">
        <v>2249</v>
      </c>
      <c r="G608" s="1" t="s">
        <v>15</v>
      </c>
      <c r="H608" s="1" t="s">
        <v>15</v>
      </c>
      <c r="I608" s="1" t="s">
        <v>15</v>
      </c>
      <c r="J608" s="1" t="s">
        <v>16</v>
      </c>
      <c r="K608" s="2"/>
      <c r="L608" s="5">
        <f>K608*181.00</f>
        <v>0</v>
      </c>
    </row>
    <row r="609" spans="1:12">
      <c r="A609" s="1"/>
      <c r="B609" s="1">
        <v>820265</v>
      </c>
      <c r="C609" s="1" t="s">
        <v>2250</v>
      </c>
      <c r="D609" s="1" t="s">
        <v>2251</v>
      </c>
      <c r="E609" s="3" t="s">
        <v>2252</v>
      </c>
      <c r="F609" s="1" t="s">
        <v>2253</v>
      </c>
      <c r="G609" s="1" t="s">
        <v>15</v>
      </c>
      <c r="H609" s="1" t="s">
        <v>15</v>
      </c>
      <c r="I609" s="1" t="s">
        <v>15</v>
      </c>
      <c r="J609" s="1" t="s">
        <v>16</v>
      </c>
      <c r="K609" s="2"/>
      <c r="L609" s="5">
        <f>K609*689.00</f>
        <v>0</v>
      </c>
    </row>
    <row r="610" spans="1:12">
      <c r="A610" s="1"/>
      <c r="B610" s="1">
        <v>820266</v>
      </c>
      <c r="C610" s="1" t="s">
        <v>2254</v>
      </c>
      <c r="D610" s="1" t="s">
        <v>2255</v>
      </c>
      <c r="E610" s="3" t="s">
        <v>2256</v>
      </c>
      <c r="F610" s="1" t="s">
        <v>1939</v>
      </c>
      <c r="G610" s="1" t="s">
        <v>15</v>
      </c>
      <c r="H610" s="1" t="s">
        <v>15</v>
      </c>
      <c r="I610" s="1" t="s">
        <v>15</v>
      </c>
      <c r="J610" s="1" t="s">
        <v>16</v>
      </c>
      <c r="K610" s="2"/>
      <c r="L610" s="5">
        <f>K610*538.00</f>
        <v>0</v>
      </c>
    </row>
    <row r="611" spans="1:12">
      <c r="A611" s="1"/>
      <c r="B611" s="1">
        <v>820267</v>
      </c>
      <c r="C611" s="1" t="s">
        <v>2257</v>
      </c>
      <c r="D611" s="1" t="s">
        <v>2258</v>
      </c>
      <c r="E611" s="3" t="s">
        <v>2259</v>
      </c>
      <c r="F611" s="1" t="s">
        <v>2260</v>
      </c>
      <c r="G611" s="1" t="s">
        <v>15</v>
      </c>
      <c r="H611" s="1" t="s">
        <v>15</v>
      </c>
      <c r="I611" s="1" t="s">
        <v>15</v>
      </c>
      <c r="J611" s="1" t="s">
        <v>16</v>
      </c>
      <c r="K611" s="2"/>
      <c r="L611" s="5">
        <f>K611*386.00</f>
        <v>0</v>
      </c>
    </row>
    <row r="612" spans="1:12">
      <c r="A612" s="1"/>
      <c r="B612" s="1">
        <v>820268</v>
      </c>
      <c r="C612" s="1" t="s">
        <v>2261</v>
      </c>
      <c r="D612" s="1" t="s">
        <v>2262</v>
      </c>
      <c r="E612" s="3" t="s">
        <v>2263</v>
      </c>
      <c r="F612" s="1" t="s">
        <v>2264</v>
      </c>
      <c r="G612" s="1" t="s">
        <v>15</v>
      </c>
      <c r="H612" s="1" t="s">
        <v>15</v>
      </c>
      <c r="I612" s="1" t="s">
        <v>15</v>
      </c>
      <c r="J612" s="1" t="s">
        <v>16</v>
      </c>
      <c r="K612" s="2"/>
      <c r="L612" s="5">
        <f>K612*1106.00</f>
        <v>0</v>
      </c>
    </row>
    <row r="613" spans="1:12">
      <c r="A613" s="1"/>
      <c r="B613" s="1">
        <v>820269</v>
      </c>
      <c r="C613" s="1" t="s">
        <v>2265</v>
      </c>
      <c r="D613" s="1" t="s">
        <v>2266</v>
      </c>
      <c r="E613" s="3" t="s">
        <v>2267</v>
      </c>
      <c r="F613" s="1" t="s">
        <v>2268</v>
      </c>
      <c r="G613" s="1" t="s">
        <v>15</v>
      </c>
      <c r="H613" s="1" t="s">
        <v>15</v>
      </c>
      <c r="I613" s="1" t="s">
        <v>15</v>
      </c>
      <c r="J613" s="1" t="s">
        <v>16</v>
      </c>
      <c r="K613" s="2"/>
      <c r="L613" s="5">
        <f>K613*991.00</f>
        <v>0</v>
      </c>
    </row>
    <row r="614" spans="1:12">
      <c r="A614" s="1"/>
      <c r="B614" s="1">
        <v>820270</v>
      </c>
      <c r="C614" s="1" t="s">
        <v>2269</v>
      </c>
      <c r="D614" s="1" t="s">
        <v>2270</v>
      </c>
      <c r="E614" s="3" t="s">
        <v>2271</v>
      </c>
      <c r="F614" s="1" t="s">
        <v>2272</v>
      </c>
      <c r="G614" s="1" t="s">
        <v>15</v>
      </c>
      <c r="H614" s="1" t="s">
        <v>15</v>
      </c>
      <c r="I614" s="1" t="s">
        <v>15</v>
      </c>
      <c r="J614" s="1" t="s">
        <v>16</v>
      </c>
      <c r="K614" s="2"/>
      <c r="L614" s="5">
        <f>K614*770.00</f>
        <v>0</v>
      </c>
    </row>
    <row r="615" spans="1:12">
      <c r="A615" s="1"/>
      <c r="B615" s="1">
        <v>820271</v>
      </c>
      <c r="C615" s="1" t="s">
        <v>2273</v>
      </c>
      <c r="D615" s="1" t="s">
        <v>2274</v>
      </c>
      <c r="E615" s="3" t="s">
        <v>2275</v>
      </c>
      <c r="F615" s="1" t="s">
        <v>2276</v>
      </c>
      <c r="G615" s="1" t="s">
        <v>15</v>
      </c>
      <c r="H615" s="1" t="s">
        <v>15</v>
      </c>
      <c r="I615" s="1" t="s">
        <v>15</v>
      </c>
      <c r="J615" s="1" t="s">
        <v>16</v>
      </c>
      <c r="K615" s="2"/>
      <c r="L615" s="5">
        <f>K615*370.00</f>
        <v>0</v>
      </c>
    </row>
    <row r="616" spans="1:12">
      <c r="A616" s="1"/>
      <c r="B616" s="1">
        <v>820272</v>
      </c>
      <c r="C616" s="1" t="s">
        <v>2277</v>
      </c>
      <c r="D616" s="1" t="s">
        <v>2278</v>
      </c>
      <c r="E616" s="3" t="s">
        <v>2279</v>
      </c>
      <c r="F616" s="1" t="s">
        <v>2280</v>
      </c>
      <c r="G616" s="1" t="s">
        <v>15</v>
      </c>
      <c r="H616" s="1" t="s">
        <v>15</v>
      </c>
      <c r="I616" s="1" t="s">
        <v>15</v>
      </c>
      <c r="J616" s="1" t="s">
        <v>16</v>
      </c>
      <c r="K616" s="2"/>
      <c r="L616" s="5">
        <f>K616*1232.00</f>
        <v>0</v>
      </c>
    </row>
    <row r="617" spans="1:12">
      <c r="A617" s="1"/>
      <c r="B617" s="1">
        <v>820273</v>
      </c>
      <c r="C617" s="1" t="s">
        <v>2281</v>
      </c>
      <c r="D617" s="1" t="s">
        <v>2282</v>
      </c>
      <c r="E617" s="3" t="s">
        <v>2283</v>
      </c>
      <c r="F617" s="1" t="s">
        <v>2284</v>
      </c>
      <c r="G617" s="1" t="s">
        <v>15</v>
      </c>
      <c r="H617" s="1" t="s">
        <v>15</v>
      </c>
      <c r="I617" s="1" t="s">
        <v>15</v>
      </c>
      <c r="J617" s="1" t="s">
        <v>16</v>
      </c>
      <c r="K617" s="2"/>
      <c r="L617" s="5">
        <f>K617*1152.00</f>
        <v>0</v>
      </c>
    </row>
    <row r="618" spans="1:12">
      <c r="A618" s="1"/>
      <c r="B618" s="1">
        <v>820274</v>
      </c>
      <c r="C618" s="1" t="s">
        <v>2285</v>
      </c>
      <c r="D618" s="1" t="s">
        <v>2286</v>
      </c>
      <c r="E618" s="3" t="s">
        <v>2287</v>
      </c>
      <c r="F618" s="1" t="s">
        <v>2288</v>
      </c>
      <c r="G618" s="1" t="s">
        <v>15</v>
      </c>
      <c r="H618" s="1" t="s">
        <v>15</v>
      </c>
      <c r="I618" s="1" t="s">
        <v>15</v>
      </c>
      <c r="J618" s="1" t="s">
        <v>16</v>
      </c>
      <c r="K618" s="2"/>
      <c r="L618" s="5">
        <f>K618*1129.00</f>
        <v>0</v>
      </c>
    </row>
    <row r="619" spans="1:12">
      <c r="A619" s="1"/>
      <c r="B619" s="1">
        <v>820275</v>
      </c>
      <c r="C619" s="1" t="s">
        <v>2289</v>
      </c>
      <c r="D619" s="1" t="s">
        <v>2290</v>
      </c>
      <c r="E619" s="3" t="s">
        <v>2291</v>
      </c>
      <c r="F619" s="1" t="s">
        <v>2292</v>
      </c>
      <c r="G619" s="1" t="s">
        <v>15</v>
      </c>
      <c r="H619" s="1" t="s">
        <v>15</v>
      </c>
      <c r="I619" s="1" t="s">
        <v>15</v>
      </c>
      <c r="J619" s="1" t="s">
        <v>16</v>
      </c>
      <c r="K619" s="2"/>
      <c r="L619" s="5">
        <f>K619*816.00</f>
        <v>0</v>
      </c>
    </row>
    <row r="620" spans="1:12">
      <c r="A620" s="1"/>
      <c r="B620" s="1">
        <v>820276</v>
      </c>
      <c r="C620" s="1" t="s">
        <v>2293</v>
      </c>
      <c r="D620" s="1" t="s">
        <v>2294</v>
      </c>
      <c r="E620" s="3" t="s">
        <v>2295</v>
      </c>
      <c r="F620" s="1" t="s">
        <v>2296</v>
      </c>
      <c r="G620" s="1" t="s">
        <v>15</v>
      </c>
      <c r="H620" s="1" t="s">
        <v>15</v>
      </c>
      <c r="I620" s="1" t="s">
        <v>15</v>
      </c>
      <c r="J620" s="1" t="s">
        <v>16</v>
      </c>
      <c r="K620" s="2"/>
      <c r="L620" s="5">
        <f>K620*1271.00</f>
        <v>0</v>
      </c>
    </row>
    <row r="621" spans="1:12">
      <c r="A621" s="1"/>
      <c r="B621" s="1">
        <v>820277</v>
      </c>
      <c r="C621" s="1" t="s">
        <v>2297</v>
      </c>
      <c r="D621" s="1" t="s">
        <v>2298</v>
      </c>
      <c r="E621" s="3" t="s">
        <v>2299</v>
      </c>
      <c r="F621" s="1" t="s">
        <v>2300</v>
      </c>
      <c r="G621" s="1" t="s">
        <v>15</v>
      </c>
      <c r="H621" s="1" t="s">
        <v>15</v>
      </c>
      <c r="I621" s="1" t="s">
        <v>15</v>
      </c>
      <c r="J621" s="1" t="s">
        <v>16</v>
      </c>
      <c r="K621" s="2"/>
      <c r="L621" s="5">
        <f>K621*83.00</f>
        <v>0</v>
      </c>
    </row>
    <row r="622" spans="1:12">
      <c r="A622" s="1"/>
      <c r="B622" s="1">
        <v>820278</v>
      </c>
      <c r="C622" s="1" t="s">
        <v>2301</v>
      </c>
      <c r="D622" s="1" t="s">
        <v>2302</v>
      </c>
      <c r="E622" s="3" t="s">
        <v>2303</v>
      </c>
      <c r="F622" s="1" t="s">
        <v>1998</v>
      </c>
      <c r="G622" s="1" t="s">
        <v>15</v>
      </c>
      <c r="H622" s="1" t="s">
        <v>15</v>
      </c>
      <c r="I622" s="1" t="s">
        <v>15</v>
      </c>
      <c r="J622" s="1" t="s">
        <v>16</v>
      </c>
      <c r="K622" s="2"/>
      <c r="L622" s="5">
        <f>K622*157.00</f>
        <v>0</v>
      </c>
    </row>
    <row r="623" spans="1:12">
      <c r="A623" s="1"/>
      <c r="B623" s="1">
        <v>820279</v>
      </c>
      <c r="C623" s="1" t="s">
        <v>2304</v>
      </c>
      <c r="D623" s="1" t="s">
        <v>2305</v>
      </c>
      <c r="E623" s="3" t="s">
        <v>2306</v>
      </c>
      <c r="F623" s="1" t="s">
        <v>2307</v>
      </c>
      <c r="G623" s="1" t="s">
        <v>15</v>
      </c>
      <c r="H623" s="1" t="s">
        <v>15</v>
      </c>
      <c r="I623" s="1" t="s">
        <v>15</v>
      </c>
      <c r="J623" s="1" t="s">
        <v>16</v>
      </c>
      <c r="K623" s="2"/>
      <c r="L623" s="5">
        <f>K623*337.00</f>
        <v>0</v>
      </c>
    </row>
    <row r="624" spans="1:12">
      <c r="A624" s="1"/>
      <c r="B624" s="1">
        <v>820280</v>
      </c>
      <c r="C624" s="1" t="s">
        <v>2308</v>
      </c>
      <c r="D624" s="1" t="s">
        <v>2309</v>
      </c>
      <c r="E624" s="3" t="s">
        <v>2310</v>
      </c>
      <c r="F624" s="1" t="s">
        <v>2311</v>
      </c>
      <c r="G624" s="1" t="s">
        <v>15</v>
      </c>
      <c r="H624" s="1" t="s">
        <v>15</v>
      </c>
      <c r="I624" s="1" t="s">
        <v>15</v>
      </c>
      <c r="J624" s="1" t="s">
        <v>16</v>
      </c>
      <c r="K624" s="2"/>
      <c r="L624" s="5">
        <f>K624*451.00</f>
        <v>0</v>
      </c>
    </row>
    <row r="625" spans="1:12">
      <c r="A625" s="1"/>
      <c r="B625" s="1">
        <v>820281</v>
      </c>
      <c r="C625" s="1" t="s">
        <v>2312</v>
      </c>
      <c r="D625" s="1" t="s">
        <v>2313</v>
      </c>
      <c r="E625" s="3" t="s">
        <v>2314</v>
      </c>
      <c r="F625" s="1" t="s">
        <v>2198</v>
      </c>
      <c r="G625" s="1" t="s">
        <v>15</v>
      </c>
      <c r="H625" s="1" t="s">
        <v>15</v>
      </c>
      <c r="I625" s="1" t="s">
        <v>15</v>
      </c>
      <c r="J625" s="1" t="s">
        <v>16</v>
      </c>
      <c r="K625" s="2"/>
      <c r="L625" s="5">
        <f>K625*637.00</f>
        <v>0</v>
      </c>
    </row>
    <row r="626" spans="1:12">
      <c r="A626" s="1"/>
      <c r="B626" s="1">
        <v>820282</v>
      </c>
      <c r="C626" s="1" t="s">
        <v>2315</v>
      </c>
      <c r="D626" s="1" t="s">
        <v>2316</v>
      </c>
      <c r="E626" s="3" t="s">
        <v>2317</v>
      </c>
      <c r="F626" s="1" t="s">
        <v>2318</v>
      </c>
      <c r="G626" s="1" t="s">
        <v>15</v>
      </c>
      <c r="H626" s="1" t="s">
        <v>15</v>
      </c>
      <c r="I626" s="1" t="s">
        <v>15</v>
      </c>
      <c r="J626" s="1" t="s">
        <v>16</v>
      </c>
      <c r="K626" s="2"/>
      <c r="L626" s="5">
        <f>K626*996.00</f>
        <v>0</v>
      </c>
    </row>
    <row r="627" spans="1:12">
      <c r="A627" s="1"/>
      <c r="B627" s="1">
        <v>820283</v>
      </c>
      <c r="C627" s="1" t="s">
        <v>2319</v>
      </c>
      <c r="D627" s="1" t="s">
        <v>2320</v>
      </c>
      <c r="E627" s="3" t="s">
        <v>2321</v>
      </c>
      <c r="F627" s="1" t="s">
        <v>2234</v>
      </c>
      <c r="G627" s="1" t="s">
        <v>15</v>
      </c>
      <c r="H627" s="1" t="s">
        <v>15</v>
      </c>
      <c r="I627" s="1" t="s">
        <v>15</v>
      </c>
      <c r="J627" s="1" t="s">
        <v>16</v>
      </c>
      <c r="K627" s="2"/>
      <c r="L627" s="5">
        <f>K627*94.00</f>
        <v>0</v>
      </c>
    </row>
    <row r="628" spans="1:12">
      <c r="A628" s="1"/>
      <c r="B628" s="1">
        <v>820284</v>
      </c>
      <c r="C628" s="1" t="s">
        <v>2322</v>
      </c>
      <c r="D628" s="1" t="s">
        <v>2323</v>
      </c>
      <c r="E628" s="3" t="s">
        <v>2324</v>
      </c>
      <c r="F628" s="1" t="s">
        <v>2325</v>
      </c>
      <c r="G628" s="1" t="s">
        <v>15</v>
      </c>
      <c r="H628" s="1" t="s">
        <v>15</v>
      </c>
      <c r="I628" s="1" t="s">
        <v>15</v>
      </c>
      <c r="J628" s="1" t="s">
        <v>16</v>
      </c>
      <c r="K628" s="2"/>
      <c r="L628" s="5">
        <f>K628*150.00</f>
        <v>0</v>
      </c>
    </row>
    <row r="629" spans="1:12">
      <c r="A629" s="1"/>
      <c r="B629" s="1">
        <v>820285</v>
      </c>
      <c r="C629" s="1" t="s">
        <v>2326</v>
      </c>
      <c r="D629" s="1" t="s">
        <v>2327</v>
      </c>
      <c r="E629" s="3" t="s">
        <v>2328</v>
      </c>
      <c r="F629" s="1" t="s">
        <v>2329</v>
      </c>
      <c r="G629" s="1" t="s">
        <v>15</v>
      </c>
      <c r="H629" s="1" t="s">
        <v>15</v>
      </c>
      <c r="I629" s="1" t="s">
        <v>15</v>
      </c>
      <c r="J629" s="1" t="s">
        <v>16</v>
      </c>
      <c r="K629" s="2"/>
      <c r="L629" s="5">
        <f>K629*299.00</f>
        <v>0</v>
      </c>
    </row>
    <row r="630" spans="1:12">
      <c r="A630" s="1"/>
      <c r="B630" s="1">
        <v>820286</v>
      </c>
      <c r="C630" s="1" t="s">
        <v>2330</v>
      </c>
      <c r="D630" s="1" t="s">
        <v>2331</v>
      </c>
      <c r="E630" s="3" t="s">
        <v>2332</v>
      </c>
      <c r="F630" s="1" t="s">
        <v>1771</v>
      </c>
      <c r="G630" s="1" t="s">
        <v>15</v>
      </c>
      <c r="H630" s="1" t="s">
        <v>15</v>
      </c>
      <c r="I630" s="1" t="s">
        <v>15</v>
      </c>
      <c r="J630" s="1" t="s">
        <v>16</v>
      </c>
      <c r="K630" s="2"/>
      <c r="L630" s="5">
        <f>K630*566.00</f>
        <v>0</v>
      </c>
    </row>
    <row r="631" spans="1:12">
      <c r="A631" s="1"/>
      <c r="B631" s="1">
        <v>820287</v>
      </c>
      <c r="C631" s="1" t="s">
        <v>2333</v>
      </c>
      <c r="D631" s="1" t="s">
        <v>2334</v>
      </c>
      <c r="E631" s="3" t="s">
        <v>2335</v>
      </c>
      <c r="F631" s="1" t="s">
        <v>2336</v>
      </c>
      <c r="G631" s="1" t="s">
        <v>15</v>
      </c>
      <c r="H631" s="1" t="s">
        <v>15</v>
      </c>
      <c r="I631" s="1" t="s">
        <v>15</v>
      </c>
      <c r="J631" s="1" t="s">
        <v>16</v>
      </c>
      <c r="K631" s="2"/>
      <c r="L631" s="5">
        <f>K631*576.00</f>
        <v>0</v>
      </c>
    </row>
    <row r="632" spans="1:12">
      <c r="A632" s="1"/>
      <c r="B632" s="1">
        <v>820288</v>
      </c>
      <c r="C632" s="1" t="s">
        <v>2337</v>
      </c>
      <c r="D632" s="1" t="s">
        <v>2338</v>
      </c>
      <c r="E632" s="3" t="s">
        <v>2339</v>
      </c>
      <c r="F632" s="1" t="s">
        <v>2340</v>
      </c>
      <c r="G632" s="1" t="s">
        <v>15</v>
      </c>
      <c r="H632" s="1" t="s">
        <v>15</v>
      </c>
      <c r="I632" s="1" t="s">
        <v>15</v>
      </c>
      <c r="J632" s="1" t="s">
        <v>16</v>
      </c>
      <c r="K632" s="2"/>
      <c r="L632" s="5">
        <f>K632*1090.00</f>
        <v>0</v>
      </c>
    </row>
    <row r="633" spans="1:12">
      <c r="A633" s="1"/>
      <c r="B633" s="1">
        <v>820289</v>
      </c>
      <c r="C633" s="1" t="s">
        <v>2341</v>
      </c>
      <c r="D633" s="1" t="s">
        <v>2342</v>
      </c>
      <c r="E633" s="3" t="s">
        <v>2343</v>
      </c>
      <c r="F633" s="1" t="s">
        <v>2344</v>
      </c>
      <c r="G633" s="1" t="s">
        <v>15</v>
      </c>
      <c r="H633" s="1" t="s">
        <v>15</v>
      </c>
      <c r="I633" s="1" t="s">
        <v>15</v>
      </c>
      <c r="J633" s="1" t="s">
        <v>16</v>
      </c>
      <c r="K633" s="2"/>
      <c r="L633" s="5">
        <f>K633*80.00</f>
        <v>0</v>
      </c>
    </row>
    <row r="634" spans="1:12">
      <c r="A634" s="1"/>
      <c r="B634" s="1">
        <v>820290</v>
      </c>
      <c r="C634" s="1" t="s">
        <v>2345</v>
      </c>
      <c r="D634" s="1" t="s">
        <v>2346</v>
      </c>
      <c r="E634" s="3" t="s">
        <v>2347</v>
      </c>
      <c r="F634" s="1" t="s">
        <v>2348</v>
      </c>
      <c r="G634" s="1" t="s">
        <v>15</v>
      </c>
      <c r="H634" s="1" t="s">
        <v>15</v>
      </c>
      <c r="I634" s="1" t="s">
        <v>15</v>
      </c>
      <c r="J634" s="1" t="s">
        <v>16</v>
      </c>
      <c r="K634" s="2"/>
      <c r="L634" s="5">
        <f>K634*145.00</f>
        <v>0</v>
      </c>
    </row>
    <row r="635" spans="1:12">
      <c r="A635" s="1"/>
      <c r="B635" s="1">
        <v>820291</v>
      </c>
      <c r="C635" s="1" t="s">
        <v>2349</v>
      </c>
      <c r="D635" s="1" t="s">
        <v>2350</v>
      </c>
      <c r="E635" s="3" t="s">
        <v>2351</v>
      </c>
      <c r="F635" s="1" t="s">
        <v>2352</v>
      </c>
      <c r="G635" s="1" t="s">
        <v>15</v>
      </c>
      <c r="H635" s="1" t="s">
        <v>15</v>
      </c>
      <c r="I635" s="1" t="s">
        <v>15</v>
      </c>
      <c r="J635" s="1" t="s">
        <v>16</v>
      </c>
      <c r="K635" s="2"/>
      <c r="L635" s="5">
        <f>K635*204.00</f>
        <v>0</v>
      </c>
    </row>
    <row r="636" spans="1:12">
      <c r="A636" s="1"/>
      <c r="B636" s="1">
        <v>820292</v>
      </c>
      <c r="C636" s="1" t="s">
        <v>2353</v>
      </c>
      <c r="D636" s="1" t="s">
        <v>2354</v>
      </c>
      <c r="E636" s="3" t="s">
        <v>2355</v>
      </c>
      <c r="F636" s="1" t="s">
        <v>2356</v>
      </c>
      <c r="G636" s="1" t="s">
        <v>15</v>
      </c>
      <c r="H636" s="1" t="s">
        <v>15</v>
      </c>
      <c r="I636" s="1" t="s">
        <v>15</v>
      </c>
      <c r="J636" s="1" t="s">
        <v>16</v>
      </c>
      <c r="K636" s="2"/>
      <c r="L636" s="5">
        <f>K636*457.00</f>
        <v>0</v>
      </c>
    </row>
    <row r="637" spans="1:12">
      <c r="A637" s="1"/>
      <c r="B637" s="1">
        <v>820293</v>
      </c>
      <c r="C637" s="1" t="s">
        <v>2357</v>
      </c>
      <c r="D637" s="1" t="s">
        <v>2358</v>
      </c>
      <c r="E637" s="3" t="s">
        <v>2359</v>
      </c>
      <c r="F637" s="1" t="s">
        <v>2360</v>
      </c>
      <c r="G637" s="1" t="s">
        <v>15</v>
      </c>
      <c r="H637" s="1" t="s">
        <v>15</v>
      </c>
      <c r="I637" s="1" t="s">
        <v>15</v>
      </c>
      <c r="J637" s="1" t="s">
        <v>16</v>
      </c>
      <c r="K637" s="2"/>
      <c r="L637" s="5">
        <f>K637*681.00</f>
        <v>0</v>
      </c>
    </row>
    <row r="638" spans="1:12">
      <c r="A638" s="1"/>
      <c r="B638" s="1">
        <v>820294</v>
      </c>
      <c r="C638" s="1" t="s">
        <v>2361</v>
      </c>
      <c r="D638" s="1" t="s">
        <v>2362</v>
      </c>
      <c r="E638" s="3" t="s">
        <v>2363</v>
      </c>
      <c r="F638" s="1" t="s">
        <v>2364</v>
      </c>
      <c r="G638" s="1" t="s">
        <v>15</v>
      </c>
      <c r="H638" s="1" t="s">
        <v>15</v>
      </c>
      <c r="I638" s="1" t="s">
        <v>15</v>
      </c>
      <c r="J638" s="1" t="s">
        <v>16</v>
      </c>
      <c r="K638" s="2"/>
      <c r="L638" s="5">
        <f>K638*1092.00</f>
        <v>0</v>
      </c>
    </row>
    <row r="639" spans="1:12">
      <c r="A639" s="1"/>
      <c r="B639" s="1">
        <v>820295</v>
      </c>
      <c r="C639" s="1" t="s">
        <v>2365</v>
      </c>
      <c r="D639" s="1" t="s">
        <v>2366</v>
      </c>
      <c r="E639" s="3" t="s">
        <v>2367</v>
      </c>
      <c r="F639" s="1" t="s">
        <v>2368</v>
      </c>
      <c r="G639" s="1" t="s">
        <v>15</v>
      </c>
      <c r="H639" s="1" t="s">
        <v>15</v>
      </c>
      <c r="I639" s="1" t="s">
        <v>15</v>
      </c>
      <c r="J639" s="1" t="s">
        <v>16</v>
      </c>
      <c r="K639" s="2"/>
      <c r="L639" s="5">
        <f>K639*230.00</f>
        <v>0</v>
      </c>
    </row>
    <row r="640" spans="1:12">
      <c r="A640" s="1"/>
      <c r="B640" s="1">
        <v>820296</v>
      </c>
      <c r="C640" s="1" t="s">
        <v>2369</v>
      </c>
      <c r="D640" s="1" t="s">
        <v>2370</v>
      </c>
      <c r="E640" s="3" t="s">
        <v>2371</v>
      </c>
      <c r="F640" s="1" t="s">
        <v>2372</v>
      </c>
      <c r="G640" s="1" t="s">
        <v>15</v>
      </c>
      <c r="H640" s="1" t="s">
        <v>15</v>
      </c>
      <c r="I640" s="1" t="s">
        <v>15</v>
      </c>
      <c r="J640" s="1" t="s">
        <v>16</v>
      </c>
      <c r="K640" s="2"/>
      <c r="L640" s="5">
        <f>K640*253.00</f>
        <v>0</v>
      </c>
    </row>
    <row r="641" spans="1:12">
      <c r="A641" s="1"/>
      <c r="B641" s="1">
        <v>820297</v>
      </c>
      <c r="C641" s="1" t="s">
        <v>2373</v>
      </c>
      <c r="D641" s="1" t="s">
        <v>2374</v>
      </c>
      <c r="E641" s="3" t="s">
        <v>2375</v>
      </c>
      <c r="F641" s="1" t="s">
        <v>2376</v>
      </c>
      <c r="G641" s="1" t="s">
        <v>15</v>
      </c>
      <c r="H641" s="1" t="s">
        <v>15</v>
      </c>
      <c r="I641" s="1" t="s">
        <v>15</v>
      </c>
      <c r="J641" s="1" t="s">
        <v>16</v>
      </c>
      <c r="K641" s="2"/>
      <c r="L641" s="5">
        <f>K641*74.00</f>
        <v>0</v>
      </c>
    </row>
    <row r="642" spans="1:12">
      <c r="A642" s="1"/>
      <c r="B642" s="1">
        <v>820298</v>
      </c>
      <c r="C642" s="1" t="s">
        <v>2377</v>
      </c>
      <c r="D642" s="1" t="s">
        <v>2378</v>
      </c>
      <c r="E642" s="3" t="s">
        <v>2379</v>
      </c>
      <c r="F642" s="1" t="s">
        <v>2380</v>
      </c>
      <c r="G642" s="1" t="s">
        <v>15</v>
      </c>
      <c r="H642" s="1" t="s">
        <v>15</v>
      </c>
      <c r="I642" s="1" t="s">
        <v>15</v>
      </c>
      <c r="J642" s="1" t="s">
        <v>16</v>
      </c>
      <c r="K642" s="2"/>
      <c r="L642" s="5">
        <f>K642*99.00</f>
        <v>0</v>
      </c>
    </row>
    <row r="643" spans="1:12">
      <c r="A643" s="1"/>
      <c r="B643" s="1">
        <v>820299</v>
      </c>
      <c r="C643" s="1" t="s">
        <v>2381</v>
      </c>
      <c r="D643" s="1" t="s">
        <v>2382</v>
      </c>
      <c r="E643" s="3" t="s">
        <v>2383</v>
      </c>
      <c r="F643" s="1" t="s">
        <v>2384</v>
      </c>
      <c r="G643" s="1" t="s">
        <v>15</v>
      </c>
      <c r="H643" s="1" t="s">
        <v>15</v>
      </c>
      <c r="I643" s="1" t="s">
        <v>15</v>
      </c>
      <c r="J643" s="1" t="s">
        <v>16</v>
      </c>
      <c r="K643" s="2"/>
      <c r="L643" s="5">
        <f>K643*98.00</f>
        <v>0</v>
      </c>
    </row>
    <row r="644" spans="1:12">
      <c r="A644" s="1"/>
      <c r="B644" s="1">
        <v>820300</v>
      </c>
      <c r="C644" s="1" t="s">
        <v>2385</v>
      </c>
      <c r="D644" s="1" t="s">
        <v>2386</v>
      </c>
      <c r="E644" s="3" t="s">
        <v>2387</v>
      </c>
      <c r="F644" s="1" t="s">
        <v>2388</v>
      </c>
      <c r="G644" s="1" t="s">
        <v>15</v>
      </c>
      <c r="H644" s="1" t="s">
        <v>15</v>
      </c>
      <c r="I644" s="1" t="s">
        <v>15</v>
      </c>
      <c r="J644" s="1" t="s">
        <v>16</v>
      </c>
      <c r="K644" s="2"/>
      <c r="L644" s="5">
        <f>K644*234.00</f>
        <v>0</v>
      </c>
    </row>
    <row r="645" spans="1:12">
      <c r="A645" s="1"/>
      <c r="B645" s="1">
        <v>820301</v>
      </c>
      <c r="C645" s="1" t="s">
        <v>2389</v>
      </c>
      <c r="D645" s="1" t="s">
        <v>2390</v>
      </c>
      <c r="E645" s="3" t="s">
        <v>2391</v>
      </c>
      <c r="F645" s="1" t="s">
        <v>2392</v>
      </c>
      <c r="G645" s="1" t="s">
        <v>15</v>
      </c>
      <c r="H645" s="1" t="s">
        <v>15</v>
      </c>
      <c r="I645" s="1" t="s">
        <v>15</v>
      </c>
      <c r="J645" s="1" t="s">
        <v>16</v>
      </c>
      <c r="K645" s="2"/>
      <c r="L645" s="5">
        <f>K645*245.00</f>
        <v>0</v>
      </c>
    </row>
    <row r="646" spans="1:12">
      <c r="A646" s="1"/>
      <c r="B646" s="1">
        <v>820302</v>
      </c>
      <c r="C646" s="1" t="s">
        <v>2393</v>
      </c>
      <c r="D646" s="1" t="s">
        <v>2394</v>
      </c>
      <c r="E646" s="3" t="s">
        <v>2395</v>
      </c>
      <c r="F646" s="1" t="s">
        <v>2396</v>
      </c>
      <c r="G646" s="1" t="s">
        <v>15</v>
      </c>
      <c r="H646" s="1" t="s">
        <v>15</v>
      </c>
      <c r="I646" s="1" t="s">
        <v>15</v>
      </c>
      <c r="J646" s="1" t="s">
        <v>16</v>
      </c>
      <c r="K646" s="2"/>
      <c r="L646" s="5">
        <f>K646*241.00</f>
        <v>0</v>
      </c>
    </row>
    <row r="647" spans="1:12">
      <c r="A647" s="1"/>
      <c r="B647" s="1">
        <v>820303</v>
      </c>
      <c r="C647" s="1" t="s">
        <v>2397</v>
      </c>
      <c r="D647" s="1" t="s">
        <v>2398</v>
      </c>
      <c r="E647" s="3" t="s">
        <v>2399</v>
      </c>
      <c r="F647" s="1" t="s">
        <v>2400</v>
      </c>
      <c r="G647" s="1" t="s">
        <v>15</v>
      </c>
      <c r="H647" s="1" t="s">
        <v>15</v>
      </c>
      <c r="I647" s="1" t="s">
        <v>15</v>
      </c>
      <c r="J647" s="1" t="s">
        <v>16</v>
      </c>
      <c r="K647" s="2"/>
      <c r="L647" s="5">
        <f>K647*503.00</f>
        <v>0</v>
      </c>
    </row>
    <row r="648" spans="1:12">
      <c r="A648" s="1"/>
      <c r="B648" s="1">
        <v>820304</v>
      </c>
      <c r="C648" s="1" t="s">
        <v>2401</v>
      </c>
      <c r="D648" s="1" t="s">
        <v>2402</v>
      </c>
      <c r="E648" s="3" t="s">
        <v>2403</v>
      </c>
      <c r="F648" s="1" t="s">
        <v>1831</v>
      </c>
      <c r="G648" s="1" t="s">
        <v>15</v>
      </c>
      <c r="H648" s="1" t="s">
        <v>15</v>
      </c>
      <c r="I648" s="1" t="s">
        <v>15</v>
      </c>
      <c r="J648" s="1" t="s">
        <v>16</v>
      </c>
      <c r="K648" s="2"/>
      <c r="L648" s="5">
        <f>K648*565.00</f>
        <v>0</v>
      </c>
    </row>
    <row r="649" spans="1:12">
      <c r="A649" s="1"/>
      <c r="B649" s="1">
        <v>820305</v>
      </c>
      <c r="C649" s="1" t="s">
        <v>2404</v>
      </c>
      <c r="D649" s="1" t="s">
        <v>2405</v>
      </c>
      <c r="E649" s="3" t="s">
        <v>2406</v>
      </c>
      <c r="F649" s="1" t="s">
        <v>2407</v>
      </c>
      <c r="G649" s="1" t="s">
        <v>15</v>
      </c>
      <c r="H649" s="1" t="s">
        <v>15</v>
      </c>
      <c r="I649" s="1" t="s">
        <v>15</v>
      </c>
      <c r="J649" s="1" t="s">
        <v>16</v>
      </c>
      <c r="K649" s="2"/>
      <c r="L649" s="5">
        <f>K649*546.00</f>
        <v>0</v>
      </c>
    </row>
    <row r="650" spans="1:12">
      <c r="A650" s="1"/>
      <c r="B650" s="1">
        <v>820306</v>
      </c>
      <c r="C650" s="1" t="s">
        <v>2408</v>
      </c>
      <c r="D650" s="1" t="s">
        <v>2409</v>
      </c>
      <c r="E650" s="3" t="s">
        <v>2410</v>
      </c>
      <c r="F650" s="1" t="s">
        <v>2411</v>
      </c>
      <c r="G650" s="1" t="s">
        <v>15</v>
      </c>
      <c r="H650" s="1" t="s">
        <v>15</v>
      </c>
      <c r="I650" s="1" t="s">
        <v>15</v>
      </c>
      <c r="J650" s="1" t="s">
        <v>16</v>
      </c>
      <c r="K650" s="2"/>
      <c r="L650" s="5">
        <f>K650*791.00</f>
        <v>0</v>
      </c>
    </row>
    <row r="651" spans="1:12">
      <c r="A651" s="1"/>
      <c r="B651" s="1">
        <v>820307</v>
      </c>
      <c r="C651" s="1" t="s">
        <v>2412</v>
      </c>
      <c r="D651" s="1" t="s">
        <v>2413</v>
      </c>
      <c r="E651" s="3" t="s">
        <v>2414</v>
      </c>
      <c r="F651" s="1" t="s">
        <v>2415</v>
      </c>
      <c r="G651" s="1" t="s">
        <v>15</v>
      </c>
      <c r="H651" s="1" t="s">
        <v>15</v>
      </c>
      <c r="I651" s="1" t="s">
        <v>15</v>
      </c>
      <c r="J651" s="1" t="s">
        <v>16</v>
      </c>
      <c r="K651" s="2"/>
      <c r="L651" s="5">
        <f>K651*761.00</f>
        <v>0</v>
      </c>
    </row>
    <row r="652" spans="1:12">
      <c r="A652" s="1"/>
      <c r="B652" s="1">
        <v>820308</v>
      </c>
      <c r="C652" s="1" t="s">
        <v>2416</v>
      </c>
      <c r="D652" s="1" t="s">
        <v>2417</v>
      </c>
      <c r="E652" s="3" t="s">
        <v>2418</v>
      </c>
      <c r="F652" s="1" t="s">
        <v>2041</v>
      </c>
      <c r="G652" s="1" t="s">
        <v>15</v>
      </c>
      <c r="H652" s="1" t="s">
        <v>15</v>
      </c>
      <c r="I652" s="1" t="s">
        <v>15</v>
      </c>
      <c r="J652" s="1" t="s">
        <v>16</v>
      </c>
      <c r="K652" s="2"/>
      <c r="L652" s="5">
        <f>K652*1060.00</f>
        <v>0</v>
      </c>
    </row>
    <row r="653" spans="1:12">
      <c r="A653" s="1"/>
      <c r="B653" s="1">
        <v>820309</v>
      </c>
      <c r="C653" s="1" t="s">
        <v>2419</v>
      </c>
      <c r="D653" s="1" t="s">
        <v>2420</v>
      </c>
      <c r="E653" s="3" t="s">
        <v>2421</v>
      </c>
      <c r="F653" s="1" t="s">
        <v>2422</v>
      </c>
      <c r="G653" s="1" t="s">
        <v>15</v>
      </c>
      <c r="H653" s="1" t="s">
        <v>15</v>
      </c>
      <c r="I653" s="1" t="s">
        <v>15</v>
      </c>
      <c r="J653" s="1" t="s">
        <v>16</v>
      </c>
      <c r="K653" s="2"/>
      <c r="L653" s="5">
        <f>K653*1076.00</f>
        <v>0</v>
      </c>
    </row>
    <row r="654" spans="1:12">
      <c r="A654" s="1"/>
      <c r="B654" s="1">
        <v>820310</v>
      </c>
      <c r="C654" s="1" t="s">
        <v>2423</v>
      </c>
      <c r="D654" s="1" t="s">
        <v>2424</v>
      </c>
      <c r="E654" s="3" t="s">
        <v>2425</v>
      </c>
      <c r="F654" s="1" t="s">
        <v>2426</v>
      </c>
      <c r="G654" s="1" t="s">
        <v>15</v>
      </c>
      <c r="H654" s="1" t="s">
        <v>15</v>
      </c>
      <c r="I654" s="1" t="s">
        <v>15</v>
      </c>
      <c r="J654" s="1" t="s">
        <v>16</v>
      </c>
      <c r="K654" s="2"/>
      <c r="L654" s="5">
        <f>K654*973.00</f>
        <v>0</v>
      </c>
    </row>
    <row r="655" spans="1:12">
      <c r="A655" s="1"/>
      <c r="B655" s="1">
        <v>820311</v>
      </c>
      <c r="C655" s="1" t="s">
        <v>2427</v>
      </c>
      <c r="D655" s="1" t="s">
        <v>2428</v>
      </c>
      <c r="E655" s="3" t="s">
        <v>2429</v>
      </c>
      <c r="F655" s="1" t="s">
        <v>2430</v>
      </c>
      <c r="G655" s="1" t="s">
        <v>15</v>
      </c>
      <c r="H655" s="1" t="s">
        <v>15</v>
      </c>
      <c r="I655" s="1" t="s">
        <v>15</v>
      </c>
      <c r="J655" s="1" t="s">
        <v>16</v>
      </c>
      <c r="K655" s="2"/>
      <c r="L655" s="5">
        <f>K655*1195.00</f>
        <v>0</v>
      </c>
    </row>
    <row r="656" spans="1:12">
      <c r="A656" s="1"/>
      <c r="B656" s="1">
        <v>820312</v>
      </c>
      <c r="C656" s="1" t="s">
        <v>2431</v>
      </c>
      <c r="D656" s="1" t="s">
        <v>2432</v>
      </c>
      <c r="E656" s="3" t="s">
        <v>2433</v>
      </c>
      <c r="F656" s="1" t="s">
        <v>2434</v>
      </c>
      <c r="G656" s="1" t="s">
        <v>15</v>
      </c>
      <c r="H656" s="1" t="s">
        <v>15</v>
      </c>
      <c r="I656" s="1" t="s">
        <v>15</v>
      </c>
      <c r="J656" s="1" t="s">
        <v>16</v>
      </c>
      <c r="K656" s="2"/>
      <c r="L656" s="5">
        <f>K656*951.00</f>
        <v>0</v>
      </c>
    </row>
    <row r="657" spans="1:12">
      <c r="A657" s="1"/>
      <c r="B657" s="1">
        <v>820313</v>
      </c>
      <c r="C657" s="1" t="s">
        <v>2435</v>
      </c>
      <c r="D657" s="1" t="s">
        <v>2436</v>
      </c>
      <c r="E657" s="3" t="s">
        <v>2437</v>
      </c>
      <c r="F657" s="1" t="s">
        <v>2234</v>
      </c>
      <c r="G657" s="1" t="s">
        <v>15</v>
      </c>
      <c r="H657" s="1" t="s">
        <v>15</v>
      </c>
      <c r="I657" s="1" t="s">
        <v>15</v>
      </c>
      <c r="J657" s="1" t="s">
        <v>16</v>
      </c>
      <c r="K657" s="2"/>
      <c r="L657" s="5">
        <f>K657*94.00</f>
        <v>0</v>
      </c>
    </row>
    <row r="658" spans="1:12">
      <c r="A658" s="1"/>
      <c r="B658" s="1">
        <v>820314</v>
      </c>
      <c r="C658" s="1" t="s">
        <v>2438</v>
      </c>
      <c r="D658" s="1" t="s">
        <v>2439</v>
      </c>
      <c r="E658" s="3" t="s">
        <v>2440</v>
      </c>
      <c r="F658" s="1" t="s">
        <v>2441</v>
      </c>
      <c r="G658" s="1" t="s">
        <v>15</v>
      </c>
      <c r="H658" s="1" t="s">
        <v>15</v>
      </c>
      <c r="I658" s="1" t="s">
        <v>15</v>
      </c>
      <c r="J658" s="1" t="s">
        <v>16</v>
      </c>
      <c r="K658" s="2"/>
      <c r="L658" s="5">
        <f>K658*158.00</f>
        <v>0</v>
      </c>
    </row>
    <row r="659" spans="1:12">
      <c r="A659" s="1"/>
      <c r="B659" s="1">
        <v>820315</v>
      </c>
      <c r="C659" s="1" t="s">
        <v>2442</v>
      </c>
      <c r="D659" s="1" t="s">
        <v>2443</v>
      </c>
      <c r="E659" s="3" t="s">
        <v>2444</v>
      </c>
      <c r="F659" s="1" t="s">
        <v>2445</v>
      </c>
      <c r="G659" s="1" t="s">
        <v>15</v>
      </c>
      <c r="H659" s="1" t="s">
        <v>15</v>
      </c>
      <c r="I659" s="1" t="s">
        <v>15</v>
      </c>
      <c r="J659" s="1" t="s">
        <v>16</v>
      </c>
      <c r="K659" s="2"/>
      <c r="L659" s="5">
        <f>K659*340.00</f>
        <v>0</v>
      </c>
    </row>
    <row r="660" spans="1:12">
      <c r="A660" s="1"/>
      <c r="B660" s="1">
        <v>820316</v>
      </c>
      <c r="C660" s="1" t="s">
        <v>2446</v>
      </c>
      <c r="D660" s="1" t="s">
        <v>2447</v>
      </c>
      <c r="E660" s="3" t="s">
        <v>2448</v>
      </c>
      <c r="F660" s="1" t="s">
        <v>2449</v>
      </c>
      <c r="G660" s="1" t="s">
        <v>15</v>
      </c>
      <c r="H660" s="1" t="s">
        <v>15</v>
      </c>
      <c r="I660" s="1" t="s">
        <v>15</v>
      </c>
      <c r="J660" s="1" t="s">
        <v>16</v>
      </c>
      <c r="K660" s="2"/>
      <c r="L660" s="5">
        <f>K660*560.00</f>
        <v>0</v>
      </c>
    </row>
    <row r="661" spans="1:12">
      <c r="A661" s="1"/>
      <c r="B661" s="1">
        <v>820317</v>
      </c>
      <c r="C661" s="1" t="s">
        <v>2450</v>
      </c>
      <c r="D661" s="1" t="s">
        <v>2451</v>
      </c>
      <c r="E661" s="3" t="s">
        <v>2452</v>
      </c>
      <c r="F661" s="1" t="s">
        <v>1719</v>
      </c>
      <c r="G661" s="1" t="s">
        <v>15</v>
      </c>
      <c r="H661" s="1" t="s">
        <v>15</v>
      </c>
      <c r="I661" s="1" t="s">
        <v>15</v>
      </c>
      <c r="J661" s="1" t="s">
        <v>16</v>
      </c>
      <c r="K661" s="2"/>
      <c r="L661" s="5">
        <f>K661*383.00</f>
        <v>0</v>
      </c>
    </row>
    <row r="662" spans="1:12">
      <c r="A662" s="1"/>
      <c r="B662" s="1">
        <v>820318</v>
      </c>
      <c r="C662" s="1" t="s">
        <v>2453</v>
      </c>
      <c r="D662" s="1" t="s">
        <v>2454</v>
      </c>
      <c r="E662" s="3" t="s">
        <v>2455</v>
      </c>
      <c r="F662" s="1" t="s">
        <v>2456</v>
      </c>
      <c r="G662" s="1" t="s">
        <v>15</v>
      </c>
      <c r="H662" s="1" t="s">
        <v>15</v>
      </c>
      <c r="I662" s="1" t="s">
        <v>15</v>
      </c>
      <c r="J662" s="1" t="s">
        <v>16</v>
      </c>
      <c r="K662" s="2"/>
      <c r="L662" s="5">
        <f>K662*786.00</f>
        <v>0</v>
      </c>
    </row>
    <row r="663" spans="1:12">
      <c r="A663" s="1"/>
      <c r="B663" s="1">
        <v>820319</v>
      </c>
      <c r="C663" s="1" t="s">
        <v>2457</v>
      </c>
      <c r="D663" s="1" t="s">
        <v>2458</v>
      </c>
      <c r="E663" s="3" t="s">
        <v>2459</v>
      </c>
      <c r="F663" s="1" t="s">
        <v>2045</v>
      </c>
      <c r="G663" s="1" t="s">
        <v>15</v>
      </c>
      <c r="H663" s="1" t="s">
        <v>15</v>
      </c>
      <c r="I663" s="1" t="s">
        <v>15</v>
      </c>
      <c r="J663" s="1" t="s">
        <v>16</v>
      </c>
      <c r="K663" s="2"/>
      <c r="L663" s="5">
        <f>K663*535.00</f>
        <v>0</v>
      </c>
    </row>
    <row r="664" spans="1:12">
      <c r="A664" s="1"/>
      <c r="B664" s="1">
        <v>820320</v>
      </c>
      <c r="C664" s="1" t="s">
        <v>2460</v>
      </c>
      <c r="D664" s="1" t="s">
        <v>2461</v>
      </c>
      <c r="E664" s="3" t="s">
        <v>2462</v>
      </c>
      <c r="F664" s="1" t="s">
        <v>2463</v>
      </c>
      <c r="G664" s="1" t="s">
        <v>15</v>
      </c>
      <c r="H664" s="1" t="s">
        <v>15</v>
      </c>
      <c r="I664" s="1" t="s">
        <v>15</v>
      </c>
      <c r="J664" s="1" t="s">
        <v>16</v>
      </c>
      <c r="K664" s="2"/>
      <c r="L664" s="5">
        <f>K664*207.00</f>
        <v>0</v>
      </c>
    </row>
    <row r="665" spans="1:12">
      <c r="A665" s="1"/>
      <c r="B665" s="1">
        <v>820321</v>
      </c>
      <c r="C665" s="1" t="s">
        <v>2464</v>
      </c>
      <c r="D665" s="1" t="s">
        <v>2465</v>
      </c>
      <c r="E665" s="3" t="s">
        <v>2466</v>
      </c>
      <c r="F665" s="1" t="s">
        <v>2372</v>
      </c>
      <c r="G665" s="1" t="s">
        <v>15</v>
      </c>
      <c r="H665" s="1" t="s">
        <v>15</v>
      </c>
      <c r="I665" s="1" t="s">
        <v>15</v>
      </c>
      <c r="J665" s="1" t="s">
        <v>16</v>
      </c>
      <c r="K665" s="2"/>
      <c r="L665" s="5">
        <f>K665*253.00</f>
        <v>0</v>
      </c>
    </row>
    <row r="666" spans="1:12">
      <c r="A666" s="1"/>
      <c r="B666" s="1">
        <v>820322</v>
      </c>
      <c r="C666" s="1" t="s">
        <v>2467</v>
      </c>
      <c r="D666" s="1" t="s">
        <v>2468</v>
      </c>
      <c r="E666" s="3" t="s">
        <v>2469</v>
      </c>
      <c r="F666" s="1" t="s">
        <v>2175</v>
      </c>
      <c r="G666" s="1" t="s">
        <v>15</v>
      </c>
      <c r="H666" s="1" t="s">
        <v>15</v>
      </c>
      <c r="I666" s="1" t="s">
        <v>15</v>
      </c>
      <c r="J666" s="1" t="s">
        <v>16</v>
      </c>
      <c r="K666" s="2"/>
      <c r="L666" s="5">
        <f>K666*300.00</f>
        <v>0</v>
      </c>
    </row>
    <row r="667" spans="1:12">
      <c r="A667" s="1"/>
      <c r="B667" s="1">
        <v>820323</v>
      </c>
      <c r="C667" s="1" t="s">
        <v>2470</v>
      </c>
      <c r="D667" s="1" t="s">
        <v>2471</v>
      </c>
      <c r="E667" s="3" t="s">
        <v>2472</v>
      </c>
      <c r="F667" s="1" t="s">
        <v>2065</v>
      </c>
      <c r="G667" s="1" t="s">
        <v>15</v>
      </c>
      <c r="H667" s="1" t="s">
        <v>15</v>
      </c>
      <c r="I667" s="1" t="s">
        <v>15</v>
      </c>
      <c r="J667" s="1" t="s">
        <v>16</v>
      </c>
      <c r="K667" s="2"/>
      <c r="L667" s="5">
        <f>K667*232.00</f>
        <v>0</v>
      </c>
    </row>
    <row r="668" spans="1:12">
      <c r="A668" s="1"/>
      <c r="B668" s="1">
        <v>820324</v>
      </c>
      <c r="C668" s="1" t="s">
        <v>2473</v>
      </c>
      <c r="D668" s="1" t="s">
        <v>2474</v>
      </c>
      <c r="E668" s="3" t="s">
        <v>2475</v>
      </c>
      <c r="F668" s="1" t="s">
        <v>2151</v>
      </c>
      <c r="G668" s="1" t="s">
        <v>15</v>
      </c>
      <c r="H668" s="1" t="s">
        <v>15</v>
      </c>
      <c r="I668" s="1" t="s">
        <v>15</v>
      </c>
      <c r="J668" s="1" t="s">
        <v>16</v>
      </c>
      <c r="K668" s="2"/>
      <c r="L668" s="5">
        <f>K668*371.00</f>
        <v>0</v>
      </c>
    </row>
    <row r="669" spans="1:12">
      <c r="A669" s="1"/>
      <c r="B669" s="1">
        <v>820325</v>
      </c>
      <c r="C669" s="1" t="s">
        <v>2476</v>
      </c>
      <c r="D669" s="1" t="s">
        <v>2477</v>
      </c>
      <c r="E669" s="3" t="s">
        <v>2478</v>
      </c>
      <c r="F669" s="1" t="s">
        <v>2479</v>
      </c>
      <c r="G669" s="1" t="s">
        <v>15</v>
      </c>
      <c r="H669" s="1" t="s">
        <v>15</v>
      </c>
      <c r="I669" s="1" t="s">
        <v>15</v>
      </c>
      <c r="J669" s="1" t="s">
        <v>16</v>
      </c>
      <c r="K669" s="2"/>
      <c r="L669" s="5">
        <f>K669*131.00</f>
        <v>0</v>
      </c>
    </row>
    <row r="670" spans="1:12">
      <c r="A670" s="1"/>
      <c r="B670" s="1">
        <v>820326</v>
      </c>
      <c r="C670" s="1" t="s">
        <v>2480</v>
      </c>
      <c r="D670" s="1" t="s">
        <v>2481</v>
      </c>
      <c r="E670" s="3" t="s">
        <v>2482</v>
      </c>
      <c r="F670" s="1" t="s">
        <v>2061</v>
      </c>
      <c r="G670" s="1" t="s">
        <v>15</v>
      </c>
      <c r="H670" s="1" t="s">
        <v>15</v>
      </c>
      <c r="I670" s="1" t="s">
        <v>15</v>
      </c>
      <c r="J670" s="1" t="s">
        <v>16</v>
      </c>
      <c r="K670" s="2"/>
      <c r="L670" s="5">
        <f>K670*137.00</f>
        <v>0</v>
      </c>
    </row>
    <row r="671" spans="1:12">
      <c r="A671" s="1"/>
      <c r="B671" s="1">
        <v>820327</v>
      </c>
      <c r="C671" s="1" t="s">
        <v>2483</v>
      </c>
      <c r="D671" s="1" t="s">
        <v>2484</v>
      </c>
      <c r="E671" s="3" t="s">
        <v>2485</v>
      </c>
      <c r="F671" s="1" t="s">
        <v>1875</v>
      </c>
      <c r="G671" s="1" t="s">
        <v>15</v>
      </c>
      <c r="H671" s="1" t="s">
        <v>15</v>
      </c>
      <c r="I671" s="1" t="s">
        <v>15</v>
      </c>
      <c r="J671" s="1" t="s">
        <v>16</v>
      </c>
      <c r="K671" s="2"/>
      <c r="L671" s="5">
        <f>K671*133.00</f>
        <v>0</v>
      </c>
    </row>
    <row r="672" spans="1:12">
      <c r="A672" s="1"/>
      <c r="B672" s="1">
        <v>820328</v>
      </c>
      <c r="C672" s="1" t="s">
        <v>2486</v>
      </c>
      <c r="D672" s="1" t="s">
        <v>2487</v>
      </c>
      <c r="E672" s="3" t="s">
        <v>2488</v>
      </c>
      <c r="F672" s="1" t="s">
        <v>2489</v>
      </c>
      <c r="G672" s="1" t="s">
        <v>15</v>
      </c>
      <c r="H672" s="1" t="s">
        <v>15</v>
      </c>
      <c r="I672" s="1" t="s">
        <v>15</v>
      </c>
      <c r="J672" s="1" t="s">
        <v>16</v>
      </c>
      <c r="K672" s="2"/>
      <c r="L672" s="5">
        <f>K672*144.00</f>
        <v>0</v>
      </c>
    </row>
    <row r="673" spans="1:12">
      <c r="A673" s="1"/>
      <c r="B673" s="1">
        <v>820329</v>
      </c>
      <c r="C673" s="1" t="s">
        <v>2490</v>
      </c>
      <c r="D673" s="1" t="s">
        <v>2491</v>
      </c>
      <c r="E673" s="3" t="s">
        <v>2492</v>
      </c>
      <c r="F673" s="1" t="s">
        <v>2493</v>
      </c>
      <c r="G673" s="1" t="s">
        <v>15</v>
      </c>
      <c r="H673" s="1" t="s">
        <v>15</v>
      </c>
      <c r="I673" s="1" t="s">
        <v>15</v>
      </c>
      <c r="J673" s="1" t="s">
        <v>16</v>
      </c>
      <c r="K673" s="2"/>
      <c r="L673" s="5">
        <f>K673*164.00</f>
        <v>0</v>
      </c>
    </row>
    <row r="674" spans="1:12">
      <c r="A674" s="1"/>
      <c r="B674" s="1">
        <v>820330</v>
      </c>
      <c r="C674" s="1" t="s">
        <v>2494</v>
      </c>
      <c r="D674" s="1" t="s">
        <v>2495</v>
      </c>
      <c r="E674" s="3" t="s">
        <v>2496</v>
      </c>
      <c r="F674" s="1" t="s">
        <v>1998</v>
      </c>
      <c r="G674" s="1" t="s">
        <v>15</v>
      </c>
      <c r="H674" s="1" t="s">
        <v>15</v>
      </c>
      <c r="I674" s="1" t="s">
        <v>15</v>
      </c>
      <c r="J674" s="1" t="s">
        <v>16</v>
      </c>
      <c r="K674" s="2"/>
      <c r="L674" s="5">
        <f>K674*157.00</f>
        <v>0</v>
      </c>
    </row>
    <row r="675" spans="1:12">
      <c r="A675" s="1"/>
      <c r="B675" s="1">
        <v>820331</v>
      </c>
      <c r="C675" s="1" t="s">
        <v>2497</v>
      </c>
      <c r="D675" s="1" t="s">
        <v>2498</v>
      </c>
      <c r="E675" s="3" t="s">
        <v>2499</v>
      </c>
      <c r="F675" s="1" t="s">
        <v>2500</v>
      </c>
      <c r="G675" s="1" t="s">
        <v>15</v>
      </c>
      <c r="H675" s="1" t="s">
        <v>15</v>
      </c>
      <c r="I675" s="1" t="s">
        <v>15</v>
      </c>
      <c r="J675" s="1" t="s">
        <v>16</v>
      </c>
      <c r="K675" s="2"/>
      <c r="L675" s="5">
        <f>K675*228.00</f>
        <v>0</v>
      </c>
    </row>
    <row r="676" spans="1:12">
      <c r="A676" s="1"/>
      <c r="B676" s="1">
        <v>820332</v>
      </c>
      <c r="C676" s="1" t="s">
        <v>2501</v>
      </c>
      <c r="D676" s="1" t="s">
        <v>2502</v>
      </c>
      <c r="E676" s="3" t="s">
        <v>2503</v>
      </c>
      <c r="F676" s="1" t="s">
        <v>2504</v>
      </c>
      <c r="G676" s="1" t="s">
        <v>15</v>
      </c>
      <c r="H676" s="1" t="s">
        <v>15</v>
      </c>
      <c r="I676" s="1" t="s">
        <v>15</v>
      </c>
      <c r="J676" s="1" t="s">
        <v>16</v>
      </c>
      <c r="K676" s="2"/>
      <c r="L676" s="5">
        <f>K676*177.00</f>
        <v>0</v>
      </c>
    </row>
    <row r="677" spans="1:12">
      <c r="A677" s="1"/>
      <c r="B677" s="1">
        <v>820333</v>
      </c>
      <c r="C677" s="1" t="s">
        <v>2505</v>
      </c>
      <c r="D677" s="1" t="s">
        <v>2506</v>
      </c>
      <c r="E677" s="3" t="s">
        <v>2507</v>
      </c>
      <c r="F677" s="1" t="s">
        <v>2329</v>
      </c>
      <c r="G677" s="1" t="s">
        <v>15</v>
      </c>
      <c r="H677" s="1" t="s">
        <v>15</v>
      </c>
      <c r="I677" s="1" t="s">
        <v>15</v>
      </c>
      <c r="J677" s="1" t="s">
        <v>16</v>
      </c>
      <c r="K677" s="2"/>
      <c r="L677" s="5">
        <f>K677*299.00</f>
        <v>0</v>
      </c>
    </row>
    <row r="678" spans="1:12">
      <c r="A678" s="1"/>
      <c r="B678" s="1">
        <v>820334</v>
      </c>
      <c r="C678" s="1" t="s">
        <v>2508</v>
      </c>
      <c r="D678" s="1" t="s">
        <v>2509</v>
      </c>
      <c r="E678" s="3" t="s">
        <v>2510</v>
      </c>
      <c r="F678" s="1" t="s">
        <v>1891</v>
      </c>
      <c r="G678" s="1" t="s">
        <v>15</v>
      </c>
      <c r="H678" s="1" t="s">
        <v>15</v>
      </c>
      <c r="I678" s="1" t="s">
        <v>15</v>
      </c>
      <c r="J678" s="1" t="s">
        <v>16</v>
      </c>
      <c r="K678" s="2"/>
      <c r="L678" s="5">
        <f>K678*254.00</f>
        <v>0</v>
      </c>
    </row>
    <row r="679" spans="1:12">
      <c r="A679" s="1"/>
      <c r="B679" s="1">
        <v>820335</v>
      </c>
      <c r="C679" s="1" t="s">
        <v>2511</v>
      </c>
      <c r="D679" s="1" t="s">
        <v>2512</v>
      </c>
      <c r="E679" s="3" t="s">
        <v>2513</v>
      </c>
      <c r="F679" s="1" t="s">
        <v>2514</v>
      </c>
      <c r="G679" s="1" t="s">
        <v>15</v>
      </c>
      <c r="H679" s="1" t="s">
        <v>15</v>
      </c>
      <c r="I679" s="1" t="s">
        <v>15</v>
      </c>
      <c r="J679" s="1" t="s">
        <v>16</v>
      </c>
      <c r="K679" s="2"/>
      <c r="L679" s="5">
        <f>K679*411.00</f>
        <v>0</v>
      </c>
    </row>
    <row r="680" spans="1:12">
      <c r="A680" s="1"/>
      <c r="B680" s="1">
        <v>820336</v>
      </c>
      <c r="C680" s="1" t="s">
        <v>2515</v>
      </c>
      <c r="D680" s="1" t="s">
        <v>2516</v>
      </c>
      <c r="E680" s="3" t="s">
        <v>2517</v>
      </c>
      <c r="F680" s="1" t="s">
        <v>1683</v>
      </c>
      <c r="G680" s="1" t="s">
        <v>15</v>
      </c>
      <c r="H680" s="1" t="s">
        <v>15</v>
      </c>
      <c r="I680" s="1" t="s">
        <v>15</v>
      </c>
      <c r="J680" s="1" t="s">
        <v>16</v>
      </c>
      <c r="K680" s="2"/>
      <c r="L680" s="5">
        <f>K680*419.00</f>
        <v>0</v>
      </c>
    </row>
    <row r="681" spans="1:12">
      <c r="A681" s="1"/>
      <c r="B681" s="1">
        <v>820337</v>
      </c>
      <c r="C681" s="1" t="s">
        <v>2518</v>
      </c>
      <c r="D681" s="1" t="s">
        <v>2519</v>
      </c>
      <c r="E681" s="3" t="s">
        <v>2520</v>
      </c>
      <c r="F681" s="1" t="s">
        <v>2521</v>
      </c>
      <c r="G681" s="1" t="s">
        <v>15</v>
      </c>
      <c r="H681" s="1" t="s">
        <v>15</v>
      </c>
      <c r="I681" s="1" t="s">
        <v>15</v>
      </c>
      <c r="J681" s="1" t="s">
        <v>16</v>
      </c>
      <c r="K681" s="2"/>
      <c r="L681" s="5">
        <f>K681*623.00</f>
        <v>0</v>
      </c>
    </row>
    <row r="682" spans="1:12">
      <c r="A682" s="1"/>
      <c r="B682" s="1">
        <v>820338</v>
      </c>
      <c r="C682" s="1" t="s">
        <v>2522</v>
      </c>
      <c r="D682" s="1" t="s">
        <v>2523</v>
      </c>
      <c r="E682" s="3" t="s">
        <v>2524</v>
      </c>
      <c r="F682" s="1" t="s">
        <v>2525</v>
      </c>
      <c r="G682" s="1" t="s">
        <v>15</v>
      </c>
      <c r="H682" s="1" t="s">
        <v>15</v>
      </c>
      <c r="I682" s="1" t="s">
        <v>15</v>
      </c>
      <c r="J682" s="1" t="s">
        <v>16</v>
      </c>
      <c r="K682" s="2"/>
      <c r="L682" s="5">
        <f>K682*1059.00</f>
        <v>0</v>
      </c>
    </row>
    <row r="683" spans="1:12">
      <c r="A683" s="1"/>
      <c r="B683" s="1">
        <v>820339</v>
      </c>
      <c r="C683" s="1" t="s">
        <v>2526</v>
      </c>
      <c r="D683" s="1" t="s">
        <v>2527</v>
      </c>
      <c r="E683" s="3" t="s">
        <v>2528</v>
      </c>
      <c r="F683" s="1" t="s">
        <v>2529</v>
      </c>
      <c r="G683" s="1" t="s">
        <v>15</v>
      </c>
      <c r="H683" s="1" t="s">
        <v>15</v>
      </c>
      <c r="I683" s="1" t="s">
        <v>15</v>
      </c>
      <c r="J683" s="1" t="s">
        <v>16</v>
      </c>
      <c r="K683" s="2"/>
      <c r="L683" s="5">
        <f>K683*1297.00</f>
        <v>0</v>
      </c>
    </row>
    <row r="684" spans="1:12">
      <c r="A684" s="1"/>
      <c r="B684" s="1">
        <v>820340</v>
      </c>
      <c r="C684" s="1" t="s">
        <v>2530</v>
      </c>
      <c r="D684" s="1" t="s">
        <v>2531</v>
      </c>
      <c r="E684" s="3" t="s">
        <v>2532</v>
      </c>
      <c r="F684" s="1" t="s">
        <v>2514</v>
      </c>
      <c r="G684" s="1" t="s">
        <v>15</v>
      </c>
      <c r="H684" s="1" t="s">
        <v>15</v>
      </c>
      <c r="I684" s="1" t="s">
        <v>15</v>
      </c>
      <c r="J684" s="1" t="s">
        <v>16</v>
      </c>
      <c r="K684" s="2"/>
      <c r="L684" s="5">
        <f>K684*411.00</f>
        <v>0</v>
      </c>
    </row>
    <row r="685" spans="1:12">
      <c r="A685" s="1"/>
      <c r="B685" s="1">
        <v>820341</v>
      </c>
      <c r="C685" s="1" t="s">
        <v>2533</v>
      </c>
      <c r="D685" s="1" t="s">
        <v>2534</v>
      </c>
      <c r="E685" s="3" t="s">
        <v>2535</v>
      </c>
      <c r="F685" s="1" t="s">
        <v>2536</v>
      </c>
      <c r="G685" s="1" t="s">
        <v>15</v>
      </c>
      <c r="H685" s="1" t="s">
        <v>15</v>
      </c>
      <c r="I685" s="1" t="s">
        <v>15</v>
      </c>
      <c r="J685" s="1" t="s">
        <v>16</v>
      </c>
      <c r="K685" s="2"/>
      <c r="L685" s="5">
        <f>K685*473.00</f>
        <v>0</v>
      </c>
    </row>
    <row r="686" spans="1:12">
      <c r="A686" s="1"/>
      <c r="B686" s="1">
        <v>820342</v>
      </c>
      <c r="C686" s="1" t="s">
        <v>2537</v>
      </c>
      <c r="D686" s="1" t="s">
        <v>2538</v>
      </c>
      <c r="E686" s="3" t="s">
        <v>2539</v>
      </c>
      <c r="F686" s="1" t="s">
        <v>2540</v>
      </c>
      <c r="G686" s="1" t="s">
        <v>15</v>
      </c>
      <c r="H686" s="1" t="s">
        <v>15</v>
      </c>
      <c r="I686" s="1" t="s">
        <v>15</v>
      </c>
      <c r="J686" s="1" t="s">
        <v>16</v>
      </c>
      <c r="K686" s="2"/>
      <c r="L686" s="5">
        <f>K686*652.00</f>
        <v>0</v>
      </c>
    </row>
    <row r="687" spans="1:12">
      <c r="A687" s="1"/>
      <c r="B687" s="1">
        <v>820343</v>
      </c>
      <c r="C687" s="1" t="s">
        <v>2541</v>
      </c>
      <c r="D687" s="1" t="s">
        <v>2542</v>
      </c>
      <c r="E687" s="3" t="s">
        <v>2543</v>
      </c>
      <c r="F687" s="1" t="s">
        <v>2544</v>
      </c>
      <c r="G687" s="1" t="s">
        <v>15</v>
      </c>
      <c r="H687" s="1" t="s">
        <v>15</v>
      </c>
      <c r="I687" s="1" t="s">
        <v>15</v>
      </c>
      <c r="J687" s="1" t="s">
        <v>16</v>
      </c>
      <c r="K687" s="2"/>
      <c r="L687" s="5">
        <f>K687*990.00</f>
        <v>0</v>
      </c>
    </row>
    <row r="688" spans="1:12">
      <c r="A688" s="1"/>
      <c r="B688" s="1">
        <v>820344</v>
      </c>
      <c r="C688" s="1" t="s">
        <v>2545</v>
      </c>
      <c r="D688" s="1" t="s">
        <v>2546</v>
      </c>
      <c r="E688" s="3" t="s">
        <v>2547</v>
      </c>
      <c r="F688" s="1" t="s">
        <v>2548</v>
      </c>
      <c r="G688" s="1" t="s">
        <v>15</v>
      </c>
      <c r="H688" s="1" t="s">
        <v>15</v>
      </c>
      <c r="I688" s="1" t="s">
        <v>15</v>
      </c>
      <c r="J688" s="1" t="s">
        <v>16</v>
      </c>
      <c r="K688" s="2"/>
      <c r="L688" s="5">
        <f>K688*1150.00</f>
        <v>0</v>
      </c>
    </row>
    <row r="689" spans="1:12">
      <c r="A689" s="1"/>
      <c r="B689" s="1">
        <v>820345</v>
      </c>
      <c r="C689" s="1" t="s">
        <v>2549</v>
      </c>
      <c r="D689" s="1" t="s">
        <v>2550</v>
      </c>
      <c r="E689" s="3" t="s">
        <v>2551</v>
      </c>
      <c r="F689" s="1" t="s">
        <v>2552</v>
      </c>
      <c r="G689" s="1" t="s">
        <v>15</v>
      </c>
      <c r="H689" s="1" t="s">
        <v>15</v>
      </c>
      <c r="I689" s="1" t="s">
        <v>15</v>
      </c>
      <c r="J689" s="1" t="s">
        <v>16</v>
      </c>
      <c r="K689" s="2"/>
      <c r="L689" s="5">
        <f>K689*135.00</f>
        <v>0</v>
      </c>
    </row>
    <row r="690" spans="1:12">
      <c r="A690" s="1"/>
      <c r="B690" s="1">
        <v>820346</v>
      </c>
      <c r="C690" s="1" t="s">
        <v>2553</v>
      </c>
      <c r="D690" s="1" t="s">
        <v>2554</v>
      </c>
      <c r="E690" s="3" t="s">
        <v>2555</v>
      </c>
      <c r="F690" s="1" t="s">
        <v>2556</v>
      </c>
      <c r="G690" s="1" t="s">
        <v>15</v>
      </c>
      <c r="H690" s="1" t="s">
        <v>15</v>
      </c>
      <c r="I690" s="1" t="s">
        <v>15</v>
      </c>
      <c r="J690" s="1" t="s">
        <v>16</v>
      </c>
      <c r="K690" s="2"/>
      <c r="L690" s="5">
        <f>K690*143.00</f>
        <v>0</v>
      </c>
    </row>
    <row r="691" spans="1:12">
      <c r="A691" s="1"/>
      <c r="B691" s="1">
        <v>820347</v>
      </c>
      <c r="C691" s="1" t="s">
        <v>2557</v>
      </c>
      <c r="D691" s="1" t="s">
        <v>2558</v>
      </c>
      <c r="E691" s="3" t="s">
        <v>2559</v>
      </c>
      <c r="F691" s="1" t="s">
        <v>2325</v>
      </c>
      <c r="G691" s="1" t="s">
        <v>15</v>
      </c>
      <c r="H691" s="1" t="s">
        <v>15</v>
      </c>
      <c r="I691" s="1" t="s">
        <v>15</v>
      </c>
      <c r="J691" s="1" t="s">
        <v>16</v>
      </c>
      <c r="K691" s="2"/>
      <c r="L691" s="5">
        <f>K691*150.00</f>
        <v>0</v>
      </c>
    </row>
    <row r="692" spans="1:12">
      <c r="A692" s="1"/>
      <c r="B692" s="1">
        <v>820348</v>
      </c>
      <c r="C692" s="1" t="s">
        <v>2560</v>
      </c>
      <c r="D692" s="1" t="s">
        <v>2561</v>
      </c>
      <c r="E692" s="3" t="s">
        <v>2562</v>
      </c>
      <c r="F692" s="1" t="s">
        <v>1998</v>
      </c>
      <c r="G692" s="1" t="s">
        <v>15</v>
      </c>
      <c r="H692" s="1" t="s">
        <v>15</v>
      </c>
      <c r="I692" s="1" t="s">
        <v>15</v>
      </c>
      <c r="J692" s="1" t="s">
        <v>16</v>
      </c>
      <c r="K692" s="2"/>
      <c r="L692" s="5">
        <f>K692*157.00</f>
        <v>0</v>
      </c>
    </row>
    <row r="693" spans="1:12">
      <c r="A693" s="1"/>
      <c r="B693" s="1">
        <v>820349</v>
      </c>
      <c r="C693" s="1" t="s">
        <v>2563</v>
      </c>
      <c r="D693" s="1" t="s">
        <v>2564</v>
      </c>
      <c r="E693" s="3" t="s">
        <v>2565</v>
      </c>
      <c r="F693" s="1" t="s">
        <v>2566</v>
      </c>
      <c r="G693" s="1" t="s">
        <v>15</v>
      </c>
      <c r="H693" s="1" t="s">
        <v>15</v>
      </c>
      <c r="I693" s="1" t="s">
        <v>15</v>
      </c>
      <c r="J693" s="1" t="s">
        <v>16</v>
      </c>
      <c r="K693" s="2"/>
      <c r="L693" s="5">
        <f>K693*149.00</f>
        <v>0</v>
      </c>
    </row>
    <row r="694" spans="1:12">
      <c r="A694" s="1"/>
      <c r="B694" s="1">
        <v>820350</v>
      </c>
      <c r="C694" s="1" t="s">
        <v>2567</v>
      </c>
      <c r="D694" s="1" t="s">
        <v>2568</v>
      </c>
      <c r="E694" s="3" t="s">
        <v>2569</v>
      </c>
      <c r="F694" s="1" t="s">
        <v>2570</v>
      </c>
      <c r="G694" s="1" t="s">
        <v>15</v>
      </c>
      <c r="H694" s="1" t="s">
        <v>15</v>
      </c>
      <c r="I694" s="1" t="s">
        <v>15</v>
      </c>
      <c r="J694" s="1" t="s">
        <v>16</v>
      </c>
      <c r="K694" s="2"/>
      <c r="L694" s="5">
        <f>K694*168.00</f>
        <v>0</v>
      </c>
    </row>
    <row r="695" spans="1:12">
      <c r="A695" s="1"/>
      <c r="B695" s="1">
        <v>820351</v>
      </c>
      <c r="C695" s="1" t="s">
        <v>2571</v>
      </c>
      <c r="D695" s="1" t="s">
        <v>2572</v>
      </c>
      <c r="E695" s="3" t="s">
        <v>2573</v>
      </c>
      <c r="F695" s="1" t="s">
        <v>2574</v>
      </c>
      <c r="G695" s="1" t="s">
        <v>15</v>
      </c>
      <c r="H695" s="1" t="s">
        <v>15</v>
      </c>
      <c r="I695" s="1" t="s">
        <v>15</v>
      </c>
      <c r="J695" s="1" t="s">
        <v>16</v>
      </c>
      <c r="K695" s="2"/>
      <c r="L695" s="5">
        <f>K695*258.00</f>
        <v>0</v>
      </c>
    </row>
    <row r="696" spans="1:12">
      <c r="A696" s="1"/>
      <c r="B696" s="1">
        <v>820352</v>
      </c>
      <c r="C696" s="1" t="s">
        <v>2575</v>
      </c>
      <c r="D696" s="1" t="s">
        <v>2576</v>
      </c>
      <c r="E696" s="3" t="s">
        <v>2577</v>
      </c>
      <c r="F696" s="1" t="s">
        <v>2578</v>
      </c>
      <c r="G696" s="1" t="s">
        <v>15</v>
      </c>
      <c r="H696" s="1" t="s">
        <v>15</v>
      </c>
      <c r="I696" s="1" t="s">
        <v>15</v>
      </c>
      <c r="J696" s="1" t="s">
        <v>16</v>
      </c>
      <c r="K696" s="2"/>
      <c r="L696" s="5">
        <f>K696*44.00</f>
        <v>0</v>
      </c>
    </row>
    <row r="697" spans="1:12">
      <c r="A697" s="1"/>
      <c r="B697" s="1">
        <v>820353</v>
      </c>
      <c r="C697" s="1" t="s">
        <v>2579</v>
      </c>
      <c r="D697" s="1" t="s">
        <v>2580</v>
      </c>
      <c r="E697" s="3" t="s">
        <v>2581</v>
      </c>
      <c r="F697" s="1" t="s">
        <v>461</v>
      </c>
      <c r="G697" s="1" t="s">
        <v>15</v>
      </c>
      <c r="H697" s="1" t="s">
        <v>15</v>
      </c>
      <c r="I697" s="1" t="s">
        <v>15</v>
      </c>
      <c r="J697" s="1" t="s">
        <v>16</v>
      </c>
      <c r="K697" s="2"/>
      <c r="L697" s="5">
        <f>K697*86.00</f>
        <v>0</v>
      </c>
    </row>
    <row r="698" spans="1:12">
      <c r="A698" s="1"/>
      <c r="B698" s="1">
        <v>820354</v>
      </c>
      <c r="C698" s="1" t="s">
        <v>2582</v>
      </c>
      <c r="D698" s="1" t="s">
        <v>2583</v>
      </c>
      <c r="E698" s="3" t="s">
        <v>2584</v>
      </c>
      <c r="F698" s="1" t="s">
        <v>2585</v>
      </c>
      <c r="G698" s="1" t="s">
        <v>15</v>
      </c>
      <c r="H698" s="1" t="s">
        <v>15</v>
      </c>
      <c r="I698" s="1" t="s">
        <v>15</v>
      </c>
      <c r="J698" s="1" t="s">
        <v>16</v>
      </c>
      <c r="K698" s="2"/>
      <c r="L698" s="5">
        <f>K698*100.00</f>
        <v>0</v>
      </c>
    </row>
    <row r="699" spans="1:12">
      <c r="A699" s="1"/>
      <c r="B699" s="1">
        <v>820355</v>
      </c>
      <c r="C699" s="1" t="s">
        <v>2586</v>
      </c>
      <c r="D699" s="1" t="s">
        <v>2587</v>
      </c>
      <c r="E699" s="3" t="s">
        <v>2588</v>
      </c>
      <c r="F699" s="1" t="s">
        <v>2489</v>
      </c>
      <c r="G699" s="1" t="s">
        <v>15</v>
      </c>
      <c r="H699" s="1" t="s">
        <v>15</v>
      </c>
      <c r="I699" s="1" t="s">
        <v>15</v>
      </c>
      <c r="J699" s="1" t="s">
        <v>16</v>
      </c>
      <c r="K699" s="2"/>
      <c r="L699" s="5">
        <f>K699*144.00</f>
        <v>0</v>
      </c>
    </row>
    <row r="700" spans="1:12">
      <c r="A700" s="1"/>
      <c r="B700" s="1">
        <v>820356</v>
      </c>
      <c r="C700" s="1" t="s">
        <v>2589</v>
      </c>
      <c r="D700" s="1" t="s">
        <v>2590</v>
      </c>
      <c r="E700" s="3" t="s">
        <v>2591</v>
      </c>
      <c r="F700" s="1" t="s">
        <v>2592</v>
      </c>
      <c r="G700" s="1" t="s">
        <v>15</v>
      </c>
      <c r="H700" s="1" t="s">
        <v>15</v>
      </c>
      <c r="I700" s="1" t="s">
        <v>15</v>
      </c>
      <c r="J700" s="1" t="s">
        <v>16</v>
      </c>
      <c r="K700" s="2"/>
      <c r="L700" s="5">
        <f>K700*222.00</f>
        <v>0</v>
      </c>
    </row>
    <row r="701" spans="1:12">
      <c r="A701" s="1"/>
      <c r="B701" s="1">
        <v>820357</v>
      </c>
      <c r="C701" s="1" t="s">
        <v>2593</v>
      </c>
      <c r="D701" s="1" t="s">
        <v>2594</v>
      </c>
      <c r="E701" s="3" t="s">
        <v>2595</v>
      </c>
      <c r="F701" s="1" t="s">
        <v>1962</v>
      </c>
      <c r="G701" s="1" t="s">
        <v>15</v>
      </c>
      <c r="H701" s="1" t="s">
        <v>15</v>
      </c>
      <c r="I701" s="1" t="s">
        <v>15</v>
      </c>
      <c r="J701" s="1" t="s">
        <v>16</v>
      </c>
      <c r="K701" s="2"/>
      <c r="L701" s="5">
        <f>K701*507.00</f>
        <v>0</v>
      </c>
    </row>
    <row r="702" spans="1:12">
      <c r="A702" s="1"/>
      <c r="B702" s="1">
        <v>820358</v>
      </c>
      <c r="C702" s="1" t="s">
        <v>2596</v>
      </c>
      <c r="D702" s="1" t="s">
        <v>2597</v>
      </c>
      <c r="E702" s="3" t="s">
        <v>2598</v>
      </c>
      <c r="F702" s="1" t="s">
        <v>2599</v>
      </c>
      <c r="G702" s="1" t="s">
        <v>15</v>
      </c>
      <c r="H702" s="1" t="s">
        <v>15</v>
      </c>
      <c r="I702" s="1" t="s">
        <v>15</v>
      </c>
      <c r="J702" s="1" t="s">
        <v>16</v>
      </c>
      <c r="K702" s="2"/>
      <c r="L702" s="5">
        <f>K702*111.00</f>
        <v>0</v>
      </c>
    </row>
    <row r="703" spans="1:12">
      <c r="A703" s="1"/>
      <c r="B703" s="1">
        <v>820359</v>
      </c>
      <c r="C703" s="1" t="s">
        <v>2600</v>
      </c>
      <c r="D703" s="1" t="s">
        <v>2601</v>
      </c>
      <c r="E703" s="3" t="s">
        <v>2602</v>
      </c>
      <c r="F703" s="1" t="s">
        <v>2603</v>
      </c>
      <c r="G703" s="1" t="s">
        <v>15</v>
      </c>
      <c r="H703" s="1" t="s">
        <v>15</v>
      </c>
      <c r="I703" s="1" t="s">
        <v>15</v>
      </c>
      <c r="J703" s="1" t="s">
        <v>16</v>
      </c>
      <c r="K703" s="2"/>
      <c r="L703" s="5">
        <f>K703*127.00</f>
        <v>0</v>
      </c>
    </row>
    <row r="704" spans="1:12">
      <c r="A704" s="1"/>
      <c r="B704" s="1">
        <v>820360</v>
      </c>
      <c r="C704" s="1" t="s">
        <v>2604</v>
      </c>
      <c r="D704" s="1" t="s">
        <v>2605</v>
      </c>
      <c r="E704" s="3" t="s">
        <v>2606</v>
      </c>
      <c r="F704" s="1" t="s">
        <v>2607</v>
      </c>
      <c r="G704" s="1" t="s">
        <v>15</v>
      </c>
      <c r="H704" s="1" t="s">
        <v>15</v>
      </c>
      <c r="I704" s="1" t="s">
        <v>15</v>
      </c>
      <c r="J704" s="1" t="s">
        <v>16</v>
      </c>
      <c r="K704" s="2"/>
      <c r="L704" s="5">
        <f>K704*216.00</f>
        <v>0</v>
      </c>
    </row>
    <row r="705" spans="1:12">
      <c r="A705" s="1"/>
      <c r="B705" s="1">
        <v>820361</v>
      </c>
      <c r="C705" s="1" t="s">
        <v>2608</v>
      </c>
      <c r="D705" s="1" t="s">
        <v>2609</v>
      </c>
      <c r="E705" s="3" t="s">
        <v>2610</v>
      </c>
      <c r="F705" s="1" t="s">
        <v>2611</v>
      </c>
      <c r="G705" s="1" t="s">
        <v>15</v>
      </c>
      <c r="H705" s="1" t="s">
        <v>15</v>
      </c>
      <c r="I705" s="1" t="s">
        <v>15</v>
      </c>
      <c r="J705" s="1" t="s">
        <v>16</v>
      </c>
      <c r="K705" s="2"/>
      <c r="L705" s="5">
        <f>K705*362.00</f>
        <v>0</v>
      </c>
    </row>
    <row r="706" spans="1:12">
      <c r="A706" s="1"/>
      <c r="B706" s="1">
        <v>820362</v>
      </c>
      <c r="C706" s="1" t="s">
        <v>2612</v>
      </c>
      <c r="D706" s="1" t="s">
        <v>2613</v>
      </c>
      <c r="E706" s="3" t="s">
        <v>2614</v>
      </c>
      <c r="F706" s="1" t="s">
        <v>2615</v>
      </c>
      <c r="G706" s="1" t="s">
        <v>15</v>
      </c>
      <c r="H706" s="1" t="s">
        <v>15</v>
      </c>
      <c r="I706" s="1" t="s">
        <v>15</v>
      </c>
      <c r="J706" s="1" t="s">
        <v>16</v>
      </c>
      <c r="K706" s="2"/>
      <c r="L706" s="5">
        <f>K706*57.00</f>
        <v>0</v>
      </c>
    </row>
    <row r="707" spans="1:12">
      <c r="A707" s="1"/>
      <c r="B707" s="1">
        <v>820363</v>
      </c>
      <c r="C707" s="1" t="s">
        <v>2616</v>
      </c>
      <c r="D707" s="1" t="s">
        <v>2617</v>
      </c>
      <c r="E707" s="3" t="s">
        <v>2618</v>
      </c>
      <c r="F707" s="1" t="s">
        <v>2619</v>
      </c>
      <c r="G707" s="1" t="s">
        <v>15</v>
      </c>
      <c r="H707" s="1" t="s">
        <v>15</v>
      </c>
      <c r="I707" s="1" t="s">
        <v>15</v>
      </c>
      <c r="J707" s="1" t="s">
        <v>16</v>
      </c>
      <c r="K707" s="2"/>
      <c r="L707" s="5">
        <f>K707*87.00</f>
        <v>0</v>
      </c>
    </row>
    <row r="708" spans="1:12">
      <c r="A708" s="1"/>
      <c r="B708" s="1">
        <v>820364</v>
      </c>
      <c r="C708" s="1" t="s">
        <v>2620</v>
      </c>
      <c r="D708" s="1" t="s">
        <v>2621</v>
      </c>
      <c r="E708" s="3" t="s">
        <v>2622</v>
      </c>
      <c r="F708" s="1" t="s">
        <v>2623</v>
      </c>
      <c r="G708" s="1" t="s">
        <v>15</v>
      </c>
      <c r="H708" s="1" t="s">
        <v>15</v>
      </c>
      <c r="I708" s="1" t="s">
        <v>15</v>
      </c>
      <c r="J708" s="1" t="s">
        <v>16</v>
      </c>
      <c r="K708" s="2"/>
      <c r="L708" s="5">
        <f>K708*109.00</f>
        <v>0</v>
      </c>
    </row>
    <row r="709" spans="1:12">
      <c r="A709" s="1"/>
      <c r="B709" s="1">
        <v>820365</v>
      </c>
      <c r="C709" s="1" t="s">
        <v>2624</v>
      </c>
      <c r="D709" s="1" t="s">
        <v>2625</v>
      </c>
      <c r="E709" s="3" t="s">
        <v>2626</v>
      </c>
      <c r="F709" s="1" t="s">
        <v>2603</v>
      </c>
      <c r="G709" s="1" t="s">
        <v>15</v>
      </c>
      <c r="H709" s="1" t="s">
        <v>15</v>
      </c>
      <c r="I709" s="1" t="s">
        <v>15</v>
      </c>
      <c r="J709" s="1" t="s">
        <v>16</v>
      </c>
      <c r="K709" s="2"/>
      <c r="L709" s="5">
        <f>K709*127.00</f>
        <v>0</v>
      </c>
    </row>
    <row r="710" spans="1:12">
      <c r="A710" s="1"/>
      <c r="B710" s="1">
        <v>820366</v>
      </c>
      <c r="C710" s="1" t="s">
        <v>2627</v>
      </c>
      <c r="D710" s="1" t="s">
        <v>2628</v>
      </c>
      <c r="E710" s="3" t="s">
        <v>2629</v>
      </c>
      <c r="F710" s="1" t="s">
        <v>2630</v>
      </c>
      <c r="G710" s="1" t="s">
        <v>15</v>
      </c>
      <c r="H710" s="1" t="s">
        <v>15</v>
      </c>
      <c r="I710" s="1" t="s">
        <v>15</v>
      </c>
      <c r="J710" s="1" t="s">
        <v>16</v>
      </c>
      <c r="K710" s="2"/>
      <c r="L710" s="5">
        <f>K710*136.00</f>
        <v>0</v>
      </c>
    </row>
    <row r="711" spans="1:12">
      <c r="A711" s="1"/>
      <c r="B711" s="1">
        <v>820367</v>
      </c>
      <c r="C711" s="1" t="s">
        <v>2631</v>
      </c>
      <c r="D711" s="1" t="s">
        <v>2632</v>
      </c>
      <c r="E711" s="3" t="s">
        <v>2633</v>
      </c>
      <c r="F711" s="1" t="s">
        <v>2634</v>
      </c>
      <c r="G711" s="1" t="s">
        <v>15</v>
      </c>
      <c r="H711" s="1" t="s">
        <v>15</v>
      </c>
      <c r="I711" s="1" t="s">
        <v>15</v>
      </c>
      <c r="J711" s="1" t="s">
        <v>16</v>
      </c>
      <c r="K711" s="2"/>
      <c r="L711" s="5">
        <f>K711*176.00</f>
        <v>0</v>
      </c>
    </row>
    <row r="712" spans="1:12">
      <c r="A712" s="1"/>
      <c r="B712" s="1">
        <v>820368</v>
      </c>
      <c r="C712" s="1" t="s">
        <v>2635</v>
      </c>
      <c r="D712" s="1" t="s">
        <v>2636</v>
      </c>
      <c r="E712" s="3" t="s">
        <v>2637</v>
      </c>
      <c r="F712" s="1" t="s">
        <v>2638</v>
      </c>
      <c r="G712" s="1" t="s">
        <v>15</v>
      </c>
      <c r="H712" s="1" t="s">
        <v>15</v>
      </c>
      <c r="I712" s="1" t="s">
        <v>15</v>
      </c>
      <c r="J712" s="1" t="s">
        <v>16</v>
      </c>
      <c r="K712" s="2"/>
      <c r="L712" s="5">
        <f>K712*199.00</f>
        <v>0</v>
      </c>
    </row>
    <row r="713" spans="1:12">
      <c r="A713" s="1"/>
      <c r="B713" s="1">
        <v>820369</v>
      </c>
      <c r="C713" s="1" t="s">
        <v>2639</v>
      </c>
      <c r="D713" s="1" t="s">
        <v>2640</v>
      </c>
      <c r="E713" s="3" t="s">
        <v>2641</v>
      </c>
      <c r="F713" s="1" t="s">
        <v>2642</v>
      </c>
      <c r="G713" s="1" t="s">
        <v>15</v>
      </c>
      <c r="H713" s="1" t="s">
        <v>15</v>
      </c>
      <c r="I713" s="1" t="s">
        <v>15</v>
      </c>
      <c r="J713" s="1" t="s">
        <v>16</v>
      </c>
      <c r="K713" s="2"/>
      <c r="L713" s="5">
        <f>K713*70.00</f>
        <v>0</v>
      </c>
    </row>
    <row r="714" spans="1:12">
      <c r="A714" s="1"/>
      <c r="B714" s="1">
        <v>820370</v>
      </c>
      <c r="C714" s="1" t="s">
        <v>2643</v>
      </c>
      <c r="D714" s="1" t="s">
        <v>2644</v>
      </c>
      <c r="E714" s="3" t="s">
        <v>2645</v>
      </c>
      <c r="F714" s="1" t="s">
        <v>1675</v>
      </c>
      <c r="G714" s="1" t="s">
        <v>15</v>
      </c>
      <c r="H714" s="1" t="s">
        <v>15</v>
      </c>
      <c r="I714" s="1" t="s">
        <v>15</v>
      </c>
      <c r="J714" s="1" t="s">
        <v>16</v>
      </c>
      <c r="K714" s="2"/>
      <c r="L714" s="5">
        <f>K714*114.00</f>
        <v>0</v>
      </c>
    </row>
    <row r="715" spans="1:12">
      <c r="A715" s="1"/>
      <c r="B715" s="1">
        <v>820371</v>
      </c>
      <c r="C715" s="1" t="s">
        <v>2646</v>
      </c>
      <c r="D715" s="1" t="s">
        <v>2647</v>
      </c>
      <c r="E715" s="3" t="s">
        <v>2648</v>
      </c>
      <c r="F715" s="1" t="s">
        <v>1775</v>
      </c>
      <c r="G715" s="1" t="s">
        <v>15</v>
      </c>
      <c r="H715" s="1" t="s">
        <v>15</v>
      </c>
      <c r="I715" s="1" t="s">
        <v>15</v>
      </c>
      <c r="J715" s="1" t="s">
        <v>16</v>
      </c>
      <c r="K715" s="2"/>
      <c r="L715" s="5">
        <f>K715*375.00</f>
        <v>0</v>
      </c>
    </row>
    <row r="716" spans="1:12">
      <c r="A716" s="1"/>
      <c r="B716" s="1">
        <v>820372</v>
      </c>
      <c r="C716" s="1" t="s">
        <v>2649</v>
      </c>
      <c r="D716" s="1" t="s">
        <v>2650</v>
      </c>
      <c r="E716" s="3" t="s">
        <v>2651</v>
      </c>
      <c r="F716" s="1" t="s">
        <v>2652</v>
      </c>
      <c r="G716" s="1" t="s">
        <v>15</v>
      </c>
      <c r="H716" s="1" t="s">
        <v>15</v>
      </c>
      <c r="I716" s="1" t="s">
        <v>15</v>
      </c>
      <c r="J716" s="1" t="s">
        <v>16</v>
      </c>
      <c r="K716" s="2"/>
      <c r="L716" s="5">
        <f>K716*288.00</f>
        <v>0</v>
      </c>
    </row>
    <row r="717" spans="1:12">
      <c r="A717" s="1"/>
      <c r="B717" s="1">
        <v>820373</v>
      </c>
      <c r="C717" s="1" t="s">
        <v>2653</v>
      </c>
      <c r="D717" s="1" t="s">
        <v>2654</v>
      </c>
      <c r="E717" s="3" t="s">
        <v>2655</v>
      </c>
      <c r="F717" s="1" t="s">
        <v>1639</v>
      </c>
      <c r="G717" s="1" t="s">
        <v>15</v>
      </c>
      <c r="H717" s="1" t="s">
        <v>15</v>
      </c>
      <c r="I717" s="1" t="s">
        <v>15</v>
      </c>
      <c r="J717" s="1" t="s">
        <v>16</v>
      </c>
      <c r="K717" s="2"/>
      <c r="L717" s="5">
        <f>K717*338.00</f>
        <v>0</v>
      </c>
    </row>
    <row r="718" spans="1:12">
      <c r="A718" s="1"/>
      <c r="B718" s="1">
        <v>820374</v>
      </c>
      <c r="C718" s="1" t="s">
        <v>2656</v>
      </c>
      <c r="D718" s="1" t="s">
        <v>2657</v>
      </c>
      <c r="E718" s="3" t="s">
        <v>2658</v>
      </c>
      <c r="F718" s="1" t="s">
        <v>2659</v>
      </c>
      <c r="G718" s="1" t="s">
        <v>15</v>
      </c>
      <c r="H718" s="1" t="s">
        <v>15</v>
      </c>
      <c r="I718" s="1" t="s">
        <v>15</v>
      </c>
      <c r="J718" s="1" t="s">
        <v>16</v>
      </c>
      <c r="K718" s="2"/>
      <c r="L718" s="5">
        <f>K718*559.00</f>
        <v>0</v>
      </c>
    </row>
    <row r="719" spans="1:12">
      <c r="A719" s="1"/>
      <c r="B719" s="1">
        <v>820375</v>
      </c>
      <c r="C719" s="1" t="s">
        <v>2660</v>
      </c>
      <c r="D719" s="1" t="s">
        <v>2661</v>
      </c>
      <c r="E719" s="3" t="s">
        <v>2662</v>
      </c>
      <c r="F719" s="1" t="s">
        <v>2663</v>
      </c>
      <c r="G719" s="1" t="s">
        <v>15</v>
      </c>
      <c r="H719" s="1" t="s">
        <v>15</v>
      </c>
      <c r="I719" s="1" t="s">
        <v>15</v>
      </c>
      <c r="J719" s="1" t="s">
        <v>16</v>
      </c>
      <c r="K719" s="2"/>
      <c r="L719" s="5">
        <f>K719*1126.00</f>
        <v>0</v>
      </c>
    </row>
    <row r="720" spans="1:12">
      <c r="A720" s="1"/>
      <c r="B720" s="1">
        <v>820376</v>
      </c>
      <c r="C720" s="1" t="s">
        <v>2664</v>
      </c>
      <c r="D720" s="1" t="s">
        <v>2665</v>
      </c>
      <c r="E720" s="3" t="s">
        <v>2666</v>
      </c>
      <c r="F720" s="1" t="s">
        <v>2667</v>
      </c>
      <c r="G720" s="1" t="s">
        <v>15</v>
      </c>
      <c r="H720" s="1" t="s">
        <v>15</v>
      </c>
      <c r="I720" s="1" t="s">
        <v>15</v>
      </c>
      <c r="J720" s="1" t="s">
        <v>16</v>
      </c>
      <c r="K720" s="2"/>
      <c r="L720" s="5">
        <f>K720*1619.00</f>
        <v>0</v>
      </c>
    </row>
    <row r="721" spans="1:12">
      <c r="A721" s="1"/>
      <c r="B721" s="1">
        <v>820377</v>
      </c>
      <c r="C721" s="1" t="s">
        <v>2668</v>
      </c>
      <c r="D721" s="1" t="s">
        <v>2669</v>
      </c>
      <c r="E721" s="3" t="s">
        <v>2670</v>
      </c>
      <c r="F721" s="1" t="s">
        <v>2671</v>
      </c>
      <c r="G721" s="1" t="s">
        <v>15</v>
      </c>
      <c r="H721" s="1" t="s">
        <v>15</v>
      </c>
      <c r="I721" s="1" t="s">
        <v>15</v>
      </c>
      <c r="J721" s="1" t="s">
        <v>16</v>
      </c>
      <c r="K721" s="2"/>
      <c r="L721" s="5">
        <f>K721*2179.00</f>
        <v>0</v>
      </c>
    </row>
    <row r="722" spans="1:12">
      <c r="A722" s="1"/>
      <c r="B722" s="1">
        <v>820378</v>
      </c>
      <c r="C722" s="1" t="s">
        <v>2672</v>
      </c>
      <c r="D722" s="1" t="s">
        <v>2673</v>
      </c>
      <c r="E722" s="3" t="s">
        <v>2674</v>
      </c>
      <c r="F722" s="1" t="s">
        <v>2675</v>
      </c>
      <c r="G722" s="1" t="s">
        <v>15</v>
      </c>
      <c r="H722" s="1" t="s">
        <v>15</v>
      </c>
      <c r="I722" s="1" t="s">
        <v>15</v>
      </c>
      <c r="J722" s="1" t="s">
        <v>16</v>
      </c>
      <c r="K722" s="2"/>
      <c r="L722" s="5">
        <f>K722*5304.00</f>
        <v>0</v>
      </c>
    </row>
    <row r="723" spans="1:12">
      <c r="A723" s="1"/>
      <c r="B723" s="1">
        <v>820379</v>
      </c>
      <c r="C723" s="1" t="s">
        <v>2676</v>
      </c>
      <c r="D723" s="1" t="s">
        <v>2677</v>
      </c>
      <c r="E723" s="3" t="s">
        <v>2678</v>
      </c>
      <c r="F723" s="1" t="s">
        <v>2679</v>
      </c>
      <c r="G723" s="1" t="s">
        <v>15</v>
      </c>
      <c r="H723" s="1" t="s">
        <v>15</v>
      </c>
      <c r="I723" s="1" t="s">
        <v>15</v>
      </c>
      <c r="J723" s="1" t="s">
        <v>16</v>
      </c>
      <c r="K723" s="2"/>
      <c r="L723" s="5">
        <f>K723*530.00</f>
        <v>0</v>
      </c>
    </row>
    <row r="724" spans="1:12">
      <c r="A724" s="1"/>
      <c r="B724" s="1">
        <v>820380</v>
      </c>
      <c r="C724" s="1" t="s">
        <v>2680</v>
      </c>
      <c r="D724" s="1" t="s">
        <v>2681</v>
      </c>
      <c r="E724" s="3" t="s">
        <v>2682</v>
      </c>
      <c r="F724" s="1" t="s">
        <v>2683</v>
      </c>
      <c r="G724" s="1" t="s">
        <v>15</v>
      </c>
      <c r="H724" s="1" t="s">
        <v>15</v>
      </c>
      <c r="I724" s="1" t="s">
        <v>15</v>
      </c>
      <c r="J724" s="1" t="s">
        <v>16</v>
      </c>
      <c r="K724" s="2"/>
      <c r="L724" s="5">
        <f>K724*433.00</f>
        <v>0</v>
      </c>
    </row>
    <row r="725" spans="1:12">
      <c r="A725" s="1"/>
      <c r="B725" s="1">
        <v>820381</v>
      </c>
      <c r="C725" s="1" t="s">
        <v>2684</v>
      </c>
      <c r="D725" s="1" t="s">
        <v>2685</v>
      </c>
      <c r="E725" s="3" t="s">
        <v>2686</v>
      </c>
      <c r="F725" s="1" t="s">
        <v>2400</v>
      </c>
      <c r="G725" s="1" t="s">
        <v>15</v>
      </c>
      <c r="H725" s="1" t="s">
        <v>15</v>
      </c>
      <c r="I725" s="1" t="s">
        <v>15</v>
      </c>
      <c r="J725" s="1" t="s">
        <v>16</v>
      </c>
      <c r="K725" s="2"/>
      <c r="L725" s="5">
        <f>K725*503.00</f>
        <v>0</v>
      </c>
    </row>
    <row r="726" spans="1:12">
      <c r="A726" s="1"/>
      <c r="B726" s="1">
        <v>820382</v>
      </c>
      <c r="C726" s="1" t="s">
        <v>2687</v>
      </c>
      <c r="D726" s="1" t="s">
        <v>2688</v>
      </c>
      <c r="E726" s="3" t="s">
        <v>2689</v>
      </c>
      <c r="F726" s="1" t="s">
        <v>2690</v>
      </c>
      <c r="G726" s="1" t="s">
        <v>15</v>
      </c>
      <c r="H726" s="1" t="s">
        <v>15</v>
      </c>
      <c r="I726" s="1" t="s">
        <v>15</v>
      </c>
      <c r="J726" s="1" t="s">
        <v>16</v>
      </c>
      <c r="K726" s="2"/>
      <c r="L726" s="5">
        <f>K726*539.00</f>
        <v>0</v>
      </c>
    </row>
    <row r="727" spans="1:12">
      <c r="A727" s="1"/>
      <c r="B727" s="1">
        <v>820383</v>
      </c>
      <c r="C727" s="1" t="s">
        <v>2691</v>
      </c>
      <c r="D727" s="1" t="s">
        <v>2692</v>
      </c>
      <c r="E727" s="3" t="s">
        <v>2693</v>
      </c>
      <c r="F727" s="1" t="s">
        <v>2694</v>
      </c>
      <c r="G727" s="1" t="s">
        <v>15</v>
      </c>
      <c r="H727" s="1" t="s">
        <v>15</v>
      </c>
      <c r="I727" s="1" t="s">
        <v>15</v>
      </c>
      <c r="J727" s="1" t="s">
        <v>16</v>
      </c>
      <c r="K727" s="2"/>
      <c r="L727" s="5">
        <f>K727*717.00</f>
        <v>0</v>
      </c>
    </row>
    <row r="728" spans="1:12">
      <c r="A728" s="1"/>
      <c r="B728" s="1">
        <v>820384</v>
      </c>
      <c r="C728" s="1" t="s">
        <v>2695</v>
      </c>
      <c r="D728" s="1" t="s">
        <v>2696</v>
      </c>
      <c r="E728" s="3" t="s">
        <v>2697</v>
      </c>
      <c r="F728" s="1" t="s">
        <v>2698</v>
      </c>
      <c r="G728" s="1" t="s">
        <v>15</v>
      </c>
      <c r="H728" s="1" t="s">
        <v>15</v>
      </c>
      <c r="I728" s="1" t="s">
        <v>15</v>
      </c>
      <c r="J728" s="1" t="s">
        <v>16</v>
      </c>
      <c r="K728" s="2"/>
      <c r="L728" s="5">
        <f>K728*720.00</f>
        <v>0</v>
      </c>
    </row>
    <row r="729" spans="1:12">
      <c r="A729" s="1"/>
      <c r="B729" s="1">
        <v>820385</v>
      </c>
      <c r="C729" s="1" t="s">
        <v>2699</v>
      </c>
      <c r="D729" s="1" t="s">
        <v>2700</v>
      </c>
      <c r="E729" s="3" t="s">
        <v>2701</v>
      </c>
      <c r="F729" s="1" t="s">
        <v>2702</v>
      </c>
      <c r="G729" s="1" t="s">
        <v>15</v>
      </c>
      <c r="H729" s="1" t="s">
        <v>15</v>
      </c>
      <c r="I729" s="1" t="s">
        <v>15</v>
      </c>
      <c r="J729" s="1" t="s">
        <v>16</v>
      </c>
      <c r="K729" s="2"/>
      <c r="L729" s="5">
        <f>K729*1502.00</f>
        <v>0</v>
      </c>
    </row>
    <row r="730" spans="1:12">
      <c r="A730" s="1"/>
      <c r="B730" s="1">
        <v>820386</v>
      </c>
      <c r="C730" s="1" t="s">
        <v>2703</v>
      </c>
      <c r="D730" s="1" t="s">
        <v>2704</v>
      </c>
      <c r="E730" s="3" t="s">
        <v>2705</v>
      </c>
      <c r="F730" s="1" t="s">
        <v>2706</v>
      </c>
      <c r="G730" s="1" t="s">
        <v>15</v>
      </c>
      <c r="H730" s="1" t="s">
        <v>15</v>
      </c>
      <c r="I730" s="1" t="s">
        <v>15</v>
      </c>
      <c r="J730" s="1" t="s">
        <v>16</v>
      </c>
      <c r="K730" s="2"/>
      <c r="L730" s="5">
        <f>K730*1108.00</f>
        <v>0</v>
      </c>
    </row>
    <row r="731" spans="1:12">
      <c r="A731" s="1"/>
      <c r="B731" s="1">
        <v>820387</v>
      </c>
      <c r="C731" s="1" t="s">
        <v>2707</v>
      </c>
      <c r="D731" s="1" t="s">
        <v>2708</v>
      </c>
      <c r="E731" s="3" t="s">
        <v>2709</v>
      </c>
      <c r="F731" s="1" t="s">
        <v>2710</v>
      </c>
      <c r="G731" s="1" t="s">
        <v>15</v>
      </c>
      <c r="H731" s="1" t="s">
        <v>15</v>
      </c>
      <c r="I731" s="1" t="s">
        <v>15</v>
      </c>
      <c r="J731" s="1" t="s">
        <v>16</v>
      </c>
      <c r="K731" s="2"/>
      <c r="L731" s="5">
        <f>K731*1390.00</f>
        <v>0</v>
      </c>
    </row>
    <row r="732" spans="1:12">
      <c r="A732" s="1"/>
      <c r="B732" s="1">
        <v>820388</v>
      </c>
      <c r="C732" s="1" t="s">
        <v>2711</v>
      </c>
      <c r="D732" s="1" t="s">
        <v>2712</v>
      </c>
      <c r="E732" s="3" t="s">
        <v>2713</v>
      </c>
      <c r="F732" s="1" t="s">
        <v>2714</v>
      </c>
      <c r="G732" s="1" t="s">
        <v>15</v>
      </c>
      <c r="H732" s="1" t="s">
        <v>15</v>
      </c>
      <c r="I732" s="1" t="s">
        <v>15</v>
      </c>
      <c r="J732" s="1" t="s">
        <v>16</v>
      </c>
      <c r="K732" s="2"/>
      <c r="L732" s="5">
        <f>K732*355.00</f>
        <v>0</v>
      </c>
    </row>
    <row r="733" spans="1:12">
      <c r="A733" s="1"/>
      <c r="B733" s="1">
        <v>820389</v>
      </c>
      <c r="C733" s="1" t="s">
        <v>2715</v>
      </c>
      <c r="D733" s="1" t="s">
        <v>2716</v>
      </c>
      <c r="E733" s="3" t="s">
        <v>2717</v>
      </c>
      <c r="F733" s="1" t="s">
        <v>2718</v>
      </c>
      <c r="G733" s="1" t="s">
        <v>15</v>
      </c>
      <c r="H733" s="1" t="s">
        <v>15</v>
      </c>
      <c r="I733" s="1" t="s">
        <v>15</v>
      </c>
      <c r="J733" s="1" t="s">
        <v>16</v>
      </c>
      <c r="K733" s="2"/>
      <c r="L733" s="5">
        <f>K733*262.00</f>
        <v>0</v>
      </c>
    </row>
    <row r="734" spans="1:12">
      <c r="A734" s="1"/>
      <c r="B734" s="1">
        <v>820390</v>
      </c>
      <c r="C734" s="1" t="s">
        <v>2719</v>
      </c>
      <c r="D734" s="1" t="s">
        <v>2720</v>
      </c>
      <c r="E734" s="3" t="s">
        <v>2721</v>
      </c>
      <c r="F734" s="1" t="s">
        <v>2722</v>
      </c>
      <c r="G734" s="1" t="s">
        <v>15</v>
      </c>
      <c r="H734" s="1" t="s">
        <v>15</v>
      </c>
      <c r="I734" s="1" t="s">
        <v>15</v>
      </c>
      <c r="J734" s="1" t="s">
        <v>16</v>
      </c>
      <c r="K734" s="2"/>
      <c r="L734" s="5">
        <f>K734*348.00</f>
        <v>0</v>
      </c>
    </row>
    <row r="735" spans="1:12">
      <c r="A735" s="1"/>
      <c r="B735" s="1">
        <v>820391</v>
      </c>
      <c r="C735" s="1" t="s">
        <v>2723</v>
      </c>
      <c r="D735" s="1" t="s">
        <v>2724</v>
      </c>
      <c r="E735" s="3" t="s">
        <v>2725</v>
      </c>
      <c r="F735" s="1" t="s">
        <v>2726</v>
      </c>
      <c r="G735" s="1" t="s">
        <v>15</v>
      </c>
      <c r="H735" s="1" t="s">
        <v>15</v>
      </c>
      <c r="I735" s="1" t="s">
        <v>15</v>
      </c>
      <c r="J735" s="1" t="s">
        <v>16</v>
      </c>
      <c r="K735" s="2"/>
      <c r="L735" s="5">
        <f>K735*583.00</f>
        <v>0</v>
      </c>
    </row>
    <row r="736" spans="1:12">
      <c r="A736" s="1"/>
      <c r="B736" s="1">
        <v>820392</v>
      </c>
      <c r="C736" s="1" t="s">
        <v>2727</v>
      </c>
      <c r="D736" s="1" t="s">
        <v>2728</v>
      </c>
      <c r="E736" s="3" t="s">
        <v>2729</v>
      </c>
      <c r="F736" s="1" t="s">
        <v>2730</v>
      </c>
      <c r="G736" s="1" t="s">
        <v>15</v>
      </c>
      <c r="H736" s="1" t="s">
        <v>15</v>
      </c>
      <c r="I736" s="1" t="s">
        <v>15</v>
      </c>
      <c r="J736" s="1" t="s">
        <v>16</v>
      </c>
      <c r="K736" s="2"/>
      <c r="L736" s="5">
        <f>K736*1004.00</f>
        <v>0</v>
      </c>
    </row>
    <row r="737" spans="1:12">
      <c r="A737" s="1"/>
      <c r="B737" s="1">
        <v>820393</v>
      </c>
      <c r="C737" s="1" t="s">
        <v>2731</v>
      </c>
      <c r="D737" s="1" t="s">
        <v>2732</v>
      </c>
      <c r="E737" s="3" t="s">
        <v>2733</v>
      </c>
      <c r="F737" s="1" t="s">
        <v>2734</v>
      </c>
      <c r="G737" s="1" t="s">
        <v>15</v>
      </c>
      <c r="H737" s="1" t="s">
        <v>15</v>
      </c>
      <c r="I737" s="1" t="s">
        <v>15</v>
      </c>
      <c r="J737" s="1" t="s">
        <v>16</v>
      </c>
      <c r="K737" s="2"/>
      <c r="L737" s="5">
        <f>K737*403.00</f>
        <v>0</v>
      </c>
    </row>
    <row r="738" spans="1:12">
      <c r="A738" s="1"/>
      <c r="B738" s="1">
        <v>820394</v>
      </c>
      <c r="C738" s="1" t="s">
        <v>2735</v>
      </c>
      <c r="D738" s="1" t="s">
        <v>2736</v>
      </c>
      <c r="E738" s="3" t="s">
        <v>2737</v>
      </c>
      <c r="F738" s="1" t="s">
        <v>2738</v>
      </c>
      <c r="G738" s="1" t="s">
        <v>15</v>
      </c>
      <c r="H738" s="1" t="s">
        <v>15</v>
      </c>
      <c r="I738" s="1" t="s">
        <v>15</v>
      </c>
      <c r="J738" s="1" t="s">
        <v>16</v>
      </c>
      <c r="K738" s="2"/>
      <c r="L738" s="5">
        <f>K738*593.00</f>
        <v>0</v>
      </c>
    </row>
    <row r="739" spans="1:12">
      <c r="A739" s="1"/>
      <c r="B739" s="1">
        <v>820395</v>
      </c>
      <c r="C739" s="1" t="s">
        <v>2739</v>
      </c>
      <c r="D739" s="1" t="s">
        <v>2740</v>
      </c>
      <c r="E739" s="3" t="s">
        <v>2741</v>
      </c>
      <c r="F739" s="1" t="s">
        <v>1731</v>
      </c>
      <c r="G739" s="1" t="s">
        <v>15</v>
      </c>
      <c r="H739" s="1" t="s">
        <v>15</v>
      </c>
      <c r="I739" s="1" t="s">
        <v>15</v>
      </c>
      <c r="J739" s="1" t="s">
        <v>16</v>
      </c>
      <c r="K739" s="2"/>
      <c r="L739" s="5">
        <f>K739*556.00</f>
        <v>0</v>
      </c>
    </row>
    <row r="740" spans="1:12">
      <c r="A740" s="1"/>
      <c r="B740" s="1">
        <v>820396</v>
      </c>
      <c r="C740" s="1" t="s">
        <v>2742</v>
      </c>
      <c r="D740" s="1" t="s">
        <v>2743</v>
      </c>
      <c r="E740" s="3" t="s">
        <v>2744</v>
      </c>
      <c r="F740" s="1" t="s">
        <v>1939</v>
      </c>
      <c r="G740" s="1" t="s">
        <v>15</v>
      </c>
      <c r="H740" s="1" t="s">
        <v>15</v>
      </c>
      <c r="I740" s="1" t="s">
        <v>15</v>
      </c>
      <c r="J740" s="1" t="s">
        <v>16</v>
      </c>
      <c r="K740" s="2"/>
      <c r="L740" s="5">
        <f>K740*538.00</f>
        <v>0</v>
      </c>
    </row>
    <row r="741" spans="1:12">
      <c r="A741" s="1"/>
      <c r="B741" s="1">
        <v>820397</v>
      </c>
      <c r="C741" s="1" t="s">
        <v>2745</v>
      </c>
      <c r="D741" s="1" t="s">
        <v>2746</v>
      </c>
      <c r="E741" s="3" t="s">
        <v>2747</v>
      </c>
      <c r="F741" s="1" t="s">
        <v>2748</v>
      </c>
      <c r="G741" s="1" t="s">
        <v>15</v>
      </c>
      <c r="H741" s="1" t="s">
        <v>15</v>
      </c>
      <c r="I741" s="1" t="s">
        <v>15</v>
      </c>
      <c r="J741" s="1" t="s">
        <v>16</v>
      </c>
      <c r="K741" s="2"/>
      <c r="L741" s="5">
        <f>K741*607.00</f>
        <v>0</v>
      </c>
    </row>
    <row r="742" spans="1:12">
      <c r="A742" s="1"/>
      <c r="B742" s="1">
        <v>820398</v>
      </c>
      <c r="C742" s="1" t="s">
        <v>2749</v>
      </c>
      <c r="D742" s="1" t="s">
        <v>2750</v>
      </c>
      <c r="E742" s="3" t="s">
        <v>2751</v>
      </c>
      <c r="F742" s="1" t="s">
        <v>2752</v>
      </c>
      <c r="G742" s="1" t="s">
        <v>15</v>
      </c>
      <c r="H742" s="1" t="s">
        <v>15</v>
      </c>
      <c r="I742" s="1" t="s">
        <v>15</v>
      </c>
      <c r="J742" s="1" t="s">
        <v>16</v>
      </c>
      <c r="K742" s="2"/>
      <c r="L742" s="5">
        <f>K742*422.00</f>
        <v>0</v>
      </c>
    </row>
    <row r="743" spans="1:12">
      <c r="A743" s="1"/>
      <c r="B743" s="1">
        <v>820399</v>
      </c>
      <c r="C743" s="1" t="s">
        <v>2753</v>
      </c>
      <c r="D743" s="1" t="s">
        <v>2754</v>
      </c>
      <c r="E743" s="3" t="s">
        <v>2755</v>
      </c>
      <c r="F743" s="1" t="s">
        <v>2756</v>
      </c>
      <c r="G743" s="1" t="s">
        <v>15</v>
      </c>
      <c r="H743" s="1" t="s">
        <v>15</v>
      </c>
      <c r="I743" s="1" t="s">
        <v>15</v>
      </c>
      <c r="J743" s="1" t="s">
        <v>16</v>
      </c>
      <c r="K743" s="2"/>
      <c r="L743" s="5">
        <f>K743*699.00</f>
        <v>0</v>
      </c>
    </row>
    <row r="744" spans="1:12">
      <c r="A744" s="1"/>
      <c r="B744" s="1">
        <v>820400</v>
      </c>
      <c r="C744" s="1" t="s">
        <v>2757</v>
      </c>
      <c r="D744" s="1" t="s">
        <v>2758</v>
      </c>
      <c r="E744" s="3" t="s">
        <v>2759</v>
      </c>
      <c r="F744" s="1" t="s">
        <v>2760</v>
      </c>
      <c r="G744" s="1" t="s">
        <v>15</v>
      </c>
      <c r="H744" s="1" t="s">
        <v>15</v>
      </c>
      <c r="I744" s="1" t="s">
        <v>15</v>
      </c>
      <c r="J744" s="1" t="s">
        <v>16</v>
      </c>
      <c r="K744" s="2"/>
      <c r="L744" s="5">
        <f>K744*501.00</f>
        <v>0</v>
      </c>
    </row>
    <row r="745" spans="1:12">
      <c r="A745" s="1"/>
      <c r="B745" s="1">
        <v>820401</v>
      </c>
      <c r="C745" s="1" t="s">
        <v>2761</v>
      </c>
      <c r="D745" s="1" t="s">
        <v>2762</v>
      </c>
      <c r="E745" s="3" t="s">
        <v>2763</v>
      </c>
      <c r="F745" s="1" t="s">
        <v>2659</v>
      </c>
      <c r="G745" s="1" t="s">
        <v>15</v>
      </c>
      <c r="H745" s="1" t="s">
        <v>15</v>
      </c>
      <c r="I745" s="1" t="s">
        <v>15</v>
      </c>
      <c r="J745" s="1" t="s">
        <v>16</v>
      </c>
      <c r="K745" s="2"/>
      <c r="L745" s="5">
        <f>K745*559.00</f>
        <v>0</v>
      </c>
    </row>
    <row r="746" spans="1:12">
      <c r="A746" s="1"/>
      <c r="B746" s="1">
        <v>820402</v>
      </c>
      <c r="C746" s="1" t="s">
        <v>2764</v>
      </c>
      <c r="D746" s="1" t="s">
        <v>2765</v>
      </c>
      <c r="E746" s="3" t="s">
        <v>2766</v>
      </c>
      <c r="F746" s="1" t="s">
        <v>2767</v>
      </c>
      <c r="G746" s="1" t="s">
        <v>15</v>
      </c>
      <c r="H746" s="1" t="s">
        <v>15</v>
      </c>
      <c r="I746" s="1" t="s">
        <v>15</v>
      </c>
      <c r="J746" s="1" t="s">
        <v>16</v>
      </c>
      <c r="K746" s="2"/>
      <c r="L746" s="5">
        <f>K746*527.00</f>
        <v>0</v>
      </c>
    </row>
    <row r="747" spans="1:12">
      <c r="A747" s="1"/>
      <c r="B747" s="1">
        <v>820403</v>
      </c>
      <c r="C747" s="1" t="s">
        <v>2768</v>
      </c>
      <c r="D747" s="1" t="s">
        <v>2769</v>
      </c>
      <c r="E747" s="3" t="s">
        <v>2770</v>
      </c>
      <c r="F747" s="1" t="s">
        <v>2752</v>
      </c>
      <c r="G747" s="1" t="s">
        <v>15</v>
      </c>
      <c r="H747" s="1" t="s">
        <v>15</v>
      </c>
      <c r="I747" s="1" t="s">
        <v>15</v>
      </c>
      <c r="J747" s="1" t="s">
        <v>16</v>
      </c>
      <c r="K747" s="2"/>
      <c r="L747" s="5">
        <f>K747*422.00</f>
        <v>0</v>
      </c>
    </row>
    <row r="748" spans="1:12">
      <c r="A748" s="1"/>
      <c r="B748" s="1">
        <v>820404</v>
      </c>
      <c r="C748" s="1" t="s">
        <v>2771</v>
      </c>
      <c r="D748" s="1" t="s">
        <v>2772</v>
      </c>
      <c r="E748" s="3" t="s">
        <v>2773</v>
      </c>
      <c r="F748" s="1" t="s">
        <v>2774</v>
      </c>
      <c r="G748" s="1" t="s">
        <v>15</v>
      </c>
      <c r="H748" s="1" t="s">
        <v>15</v>
      </c>
      <c r="I748" s="1" t="s">
        <v>15</v>
      </c>
      <c r="J748" s="1" t="s">
        <v>16</v>
      </c>
      <c r="K748" s="2"/>
      <c r="L748" s="5">
        <f>K748*705.00</f>
        <v>0</v>
      </c>
    </row>
    <row r="749" spans="1:12">
      <c r="A749" s="1"/>
      <c r="B749" s="1">
        <v>820405</v>
      </c>
      <c r="C749" s="1" t="s">
        <v>2775</v>
      </c>
      <c r="D749" s="1" t="s">
        <v>2776</v>
      </c>
      <c r="E749" s="3" t="s">
        <v>2777</v>
      </c>
      <c r="F749" s="1" t="s">
        <v>1831</v>
      </c>
      <c r="G749" s="1" t="s">
        <v>15</v>
      </c>
      <c r="H749" s="1" t="s">
        <v>15</v>
      </c>
      <c r="I749" s="1" t="s">
        <v>15</v>
      </c>
      <c r="J749" s="1" t="s">
        <v>16</v>
      </c>
      <c r="K749" s="2"/>
      <c r="L749" s="5">
        <f>K749*565.00</f>
        <v>0</v>
      </c>
    </row>
    <row r="750" spans="1:12">
      <c r="A750" s="1"/>
      <c r="B750" s="1">
        <v>820406</v>
      </c>
      <c r="C750" s="1" t="s">
        <v>2778</v>
      </c>
      <c r="D750" s="1" t="s">
        <v>2779</v>
      </c>
      <c r="E750" s="3" t="s">
        <v>2780</v>
      </c>
      <c r="F750" s="1" t="s">
        <v>2781</v>
      </c>
      <c r="G750" s="1" t="s">
        <v>15</v>
      </c>
      <c r="H750" s="1" t="s">
        <v>15</v>
      </c>
      <c r="I750" s="1" t="s">
        <v>15</v>
      </c>
      <c r="J750" s="1" t="s">
        <v>16</v>
      </c>
      <c r="K750" s="2"/>
      <c r="L750" s="5">
        <f>K750*579.00</f>
        <v>0</v>
      </c>
    </row>
    <row r="751" spans="1:12">
      <c r="A751" s="1"/>
      <c r="B751" s="1">
        <v>820407</v>
      </c>
      <c r="C751" s="1" t="s">
        <v>2782</v>
      </c>
      <c r="D751" s="1" t="s">
        <v>2783</v>
      </c>
      <c r="E751" s="3" t="s">
        <v>2784</v>
      </c>
      <c r="F751" s="1" t="s">
        <v>2785</v>
      </c>
      <c r="G751" s="1" t="s">
        <v>15</v>
      </c>
      <c r="H751" s="1" t="s">
        <v>15</v>
      </c>
      <c r="I751" s="1" t="s">
        <v>15</v>
      </c>
      <c r="J751" s="1" t="s">
        <v>16</v>
      </c>
      <c r="K751" s="2"/>
      <c r="L751" s="5">
        <f>K751*647.00</f>
        <v>0</v>
      </c>
    </row>
    <row r="752" spans="1:12">
      <c r="A752" s="1"/>
      <c r="B752" s="1">
        <v>820408</v>
      </c>
      <c r="C752" s="1" t="s">
        <v>2786</v>
      </c>
      <c r="D752" s="1" t="s">
        <v>2787</v>
      </c>
      <c r="E752" s="3" t="s">
        <v>2788</v>
      </c>
      <c r="F752" s="1" t="s">
        <v>2789</v>
      </c>
      <c r="G752" s="1" t="s">
        <v>15</v>
      </c>
      <c r="H752" s="1" t="s">
        <v>15</v>
      </c>
      <c r="I752" s="1" t="s">
        <v>15</v>
      </c>
      <c r="J752" s="1" t="s">
        <v>16</v>
      </c>
      <c r="K752" s="2"/>
      <c r="L752" s="5">
        <f>K752*599.00</f>
        <v>0</v>
      </c>
    </row>
    <row r="753" spans="1:12">
      <c r="A753" s="1"/>
      <c r="B753" s="1">
        <v>820409</v>
      </c>
      <c r="C753" s="1" t="s">
        <v>2790</v>
      </c>
      <c r="D753" s="1" t="s">
        <v>2791</v>
      </c>
      <c r="E753" s="3" t="s">
        <v>2792</v>
      </c>
      <c r="F753" s="1" t="s">
        <v>2793</v>
      </c>
      <c r="G753" s="1" t="s">
        <v>15</v>
      </c>
      <c r="H753" s="1" t="s">
        <v>15</v>
      </c>
      <c r="I753" s="1" t="s">
        <v>15</v>
      </c>
      <c r="J753" s="1" t="s">
        <v>16</v>
      </c>
      <c r="K753" s="2"/>
      <c r="L753" s="5">
        <f>K753*718.00</f>
        <v>0</v>
      </c>
    </row>
    <row r="754" spans="1:12">
      <c r="A754" s="1"/>
      <c r="B754" s="1">
        <v>820410</v>
      </c>
      <c r="C754" s="1" t="s">
        <v>2794</v>
      </c>
      <c r="D754" s="1" t="s">
        <v>2795</v>
      </c>
      <c r="E754" s="3" t="s">
        <v>2796</v>
      </c>
      <c r="F754" s="1" t="s">
        <v>2797</v>
      </c>
      <c r="G754" s="1" t="s">
        <v>15</v>
      </c>
      <c r="H754" s="1" t="s">
        <v>15</v>
      </c>
      <c r="I754" s="1" t="s">
        <v>15</v>
      </c>
      <c r="J754" s="1" t="s">
        <v>16</v>
      </c>
      <c r="K754" s="2"/>
      <c r="L754" s="5">
        <f>K754*815.00</f>
        <v>0</v>
      </c>
    </row>
    <row r="755" spans="1:12">
      <c r="A755" s="1"/>
      <c r="B755" s="1">
        <v>820411</v>
      </c>
      <c r="C755" s="1" t="s">
        <v>2798</v>
      </c>
      <c r="D755" s="1" t="s">
        <v>2799</v>
      </c>
      <c r="E755" s="3" t="s">
        <v>2800</v>
      </c>
      <c r="F755" s="1" t="s">
        <v>2264</v>
      </c>
      <c r="G755" s="1" t="s">
        <v>15</v>
      </c>
      <c r="H755" s="1" t="s">
        <v>15</v>
      </c>
      <c r="I755" s="1" t="s">
        <v>15</v>
      </c>
      <c r="J755" s="1" t="s">
        <v>16</v>
      </c>
      <c r="K755" s="2"/>
      <c r="L755" s="5">
        <f>K755*1106.00</f>
        <v>0</v>
      </c>
    </row>
    <row r="756" spans="1:12">
      <c r="A756" s="1"/>
      <c r="B756" s="1">
        <v>883032</v>
      </c>
      <c r="C756" s="1" t="s">
        <v>2801</v>
      </c>
      <c r="D756" s="1" t="s">
        <v>2802</v>
      </c>
      <c r="E756" s="3" t="s">
        <v>2803</v>
      </c>
      <c r="F756" s="1" t="s">
        <v>2804</v>
      </c>
      <c r="G756" s="1" t="s">
        <v>15</v>
      </c>
      <c r="H756" s="1" t="s">
        <v>15</v>
      </c>
      <c r="I756" s="1" t="s">
        <v>15</v>
      </c>
      <c r="J756" s="1" t="s">
        <v>16</v>
      </c>
      <c r="K756" s="2"/>
      <c r="L756" s="5">
        <f>K756*0.00</f>
        <v>0</v>
      </c>
    </row>
    <row r="757" spans="1:12">
      <c r="A757" s="1"/>
      <c r="B757" s="1">
        <v>820420</v>
      </c>
      <c r="C757" s="1" t="s">
        <v>2805</v>
      </c>
      <c r="D757" s="1" t="s">
        <v>2806</v>
      </c>
      <c r="E757" s="3" t="s">
        <v>2807</v>
      </c>
      <c r="F757" s="1" t="s">
        <v>2808</v>
      </c>
      <c r="G757" s="1" t="s">
        <v>15</v>
      </c>
      <c r="H757" s="1" t="s">
        <v>15</v>
      </c>
      <c r="I757" s="1" t="s">
        <v>15</v>
      </c>
      <c r="J757" s="1" t="s">
        <v>16</v>
      </c>
      <c r="K757" s="2"/>
      <c r="L757" s="5">
        <f>K757*785.00</f>
        <v>0</v>
      </c>
    </row>
    <row r="758" spans="1:12">
      <c r="A758" s="1"/>
      <c r="B758" s="1">
        <v>820421</v>
      </c>
      <c r="C758" s="1" t="s">
        <v>2809</v>
      </c>
      <c r="D758" s="1" t="s">
        <v>2810</v>
      </c>
      <c r="E758" s="3" t="s">
        <v>2811</v>
      </c>
      <c r="F758" s="1" t="s">
        <v>2812</v>
      </c>
      <c r="G758" s="1" t="s">
        <v>15</v>
      </c>
      <c r="H758" s="1" t="s">
        <v>15</v>
      </c>
      <c r="I758" s="1" t="s">
        <v>15</v>
      </c>
      <c r="J758" s="1" t="s">
        <v>16</v>
      </c>
      <c r="K758" s="2"/>
      <c r="L758" s="5">
        <f>K758*894.00</f>
        <v>0</v>
      </c>
    </row>
    <row r="759" spans="1:12">
      <c r="A759" s="1"/>
      <c r="B759" s="1">
        <v>836189</v>
      </c>
      <c r="C759" s="1" t="s">
        <v>2813</v>
      </c>
      <c r="D759" s="1" t="s">
        <v>2814</v>
      </c>
      <c r="E759" s="3" t="s">
        <v>2815</v>
      </c>
      <c r="F759" s="1" t="s">
        <v>2816</v>
      </c>
      <c r="G759" s="1" t="s">
        <v>15</v>
      </c>
      <c r="H759" s="1" t="s">
        <v>15</v>
      </c>
      <c r="I759" s="1" t="s">
        <v>15</v>
      </c>
      <c r="J759" s="1" t="s">
        <v>16</v>
      </c>
      <c r="K759" s="2"/>
      <c r="L759" s="5">
        <f>K759*115.00</f>
        <v>0</v>
      </c>
    </row>
    <row r="760" spans="1:12">
      <c r="A760" s="1"/>
      <c r="B760" s="1">
        <v>836302</v>
      </c>
      <c r="C760" s="1" t="s">
        <v>2817</v>
      </c>
      <c r="D760" s="1">
        <v>600</v>
      </c>
      <c r="E760" s="3" t="s">
        <v>2818</v>
      </c>
      <c r="F760" s="1" t="s">
        <v>2819</v>
      </c>
      <c r="G760" s="1" t="s">
        <v>15</v>
      </c>
      <c r="H760" s="1" t="s">
        <v>15</v>
      </c>
      <c r="I760" s="1" t="s">
        <v>15</v>
      </c>
      <c r="J760" s="1" t="s">
        <v>16</v>
      </c>
      <c r="K760" s="2"/>
      <c r="L760" s="5">
        <f>K760*833.00</f>
        <v>0</v>
      </c>
    </row>
    <row r="761" spans="1:12">
      <c r="A761" s="1"/>
      <c r="B761" s="1">
        <v>837109</v>
      </c>
      <c r="C761" s="1" t="s">
        <v>2820</v>
      </c>
      <c r="D761" s="1" t="s">
        <v>2821</v>
      </c>
      <c r="E761" s="3" t="s">
        <v>2822</v>
      </c>
      <c r="F761" s="1" t="s">
        <v>2823</v>
      </c>
      <c r="G761" s="1" t="s">
        <v>15</v>
      </c>
      <c r="H761" s="1" t="s">
        <v>15</v>
      </c>
      <c r="I761" s="1" t="s">
        <v>15</v>
      </c>
      <c r="J761" s="1" t="s">
        <v>16</v>
      </c>
      <c r="K761" s="2"/>
      <c r="L761" s="5">
        <f>K761*151.00</f>
        <v>0</v>
      </c>
    </row>
    <row r="762" spans="1:12">
      <c r="A762" s="1"/>
      <c r="B762" s="1">
        <v>837051</v>
      </c>
      <c r="C762" s="1" t="s">
        <v>2824</v>
      </c>
      <c r="D762" s="1" t="s">
        <v>2825</v>
      </c>
      <c r="E762" s="3" t="s">
        <v>2826</v>
      </c>
      <c r="F762" s="1" t="s">
        <v>2827</v>
      </c>
      <c r="G762" s="1" t="s">
        <v>15</v>
      </c>
      <c r="H762" s="1" t="s">
        <v>15</v>
      </c>
      <c r="I762" s="1" t="s">
        <v>15</v>
      </c>
      <c r="J762" s="1" t="s">
        <v>16</v>
      </c>
      <c r="K762" s="2"/>
      <c r="L762" s="5">
        <f>K762*479.12</f>
        <v>0</v>
      </c>
    </row>
    <row r="763" spans="1:12">
      <c r="A763" s="1"/>
      <c r="B763" s="1">
        <v>837052</v>
      </c>
      <c r="C763" s="1" t="s">
        <v>2828</v>
      </c>
      <c r="D763" s="1" t="s">
        <v>2829</v>
      </c>
      <c r="E763" s="3" t="s">
        <v>2830</v>
      </c>
      <c r="F763" s="1" t="s">
        <v>2831</v>
      </c>
      <c r="G763" s="1" t="s">
        <v>15</v>
      </c>
      <c r="H763" s="1" t="s">
        <v>15</v>
      </c>
      <c r="I763" s="1" t="s">
        <v>15</v>
      </c>
      <c r="J763" s="1" t="s">
        <v>16</v>
      </c>
      <c r="K763" s="2"/>
      <c r="L763" s="5">
        <f>K763*623.47</f>
        <v>0</v>
      </c>
    </row>
    <row r="764" spans="1:12">
      <c r="A764" s="1"/>
      <c r="B764" s="1">
        <v>837295</v>
      </c>
      <c r="C764" s="1" t="s">
        <v>2832</v>
      </c>
      <c r="D764" s="1" t="s">
        <v>2833</v>
      </c>
      <c r="E764" s="3" t="s">
        <v>2834</v>
      </c>
      <c r="F764" s="1" t="s">
        <v>2835</v>
      </c>
      <c r="G764" s="1" t="s">
        <v>15</v>
      </c>
      <c r="H764" s="1" t="s">
        <v>15</v>
      </c>
      <c r="I764" s="1" t="s">
        <v>15</v>
      </c>
      <c r="J764" s="1" t="s">
        <v>16</v>
      </c>
      <c r="K764" s="2"/>
      <c r="L764" s="5">
        <f>K764*526.68</f>
        <v>0</v>
      </c>
    </row>
    <row r="765" spans="1:12">
      <c r="A765" s="1"/>
      <c r="B765" s="1">
        <v>837296</v>
      </c>
      <c r="C765" s="1" t="s">
        <v>2836</v>
      </c>
      <c r="D765" s="1" t="s">
        <v>2837</v>
      </c>
      <c r="E765" s="3" t="s">
        <v>2838</v>
      </c>
      <c r="F765" s="1" t="s">
        <v>2839</v>
      </c>
      <c r="G765" s="1" t="s">
        <v>15</v>
      </c>
      <c r="H765" s="1" t="s">
        <v>15</v>
      </c>
      <c r="I765" s="1" t="s">
        <v>15</v>
      </c>
      <c r="J765" s="1" t="s">
        <v>16</v>
      </c>
      <c r="K765" s="2"/>
      <c r="L765" s="5">
        <f>K765*603.68</f>
        <v>0</v>
      </c>
    </row>
    <row r="766" spans="1:12">
      <c r="A766" s="1"/>
      <c r="B766" s="1">
        <v>879325</v>
      </c>
      <c r="C766" s="1" t="s">
        <v>2840</v>
      </c>
      <c r="D766" s="1" t="s">
        <v>2841</v>
      </c>
      <c r="E766" s="3" t="s">
        <v>2842</v>
      </c>
      <c r="F766" s="1" t="s">
        <v>2843</v>
      </c>
      <c r="G766" s="1" t="s">
        <v>15</v>
      </c>
      <c r="H766" s="1" t="s">
        <v>15</v>
      </c>
      <c r="I766" s="1" t="s">
        <v>15</v>
      </c>
      <c r="J766" s="1" t="s">
        <v>16</v>
      </c>
      <c r="K766" s="2"/>
      <c r="L766" s="5">
        <f>K766*226.16</f>
        <v>0</v>
      </c>
    </row>
    <row r="767" spans="1:12">
      <c r="A767" s="1"/>
      <c r="B767" s="1">
        <v>879326</v>
      </c>
      <c r="C767" s="1" t="s">
        <v>2844</v>
      </c>
      <c r="D767" s="1" t="s">
        <v>2845</v>
      </c>
      <c r="E767" s="3" t="s">
        <v>2846</v>
      </c>
      <c r="F767" s="1" t="s">
        <v>2847</v>
      </c>
      <c r="G767" s="1" t="s">
        <v>15</v>
      </c>
      <c r="H767" s="1" t="s">
        <v>15</v>
      </c>
      <c r="I767" s="1" t="s">
        <v>15</v>
      </c>
      <c r="J767" s="1" t="s">
        <v>16</v>
      </c>
      <c r="K767" s="2"/>
      <c r="L767" s="5">
        <f>K767*342.07</f>
        <v>0</v>
      </c>
    </row>
    <row r="768" spans="1:12">
      <c r="A768" s="1"/>
      <c r="B768" s="1">
        <v>879327</v>
      </c>
      <c r="C768" s="1" t="s">
        <v>2848</v>
      </c>
      <c r="D768" s="1" t="s">
        <v>2849</v>
      </c>
      <c r="E768" s="3" t="s">
        <v>2850</v>
      </c>
      <c r="F768" s="1" t="s">
        <v>2851</v>
      </c>
      <c r="G768" s="1" t="s">
        <v>15</v>
      </c>
      <c r="H768" s="1" t="s">
        <v>15</v>
      </c>
      <c r="I768" s="1" t="s">
        <v>15</v>
      </c>
      <c r="J768" s="1" t="s">
        <v>16</v>
      </c>
      <c r="K768" s="2"/>
      <c r="L768" s="5">
        <f>K768*579.55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2025-05-30T07:30:01+03:00</dcterms:created>
  <dcterms:modified xsi:type="dcterms:W3CDTF">2025-05-30T07:30:01+03:00</dcterms:modified>
  <dc:title>Untitled Spreadsheet</dc:title>
  <dc:description/>
  <dc:subject/>
  <cp:keywords/>
  <cp:category/>
</cp:coreProperties>
</file>