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<sst xmlns="http://schemas.openxmlformats.org/spreadsheetml/2006/main" uniqueCount="1198">
  <si>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</si>
  <si>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</si>
  <si>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</si>
  <si>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</si>
  <si>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</si>
  <si>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</si>
  <si>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</si>
  <si>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</si>
  <si>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</si>
  <si>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</si>
  <si>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</si>
  <si>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VLC-1313005</t>
  </si>
  <si>
    <t>VTr.583.U.0004</t>
  </si>
  <si>
    <t>Пробка-уровень 1/2" нар. с доп. уплотнением</t>
  </si>
  <si>
    <t>152.00 руб.</t>
  </si>
  <si>
    <t>Уточняйте</t>
  </si>
  <si>
    <t>шт</t>
  </si>
  <si>
    <t>VLC-721001</t>
  </si>
  <si>
    <t>VTr.015.N.04</t>
  </si>
  <si>
    <t>Сгон 1/2" с накидной гайкой  (10 /150шт)</t>
  </si>
  <si>
    <t>174.00 руб.</t>
  </si>
  <si>
    <t>VLC-721002</t>
  </si>
  <si>
    <t>VTr.015.N.05</t>
  </si>
  <si>
    <t>Сгон 3/4" с накидной гайкой  (10 /110шт)</t>
  </si>
  <si>
    <t>271.00 руб.</t>
  </si>
  <si>
    <t>VLC-721003</t>
  </si>
  <si>
    <t>VTr.090.N.0004</t>
  </si>
  <si>
    <t>Угольник 1/2" вн.-вн.  (10 /120шт)</t>
  </si>
  <si>
    <t>221.00 руб.</t>
  </si>
  <si>
    <t>VLC-721004</t>
  </si>
  <si>
    <t>VTr.090.N.0005</t>
  </si>
  <si>
    <t>Угольник 3/4" вн.-вн. (10 /70шт)</t>
  </si>
  <si>
    <t>376.00 руб.</t>
  </si>
  <si>
    <t>VLC-721005</t>
  </si>
  <si>
    <t>VTr.090.N.0006</t>
  </si>
  <si>
    <t>Угольник 1" вн.-вн.   (5 /35шт)</t>
  </si>
  <si>
    <t>654.00 руб.</t>
  </si>
  <si>
    <t>VLC-721006</t>
  </si>
  <si>
    <t>VTr.090.N.0007</t>
  </si>
  <si>
    <t>Угольник 1 1/4" вн.-вн.  (5 /15шт)</t>
  </si>
  <si>
    <t>1 319.00 руб.</t>
  </si>
  <si>
    <t>VLC-721007</t>
  </si>
  <si>
    <t>VTr.090.N.0008</t>
  </si>
  <si>
    <t>Угольник 1 1/2" вн.-вн.   (5 /10шт)</t>
  </si>
  <si>
    <t>1 507.00 руб.</t>
  </si>
  <si>
    <t>VLC-721008</t>
  </si>
  <si>
    <t>VTr.090.N.0009</t>
  </si>
  <si>
    <t>Угольник 2" вн.-вн.  (1 /7шт)</t>
  </si>
  <si>
    <t>2 671.00 руб.</t>
  </si>
  <si>
    <t>VLC-721009</t>
  </si>
  <si>
    <t>VTr.091.N.0004</t>
  </si>
  <si>
    <t>Угольник 45, 1/2" вн.-вн.   (10 /160шт)</t>
  </si>
  <si>
    <t>206.00 руб.</t>
  </si>
  <si>
    <t>VLC-721010</t>
  </si>
  <si>
    <t>VTr.091.N.0005</t>
  </si>
  <si>
    <t>Угольник 45, 3/4" вн.-вн.  (10 /90шт)</t>
  </si>
  <si>
    <t>292.00 руб.</t>
  </si>
  <si>
    <t>VLC-721011</t>
  </si>
  <si>
    <t>VTr.092.N.0002</t>
  </si>
  <si>
    <t>Угольник 1/4" вн.-нар.  (10 /500шт)</t>
  </si>
  <si>
    <t>91.00 руб.</t>
  </si>
  <si>
    <t>VLC-721012</t>
  </si>
  <si>
    <t>VTr.092.N.0004</t>
  </si>
  <si>
    <t>Угольник 1/2" вн.-нар.  (10 /120шт)</t>
  </si>
  <si>
    <t>VLC-721013</t>
  </si>
  <si>
    <t>VTr.092.N.0005</t>
  </si>
  <si>
    <t>Угольник 3/4" вн.-нар.   (10 /60шт)</t>
  </si>
  <si>
    <t>360.00 руб.</t>
  </si>
  <si>
    <t>VLC-721014</t>
  </si>
  <si>
    <t>VTr.092.N.0006</t>
  </si>
  <si>
    <t>Угольник 1" вн.-нар.   (5 /35шт)</t>
  </si>
  <si>
    <t>556.00 руб.</t>
  </si>
  <si>
    <t>VLC-721015</t>
  </si>
  <si>
    <t>VTr.092.N.0007</t>
  </si>
  <si>
    <t>Угольник 1 1/4" вн.-нар.   (5 /15шт)</t>
  </si>
  <si>
    <t>1 317.00 руб.</t>
  </si>
  <si>
    <t>VLC-721016</t>
  </si>
  <si>
    <t>VTr.092.N.0008</t>
  </si>
  <si>
    <t>Угольник 1 1/2" вн.-нар.   (5 /10шт)</t>
  </si>
  <si>
    <t>1 722.00 руб.</t>
  </si>
  <si>
    <t>VLC-721017</t>
  </si>
  <si>
    <t>VTr.092.N.0009</t>
  </si>
  <si>
    <t>Угольник 2" вн.-нар.  (1 /6шт)</t>
  </si>
  <si>
    <t>2 891.00 руб.</t>
  </si>
  <si>
    <t>VLC-721018</t>
  </si>
  <si>
    <t>VTr.093.N.0004</t>
  </si>
  <si>
    <t>Угольник 1/2" нар.-нар.  (10 /120шт)</t>
  </si>
  <si>
    <t>192.00 руб.</t>
  </si>
  <si>
    <t>VLC-721019</t>
  </si>
  <si>
    <t>VTr.093.N.0005</t>
  </si>
  <si>
    <t>Угольник 3/4" нар.-нар.  (10 /60шт)</t>
  </si>
  <si>
    <t>400.00 руб.</t>
  </si>
  <si>
    <t>VLC-721020</t>
  </si>
  <si>
    <t>VTr.093.N.0006</t>
  </si>
  <si>
    <t>Угольник 1" нар.-нар.   (5 /35шт)</t>
  </si>
  <si>
    <t>641.00 руб.</t>
  </si>
  <si>
    <t>VLC-721021</t>
  </si>
  <si>
    <t>VTr.094.N.04010</t>
  </si>
  <si>
    <t>Эксцентрик 1/2"x10мм, вн.-нар.  (10 /130шт)</t>
  </si>
  <si>
    <t>253.00 руб.</t>
  </si>
  <si>
    <t>VLC-721022</t>
  </si>
  <si>
    <t>VTr.094.N.04020</t>
  </si>
  <si>
    <t>Эксцентрик 1/2"x20мм, вн.-нар.  (10 /120шт)</t>
  </si>
  <si>
    <t>306.00 руб.</t>
  </si>
  <si>
    <t>VLC-721023</t>
  </si>
  <si>
    <t>VTr.094.N.04030</t>
  </si>
  <si>
    <t>Эксцентрик 1/2"x30мм, вн.-нар. (10 /80шт)</t>
  </si>
  <si>
    <t>338.00 руб.</t>
  </si>
  <si>
    <t>VLC-721024</t>
  </si>
  <si>
    <t>VTr.094.N.05010</t>
  </si>
  <si>
    <t>Эксцентрик 3/4"x10мм, вн.-нар. (10 /80шт)</t>
  </si>
  <si>
    <t>388.00 руб.</t>
  </si>
  <si>
    <t>VLC-721025</t>
  </si>
  <si>
    <t>VTr.094.N.05020</t>
  </si>
  <si>
    <t>Эксцентрик 3/4"x20мм, вн.-нар.  (10 /70шт)</t>
  </si>
  <si>
    <t>445.00 руб.</t>
  </si>
  <si>
    <t>VLC-721026</t>
  </si>
  <si>
    <t>VTr.094.N.05030</t>
  </si>
  <si>
    <t>Эксцентрик 3/4"x30мм, вн.-нар.  (10 /70шт)</t>
  </si>
  <si>
    <t>511.00 руб.</t>
  </si>
  <si>
    <t>VLC-721027</t>
  </si>
  <si>
    <t>VTr.094.N.06010</t>
  </si>
  <si>
    <t>Эксцентрик 1"x10мм, вн.-нар.   (5 /60шт)</t>
  </si>
  <si>
    <t>562.00 руб.</t>
  </si>
  <si>
    <t>VLC-721028</t>
  </si>
  <si>
    <t>VTr.094.N.06020</t>
  </si>
  <si>
    <t>Эксцентрик 1"x20мм, вн.-нар.   (5 /50шт)</t>
  </si>
  <si>
    <t>566.00 руб.</t>
  </si>
  <si>
    <t>VLC-721029</t>
  </si>
  <si>
    <t>VTr.094.N.06030</t>
  </si>
  <si>
    <t>Эксцентрик 1"x30мм, вн.-нар.   (5 /40шт)</t>
  </si>
  <si>
    <t>712.00 руб.</t>
  </si>
  <si>
    <t>VLC-721030</t>
  </si>
  <si>
    <t>VTr.095.N.0504010</t>
  </si>
  <si>
    <t>Эксцентрик 3/4"x1/2"x10мм, нар.-нар.  (10 /120шт)</t>
  </si>
  <si>
    <t>225.00 руб.</t>
  </si>
  <si>
    <t>VLC-721031</t>
  </si>
  <si>
    <t>VTr.095.N.0504020</t>
  </si>
  <si>
    <t>Эксцентрик 3/4"x1/2"x20мм, нар.-нар.  (10 /110шт)</t>
  </si>
  <si>
    <t>288.00 руб.</t>
  </si>
  <si>
    <t>VLC-721032</t>
  </si>
  <si>
    <t>VTr.095.N.0504030</t>
  </si>
  <si>
    <t>Эксцентрик 3/4"x1/2"x30мм, нар.-нар.  (10 /100шт)</t>
  </si>
  <si>
    <t>236.00 руб.</t>
  </si>
  <si>
    <t>VLC-721033</t>
  </si>
  <si>
    <t>VTr.095.N.0605010</t>
  </si>
  <si>
    <t>Эксцентрик 1"x3/4"x10мм, нар.-нар. (10 /80шт)</t>
  </si>
  <si>
    <t>349.00 руб.</t>
  </si>
  <si>
    <t>VLC-721034</t>
  </si>
  <si>
    <t>VTr.095.N.0605020</t>
  </si>
  <si>
    <t>Эксцентрик 1"x3/4"x20мм, нар.-нар.   (10 /70шт)</t>
  </si>
  <si>
    <t>407.00 руб.</t>
  </si>
  <si>
    <t>VLC-721035</t>
  </si>
  <si>
    <t>VTr.095.N.0605030</t>
  </si>
  <si>
    <t>Эксцентрик 1"x3/4"x30мм, нар.-нар.   (5 /70шт)</t>
  </si>
  <si>
    <t>453.00 руб.</t>
  </si>
  <si>
    <t>VLC-721036</t>
  </si>
  <si>
    <t>VTr.098.N.0004</t>
  </si>
  <si>
    <t>Сгон угловой разъемный (американка) 1/2" вн.-нар.   (10 /90шт)</t>
  </si>
  <si>
    <t>323.00 руб.</t>
  </si>
  <si>
    <t>VLC-721037</t>
  </si>
  <si>
    <t>VTr.098.N.0005</t>
  </si>
  <si>
    <t>Сгон угловой разъемный (американка) 3/4" вн.-нар.  (10 /50шт)</t>
  </si>
  <si>
    <t>560.00 руб.</t>
  </si>
  <si>
    <t>VLC-721038</t>
  </si>
  <si>
    <t>VTr.098.N.0006</t>
  </si>
  <si>
    <t>Сгон угловой разъемный (американка) 1" вн.-нар.   (5 /25шт)</t>
  </si>
  <si>
    <t>1 007.00 руб.</t>
  </si>
  <si>
    <t>VLC-721039</t>
  </si>
  <si>
    <t>VTr.098.N.0007</t>
  </si>
  <si>
    <t>Сгон угловой разъемный (американка) 1 1/4" вн.-нар.   (5 /15шт)</t>
  </si>
  <si>
    <t>1 618.00 руб.</t>
  </si>
  <si>
    <t>VLC-721040</t>
  </si>
  <si>
    <t>VTr.130.N.0004</t>
  </si>
  <si>
    <t>Тройник 1/2" вн.-вн.-вн.  (10 /100шт)</t>
  </si>
  <si>
    <t>260.00 руб.</t>
  </si>
  <si>
    <t>VLC-721041</t>
  </si>
  <si>
    <t>VTr.130.N.0005</t>
  </si>
  <si>
    <t>Тройник 3/4" вн.-вн.-вн.  (10 /50шт)</t>
  </si>
  <si>
    <t>403.00 руб.</t>
  </si>
  <si>
    <t>VLC-721042</t>
  </si>
  <si>
    <t>VTr.130.N.0006</t>
  </si>
  <si>
    <t>Тройник 1" вн.-вн.-вн.  (5 /25шт)</t>
  </si>
  <si>
    <t>773.00 руб.</t>
  </si>
  <si>
    <t>VLC-721043</t>
  </si>
  <si>
    <t>VTr.130.N.0007</t>
  </si>
  <si>
    <t>Тройник 1 1/4" вн.-вн.-вн.  (5 /15шт)</t>
  </si>
  <si>
    <t>1 382.00 руб.</t>
  </si>
  <si>
    <t>VLC-721044</t>
  </si>
  <si>
    <t>VTr.130.N.0008</t>
  </si>
  <si>
    <t>Тройник 1 1/2" вн.-вн.-вн.  (5 /10шт)</t>
  </si>
  <si>
    <t>1 672.00 руб.</t>
  </si>
  <si>
    <t>VLC-721045</t>
  </si>
  <si>
    <t>VTr.130.N.0009</t>
  </si>
  <si>
    <t>Тройник 2" вн.-вн.-вн. (1 /9шт)</t>
  </si>
  <si>
    <t>2 530.00 руб.</t>
  </si>
  <si>
    <t>VLC-721046</t>
  </si>
  <si>
    <t>VTr.131.N.0004</t>
  </si>
  <si>
    <t>Тройник 1/2" нар.-нар.-нар.  (10 /90шт)</t>
  </si>
  <si>
    <t>312.00 руб.</t>
  </si>
  <si>
    <t>VLC-721047</t>
  </si>
  <si>
    <t>VTr.131.N.0005</t>
  </si>
  <si>
    <t>Тройник 3/4" нар.-нар.-нар.  (10 /60шт)</t>
  </si>
  <si>
    <t>482.00 руб.</t>
  </si>
  <si>
    <t>VLC-721048</t>
  </si>
  <si>
    <t>VTr.131.RN.050404</t>
  </si>
  <si>
    <t>Тройник переходной 3/4"х1/2"х1/2" нар.-нар.-нар.  (10 /70шт)</t>
  </si>
  <si>
    <t>352.00 руб.</t>
  </si>
  <si>
    <t>VLC-721049</t>
  </si>
  <si>
    <t>VTr.131.RN.050405</t>
  </si>
  <si>
    <t>Тройник переходной 3/4"х1/2"х3/4" нар.-нар.-нар. (10 /80шт)</t>
  </si>
  <si>
    <t>392.00 руб.</t>
  </si>
  <si>
    <t>VLC-721050</t>
  </si>
  <si>
    <t>VTr.131.RN.050504</t>
  </si>
  <si>
    <t>Тройник переходной 3/4"х3/4"х1/2" нар.-нар.-нар.  (10 /70шт)</t>
  </si>
  <si>
    <t>452.00 руб.</t>
  </si>
  <si>
    <t>VLC-721051</t>
  </si>
  <si>
    <t>VTr.136.N.0404</t>
  </si>
  <si>
    <t>Тройник косой 1/2"x1/2" для греющего кабеля или гильзы под погружной датчик (5 /30шт)</t>
  </si>
  <si>
    <t>932.00 руб.</t>
  </si>
  <si>
    <t>VLC-721052</t>
  </si>
  <si>
    <t>VTr.136.N.0504</t>
  </si>
  <si>
    <t>Тройник косой 3/4"x1/2" для греющиего кабеля или гильзы под погружной датчик (5 /30шт)</t>
  </si>
  <si>
    <t>1 112.00 руб.</t>
  </si>
  <si>
    <t>VLC-721053</t>
  </si>
  <si>
    <t>VTr.136.N.0604</t>
  </si>
  <si>
    <t>Тройник косой 1"х1/2" для греющего кабеля или гильзы под погружной датчик (5 /20шт)</t>
  </si>
  <si>
    <t>1 253.00 руб.</t>
  </si>
  <si>
    <t>VLC-721054</t>
  </si>
  <si>
    <t>VTr.197.N.0410</t>
  </si>
  <si>
    <t>Удлинитель 1/2" вн. Х10мм   (10 /350шт)</t>
  </si>
  <si>
    <t>78.00 руб.</t>
  </si>
  <si>
    <t>VLC-721055</t>
  </si>
  <si>
    <t>VTr.197.N.0415</t>
  </si>
  <si>
    <t>Удлинитель 1/2" вн. Х15мм   (10 /260шт)</t>
  </si>
  <si>
    <t>108.00 руб.</t>
  </si>
  <si>
    <t>VLC-721056</t>
  </si>
  <si>
    <t>VTr.197.N.0420</t>
  </si>
  <si>
    <t>Удлинитель 1/2" вн. Х20мм  (10 /210шт)</t>
  </si>
  <si>
    <t>128.00 руб.</t>
  </si>
  <si>
    <t>VLC-721057</t>
  </si>
  <si>
    <t>VTr.197.N.0425</t>
  </si>
  <si>
    <t>Удлинитель 1/2" вн. Х25мм   (10 /200шт)</t>
  </si>
  <si>
    <t>137.00 руб.</t>
  </si>
  <si>
    <t>VLC-721058</t>
  </si>
  <si>
    <t>VTr.197.N.0430</t>
  </si>
  <si>
    <t>Удлинитель 1/2" вн. Х30мм   (10 /170шт)</t>
  </si>
  <si>
    <t>161.00 руб.</t>
  </si>
  <si>
    <t>VLC-721059</t>
  </si>
  <si>
    <t>VTr.197.N.0440</t>
  </si>
  <si>
    <t>Удлинитель 1/2" вн. Х40мм   (10 /140шт)</t>
  </si>
  <si>
    <t>189.00 руб.</t>
  </si>
  <si>
    <t>VLC-721060</t>
  </si>
  <si>
    <t>VTr.197.N.0450</t>
  </si>
  <si>
    <t>Удлинитель 1/2" вн. Х50мм   (10 /100шт)</t>
  </si>
  <si>
    <t>238.00 руб.</t>
  </si>
  <si>
    <t>VLC-721061</t>
  </si>
  <si>
    <t>VTr.198.C.0410</t>
  </si>
  <si>
    <t>Удлинитель 1/2" вн. х10мм (ХРОМ)   (10 /300шт)</t>
  </si>
  <si>
    <t>107.00 руб.</t>
  </si>
  <si>
    <t>VLC-721062</t>
  </si>
  <si>
    <t>VTr.198.C.0415</t>
  </si>
  <si>
    <t>Удлинитель 1/2" вн. х15мм (ХРОМ)   (10 /250шт)</t>
  </si>
  <si>
    <t>139.00 руб.</t>
  </si>
  <si>
    <t>VLC-721063</t>
  </si>
  <si>
    <t>VTr.198.C.0420</t>
  </si>
  <si>
    <t>Удлинитель 1/2" вн. х20мм (ХРОМ)   (10 /230шт)</t>
  </si>
  <si>
    <t>153.00 руб.</t>
  </si>
  <si>
    <t>VLC-721064</t>
  </si>
  <si>
    <t>VTr.198.C.0425</t>
  </si>
  <si>
    <t>Удлинитель 1/2" вн. х25мм (ХРОМ)   (10 /200шт)</t>
  </si>
  <si>
    <t>181.00 руб.</t>
  </si>
  <si>
    <t>VLC-721065</t>
  </si>
  <si>
    <t>VTr.198.C.0430</t>
  </si>
  <si>
    <t>Удлинитель 1/2" вн. х30мм (ХРОМ)   (10 /180шт)</t>
  </si>
  <si>
    <t>203.00 руб.</t>
  </si>
  <si>
    <t>VLC-721066</t>
  </si>
  <si>
    <t>VTr.198.C.0440</t>
  </si>
  <si>
    <t>Удлинитель 1/2" вн. х40мм (ХРОМ)   (10 /140шт)</t>
  </si>
  <si>
    <t>232.00 руб.</t>
  </si>
  <si>
    <t>VLC-721067</t>
  </si>
  <si>
    <t>VTr.198.C.0450</t>
  </si>
  <si>
    <t>Удлинитель 1/2" вн. х50мм (ХРОМ)  (10 /110шт)</t>
  </si>
  <si>
    <t>308.00 руб.</t>
  </si>
  <si>
    <t>VLC-721068</t>
  </si>
  <si>
    <t>VTr.198.C.0460</t>
  </si>
  <si>
    <t>Удлинитель 1/2" вн. х60мм (ХРОМ)  (10 /90шт)</t>
  </si>
  <si>
    <t>329.00 руб.</t>
  </si>
  <si>
    <t>VLC-721069</t>
  </si>
  <si>
    <t>VTr.198.C.0470</t>
  </si>
  <si>
    <t>Удлинитель 1/2" вн. х70мм (ХРОМ) (10 /80шт)</t>
  </si>
  <si>
    <t>397.00 руб.</t>
  </si>
  <si>
    <t>VLC-721070</t>
  </si>
  <si>
    <t>VTr.198.C.0480</t>
  </si>
  <si>
    <t>Удлинитель 1/2" вн. х80мм (ХРОМ) (10 /80шт)</t>
  </si>
  <si>
    <t>401.00 руб.</t>
  </si>
  <si>
    <t>VLC-721071</t>
  </si>
  <si>
    <t>VTr.198.C.04100</t>
  </si>
  <si>
    <t>Удлинитель 1/2" вн. х100мм (ХРОМ)   (5 /65шт)</t>
  </si>
  <si>
    <t>529.00 руб.</t>
  </si>
  <si>
    <t>VLC-721072</t>
  </si>
  <si>
    <t>VTr.198.C.0515</t>
  </si>
  <si>
    <t>Удлинитель 3/4" вн. х15мм (ХРОМ)   (10 /160шт)</t>
  </si>
  <si>
    <t>217.00 руб.</t>
  </si>
  <si>
    <t>VLC-721073</t>
  </si>
  <si>
    <t>VTr.198.C.0520</t>
  </si>
  <si>
    <t>Удлинитель 3/4" вн. х20мм (ХРОМ)  (10 /140шт)</t>
  </si>
  <si>
    <t>254.00 руб.</t>
  </si>
  <si>
    <t>VLC-721074</t>
  </si>
  <si>
    <t>VTr.198.C.0525</t>
  </si>
  <si>
    <t>Удлинитель 3/4" вн. х25мм (ХРОМ)  (10 /120шт)</t>
  </si>
  <si>
    <t>286.00 руб.</t>
  </si>
  <si>
    <t>VLC-721075</t>
  </si>
  <si>
    <t>VTr.198.C.0530</t>
  </si>
  <si>
    <t>Удлинитель 3/4" вн. х30мм (ХРОМ)  (10 /100шт)</t>
  </si>
  <si>
    <t>315.00 руб.</t>
  </si>
  <si>
    <t>VLC-721076</t>
  </si>
  <si>
    <t>VTr.198.C.0540</t>
  </si>
  <si>
    <t>Удлинитель 3/4" вн. х40мм (ХРОМ) (10 /80шт)</t>
  </si>
  <si>
    <t>382.00 руб.</t>
  </si>
  <si>
    <t>VLC-721077</t>
  </si>
  <si>
    <t>VTr.198.C.0550</t>
  </si>
  <si>
    <t>Удлинитель 3/4" вн. х50мм (ХРОМ)  (10 /70шт)</t>
  </si>
  <si>
    <t>441.00 руб.</t>
  </si>
  <si>
    <t>VLC-721078</t>
  </si>
  <si>
    <t>VTr.198.C.0560</t>
  </si>
  <si>
    <t>Удлинитель 3/4" вн. х60мм (ХРОМ)  (10 /60шт)</t>
  </si>
  <si>
    <t>VLC-721079</t>
  </si>
  <si>
    <t>VTr.198.C.0570</t>
  </si>
  <si>
    <t>Удлинитель 3/4" вн. х70мм (ХРОМ)   (5 /55шт)</t>
  </si>
  <si>
    <t>611.00 руб.</t>
  </si>
  <si>
    <t>VLC-721080</t>
  </si>
  <si>
    <t>VTr.198.C.0580</t>
  </si>
  <si>
    <t>Удлинитель 3/4" вн. х80мм (ХРОМ)   (5 /50шт)</t>
  </si>
  <si>
    <t>739.00 руб.</t>
  </si>
  <si>
    <t>VLC-721081</t>
  </si>
  <si>
    <t>VTr.198.C.05100</t>
  </si>
  <si>
    <t>Удлинитель 3/4" вн. х100мм (ХРОМ)   (5 /40шт)</t>
  </si>
  <si>
    <t>805.00 руб.</t>
  </si>
  <si>
    <t>VLC-721082</t>
  </si>
  <si>
    <t>VTr.198.C.0615</t>
  </si>
  <si>
    <t>Удлинитель 1" вн. х15мм (ХРОМ)  (10 /110шт)</t>
  </si>
  <si>
    <t>335.00 руб.</t>
  </si>
  <si>
    <t>VLC-721083</t>
  </si>
  <si>
    <t>VTr.198.C.0620</t>
  </si>
  <si>
    <t>Удлинитель 1" вн. х20мм (ХРОМ)  (10 /90шт)</t>
  </si>
  <si>
    <t>406.00 руб.</t>
  </si>
  <si>
    <t>VLC-721084</t>
  </si>
  <si>
    <t>VTr.198.C.0625</t>
  </si>
  <si>
    <t>Удлинитель 1" вн. х25мм (ХРОМ) (10 /80шт)</t>
  </si>
  <si>
    <t>451.00 руб.</t>
  </si>
  <si>
    <t>VLC-721085</t>
  </si>
  <si>
    <t>VTr.198.C.0630</t>
  </si>
  <si>
    <t>Удлинитель 1" вн. х30мм (ХРОМ)   (5 /70шт)</t>
  </si>
  <si>
    <t>520.00 руб.</t>
  </si>
  <si>
    <t>VLC-721086</t>
  </si>
  <si>
    <t>VTr.198.C.0640</t>
  </si>
  <si>
    <t>Удлинитель 1" вн. х40мм (ХРОМ)   (5 /45шт)</t>
  </si>
  <si>
    <t>618.00 руб.</t>
  </si>
  <si>
    <t>VLC-721087</t>
  </si>
  <si>
    <t>VTr.198.C.0650</t>
  </si>
  <si>
    <t>Удлинитель 1" вн. х50мм (ХРОМ)  (5 /45шт)</t>
  </si>
  <si>
    <t>800.00 руб.</t>
  </si>
  <si>
    <t>VLC-721088</t>
  </si>
  <si>
    <t>VTr.198.C.0660</t>
  </si>
  <si>
    <t>Удлинитель 1" вн. х60мм (ХРОМ)  (5 /35шт)</t>
  </si>
  <si>
    <t>917.00 руб.</t>
  </si>
  <si>
    <t>VLC-721089</t>
  </si>
  <si>
    <t>VTr.198.C.0670</t>
  </si>
  <si>
    <t>Удлинитель 1" вн. х70мм (ХРОМ)    (5 /30шт)</t>
  </si>
  <si>
    <t>1 050.00 руб.</t>
  </si>
  <si>
    <t>VLC-721090</t>
  </si>
  <si>
    <t>VTr.198.C.0680</t>
  </si>
  <si>
    <t>Удлинитель 1" вн. х80мм (ХРОМ)   (5 /25шт)</t>
  </si>
  <si>
    <t>1 139.00 руб.</t>
  </si>
  <si>
    <t>VLC-721091</t>
  </si>
  <si>
    <t>VTr.198.C.06100</t>
  </si>
  <si>
    <t>Удлинитель 1" вн. х100мм (ХРОМ)  (5 /20шт)</t>
  </si>
  <si>
    <t>1 304.00 руб.</t>
  </si>
  <si>
    <t>VLC-721092</t>
  </si>
  <si>
    <t>VTr.240.N.0403</t>
  </si>
  <si>
    <t>Муфта переходная 1/2"х3/8" вн.-вн.  (10 /200шт)</t>
  </si>
  <si>
    <t>129.00 руб.</t>
  </si>
  <si>
    <t>VLC-721093</t>
  </si>
  <si>
    <t>VTr.240.N.0502</t>
  </si>
  <si>
    <t>Муфта переходная 3/4"х1/4" вн.-вн.  (10 /200шт)</t>
  </si>
  <si>
    <t>216.00 руб.</t>
  </si>
  <si>
    <t>VLC-721094</t>
  </si>
  <si>
    <t>VTr.240.N.0504</t>
  </si>
  <si>
    <t>Муфта переходная 3/4"х1/2" вн.-вн.  (10 /120шт)</t>
  </si>
  <si>
    <t>VLC-721095</t>
  </si>
  <si>
    <t>VTr.240.N.0604</t>
  </si>
  <si>
    <t>Муфта переходная 1"х1/2" вн.-вн.  (10 /100шт)</t>
  </si>
  <si>
    <t>281.00 руб.</t>
  </si>
  <si>
    <t>VLC-721096</t>
  </si>
  <si>
    <t>VTr.240.N.0605</t>
  </si>
  <si>
    <t>Муфта переходная 1"х3/4" вн.-вн. (10 /80шт)</t>
  </si>
  <si>
    <t>354.00 руб.</t>
  </si>
  <si>
    <t>VLC-721097</t>
  </si>
  <si>
    <t>VTr.240.N.0705</t>
  </si>
  <si>
    <t>Муфта переходная 1 1/4"х3/4" вн.-вн. (10 /80шт)</t>
  </si>
  <si>
    <t>447.00 руб.</t>
  </si>
  <si>
    <t>VLC-721098</t>
  </si>
  <si>
    <t>VTr.240.N.0706</t>
  </si>
  <si>
    <t>Муфта переходная 1 1/4"х1" вн.-вн.  (10 /40шт)</t>
  </si>
  <si>
    <t>526.00 руб.</t>
  </si>
  <si>
    <t>VLC-721099</t>
  </si>
  <si>
    <t>VTr.240.N.0806</t>
  </si>
  <si>
    <t>Муфта переходная 1 1/2"х1" вн.-вн.  (10 /40шт)</t>
  </si>
  <si>
    <t>627.00 руб.</t>
  </si>
  <si>
    <t>VLC-721100</t>
  </si>
  <si>
    <t>VTr.240.N.0807</t>
  </si>
  <si>
    <t>Муфта переходная 1 1/2"х1 1/4" вн.-вн.  (10 /30шт)</t>
  </si>
  <si>
    <t>VLC-721101</t>
  </si>
  <si>
    <t>VTr.240.N.0907</t>
  </si>
  <si>
    <t>Муфта переходная 2"х1 1/4" вн.-вн.  (10 /30шт)</t>
  </si>
  <si>
    <t>867.00 руб.</t>
  </si>
  <si>
    <t>VLC-721102</t>
  </si>
  <si>
    <t>VTr.240.N.0908</t>
  </si>
  <si>
    <t>Муфта переходная 2"х1 1/2" вн.-вн.   (5 /20шт)</t>
  </si>
  <si>
    <t>891.00 руб.</t>
  </si>
  <si>
    <t>VLC-721103</t>
  </si>
  <si>
    <t>VTr.240.N.0906</t>
  </si>
  <si>
    <t>Муфта переходная 2"х1" вн.-вн.  (10 /30шт)</t>
  </si>
  <si>
    <t>848.00 руб.</t>
  </si>
  <si>
    <t>VLC-721104</t>
  </si>
  <si>
    <t>VTr.240.N.0704</t>
  </si>
  <si>
    <t>Муфта переходная 1 1/4"х1/2" вн.-вн.  (10 /70шт)</t>
  </si>
  <si>
    <t>429.00 руб.</t>
  </si>
  <si>
    <t>VLC-721105</t>
  </si>
  <si>
    <t>VTr.250.N.0004</t>
  </si>
  <si>
    <t>Тройник под датчик теплосчётчика, 1/2"х M10 х1/2" вн.-вн.-вн. (10 /80шт)</t>
  </si>
  <si>
    <t>372.00 руб.</t>
  </si>
  <si>
    <t>VLC-721106</t>
  </si>
  <si>
    <t>VTr.250.N.0005</t>
  </si>
  <si>
    <t>Тройник под датчик теплосчётчика, 3/4"х M10 х 3/4" вн.-вн.-вн. (10 /60шт)</t>
  </si>
  <si>
    <t>446.00 руб.</t>
  </si>
  <si>
    <t>VLC-721107</t>
  </si>
  <si>
    <t>VTr.250.N.0006</t>
  </si>
  <si>
    <t>Тройник под датчик теплосчётчика, 1"х M10 х1" вн.-вн.-вн.  (5 /40шт)</t>
  </si>
  <si>
    <t>579.00 руб.</t>
  </si>
  <si>
    <t>VLC-721108</t>
  </si>
  <si>
    <t>VTr.270.N.0004</t>
  </si>
  <si>
    <t>Муфта 1/2" вн.-вн. (10 /180шт)</t>
  </si>
  <si>
    <t>119.00 руб.</t>
  </si>
  <si>
    <t>VLC-721109</t>
  </si>
  <si>
    <t>VTr.270.N.0005</t>
  </si>
  <si>
    <t>Муфта 3/4" вн.-вн.   (10 /110шт)</t>
  </si>
  <si>
    <t>200.00 руб.</t>
  </si>
  <si>
    <t>VLC-721110</t>
  </si>
  <si>
    <t>VTr.270.N.0006</t>
  </si>
  <si>
    <t>Муфта 1" вн.-вн. (10 /80шт)</t>
  </si>
  <si>
    <t>295.00 руб.</t>
  </si>
  <si>
    <t>VLC-721111</t>
  </si>
  <si>
    <t>VTr.270.N.0007</t>
  </si>
  <si>
    <t>Муфта 1 1/4" вн.-вн. (10 /40шт)</t>
  </si>
  <si>
    <t>582.00 руб.</t>
  </si>
  <si>
    <t>VLC-721112</t>
  </si>
  <si>
    <t>VTr.270.N.0008</t>
  </si>
  <si>
    <t>Муфта 1 1/2" вн.-вн.   (5 /25шт)</t>
  </si>
  <si>
    <t>849.00 руб.</t>
  </si>
  <si>
    <t>VLC-721113</t>
  </si>
  <si>
    <t>VTr.270.N.0009</t>
  </si>
  <si>
    <t>Муфта 2" вн.-вн.   (5 /10шт)</t>
  </si>
  <si>
    <t>1 261.00 руб.</t>
  </si>
  <si>
    <t>VLC-721114</t>
  </si>
  <si>
    <t>VTr.340.N.0004</t>
  </si>
  <si>
    <t>Муфта разъемная 1/2" вн.-вн.   (10 /110шт)</t>
  </si>
  <si>
    <t>310.00 руб.</t>
  </si>
  <si>
    <t>VLC-721115</t>
  </si>
  <si>
    <t>VTr.340.N.0005</t>
  </si>
  <si>
    <t>Муфта разъемная 3/4" вн.-вн.   (10 /50шт)</t>
  </si>
  <si>
    <t>571.00 руб.</t>
  </si>
  <si>
    <t>VLC-721116</t>
  </si>
  <si>
    <t>VTr.340.N.0006</t>
  </si>
  <si>
    <t>Муфта разъемная 1" вн.-вн.   (5 /35шт)</t>
  </si>
  <si>
    <t>826.00 руб.</t>
  </si>
  <si>
    <t>VLC-721117</t>
  </si>
  <si>
    <t>VTr.340.N.0007</t>
  </si>
  <si>
    <t>Муфта разъемная 1 1/4" вн.-вн.   (5 /20шт)</t>
  </si>
  <si>
    <t>1 518.00 руб.</t>
  </si>
  <si>
    <t>VLC-721118</t>
  </si>
  <si>
    <t>VTr.340.N.0008</t>
  </si>
  <si>
    <t>Муфта разъемная 1 1/2" вн.-вн.   (5 /15шт)</t>
  </si>
  <si>
    <t>1 954.00 руб.</t>
  </si>
  <si>
    <t>VLC-721119</t>
  </si>
  <si>
    <t>VTr.340.C.0004</t>
  </si>
  <si>
    <t>Муфта разъемная 1/2" вн.-вн. Хром   (10 /110шт)</t>
  </si>
  <si>
    <t>362.00 руб.</t>
  </si>
  <si>
    <t>VLC-721120</t>
  </si>
  <si>
    <t>VTr.340.C.0005</t>
  </si>
  <si>
    <t>Муфта разъемная 3/4" вн.-вн. Хром   (5 /50шт)</t>
  </si>
  <si>
    <t>652.00 руб.</t>
  </si>
  <si>
    <t>VLC-721121</t>
  </si>
  <si>
    <t>VTr.340.C.0006</t>
  </si>
  <si>
    <t>Муфта разъемная 1" вн.-вн. Хром  (5 /35шт)</t>
  </si>
  <si>
    <t>892.00 руб.</t>
  </si>
  <si>
    <t>VLC-721122</t>
  </si>
  <si>
    <t>VTr.341.N.0004</t>
  </si>
  <si>
    <t>Сгон прямой разъемный (американка) 1/2" вн.-нар.   (10 /110шт)</t>
  </si>
  <si>
    <t>VLC-721123</t>
  </si>
  <si>
    <t>VTr.341.N.0005</t>
  </si>
  <si>
    <t>Сгон прямой разъемный (американка) 3/4" вн.-нар. (10 /70шт)</t>
  </si>
  <si>
    <t>416.00 руб.</t>
  </si>
  <si>
    <t>VLC-721124</t>
  </si>
  <si>
    <t>VTr.341.N.0006</t>
  </si>
  <si>
    <t>Сгон прямой разъемный (американка) 1" вн.-нар.   (5 /40шт)</t>
  </si>
  <si>
    <t>812.00 руб.</t>
  </si>
  <si>
    <t>VLC-721125</t>
  </si>
  <si>
    <t>VTr.341.N.0007</t>
  </si>
  <si>
    <t>Сгон прямой разъемный (американка) 1 1/4" вн.-нар.   (5 /25шт)</t>
  </si>
  <si>
    <t>VLC-721126</t>
  </si>
  <si>
    <t>VTr.341.N.0008</t>
  </si>
  <si>
    <t>Сгон прямой разъемный (американка) 1 1/2" вн.-нар.   (5 /15шт)</t>
  </si>
  <si>
    <t>1 788.00 руб.</t>
  </si>
  <si>
    <t>VLC-721127</t>
  </si>
  <si>
    <t>VTr.341.N.0009</t>
  </si>
  <si>
    <t>Сгон прямой разъемный (американка) 2" вн.-нар.  (1 /8шт)</t>
  </si>
  <si>
    <t>3 907.00 руб.</t>
  </si>
  <si>
    <t>VLC-721129</t>
  </si>
  <si>
    <t>VTr.424.N.M004</t>
  </si>
  <si>
    <t>Переходник для подключения датчика температуры M10х1/2"   (10 /380шт)</t>
  </si>
  <si>
    <t>98.00 руб.</t>
  </si>
  <si>
    <t>VLC-721130</t>
  </si>
  <si>
    <t>VTr.424.N.M005</t>
  </si>
  <si>
    <t>Переходник для подключения датчика температуры M10х3/4"   (10 /300шт)</t>
  </si>
  <si>
    <t>118.00 руб.</t>
  </si>
  <si>
    <t>VLC-721131</t>
  </si>
  <si>
    <t>VTr.424.N.M006</t>
  </si>
  <si>
    <t>Переходник для подключения датчика температуры M10х1"   (10 /170шт)</t>
  </si>
  <si>
    <t>190.00 руб.</t>
  </si>
  <si>
    <t>VLC-721132</t>
  </si>
  <si>
    <t>VTr.551.N.04064</t>
  </si>
  <si>
    <t>Гильза для погружного датчика температуры 1/2"х64мм   (10 /160шт)</t>
  </si>
  <si>
    <t>297.00 руб.</t>
  </si>
  <si>
    <t>VLC-721133</t>
  </si>
  <si>
    <t>VTr.551.N.04090</t>
  </si>
  <si>
    <t>Гильза для погружного датчика температуры 1/2"х90мм  (10 /140шт)</t>
  </si>
  <si>
    <t>333.00 руб.</t>
  </si>
  <si>
    <t>VLC-721136</t>
  </si>
  <si>
    <t>VTr.580.N.0302</t>
  </si>
  <si>
    <t>Ниппель переходной 3/8"х1/4" нар.-нар.  (10 /500шт)</t>
  </si>
  <si>
    <t>54.00 руб.</t>
  </si>
  <si>
    <t>VLC-721137</t>
  </si>
  <si>
    <t>VTr.580.N.0402</t>
  </si>
  <si>
    <t>Ниппель переходной 1/2"х1/4" нар.-нар.  (10 /400шт)</t>
  </si>
  <si>
    <t>71.00 руб.</t>
  </si>
  <si>
    <t>VLC-721138</t>
  </si>
  <si>
    <t>VTr.580.N.0403</t>
  </si>
  <si>
    <t>Ниппель переходной 1/2"х3/8" нар.-нар.  (10 /400шт)</t>
  </si>
  <si>
    <t>81.00 руб.</t>
  </si>
  <si>
    <t>VLC-721139</t>
  </si>
  <si>
    <t>VTr.580.N.0504</t>
  </si>
  <si>
    <t>Ниппель переходной 3/4"х1/2" нар.-нар.   (10 /220шт)</t>
  </si>
  <si>
    <t>117.00 руб.</t>
  </si>
  <si>
    <t>VLC-721140</t>
  </si>
  <si>
    <t>VTr.580.N.0604</t>
  </si>
  <si>
    <t>Ниппель переходной 1"х1/2" нар.-нар.   (10 /130шт)</t>
  </si>
  <si>
    <t>241.00 руб.</t>
  </si>
  <si>
    <t>VLC-721141</t>
  </si>
  <si>
    <t>VTr.580.N.0605</t>
  </si>
  <si>
    <t>Ниппель переходной 1"х3/4" нар.-нар.   (10 /110шт)</t>
  </si>
  <si>
    <t>237.00 руб.</t>
  </si>
  <si>
    <t>VLC-721142</t>
  </si>
  <si>
    <t>VTr.580.N.0705</t>
  </si>
  <si>
    <t>Ниппель переходной 1 1/4"х3/4" нар.-нар. (10 /80шт)</t>
  </si>
  <si>
    <t>399.00 руб.</t>
  </si>
  <si>
    <t>VLC-721143</t>
  </si>
  <si>
    <t>VTr.580.N.0706</t>
  </si>
  <si>
    <t>Ниппель переходной 1 1/4"х1" нар.-нар. (10 /60шт)</t>
  </si>
  <si>
    <t>439.00 руб.</t>
  </si>
  <si>
    <t>VLC-721144</t>
  </si>
  <si>
    <t>VTr.580.N.0704</t>
  </si>
  <si>
    <t>Ниппель переходной 1 1/4"х1/2" нар.-нар. (10 /80шт)</t>
  </si>
  <si>
    <t>VLC-721145</t>
  </si>
  <si>
    <t>VTr.580.N.0804</t>
  </si>
  <si>
    <t>Ниппель переходной 1 1/2"х1/2" нар.-нар.  (10 /50шт)</t>
  </si>
  <si>
    <t>489.00 руб.</t>
  </si>
  <si>
    <t>VLC-721146</t>
  </si>
  <si>
    <t>VTr.580.N.0806</t>
  </si>
  <si>
    <t>Ниппель переходной 1 1/2"х1" нар.-нар.  (10 /60шт)</t>
  </si>
  <si>
    <t>510.00 руб.</t>
  </si>
  <si>
    <t>VLC-721147</t>
  </si>
  <si>
    <t>VTr.580.N.0807</t>
  </si>
  <si>
    <t>Ниппель переходной 1 1/2"х1 1/4" нар.-нар.  (10 /40шт)</t>
  </si>
  <si>
    <t>547.00 руб.</t>
  </si>
  <si>
    <t>VLC-721148</t>
  </si>
  <si>
    <t>VTr.580.N.0805</t>
  </si>
  <si>
    <t>Ниппель переходной 1 1/2"х3/4" нар.-нар.  (10 /50шт)</t>
  </si>
  <si>
    <t>493.00 руб.</t>
  </si>
  <si>
    <t>VLC-721149</t>
  </si>
  <si>
    <t>VTr.580.N.0906</t>
  </si>
  <si>
    <t>Ниппель переходной 2"х1" нар.-нар.  (10 /30шт)</t>
  </si>
  <si>
    <t>840.00 руб.</t>
  </si>
  <si>
    <t>VLC-721150</t>
  </si>
  <si>
    <t>VTr.580.N.0907</t>
  </si>
  <si>
    <t>Ниппель переходной 2"х1 1/4" нар.-нар.  (10 /30шт)</t>
  </si>
  <si>
    <t>VLC-721151</t>
  </si>
  <si>
    <t>VTr.580.N.0908</t>
  </si>
  <si>
    <t>Ниппель переходной 2"х1 1/2" нар.-нар.  (10 /30шт)</t>
  </si>
  <si>
    <t>763.00 руб.</t>
  </si>
  <si>
    <t>VLC-721152</t>
  </si>
  <si>
    <t>VTr.580.N.0905</t>
  </si>
  <si>
    <t>Ниппель переходной 2"х3/4" нар.-нар.  (10 /30шт)</t>
  </si>
  <si>
    <t>788.00 руб.</t>
  </si>
  <si>
    <t>VLC-721153</t>
  </si>
  <si>
    <t>VTr.580.N.0904</t>
  </si>
  <si>
    <t>Ниппель переходной 2"х1/2" нар.-нар.  (10 /30шт)</t>
  </si>
  <si>
    <t>819.00 руб.</t>
  </si>
  <si>
    <t>VLC-721154</t>
  </si>
  <si>
    <t>VTr.581.N.0302</t>
  </si>
  <si>
    <t>Футорка 3/8"х1/4" нар.-вн.  (10 /700шт)</t>
  </si>
  <si>
    <t>29.00 руб.</t>
  </si>
  <si>
    <t>VLC-721155</t>
  </si>
  <si>
    <t>VTr.581.N.0402</t>
  </si>
  <si>
    <t>Футорка 1/2"х1/4" нар.-вн.   (10 /450шт)</t>
  </si>
  <si>
    <t>76.00 руб.</t>
  </si>
  <si>
    <t>VLC-721156</t>
  </si>
  <si>
    <t>VTr.581.N.0403</t>
  </si>
  <si>
    <t>Футорка 1/2"х3/8" нар.-вн.   (10 /450шт)</t>
  </si>
  <si>
    <t>VLC-721157</t>
  </si>
  <si>
    <t>VTr.581.N.0504</t>
  </si>
  <si>
    <t>Футорка 3/4"х1/2" нар.-вн.   (10 /350шт)</t>
  </si>
  <si>
    <t>95.00 руб.</t>
  </si>
  <si>
    <t>VLC-721158</t>
  </si>
  <si>
    <t>VTr.581.N.0604</t>
  </si>
  <si>
    <t>Футорка 1"х1/2" нар.-вн.  (10 /180шт)</t>
  </si>
  <si>
    <t>249.00 руб.</t>
  </si>
  <si>
    <t>VLC-721159</t>
  </si>
  <si>
    <t>VTr.581.N.0605</t>
  </si>
  <si>
    <t>Футорка 1"х3/4" нар.-вн.  (10 /180шт)</t>
  </si>
  <si>
    <t>156.00 руб.</t>
  </si>
  <si>
    <t>VLC-721160</t>
  </si>
  <si>
    <t>VTr.581.N.0704</t>
  </si>
  <si>
    <t>Футорка 1 1/4" х1/2" нар.-вн.   (10 /100шт)</t>
  </si>
  <si>
    <t>VLC-721161</t>
  </si>
  <si>
    <t>VTr.581.N.0705</t>
  </si>
  <si>
    <t>Футорка 1 1/4"х3/4" нар.-вн.  (10 /90шт)</t>
  </si>
  <si>
    <t>VLC-721162</t>
  </si>
  <si>
    <t>VTr.581.N.0706</t>
  </si>
  <si>
    <t>Футорка 1 1/4"х1" нар.-вн. (10 /80шт)</t>
  </si>
  <si>
    <t>309.00 руб.</t>
  </si>
  <si>
    <t>VLC-721163</t>
  </si>
  <si>
    <t>VTr.581.N.0804</t>
  </si>
  <si>
    <t>Футорка 1 1/2"х1/2" нар.-вн.  (10 /70шт)</t>
  </si>
  <si>
    <t>885.00 руб.</t>
  </si>
  <si>
    <t>VLC-721164</t>
  </si>
  <si>
    <t>VTr.581.N.0805</t>
  </si>
  <si>
    <t>Футорка 1 1/2"х3/4" нар.-вн. (10 /80шт)</t>
  </si>
  <si>
    <t>793.00 руб.</t>
  </si>
  <si>
    <t>VLC-721165</t>
  </si>
  <si>
    <t>VTr.581.N.0806</t>
  </si>
  <si>
    <t>Футорка 1 1/2"х1" нар.-вн. (10 /80шт)</t>
  </si>
  <si>
    <t>617.00 руб.</t>
  </si>
  <si>
    <t>VLC-721166</t>
  </si>
  <si>
    <t>VTr.581.N.0807</t>
  </si>
  <si>
    <t>Футорка 1 1/2"х1 1/4" нар.-вн. (10 /80шт)</t>
  </si>
  <si>
    <t>VLC-721167</t>
  </si>
  <si>
    <t>VTr.581.N.0904</t>
  </si>
  <si>
    <t>Футорка 2"х1/2" нар.-вн.  (10 /50шт)</t>
  </si>
  <si>
    <t>986.00 руб.</t>
  </si>
  <si>
    <t>VLC-721168</t>
  </si>
  <si>
    <t>VTr.581.N.0905</t>
  </si>
  <si>
    <t>Футорка 2"х3/4" нар.-вн.  (10 /40шт)</t>
  </si>
  <si>
    <t>945.00 руб.</t>
  </si>
  <si>
    <t>VLC-721169</t>
  </si>
  <si>
    <t>VTr.581.N.0907</t>
  </si>
  <si>
    <t>Футорка 2"х1 1/4" нар.-вн.  (10 /40шт)</t>
  </si>
  <si>
    <t>904.00 руб.</t>
  </si>
  <si>
    <t>VLC-721170</t>
  </si>
  <si>
    <t>VTr.581.N.0908</t>
  </si>
  <si>
    <t>Футорка 2"х1 1/2" нар.-вн.  (10 /40шт)</t>
  </si>
  <si>
    <t>653.00 руб.</t>
  </si>
  <si>
    <t>VLC-721171</t>
  </si>
  <si>
    <t>VTr.581.N.0906</t>
  </si>
  <si>
    <t>Футорка 2"х1" нар.-вн.  (10 /40шт)</t>
  </si>
  <si>
    <t>1 093.00 руб.</t>
  </si>
  <si>
    <t>VLC-721172</t>
  </si>
  <si>
    <t>VTr.582.N.0004</t>
  </si>
  <si>
    <t>Ниппель 1/2" нар.-нар.  (10 /360шт)</t>
  </si>
  <si>
    <t>70.00 руб.</t>
  </si>
  <si>
    <t>VLC-721173</t>
  </si>
  <si>
    <t>VTr.582.N.0005</t>
  </si>
  <si>
    <t>Ниппель 3/4" нар.-нар.  (10 /200шт)</t>
  </si>
  <si>
    <t>132.00 руб.</t>
  </si>
  <si>
    <t>VLC-721174</t>
  </si>
  <si>
    <t>VTr.582.N.0006</t>
  </si>
  <si>
    <t>Ниппель 1" нар.-нар.  (10 /100шт)</t>
  </si>
  <si>
    <t>270.00 руб.</t>
  </si>
  <si>
    <t>VLC-721175</t>
  </si>
  <si>
    <t>VTr.582.N.0007</t>
  </si>
  <si>
    <t>Ниппель 1 1/4" нар.-нар.   (10 /60шт)</t>
  </si>
  <si>
    <t>389.00 руб.</t>
  </si>
  <si>
    <t>VLC-721176</t>
  </si>
  <si>
    <t>VTr.582.N.0008</t>
  </si>
  <si>
    <t>Ниппель 1 1/2" нар.-нар.  (10 /40шт)</t>
  </si>
  <si>
    <t>VLC-721177</t>
  </si>
  <si>
    <t>VTr.582.N.0009</t>
  </si>
  <si>
    <t>Ниппель 2" нар.-нар.  (5 /25шт)</t>
  </si>
  <si>
    <t>797.00 руб.</t>
  </si>
  <si>
    <t>VLC-721178</t>
  </si>
  <si>
    <t>VTr.583.N.0004</t>
  </si>
  <si>
    <t>Пробка 1/2" нар.  (10 /450шт)</t>
  </si>
  <si>
    <t>79.00 руб.</t>
  </si>
  <si>
    <t>VLC-721179</t>
  </si>
  <si>
    <t>VTr.583.N.0005</t>
  </si>
  <si>
    <t>Пробка 3/4" нар.  (10 /320шт)</t>
  </si>
  <si>
    <t>126.00 руб.</t>
  </si>
  <si>
    <t>VLC-721180</t>
  </si>
  <si>
    <t>VTr.583.N.0006</t>
  </si>
  <si>
    <t>Пробка 1" нар.  (10 /180шт)</t>
  </si>
  <si>
    <t>240.00 руб.</t>
  </si>
  <si>
    <t>VLC-721181</t>
  </si>
  <si>
    <t>VTr.583.N.0007</t>
  </si>
  <si>
    <t>Пробка 1 1/4" нар.  (10 /90шт)</t>
  </si>
  <si>
    <t>VLC-721182</t>
  </si>
  <si>
    <t>VTr.583.N.0008</t>
  </si>
  <si>
    <t>Пробка 1 1/2" нар.  (10 /60шт)</t>
  </si>
  <si>
    <t>484.00 руб.</t>
  </si>
  <si>
    <t>VLC-721183</t>
  </si>
  <si>
    <t>VTr.583.N.0009</t>
  </si>
  <si>
    <t>Пробка 2" нар.  (10 /40шт)</t>
  </si>
  <si>
    <t>872.00 руб.</t>
  </si>
  <si>
    <t>VLC-721184</t>
  </si>
  <si>
    <t>VTr.590.N.0004</t>
  </si>
  <si>
    <t>Заглушка 1/2" вн.  (10 /440шт)</t>
  </si>
  <si>
    <t>VLC-721185</t>
  </si>
  <si>
    <t>VTr.590.N.0005</t>
  </si>
  <si>
    <t>Заглушка 3/4" вн.  (10 /280шт)</t>
  </si>
  <si>
    <t>125.00 руб.</t>
  </si>
  <si>
    <t>VLC-721186</t>
  </si>
  <si>
    <t>VTr.590.N.0006</t>
  </si>
  <si>
    <t>Заглушка 1" вн.  (10 /180шт)</t>
  </si>
  <si>
    <t>171.00 руб.</t>
  </si>
  <si>
    <t>VLC-721187</t>
  </si>
  <si>
    <t>VTr.590.N.0007</t>
  </si>
  <si>
    <t>Заглушка 1 1/4" вн.  (10 /90шт)</t>
  </si>
  <si>
    <t>366.00 руб.</t>
  </si>
  <si>
    <t>VLC-721188</t>
  </si>
  <si>
    <t>VTr.590.N.0008</t>
  </si>
  <si>
    <t>Заглушка 1 1/2" вн.  (10 /50шт)</t>
  </si>
  <si>
    <t>546.00 руб.</t>
  </si>
  <si>
    <t>VLC-721189</t>
  </si>
  <si>
    <t>VTr.590.N.0009</t>
  </si>
  <si>
    <t>Заглушка 2" вн.  (10 /30шт)</t>
  </si>
  <si>
    <t>874.00 руб.</t>
  </si>
  <si>
    <t>VLC-721190</t>
  </si>
  <si>
    <t>VTr.592.NE.040E</t>
  </si>
  <si>
    <t>Переходник 1/2" х евроконус вн.-нар.  (10 /170шт)</t>
  </si>
  <si>
    <t>184.00 руб.</t>
  </si>
  <si>
    <t>VLC-721191</t>
  </si>
  <si>
    <t>VTr.592.NE.050E</t>
  </si>
  <si>
    <t>Переходник 3/4" х евроконус вн.-нар.   (10 /160шт)</t>
  </si>
  <si>
    <t>207.00 руб.</t>
  </si>
  <si>
    <t>VLC-721192</t>
  </si>
  <si>
    <t>VTr.592.N.0302</t>
  </si>
  <si>
    <t>Переходник 3/8"х1/4" вн.-нар.   (10 /480шт)</t>
  </si>
  <si>
    <t>61.00 руб.</t>
  </si>
  <si>
    <t>VLC-721193</t>
  </si>
  <si>
    <t>VTr.592.N.0402</t>
  </si>
  <si>
    <t>Переходник 1/2"х1/4" вн.-нар.  (10 /400шт)</t>
  </si>
  <si>
    <t>VLC-721194</t>
  </si>
  <si>
    <t>VTr.592.N.0403</t>
  </si>
  <si>
    <t>Переходник 1/2"х3/8" вн.-нар.  (10 /350шт)</t>
  </si>
  <si>
    <t>82.00 руб.</t>
  </si>
  <si>
    <t>VLC-721195</t>
  </si>
  <si>
    <t>VTr.592.N.0504</t>
  </si>
  <si>
    <t>Переходник 3/4"х1/2" вн.-нар.  (10 /170шт)</t>
  </si>
  <si>
    <t>188.00 руб.</t>
  </si>
  <si>
    <t>VLC-721196</t>
  </si>
  <si>
    <t>VTr.592.N.0604</t>
  </si>
  <si>
    <t>Переходник 1"х1/2" вн.-нар.  (10 /140шт)</t>
  </si>
  <si>
    <t>VLC-721197</t>
  </si>
  <si>
    <t>VTr.592.N.0605</t>
  </si>
  <si>
    <t>Переходник 1"х3/4" вн.-нар.  (10 /130шт)</t>
  </si>
  <si>
    <t>208.00 руб.</t>
  </si>
  <si>
    <t>VLC-721198</t>
  </si>
  <si>
    <t>VTr.592.N.0704</t>
  </si>
  <si>
    <t>Переходник 1 1/4"х1/2" вн.-нар. (10 /80шт)</t>
  </si>
  <si>
    <t>VLC-721199</t>
  </si>
  <si>
    <t>VTr.592.N.0706</t>
  </si>
  <si>
    <t>Переходник 1 1/4"х1" вн.-нар.  (10 /70шт)</t>
  </si>
  <si>
    <t>VLC-721200</t>
  </si>
  <si>
    <t>VTr.592.N.0705</t>
  </si>
  <si>
    <t>Переходник 1 1/4"х3/4" вн.-нар. (10 /80шт)</t>
  </si>
  <si>
    <t>436.00 руб.</t>
  </si>
  <si>
    <t>VLC-721201</t>
  </si>
  <si>
    <t>VTr.592.N.0806</t>
  </si>
  <si>
    <t>Переходник 1 1/2"х1" вн.-нар.  (8 /64шт)</t>
  </si>
  <si>
    <t>633.00 руб.</t>
  </si>
  <si>
    <t>VLC-721202</t>
  </si>
  <si>
    <t>VTr.592.N.0807</t>
  </si>
  <si>
    <t>Переходник 1 1/2"х 1 1/4" вн.-нар.   (8 /64шт)</t>
  </si>
  <si>
    <t>610.00 руб.</t>
  </si>
  <si>
    <t>VLC-721203</t>
  </si>
  <si>
    <t>VTr.592.N.0906</t>
  </si>
  <si>
    <t>Переходник 2"х1" вн.-нар.   (8 /48шт)</t>
  </si>
  <si>
    <t>VLC-721204</t>
  </si>
  <si>
    <t>VTr.592.N.0907</t>
  </si>
  <si>
    <t>Переходник 2" х 1 1/4" вн.-нар.   (6 /36шт)</t>
  </si>
  <si>
    <t>882.00 руб.</t>
  </si>
  <si>
    <t>VLC-721205</t>
  </si>
  <si>
    <t>VTr.592.N.0908</t>
  </si>
  <si>
    <t>Переходник 2" х 1 1/2" вн.-нар.   (6 /36шт)</t>
  </si>
  <si>
    <t>818.00 руб.</t>
  </si>
  <si>
    <t>VLC-721206</t>
  </si>
  <si>
    <t>VTr.600.N.06110</t>
  </si>
  <si>
    <t>Пятиходовое соединение для насоса, 1"х110 мм   (5 /20шт)</t>
  </si>
  <si>
    <t>957.00 руб.</t>
  </si>
  <si>
    <t>VLC-721207</t>
  </si>
  <si>
    <t>VTr.600.N.06080</t>
  </si>
  <si>
    <t>Пятиходовое соединение для насоса, 1"х80 мм   (5 /25шт)</t>
  </si>
  <si>
    <t>762.00 руб.</t>
  </si>
  <si>
    <t>VLC-721208</t>
  </si>
  <si>
    <t>VTr.603.N.0004</t>
  </si>
  <si>
    <t>Заглушка с ушком для пломбировки 1/2" вн.  (10 /450шт)</t>
  </si>
  <si>
    <t>VLC-721209</t>
  </si>
  <si>
    <t>VTr.603.N.0005</t>
  </si>
  <si>
    <t>Заглушка с ушком для пломбировки 3/4" вн.  (10 /280шт)</t>
  </si>
  <si>
    <t>127.00 руб.</t>
  </si>
  <si>
    <t>VLC-721210</t>
  </si>
  <si>
    <t>VTr.611.N.0004</t>
  </si>
  <si>
    <t>Полусгон с накидной гайкой 1/2"  (10 /140шт)</t>
  </si>
  <si>
    <t>272.00 руб.</t>
  </si>
  <si>
    <t>VLC-721211</t>
  </si>
  <si>
    <t>VTr.611.N.0005</t>
  </si>
  <si>
    <t>Полусгон с накидной гайкой 3/4"  (10 /70шт)</t>
  </si>
  <si>
    <t>449.00 руб.</t>
  </si>
  <si>
    <t>VLC-721212</t>
  </si>
  <si>
    <t>VTr.612.N.0004</t>
  </si>
  <si>
    <t>Полусгон с накидной гайкой, с обратным клапаном 1/2"  (10 /140шт)</t>
  </si>
  <si>
    <t>VLC-721213</t>
  </si>
  <si>
    <t>VTr.613.N.0706</t>
  </si>
  <si>
    <t>Полусгон прямой с накидной гайкой, 1 1/4"x1" (10 /50шт)</t>
  </si>
  <si>
    <t>629.00 руб.</t>
  </si>
  <si>
    <t>VLC-721214</t>
  </si>
  <si>
    <t>VTr.613.N.0605</t>
  </si>
  <si>
    <t>Полусгон прямой с накидной гайкой, 1"x3/4" (10 /80шт)</t>
  </si>
  <si>
    <t>VLC-721215</t>
  </si>
  <si>
    <t>VTr.613.N.0404</t>
  </si>
  <si>
    <t>Полусгон прямой с накидной гайкой, 1/2"x1/2"  (10 /200шт)</t>
  </si>
  <si>
    <t>166.00 руб.</t>
  </si>
  <si>
    <t>VLC-721216</t>
  </si>
  <si>
    <t>VTr.613.N.0504</t>
  </si>
  <si>
    <t>Полусгон прямой с накидной гайкой, 3/4"x1/2"  (10 /120шт)</t>
  </si>
  <si>
    <t>202.00 руб.</t>
  </si>
  <si>
    <t>VLC-721217</t>
  </si>
  <si>
    <t>VTr.613.N.0505</t>
  </si>
  <si>
    <t>Полусгон прямой с накидной гайкой, 3/4"x3/4"  (10 /120шт)</t>
  </si>
  <si>
    <t>VLC-721218</t>
  </si>
  <si>
    <t>VTr.614.N.0504</t>
  </si>
  <si>
    <t>Полусгон  прямой с накидной гайкой ВН, 3/4"х1/2  (10 /180шт)</t>
  </si>
  <si>
    <t>186.00 руб.</t>
  </si>
  <si>
    <t>VLC-721219</t>
  </si>
  <si>
    <t>VTr.614.N.0605</t>
  </si>
  <si>
    <t>Полусгон  прямой с накидной гайкой ВН, 1"х3/4"  (10 /100шт)</t>
  </si>
  <si>
    <t>VLC-721220</t>
  </si>
  <si>
    <t>VTr.650.N.0410</t>
  </si>
  <si>
    <t>Штуцер для присоединения шланга 1/2" нар. Х10мм   (10 /330шт)</t>
  </si>
  <si>
    <t>105.00 руб.</t>
  </si>
  <si>
    <t>VLC-721221</t>
  </si>
  <si>
    <t>VTr.650.N.0412</t>
  </si>
  <si>
    <t>Штуцер для присоединения шланга 1/2" нар. Х12мм  (10 /280шт)</t>
  </si>
  <si>
    <t>110.00 руб.</t>
  </si>
  <si>
    <t>VLC-721222</t>
  </si>
  <si>
    <t>VTr.650.N.0414</t>
  </si>
  <si>
    <t>Штуцер для присоединения шланга 1/2" нар. Х14мм   (10 /280шт)</t>
  </si>
  <si>
    <t>VLC-721223</t>
  </si>
  <si>
    <t>VTr.650.N.0416</t>
  </si>
  <si>
    <t>Штуцер для присоединения шланга 1/2" нар. Х16мм    (10 /260шт)</t>
  </si>
  <si>
    <t>VLC-721224</t>
  </si>
  <si>
    <t>VTr.650.N.0418</t>
  </si>
  <si>
    <t>Штуцер для присоединения шланга 1/2" нар. Х18мм  (10 /260шт)</t>
  </si>
  <si>
    <t>131.00 руб.</t>
  </si>
  <si>
    <t>VLC-721225</t>
  </si>
  <si>
    <t>VTr.650.N.0420</t>
  </si>
  <si>
    <t>Штуцер для присоединения шланга 1/2" нар. Х20мм  (10 /240шт)</t>
  </si>
  <si>
    <t>135.00 руб.</t>
  </si>
  <si>
    <t>VLC-721226</t>
  </si>
  <si>
    <t>VTr.650.N.0520</t>
  </si>
  <si>
    <t>Штуцер для присоединения шланга 3/4" нар. Х20мм  (10 /150шт)</t>
  </si>
  <si>
    <t>182.00 руб.</t>
  </si>
  <si>
    <t>VLC-721227</t>
  </si>
  <si>
    <t>VTr.651.N.0004</t>
  </si>
  <si>
    <t>Ниппель под сгонный ключ 1/2" нар.  (10 /200шт)</t>
  </si>
  <si>
    <t>142.00 руб.</t>
  </si>
  <si>
    <t>VLC-721228</t>
  </si>
  <si>
    <t>VTr.651.N.0005</t>
  </si>
  <si>
    <t>Ниппель под сгонный ключ 3/4" нар. (10 /130шт)</t>
  </si>
  <si>
    <t>VLC-721229</t>
  </si>
  <si>
    <t>VTr.652.N.0406</t>
  </si>
  <si>
    <t>Бочонок 1/2" нар. Х60мм  (10 /140шт)</t>
  </si>
  <si>
    <t>219.00 руб.</t>
  </si>
  <si>
    <t>VLC-721230</t>
  </si>
  <si>
    <t>VTr.652.N.0408</t>
  </si>
  <si>
    <t>Бочонок 1/2" нар. Х80мм (10 /110шт)</t>
  </si>
  <si>
    <t>VLC-721231</t>
  </si>
  <si>
    <t>VTr.652.N.0410</t>
  </si>
  <si>
    <t>Бочонок 1/2" нар. Х100мм  (10 /100шт)</t>
  </si>
  <si>
    <t>369.00 руб.</t>
  </si>
  <si>
    <t>VLC-721232</t>
  </si>
  <si>
    <t>VTr.652.N.0415</t>
  </si>
  <si>
    <t>Бочонок 1/2" нар. Х150мм (10 /70шт)</t>
  </si>
  <si>
    <t>574.00 руб.</t>
  </si>
  <si>
    <t>VLC-721233</t>
  </si>
  <si>
    <t>VTr.652.N.0420</t>
  </si>
  <si>
    <t>Бочонок 1/2" нар. Х200мм (10 /60шт)</t>
  </si>
  <si>
    <t>VLC-721234</t>
  </si>
  <si>
    <t>VTr.652.N.0425</t>
  </si>
  <si>
    <t>Бочонок 1/2" нар. Х250мм  (10 /50шт)</t>
  </si>
  <si>
    <t>1 038.00 руб.</t>
  </si>
  <si>
    <t>VLC-721235</t>
  </si>
  <si>
    <t>VTr.653.N.0408</t>
  </si>
  <si>
    <t>Сгон 1/2" нар. Х80мм  (10 /110шт)</t>
  </si>
  <si>
    <t>VLC-721236</t>
  </si>
  <si>
    <t>VTr.653.N.0410</t>
  </si>
  <si>
    <t>Сгон 1/2" нар. Х100мм  (10 /100шт)</t>
  </si>
  <si>
    <t>379.00 руб.</t>
  </si>
  <si>
    <t>VLC-721237</t>
  </si>
  <si>
    <t>VTr.653.N.0415</t>
  </si>
  <si>
    <t>Сгон 1/2" нар. Х150мм   (10 /70шт)</t>
  </si>
  <si>
    <t>535.00 руб.</t>
  </si>
  <si>
    <t>VLC-721238</t>
  </si>
  <si>
    <t>VTr.653.N.0420</t>
  </si>
  <si>
    <t>Сгон 1/2" нар. Х200мм  (10 /60шт)</t>
  </si>
  <si>
    <t>VLC-721239</t>
  </si>
  <si>
    <t>VTr.653.N.0425</t>
  </si>
  <si>
    <t>Сгон 1/2" нар. Х250мм  (10 /50шт)</t>
  </si>
  <si>
    <t>921.00 руб.</t>
  </si>
  <si>
    <t>VLC-721240</t>
  </si>
  <si>
    <t>VTr.654.N.0410</t>
  </si>
  <si>
    <t>Штуцер для присоединения шланга 1/2" внутр. Х10мм   (10 /300шт)</t>
  </si>
  <si>
    <t>109.00 руб.</t>
  </si>
  <si>
    <t>VLC-721241</t>
  </si>
  <si>
    <t>VTr.654.N.0412</t>
  </si>
  <si>
    <t>Штуцер для присоединения шланга 1/2" внутр. Х12мм (10 /280шт)</t>
  </si>
  <si>
    <t>115.00 руб.</t>
  </si>
  <si>
    <t>VLC-721242</t>
  </si>
  <si>
    <t>VTr.654.N.0414</t>
  </si>
  <si>
    <t>Штуцер для присоединения шланга 1/2" внутр. Х14мм (10 /280шт)</t>
  </si>
  <si>
    <t>120.00 руб.</t>
  </si>
  <si>
    <t>VLC-721243</t>
  </si>
  <si>
    <t>VTr.654.N.0416</t>
  </si>
  <si>
    <t>Штуцер для присоединения шланга 1/2" внутр. Х16мм  (10 /240шт)</t>
  </si>
  <si>
    <t>VLC-721244</t>
  </si>
  <si>
    <t>VTr.654.N.0418</t>
  </si>
  <si>
    <t>Штуцер для присоединения шланга 1/2" внутр. Х18мм  (10 /230шт)</t>
  </si>
  <si>
    <t>VLC-721245</t>
  </si>
  <si>
    <t>VTr.654.N.0420</t>
  </si>
  <si>
    <t>Штуцер для присоединения шланга 1/2" внутр. Х20мм   (10 /220шт)</t>
  </si>
  <si>
    <t>VLC-721246</t>
  </si>
  <si>
    <t>VTr.654.N.0520</t>
  </si>
  <si>
    <t>Штуцер для присоединения шланга 3/4" внутр. Х20мм (10 /150шт)</t>
  </si>
  <si>
    <t>VLC-721247</t>
  </si>
  <si>
    <t>VTr.655.N.0004</t>
  </si>
  <si>
    <t>Контргайка 1/2" (10 /550шт)</t>
  </si>
  <si>
    <t>37.00 руб.</t>
  </si>
  <si>
    <t>VLC-721248</t>
  </si>
  <si>
    <t>VTr.655.N.0005</t>
  </si>
  <si>
    <t>Контргайка 3/4" (10 /500шт)</t>
  </si>
  <si>
    <t>73.00 руб.</t>
  </si>
  <si>
    <t>VLC-721249</t>
  </si>
  <si>
    <t>VTr.655.N.0006</t>
  </si>
  <si>
    <t>Контргайка 1"   (10 /350шт)</t>
  </si>
  <si>
    <t>80.00 руб.</t>
  </si>
  <si>
    <t>VLC-721250</t>
  </si>
  <si>
    <t>VTr.655.N.0007</t>
  </si>
  <si>
    <t>Контргайка 1 1/4"  (10 2060шт)</t>
  </si>
  <si>
    <t>116.00 руб.</t>
  </si>
  <si>
    <t>VLC-721251</t>
  </si>
  <si>
    <t>VTr.655.N.0008</t>
  </si>
  <si>
    <t>Контргайка 1 1/2"   (10 /120шт)</t>
  </si>
  <si>
    <t>178.00 руб.</t>
  </si>
  <si>
    <t>VLC-721252</t>
  </si>
  <si>
    <t>VTr.655.N.0009</t>
  </si>
  <si>
    <t>Контргайка 2" (10 /60шт)</t>
  </si>
  <si>
    <t>VLC-721253</t>
  </si>
  <si>
    <t>VTr.656.N.0004</t>
  </si>
  <si>
    <t>Контргайка ГОСТ 1/2"  (10 /500шт)</t>
  </si>
  <si>
    <t>92.00 руб.</t>
  </si>
  <si>
    <t>VLC-721254</t>
  </si>
  <si>
    <t>VTr.656.N.0005</t>
  </si>
  <si>
    <t>Контргайка ГОСТ 3/4"  (10 /420шт)</t>
  </si>
  <si>
    <t>102.00 руб.</t>
  </si>
  <si>
    <t>VLC-721255</t>
  </si>
  <si>
    <t>VTr.656.N.0006</t>
  </si>
  <si>
    <t>Контргайка ГОСТ 1"   (10 /220шт)</t>
  </si>
  <si>
    <t>VLC-721256</t>
  </si>
  <si>
    <t>VTr.656.N.0007</t>
  </si>
  <si>
    <t>Контргайка ГОСТ 1 1/4"  (10 /120шт)</t>
  </si>
  <si>
    <t>290.00 руб.</t>
  </si>
  <si>
    <t>VLC-721257</t>
  </si>
  <si>
    <t>VTr.657.N.1010</t>
  </si>
  <si>
    <t>Соединитель шланга 10мм  (10 /680шт)</t>
  </si>
  <si>
    <t>48.00 руб.</t>
  </si>
  <si>
    <t>VLC-721258</t>
  </si>
  <si>
    <t>VTr.657.N.1212</t>
  </si>
  <si>
    <t>Соединитель шланга 12мм (10 /600шт)</t>
  </si>
  <si>
    <t>VLC-721259</t>
  </si>
  <si>
    <t>VTr.657.N.1414</t>
  </si>
  <si>
    <t>Соединитель шланга 14мм  (10 /440шт)</t>
  </si>
  <si>
    <t>87.00 руб.</t>
  </si>
  <si>
    <t>VLC-721260</t>
  </si>
  <si>
    <t>VTr.657.N.1616</t>
  </si>
  <si>
    <t>Соединитель шланга 16мм   (10 /320шт)</t>
  </si>
  <si>
    <t>103.00 руб.</t>
  </si>
  <si>
    <t>VLC-721261</t>
  </si>
  <si>
    <t>VTr.657.N.1818</t>
  </si>
  <si>
    <t>Соединитель шланга 18мм  (10 /280шт)</t>
  </si>
  <si>
    <t>VLC-721262</t>
  </si>
  <si>
    <t>VTr.657.N.2020</t>
  </si>
  <si>
    <t>Соединитель шланга 20мм (10 /230шт)</t>
  </si>
  <si>
    <t>141.00 руб.</t>
  </si>
  <si>
    <t>VLC-721263</t>
  </si>
  <si>
    <t>VTr.660.N.0605</t>
  </si>
  <si>
    <t>Футорка под шестигранник 1"х3/4" нар.-вн.   (10 /220шт)</t>
  </si>
  <si>
    <t>164.00 руб.</t>
  </si>
  <si>
    <t>VLC-721264</t>
  </si>
  <si>
    <t>VTr.660.N.0403</t>
  </si>
  <si>
    <t>Футорка под шестигранник 1/2"х3/8" нар.-вн. (10 /500шт)</t>
  </si>
  <si>
    <t>58.00 руб.</t>
  </si>
  <si>
    <t>VLC-721265</t>
  </si>
  <si>
    <t>VTr.660.N.0405</t>
  </si>
  <si>
    <t>Футорка под шестигранник 3/4"х1/2" нар.-вн.  (10 /350шт)</t>
  </si>
  <si>
    <t>96.00 руб.</t>
  </si>
  <si>
    <t>VLC-721266</t>
  </si>
  <si>
    <t>VTr.661.N.0004</t>
  </si>
  <si>
    <t>Крестовина двухплоскостная 1/2 нар. (10 /80шт)</t>
  </si>
  <si>
    <t>VLC-721267</t>
  </si>
  <si>
    <t>VTr.670.N.0504</t>
  </si>
  <si>
    <t>Эксцентрик с декоративной чашкой 3/4"х1/2"   (1 /35шт)</t>
  </si>
  <si>
    <t>230.00 руб.</t>
  </si>
  <si>
    <t>VLC-721268</t>
  </si>
  <si>
    <t>VTr.728.N.0004</t>
  </si>
  <si>
    <t>Сгон прямой разъемный (американка) 1/2" нар.-нар.   (10 /120шт)</t>
  </si>
  <si>
    <t>VLC-721269</t>
  </si>
  <si>
    <t>VTr.728.N.0005</t>
  </si>
  <si>
    <t>Сгон прямой разъемный (американка) 3/4" нар.-нар. (10 /70шт)</t>
  </si>
  <si>
    <t>448.00 руб.</t>
  </si>
  <si>
    <t>VLC-721270</t>
  </si>
  <si>
    <t>VTr.728.N.0006</t>
  </si>
  <si>
    <t>Сгон прямой разъемный (американка) 1" нар.-нар.   (5 /40шт)</t>
  </si>
  <si>
    <t>901.00 руб.</t>
  </si>
  <si>
    <t>VLC-721271</t>
  </si>
  <si>
    <t>VTr.728.N.0007</t>
  </si>
  <si>
    <t>Сгон прямой разъемный (американка) 1 1/4" нар.-нар.   (5 /25шт)</t>
  </si>
  <si>
    <t>1 296.00 руб.</t>
  </si>
  <si>
    <t>VLC-721272</t>
  </si>
  <si>
    <t>VTr.728.N.0008</t>
  </si>
  <si>
    <t>Сгон прямой разъемный (американка) 1 1/2" нар.-нар.    (5 /15шт)</t>
  </si>
  <si>
    <t>1 744.00 руб.</t>
  </si>
  <si>
    <t>VLC-721273</t>
  </si>
  <si>
    <t>VTr.728.N.0009</t>
  </si>
  <si>
    <t>Сгон прямой разъемный (американка) 2" нар.-нар.   (1 /8шт)</t>
  </si>
  <si>
    <t>4 243.00 руб.</t>
  </si>
  <si>
    <t>VLC-721274</t>
  </si>
  <si>
    <t>VTr.750.N.0504</t>
  </si>
  <si>
    <t>Тройник переходной 3/4"х1/2"х3/4" вн.-вн.-вн.  (10 /50шт)</t>
  </si>
  <si>
    <t>424.00 руб.</t>
  </si>
  <si>
    <t>VLC-721275</t>
  </si>
  <si>
    <t>VTr.750.RN.040504</t>
  </si>
  <si>
    <t>Тройник переходной 1/2"х3/4"х1/2" вн.-вн.-вн.  (10 /70шт)</t>
  </si>
  <si>
    <t>347.00 руб.</t>
  </si>
  <si>
    <t>VLC-721276</t>
  </si>
  <si>
    <t>VTr.750.RN.050404</t>
  </si>
  <si>
    <t>Тройник переходной 3/4"х1/2"х1/2" вн.-вн.-вн.  (10 /60шт)</t>
  </si>
  <si>
    <t>VLC-721277</t>
  </si>
  <si>
    <t>VTr.750.RN.050504</t>
  </si>
  <si>
    <t>Тройник переходной 3/4"х3/4"х1/2" вн.-вн.-вн.  (10 /60шт)</t>
  </si>
  <si>
    <t>431.00 руб.</t>
  </si>
  <si>
    <t>VLC-721278</t>
  </si>
  <si>
    <t>VTr.750.N.0604</t>
  </si>
  <si>
    <t>Тройник переходной 1"х1/2"х1" вн.-вн.-вн.   (5 /40шт)</t>
  </si>
  <si>
    <t>VLC-721279</t>
  </si>
  <si>
    <t>VTr.750.N.0605</t>
  </si>
  <si>
    <t>Тройник переходной 1"х3/4"х1" вн.-вн.-вн.   (5 /30шт)</t>
  </si>
  <si>
    <t>606.00 руб.</t>
  </si>
  <si>
    <t>VLC-721280</t>
  </si>
  <si>
    <t>VTr.750.N.0706</t>
  </si>
  <si>
    <t>Тройник переходной 1 1/4"х1"х1 1/4" вн.-вн.-вн.    (5 /20шт)</t>
  </si>
  <si>
    <t>1 262.00 руб.</t>
  </si>
  <si>
    <t>VLC-721281</t>
  </si>
  <si>
    <t>VTr.750.N.0704</t>
  </si>
  <si>
    <t>Тройник переходной 1 1/4"х1/2"х1 1/4" вн.-вн.-вн. (10 /20шт)</t>
  </si>
  <si>
    <t>930.00 руб.</t>
  </si>
  <si>
    <t>VLC-721282</t>
  </si>
  <si>
    <t>VTr.750.N.0705</t>
  </si>
  <si>
    <t>Тройник переходной 1 1/4"х3/4"х1 1/4" вн.-вн.-вн.    (5 /20шт)</t>
  </si>
  <si>
    <t>VLC-721283</t>
  </si>
  <si>
    <t>VTr.751.N.0004</t>
  </si>
  <si>
    <t>Водорозетка 1/2" вн.  (10 /90шт)</t>
  </si>
  <si>
    <t>285.00 руб.</t>
  </si>
  <si>
    <t>VLC-721284</t>
  </si>
  <si>
    <t>VTr.756.N.0004</t>
  </si>
  <si>
    <t>Переходник для греющего кабеля (с набором уплотнителей)  (10 /200шт)</t>
  </si>
  <si>
    <t>210.00 руб.</t>
  </si>
  <si>
    <t>VLC-721285</t>
  </si>
  <si>
    <t>VTr.760.N.0004</t>
  </si>
  <si>
    <t>Крестовина 1/2" вн.  (10 /80шт)</t>
  </si>
  <si>
    <t>321.00 руб.</t>
  </si>
  <si>
    <t>VLC-721286</t>
  </si>
  <si>
    <t>VTr.760.N.0005</t>
  </si>
  <si>
    <t>Крестовина 3/4" вн.  (10 /40шт)</t>
  </si>
  <si>
    <t>503.00 руб.</t>
  </si>
  <si>
    <t>VLC-721287</t>
  </si>
  <si>
    <t>VTr.760.N.0006</t>
  </si>
  <si>
    <t>Крестовина 1" вн.  (5 /20шт)</t>
  </si>
  <si>
    <t>924.00 руб.</t>
  </si>
  <si>
    <t>VLC-721288</t>
  </si>
  <si>
    <t>VTr.132.N.0004</t>
  </si>
  <si>
    <t>Тройник с переходом на нар. р. 1/2" вн.-нар.-вн.  (10 /100шт)</t>
  </si>
  <si>
    <t>322.00 руб.</t>
  </si>
  <si>
    <t>VLC-721289</t>
  </si>
  <si>
    <t>VTr.132.N.0005</t>
  </si>
  <si>
    <t>Тройник с переходом на нар. р. 3/4" вн.-нар.-вн.  (10 /50шт)</t>
  </si>
  <si>
    <t>475.00 руб.</t>
  </si>
  <si>
    <t>VLC-721290</t>
  </si>
  <si>
    <t>VTr.132.RN.050404</t>
  </si>
  <si>
    <t>Тройник с переходом на нар. р. 3/4"х1/2"х1/2" вн.-нар.-вн.  (10 /70шт)</t>
  </si>
  <si>
    <t>VLC-721291</t>
  </si>
  <si>
    <t>VTr.132.RN.050405</t>
  </si>
  <si>
    <t>Тройник с переходом на нар. р. 3/4"х1/2"х3/4" вн.-нар.-вн.  (10 /60шт)</t>
  </si>
  <si>
    <t>VLC-721292</t>
  </si>
  <si>
    <t>VTr.132.RN.050504</t>
  </si>
  <si>
    <t>Тройник с переходом на нар. р. 3/4"х3/4"х1/2" вн.-нар.-вн.  (10 /60шт)</t>
  </si>
  <si>
    <t>486.00 руб.</t>
  </si>
  <si>
    <t>VLC-721293</t>
  </si>
  <si>
    <t>VTr.133.N.0004</t>
  </si>
  <si>
    <t>Тройник с двумя переходами на нар. р. 1/2" вн.-нар.-нар. (10 /80шт)</t>
  </si>
  <si>
    <t>355.00 руб.</t>
  </si>
  <si>
    <t>VLC-721294</t>
  </si>
  <si>
    <t>VTr.133.N.0005</t>
  </si>
  <si>
    <t>Тройник с двумя переходами на нар. р. 3/4" вн.-нар.-нар.  (10 /50шт)</t>
  </si>
  <si>
    <t>561.00 руб.</t>
  </si>
  <si>
    <t>VLC-721295</t>
  </si>
  <si>
    <t>VTr.133.RN.050404</t>
  </si>
  <si>
    <t>Тройник с двумя переходами на нар. р. 3/4"х1/2"х1/2"" вн.-нар.-нар.  (10 /70шт)</t>
  </si>
  <si>
    <t>VLC-721296</t>
  </si>
  <si>
    <t>VTr.133.RN.050405</t>
  </si>
  <si>
    <t>Тройник с двумя переходами на нар. р. 3/4"х1/2"х3/4"" вн.-нар.-нар  (10 /60шт)</t>
  </si>
  <si>
    <t>VLC-721297</t>
  </si>
  <si>
    <t>VTr.133.RN.050504</t>
  </si>
  <si>
    <t>Тройник с двумя переходами на нар. р. 3/4"х3/4"х1/2"" вн.-нар.-нар.  (10 /60шт)</t>
  </si>
  <si>
    <t>485.00 руб.</t>
  </si>
  <si>
    <t>VLC-721298</t>
  </si>
  <si>
    <t>VTr.134.N.0004</t>
  </si>
  <si>
    <t>Тройник с переходом на нар. р. 1/2" вн.-вн.-нар.  (10 /100шт)</t>
  </si>
  <si>
    <t>339.00 руб.</t>
  </si>
  <si>
    <t>VLC-721299</t>
  </si>
  <si>
    <t>VTr.134.N.0005</t>
  </si>
  <si>
    <t>Тройник с переходом на нар. р. 3/4" вн.-вн.-нар.  (10 /50шт)</t>
  </si>
  <si>
    <t>564.00 руб.</t>
  </si>
  <si>
    <t>VLC-721300</t>
  </si>
  <si>
    <t>VTr.134.RN.040505</t>
  </si>
  <si>
    <t>Тройник с переходом на нар. р. 1/2"х3/4"х3/4" вн.-вн.-нар.  (10 /60шт)</t>
  </si>
  <si>
    <t>VLC-721301</t>
  </si>
  <si>
    <t>VTr.134.RN.050404</t>
  </si>
  <si>
    <t>Тройник с переходом на нар. р. 3/4"х1/2"х1/2" вн.-вн.-нар.  (10 /60шт)</t>
  </si>
  <si>
    <t>463.00 руб.</t>
  </si>
  <si>
    <t>VLC-721302</t>
  </si>
  <si>
    <t>VTr.134.RN.050504</t>
  </si>
  <si>
    <t>Тройник с переходом на нар. р. 3/4"х3/4"х1/2" вн.-вн.-нар.  (10 /60шт)</t>
  </si>
  <si>
    <t>518.00 руб.</t>
  </si>
  <si>
    <t>VLC-721303</t>
  </si>
  <si>
    <t>VTr.134.RN.050405</t>
  </si>
  <si>
    <t>Тройник с переходом на нар. р. 3/4"х1/2"х3/4" вн.-вн.-нар.  (10 /60шт)</t>
  </si>
  <si>
    <t>479.00 руб.</t>
  </si>
  <si>
    <t>VLC-722001</t>
  </si>
  <si>
    <t>VTr.754.N.04</t>
  </si>
  <si>
    <t>Хомут ремонтный Ду15  (10 /60шт)</t>
  </si>
  <si>
    <t>575.00 руб.</t>
  </si>
  <si>
    <t>VLC-722002</t>
  </si>
  <si>
    <t>VTr.754.N.05</t>
  </si>
  <si>
    <t>Хомут ремонтный Ду20   (5 /50шт)</t>
  </si>
  <si>
    <t>VLC-722003</t>
  </si>
  <si>
    <t>VTr.754.N.06</t>
  </si>
  <si>
    <t>Хомут ремонтный Ду25   (5 /40шт)</t>
  </si>
  <si>
    <t>VLC-722006</t>
  </si>
  <si>
    <t>VTr.801.N.0606</t>
  </si>
  <si>
    <t>Соединитель для стальных труб Ду25  с переходом на  нар. р. 1"   (2 /24шт)</t>
  </si>
  <si>
    <t>0.00 руб.</t>
  </si>
  <si>
    <t>VLC-723001</t>
  </si>
  <si>
    <t>VTr.755.G.0404</t>
  </si>
  <si>
    <t>Обойма-тройник ремонтная 1/2"х1/2"х1/2" вн.  (10 /50шт)</t>
  </si>
  <si>
    <t>676.00 руб.</t>
  </si>
  <si>
    <t>VLC-723002</t>
  </si>
  <si>
    <t>VTr.755.G.0504</t>
  </si>
  <si>
    <t>Обойма-тройник ремонтная 3/4"х1/2"х3/4" вн.  (10 /40шт)</t>
  </si>
  <si>
    <t>716.00 руб.</t>
  </si>
  <si>
    <t>VLC-900100</t>
  </si>
  <si>
    <t>VTr.434.N.M10</t>
  </si>
  <si>
    <t>Адаптер, для датчика температуры теплосчетчика, M10</t>
  </si>
  <si>
    <t>VLC-900314</t>
  </si>
  <si>
    <t>Пятиходовое соединение для насоса. 1"х80 мм</t>
  </si>
  <si>
    <t>700.00 руб.</t>
  </si>
  <si>
    <t>VLC-999116</t>
  </si>
  <si>
    <t>VTr.424.N.D604</t>
  </si>
  <si>
    <t>Переходник для подключения датчика температуры 6мм * 1/2" нар.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</si>
</sst>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1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SUM(L2:L311)</f>
        <v>0</v>
      </c>
    </row>
    <row r="2" spans="1:12">
      <c r="A2" s="1"/>
      <c r="B2" s="1">
        <v>824507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K2*152.00</f>
        <v>0</v>
      </c>
    </row>
    <row r="3" spans="1:12">
      <c r="A3" s="1"/>
      <c r="B3" s="1">
        <v>820106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K3*174.00</f>
        <v>0</v>
      </c>
    </row>
    <row r="4" spans="1:12">
      <c r="A4" s="1"/>
      <c r="B4" s="1">
        <v>820107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K4*271.00</f>
        <v>0</v>
      </c>
    </row>
    <row r="5" spans="1:12">
      <c r="A5" s="1"/>
      <c r="B5" s="1">
        <v>820108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K5*221.00</f>
        <v>0</v>
      </c>
    </row>
    <row r="6" spans="1:12">
      <c r="A6" s="1"/>
      <c r="B6" s="1">
        <v>820109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K6*376.00</f>
        <v>0</v>
      </c>
    </row>
    <row r="7" spans="1:12">
      <c r="A7" s="1"/>
      <c r="B7" s="1">
        <v>820110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K7*654.00</f>
        <v>0</v>
      </c>
    </row>
    <row r="8" spans="1:12">
      <c r="A8" s="1"/>
      <c r="B8" s="1">
        <v>820111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K8*1319.00</f>
        <v>0</v>
      </c>
    </row>
    <row r="9" spans="1:12">
      <c r="A9" s="1"/>
      <c r="B9" s="1">
        <v>820112</v>
      </c>
      <c r="C9" s="1" t="s">
        <v>41</v>
      </c>
      <c r="D9" s="1" t="s">
        <v>42</v>
      </c>
      <c r="E9" s="3" t="s">
        <v>43</v>
      </c>
      <c r="F9" s="1" t="s">
        <v>44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K9*1507.00</f>
        <v>0</v>
      </c>
    </row>
    <row r="10" spans="1:12">
      <c r="A10" s="1"/>
      <c r="B10" s="1">
        <v>820113</v>
      </c>
      <c r="C10" s="1" t="s">
        <v>45</v>
      </c>
      <c r="D10" s="1" t="s">
        <v>46</v>
      </c>
      <c r="E10" s="3" t="s">
        <v>47</v>
      </c>
      <c r="F10" s="1" t="s">
        <v>48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K10*2671.00</f>
        <v>0</v>
      </c>
    </row>
    <row r="11" spans="1:12">
      <c r="A11" s="1"/>
      <c r="B11" s="1">
        <v>820114</v>
      </c>
      <c r="C11" s="1" t="s">
        <v>49</v>
      </c>
      <c r="D11" s="1" t="s">
        <v>50</v>
      </c>
      <c r="E11" s="3" t="s">
        <v>51</v>
      </c>
      <c r="F11" s="1" t="s">
        <v>52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K11*206.00</f>
        <v>0</v>
      </c>
    </row>
    <row r="12" spans="1:12">
      <c r="A12" s="1"/>
      <c r="B12" s="1">
        <v>820115</v>
      </c>
      <c r="C12" s="1" t="s">
        <v>53</v>
      </c>
      <c r="D12" s="1" t="s">
        <v>54</v>
      </c>
      <c r="E12" s="3" t="s">
        <v>55</v>
      </c>
      <c r="F12" s="1" t="s">
        <v>56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K12*292.00</f>
        <v>0</v>
      </c>
    </row>
    <row r="13" spans="1:12">
      <c r="A13" s="1"/>
      <c r="B13" s="1">
        <v>820116</v>
      </c>
      <c r="C13" s="1" t="s">
        <v>57</v>
      </c>
      <c r="D13" s="1" t="s">
        <v>58</v>
      </c>
      <c r="E13" s="3" t="s">
        <v>59</v>
      </c>
      <c r="F13" s="1" t="s">
        <v>60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K13*91.00</f>
        <v>0</v>
      </c>
    </row>
    <row r="14" spans="1:12">
      <c r="A14" s="1"/>
      <c r="B14" s="1">
        <v>820117</v>
      </c>
      <c r="C14" s="1" t="s">
        <v>61</v>
      </c>
      <c r="D14" s="1" t="s">
        <v>62</v>
      </c>
      <c r="E14" s="3" t="s">
        <v>63</v>
      </c>
      <c r="F14" s="1" t="s">
        <v>52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K14*206.00</f>
        <v>0</v>
      </c>
    </row>
    <row r="15" spans="1:12">
      <c r="A15" s="1"/>
      <c r="B15" s="1">
        <v>820118</v>
      </c>
      <c r="C15" s="1" t="s">
        <v>64</v>
      </c>
      <c r="D15" s="1" t="s">
        <v>65</v>
      </c>
      <c r="E15" s="3" t="s">
        <v>66</v>
      </c>
      <c r="F15" s="1" t="s">
        <v>67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K15*360.00</f>
        <v>0</v>
      </c>
    </row>
    <row r="16" spans="1:12">
      <c r="A16" s="1"/>
      <c r="B16" s="1">
        <v>820119</v>
      </c>
      <c r="C16" s="1" t="s">
        <v>68</v>
      </c>
      <c r="D16" s="1" t="s">
        <v>69</v>
      </c>
      <c r="E16" s="3" t="s">
        <v>70</v>
      </c>
      <c r="F16" s="1" t="s">
        <v>71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K16*556.00</f>
        <v>0</v>
      </c>
    </row>
    <row r="17" spans="1:12">
      <c r="A17" s="1"/>
      <c r="B17" s="1">
        <v>820120</v>
      </c>
      <c r="C17" s="1" t="s">
        <v>72</v>
      </c>
      <c r="D17" s="1" t="s">
        <v>73</v>
      </c>
      <c r="E17" s="3" t="s">
        <v>74</v>
      </c>
      <c r="F17" s="1" t="s">
        <v>75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K17*1317.00</f>
        <v>0</v>
      </c>
    </row>
    <row r="18" spans="1:12">
      <c r="A18" s="1"/>
      <c r="B18" s="1">
        <v>820121</v>
      </c>
      <c r="C18" s="1" t="s">
        <v>76</v>
      </c>
      <c r="D18" s="1" t="s">
        <v>77</v>
      </c>
      <c r="E18" s="3" t="s">
        <v>78</v>
      </c>
      <c r="F18" s="1" t="s">
        <v>79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K18*1722.00</f>
        <v>0</v>
      </c>
    </row>
    <row r="19" spans="1:12">
      <c r="A19" s="1"/>
      <c r="B19" s="1">
        <v>820122</v>
      </c>
      <c r="C19" s="1" t="s">
        <v>80</v>
      </c>
      <c r="D19" s="1" t="s">
        <v>81</v>
      </c>
      <c r="E19" s="3" t="s">
        <v>82</v>
      </c>
      <c r="F19" s="1" t="s">
        <v>83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K19*2891.00</f>
        <v>0</v>
      </c>
    </row>
    <row r="20" spans="1:12">
      <c r="A20" s="1"/>
      <c r="B20" s="1">
        <v>820123</v>
      </c>
      <c r="C20" s="1" t="s">
        <v>84</v>
      </c>
      <c r="D20" s="1" t="s">
        <v>85</v>
      </c>
      <c r="E20" s="3" t="s">
        <v>86</v>
      </c>
      <c r="F20" s="1" t="s">
        <v>87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K20*192.00</f>
        <v>0</v>
      </c>
    </row>
    <row r="21" spans="1:12">
      <c r="A21" s="1"/>
      <c r="B21" s="1">
        <v>820124</v>
      </c>
      <c r="C21" s="1" t="s">
        <v>88</v>
      </c>
      <c r="D21" s="1" t="s">
        <v>89</v>
      </c>
      <c r="E21" s="3" t="s">
        <v>90</v>
      </c>
      <c r="F21" s="1" t="s">
        <v>91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K21*400.00</f>
        <v>0</v>
      </c>
    </row>
    <row r="22" spans="1:12">
      <c r="A22" s="1"/>
      <c r="B22" s="1">
        <v>820125</v>
      </c>
      <c r="C22" s="1" t="s">
        <v>92</v>
      </c>
      <c r="D22" s="1" t="s">
        <v>93</v>
      </c>
      <c r="E22" s="3" t="s">
        <v>94</v>
      </c>
      <c r="F22" s="1" t="s">
        <v>95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K22*641.00</f>
        <v>0</v>
      </c>
    </row>
    <row r="23" spans="1:12">
      <c r="A23" s="1"/>
      <c r="B23" s="1">
        <v>820126</v>
      </c>
      <c r="C23" s="1" t="s">
        <v>96</v>
      </c>
      <c r="D23" s="1" t="s">
        <v>97</v>
      </c>
      <c r="E23" s="3" t="s">
        <v>98</v>
      </c>
      <c r="F23" s="1" t="s">
        <v>99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K23*253.00</f>
        <v>0</v>
      </c>
    </row>
    <row r="24" spans="1:12">
      <c r="A24" s="1"/>
      <c r="B24" s="1">
        <v>820127</v>
      </c>
      <c r="C24" s="1" t="s">
        <v>100</v>
      </c>
      <c r="D24" s="1" t="s">
        <v>101</v>
      </c>
      <c r="E24" s="3" t="s">
        <v>102</v>
      </c>
      <c r="F24" s="1" t="s">
        <v>103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K24*306.00</f>
        <v>0</v>
      </c>
    </row>
    <row r="25" spans="1:12">
      <c r="A25" s="1"/>
      <c r="B25" s="1">
        <v>820128</v>
      </c>
      <c r="C25" s="1" t="s">
        <v>104</v>
      </c>
      <c r="D25" s="1" t="s">
        <v>105</v>
      </c>
      <c r="E25" s="3" t="s">
        <v>106</v>
      </c>
      <c r="F25" s="1" t="s">
        <v>107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K25*338.00</f>
        <v>0</v>
      </c>
    </row>
    <row r="26" spans="1:12">
      <c r="A26" s="1"/>
      <c r="B26" s="1">
        <v>820129</v>
      </c>
      <c r="C26" s="1" t="s">
        <v>108</v>
      </c>
      <c r="D26" s="1" t="s">
        <v>109</v>
      </c>
      <c r="E26" s="3" t="s">
        <v>110</v>
      </c>
      <c r="F26" s="1" t="s">
        <v>111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K26*388.00</f>
        <v>0</v>
      </c>
    </row>
    <row r="27" spans="1:12">
      <c r="A27" s="1"/>
      <c r="B27" s="1">
        <v>820130</v>
      </c>
      <c r="C27" s="1" t="s">
        <v>112</v>
      </c>
      <c r="D27" s="1" t="s">
        <v>113</v>
      </c>
      <c r="E27" s="3" t="s">
        <v>114</v>
      </c>
      <c r="F27" s="1" t="s">
        <v>115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K27*445.00</f>
        <v>0</v>
      </c>
    </row>
    <row r="28" spans="1:12">
      <c r="A28" s="1"/>
      <c r="B28" s="1">
        <v>820131</v>
      </c>
      <c r="C28" s="1" t="s">
        <v>116</v>
      </c>
      <c r="D28" s="1" t="s">
        <v>117</v>
      </c>
      <c r="E28" s="3" t="s">
        <v>118</v>
      </c>
      <c r="F28" s="1" t="s">
        <v>119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K28*511.00</f>
        <v>0</v>
      </c>
    </row>
    <row r="29" spans="1:12">
      <c r="A29" s="1"/>
      <c r="B29" s="1">
        <v>820132</v>
      </c>
      <c r="C29" s="1" t="s">
        <v>120</v>
      </c>
      <c r="D29" s="1" t="s">
        <v>121</v>
      </c>
      <c r="E29" s="3" t="s">
        <v>122</v>
      </c>
      <c r="F29" s="1" t="s">
        <v>123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K29*562.00</f>
        <v>0</v>
      </c>
    </row>
    <row r="30" spans="1:12">
      <c r="A30" s="1"/>
      <c r="B30" s="1">
        <v>820133</v>
      </c>
      <c r="C30" s="1" t="s">
        <v>124</v>
      </c>
      <c r="D30" s="1" t="s">
        <v>125</v>
      </c>
      <c r="E30" s="3" t="s">
        <v>126</v>
      </c>
      <c r="F30" s="1" t="s">
        <v>127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K30*566.00</f>
        <v>0</v>
      </c>
    </row>
    <row r="31" spans="1:12">
      <c r="A31" s="1"/>
      <c r="B31" s="1">
        <v>820134</v>
      </c>
      <c r="C31" s="1" t="s">
        <v>128</v>
      </c>
      <c r="D31" s="1" t="s">
        <v>129</v>
      </c>
      <c r="E31" s="3" t="s">
        <v>130</v>
      </c>
      <c r="F31" s="1" t="s">
        <v>131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K31*712.00</f>
        <v>0</v>
      </c>
    </row>
    <row r="32" spans="1:12">
      <c r="A32" s="1"/>
      <c r="B32" s="1">
        <v>820135</v>
      </c>
      <c r="C32" s="1" t="s">
        <v>132</v>
      </c>
      <c r="D32" s="1" t="s">
        <v>133</v>
      </c>
      <c r="E32" s="3" t="s">
        <v>134</v>
      </c>
      <c r="F32" s="1" t="s">
        <v>135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K32*225.00</f>
        <v>0</v>
      </c>
    </row>
    <row r="33" spans="1:12">
      <c r="A33" s="1"/>
      <c r="B33" s="1">
        <v>820136</v>
      </c>
      <c r="C33" s="1" t="s">
        <v>136</v>
      </c>
      <c r="D33" s="1" t="s">
        <v>137</v>
      </c>
      <c r="E33" s="3" t="s">
        <v>138</v>
      </c>
      <c r="F33" s="1" t="s">
        <v>139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K33*288.00</f>
        <v>0</v>
      </c>
    </row>
    <row r="34" spans="1:12">
      <c r="A34" s="1"/>
      <c r="B34" s="1">
        <v>820137</v>
      </c>
      <c r="C34" s="1" t="s">
        <v>140</v>
      </c>
      <c r="D34" s="1" t="s">
        <v>141</v>
      </c>
      <c r="E34" s="3" t="s">
        <v>142</v>
      </c>
      <c r="F34" s="1" t="s">
        <v>143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K34*236.00</f>
        <v>0</v>
      </c>
    </row>
    <row r="35" spans="1:12">
      <c r="A35" s="1"/>
      <c r="B35" s="1">
        <v>820138</v>
      </c>
      <c r="C35" s="1" t="s">
        <v>144</v>
      </c>
      <c r="D35" s="1" t="s">
        <v>145</v>
      </c>
      <c r="E35" s="3" t="s">
        <v>146</v>
      </c>
      <c r="F35" s="1" t="s">
        <v>147</v>
      </c>
      <c r="G35" s="1" t="s">
        <v>15</v>
      </c>
      <c r="H35" s="1" t="s">
        <v>15</v>
      </c>
      <c r="I35" s="1" t="s">
        <v>15</v>
      </c>
      <c r="J35" s="1" t="s">
        <v>16</v>
      </c>
      <c r="K35" s="2"/>
      <c r="L35" s="5">
        <f>K35*349.00</f>
        <v>0</v>
      </c>
    </row>
    <row r="36" spans="1:12">
      <c r="A36" s="1"/>
      <c r="B36" s="1">
        <v>820139</v>
      </c>
      <c r="C36" s="1" t="s">
        <v>148</v>
      </c>
      <c r="D36" s="1" t="s">
        <v>149</v>
      </c>
      <c r="E36" s="3" t="s">
        <v>150</v>
      </c>
      <c r="F36" s="1" t="s">
        <v>151</v>
      </c>
      <c r="G36" s="1" t="s">
        <v>15</v>
      </c>
      <c r="H36" s="1" t="s">
        <v>15</v>
      </c>
      <c r="I36" s="1" t="s">
        <v>15</v>
      </c>
      <c r="J36" s="1" t="s">
        <v>16</v>
      </c>
      <c r="K36" s="2"/>
      <c r="L36" s="5">
        <f>K36*407.00</f>
        <v>0</v>
      </c>
    </row>
    <row r="37" spans="1:12">
      <c r="A37" s="1"/>
      <c r="B37" s="1">
        <v>820140</v>
      </c>
      <c r="C37" s="1" t="s">
        <v>152</v>
      </c>
      <c r="D37" s="1" t="s">
        <v>153</v>
      </c>
      <c r="E37" s="3" t="s">
        <v>154</v>
      </c>
      <c r="F37" s="1" t="s">
        <v>155</v>
      </c>
      <c r="G37" s="1" t="s">
        <v>15</v>
      </c>
      <c r="H37" s="1" t="s">
        <v>15</v>
      </c>
      <c r="I37" s="1" t="s">
        <v>15</v>
      </c>
      <c r="J37" s="1" t="s">
        <v>16</v>
      </c>
      <c r="K37" s="2"/>
      <c r="L37" s="5">
        <f>K37*453.00</f>
        <v>0</v>
      </c>
    </row>
    <row r="38" spans="1:12">
      <c r="A38" s="1"/>
      <c r="B38" s="1">
        <v>820141</v>
      </c>
      <c r="C38" s="1" t="s">
        <v>156</v>
      </c>
      <c r="D38" s="1" t="s">
        <v>157</v>
      </c>
      <c r="E38" s="3" t="s">
        <v>158</v>
      </c>
      <c r="F38" s="1" t="s">
        <v>159</v>
      </c>
      <c r="G38" s="1" t="s">
        <v>15</v>
      </c>
      <c r="H38" s="1" t="s">
        <v>15</v>
      </c>
      <c r="I38" s="1" t="s">
        <v>15</v>
      </c>
      <c r="J38" s="1" t="s">
        <v>16</v>
      </c>
      <c r="K38" s="2"/>
      <c r="L38" s="5">
        <f>K38*323.00</f>
        <v>0</v>
      </c>
    </row>
    <row r="39" spans="1:12">
      <c r="A39" s="1"/>
      <c r="B39" s="1">
        <v>820142</v>
      </c>
      <c r="C39" s="1" t="s">
        <v>160</v>
      </c>
      <c r="D39" s="1" t="s">
        <v>161</v>
      </c>
      <c r="E39" s="3" t="s">
        <v>162</v>
      </c>
      <c r="F39" s="1" t="s">
        <v>163</v>
      </c>
      <c r="G39" s="1" t="s">
        <v>15</v>
      </c>
      <c r="H39" s="1" t="s">
        <v>15</v>
      </c>
      <c r="I39" s="1" t="s">
        <v>15</v>
      </c>
      <c r="J39" s="1" t="s">
        <v>16</v>
      </c>
      <c r="K39" s="2"/>
      <c r="L39" s="5">
        <f>K39*560.00</f>
        <v>0</v>
      </c>
    </row>
    <row r="40" spans="1:12">
      <c r="A40" s="1"/>
      <c r="B40" s="1">
        <v>820143</v>
      </c>
      <c r="C40" s="1" t="s">
        <v>164</v>
      </c>
      <c r="D40" s="1" t="s">
        <v>165</v>
      </c>
      <c r="E40" s="3" t="s">
        <v>166</v>
      </c>
      <c r="F40" s="1" t="s">
        <v>167</v>
      </c>
      <c r="G40" s="1" t="s">
        <v>15</v>
      </c>
      <c r="H40" s="1" t="s">
        <v>15</v>
      </c>
      <c r="I40" s="1" t="s">
        <v>15</v>
      </c>
      <c r="J40" s="1" t="s">
        <v>16</v>
      </c>
      <c r="K40" s="2"/>
      <c r="L40" s="5">
        <f>K40*1007.00</f>
        <v>0</v>
      </c>
    </row>
    <row r="41" spans="1:12">
      <c r="A41" s="1"/>
      <c r="B41" s="1">
        <v>820144</v>
      </c>
      <c r="C41" s="1" t="s">
        <v>168</v>
      </c>
      <c r="D41" s="1" t="s">
        <v>169</v>
      </c>
      <c r="E41" s="3" t="s">
        <v>170</v>
      </c>
      <c r="F41" s="1" t="s">
        <v>171</v>
      </c>
      <c r="G41" s="1" t="s">
        <v>15</v>
      </c>
      <c r="H41" s="1" t="s">
        <v>15</v>
      </c>
      <c r="I41" s="1" t="s">
        <v>15</v>
      </c>
      <c r="J41" s="1" t="s">
        <v>16</v>
      </c>
      <c r="K41" s="2"/>
      <c r="L41" s="5">
        <f>K41*1618.00</f>
        <v>0</v>
      </c>
    </row>
    <row r="42" spans="1:12">
      <c r="A42" s="1"/>
      <c r="B42" s="1">
        <v>820145</v>
      </c>
      <c r="C42" s="1" t="s">
        <v>172</v>
      </c>
      <c r="D42" s="1" t="s">
        <v>173</v>
      </c>
      <c r="E42" s="3" t="s">
        <v>174</v>
      </c>
      <c r="F42" s="1" t="s">
        <v>175</v>
      </c>
      <c r="G42" s="1" t="s">
        <v>15</v>
      </c>
      <c r="H42" s="1" t="s">
        <v>15</v>
      </c>
      <c r="I42" s="1" t="s">
        <v>15</v>
      </c>
      <c r="J42" s="1" t="s">
        <v>16</v>
      </c>
      <c r="K42" s="2"/>
      <c r="L42" s="5">
        <f>K42*260.00</f>
        <v>0</v>
      </c>
    </row>
    <row r="43" spans="1:12">
      <c r="A43" s="1"/>
      <c r="B43" s="1">
        <v>820146</v>
      </c>
      <c r="C43" s="1" t="s">
        <v>176</v>
      </c>
      <c r="D43" s="1" t="s">
        <v>177</v>
      </c>
      <c r="E43" s="3" t="s">
        <v>178</v>
      </c>
      <c r="F43" s="1" t="s">
        <v>179</v>
      </c>
      <c r="G43" s="1" t="s">
        <v>15</v>
      </c>
      <c r="H43" s="1" t="s">
        <v>15</v>
      </c>
      <c r="I43" s="1" t="s">
        <v>15</v>
      </c>
      <c r="J43" s="1" t="s">
        <v>16</v>
      </c>
      <c r="K43" s="2"/>
      <c r="L43" s="5">
        <f>K43*403.00</f>
        <v>0</v>
      </c>
    </row>
    <row r="44" spans="1:12">
      <c r="A44" s="1"/>
      <c r="B44" s="1">
        <v>820147</v>
      </c>
      <c r="C44" s="1" t="s">
        <v>180</v>
      </c>
      <c r="D44" s="1" t="s">
        <v>181</v>
      </c>
      <c r="E44" s="3" t="s">
        <v>182</v>
      </c>
      <c r="F44" s="1" t="s">
        <v>183</v>
      </c>
      <c r="G44" s="1" t="s">
        <v>15</v>
      </c>
      <c r="H44" s="1" t="s">
        <v>15</v>
      </c>
      <c r="I44" s="1" t="s">
        <v>15</v>
      </c>
      <c r="J44" s="1" t="s">
        <v>16</v>
      </c>
      <c r="K44" s="2"/>
      <c r="L44" s="5">
        <f>K44*773.00</f>
        <v>0</v>
      </c>
    </row>
    <row r="45" spans="1:12">
      <c r="A45" s="1"/>
      <c r="B45" s="1">
        <v>820148</v>
      </c>
      <c r="C45" s="1" t="s">
        <v>184</v>
      </c>
      <c r="D45" s="1" t="s">
        <v>185</v>
      </c>
      <c r="E45" s="3" t="s">
        <v>186</v>
      </c>
      <c r="F45" s="1" t="s">
        <v>187</v>
      </c>
      <c r="G45" s="1" t="s">
        <v>15</v>
      </c>
      <c r="H45" s="1" t="s">
        <v>15</v>
      </c>
      <c r="I45" s="1" t="s">
        <v>15</v>
      </c>
      <c r="J45" s="1" t="s">
        <v>16</v>
      </c>
      <c r="K45" s="2"/>
      <c r="L45" s="5">
        <f>K45*1382.00</f>
        <v>0</v>
      </c>
    </row>
    <row r="46" spans="1:12">
      <c r="A46" s="1"/>
      <c r="B46" s="1">
        <v>820149</v>
      </c>
      <c r="C46" s="1" t="s">
        <v>188</v>
      </c>
      <c r="D46" s="1" t="s">
        <v>189</v>
      </c>
      <c r="E46" s="3" t="s">
        <v>190</v>
      </c>
      <c r="F46" s="1" t="s">
        <v>191</v>
      </c>
      <c r="G46" s="1" t="s">
        <v>15</v>
      </c>
      <c r="H46" s="1" t="s">
        <v>15</v>
      </c>
      <c r="I46" s="1" t="s">
        <v>15</v>
      </c>
      <c r="J46" s="1" t="s">
        <v>16</v>
      </c>
      <c r="K46" s="2"/>
      <c r="L46" s="5">
        <f>K46*1672.00</f>
        <v>0</v>
      </c>
    </row>
    <row r="47" spans="1:12">
      <c r="A47" s="1"/>
      <c r="B47" s="1">
        <v>820150</v>
      </c>
      <c r="C47" s="1" t="s">
        <v>192</v>
      </c>
      <c r="D47" s="1" t="s">
        <v>193</v>
      </c>
      <c r="E47" s="3" t="s">
        <v>194</v>
      </c>
      <c r="F47" s="1" t="s">
        <v>195</v>
      </c>
      <c r="G47" s="1" t="s">
        <v>15</v>
      </c>
      <c r="H47" s="1" t="s">
        <v>15</v>
      </c>
      <c r="I47" s="1" t="s">
        <v>15</v>
      </c>
      <c r="J47" s="1" t="s">
        <v>16</v>
      </c>
      <c r="K47" s="2"/>
      <c r="L47" s="5">
        <f>K47*2530.00</f>
        <v>0</v>
      </c>
    </row>
    <row r="48" spans="1:12">
      <c r="A48" s="1"/>
      <c r="B48" s="1">
        <v>820151</v>
      </c>
      <c r="C48" s="1" t="s">
        <v>196</v>
      </c>
      <c r="D48" s="1" t="s">
        <v>197</v>
      </c>
      <c r="E48" s="3" t="s">
        <v>198</v>
      </c>
      <c r="F48" s="1" t="s">
        <v>199</v>
      </c>
      <c r="G48" s="1" t="s">
        <v>15</v>
      </c>
      <c r="H48" s="1" t="s">
        <v>15</v>
      </c>
      <c r="I48" s="1" t="s">
        <v>15</v>
      </c>
      <c r="J48" s="1" t="s">
        <v>16</v>
      </c>
      <c r="K48" s="2"/>
      <c r="L48" s="5">
        <f>K48*312.00</f>
        <v>0</v>
      </c>
    </row>
    <row r="49" spans="1:12">
      <c r="A49" s="1"/>
      <c r="B49" s="1">
        <v>820152</v>
      </c>
      <c r="C49" s="1" t="s">
        <v>200</v>
      </c>
      <c r="D49" s="1" t="s">
        <v>201</v>
      </c>
      <c r="E49" s="3" t="s">
        <v>202</v>
      </c>
      <c r="F49" s="1" t="s">
        <v>203</v>
      </c>
      <c r="G49" s="1" t="s">
        <v>15</v>
      </c>
      <c r="H49" s="1" t="s">
        <v>15</v>
      </c>
      <c r="I49" s="1" t="s">
        <v>15</v>
      </c>
      <c r="J49" s="1" t="s">
        <v>16</v>
      </c>
      <c r="K49" s="2"/>
      <c r="L49" s="5">
        <f>K49*482.00</f>
        <v>0</v>
      </c>
    </row>
    <row r="50" spans="1:12">
      <c r="A50" s="1"/>
      <c r="B50" s="1">
        <v>820153</v>
      </c>
      <c r="C50" s="1" t="s">
        <v>204</v>
      </c>
      <c r="D50" s="1" t="s">
        <v>205</v>
      </c>
      <c r="E50" s="3" t="s">
        <v>206</v>
      </c>
      <c r="F50" s="1" t="s">
        <v>207</v>
      </c>
      <c r="G50" s="1" t="s">
        <v>15</v>
      </c>
      <c r="H50" s="1" t="s">
        <v>15</v>
      </c>
      <c r="I50" s="1" t="s">
        <v>15</v>
      </c>
      <c r="J50" s="1" t="s">
        <v>16</v>
      </c>
      <c r="K50" s="2"/>
      <c r="L50" s="5">
        <f>K50*352.00</f>
        <v>0</v>
      </c>
    </row>
    <row r="51" spans="1:12">
      <c r="A51" s="1"/>
      <c r="B51" s="1">
        <v>820154</v>
      </c>
      <c r="C51" s="1" t="s">
        <v>208</v>
      </c>
      <c r="D51" s="1" t="s">
        <v>209</v>
      </c>
      <c r="E51" s="3" t="s">
        <v>210</v>
      </c>
      <c r="F51" s="1" t="s">
        <v>211</v>
      </c>
      <c r="G51" s="1" t="s">
        <v>15</v>
      </c>
      <c r="H51" s="1" t="s">
        <v>15</v>
      </c>
      <c r="I51" s="1" t="s">
        <v>15</v>
      </c>
      <c r="J51" s="1" t="s">
        <v>16</v>
      </c>
      <c r="K51" s="2"/>
      <c r="L51" s="5">
        <f>K51*392.00</f>
        <v>0</v>
      </c>
    </row>
    <row r="52" spans="1:12">
      <c r="A52" s="1"/>
      <c r="B52" s="1">
        <v>820155</v>
      </c>
      <c r="C52" s="1" t="s">
        <v>212</v>
      </c>
      <c r="D52" s="1" t="s">
        <v>213</v>
      </c>
      <c r="E52" s="3" t="s">
        <v>214</v>
      </c>
      <c r="F52" s="1" t="s">
        <v>215</v>
      </c>
      <c r="G52" s="1" t="s">
        <v>15</v>
      </c>
      <c r="H52" s="1" t="s">
        <v>15</v>
      </c>
      <c r="I52" s="1" t="s">
        <v>15</v>
      </c>
      <c r="J52" s="1" t="s">
        <v>16</v>
      </c>
      <c r="K52" s="2"/>
      <c r="L52" s="5">
        <f>K52*452.00</f>
        <v>0</v>
      </c>
    </row>
    <row r="53" spans="1:12">
      <c r="A53" s="1"/>
      <c r="B53" s="1">
        <v>820156</v>
      </c>
      <c r="C53" s="1" t="s">
        <v>216</v>
      </c>
      <c r="D53" s="1" t="s">
        <v>217</v>
      </c>
      <c r="E53" s="3" t="s">
        <v>218</v>
      </c>
      <c r="F53" s="1" t="s">
        <v>219</v>
      </c>
      <c r="G53" s="1" t="s">
        <v>15</v>
      </c>
      <c r="H53" s="1" t="s">
        <v>15</v>
      </c>
      <c r="I53" s="1" t="s">
        <v>15</v>
      </c>
      <c r="J53" s="1" t="s">
        <v>16</v>
      </c>
      <c r="K53" s="2"/>
      <c r="L53" s="5">
        <f>K53*932.00</f>
        <v>0</v>
      </c>
    </row>
    <row r="54" spans="1:12">
      <c r="A54" s="1"/>
      <c r="B54" s="1">
        <v>820157</v>
      </c>
      <c r="C54" s="1" t="s">
        <v>220</v>
      </c>
      <c r="D54" s="1" t="s">
        <v>221</v>
      </c>
      <c r="E54" s="3" t="s">
        <v>222</v>
      </c>
      <c r="F54" s="1" t="s">
        <v>223</v>
      </c>
      <c r="G54" s="1" t="s">
        <v>15</v>
      </c>
      <c r="H54" s="1" t="s">
        <v>15</v>
      </c>
      <c r="I54" s="1" t="s">
        <v>15</v>
      </c>
      <c r="J54" s="1" t="s">
        <v>16</v>
      </c>
      <c r="K54" s="2"/>
      <c r="L54" s="5">
        <f>K54*1112.00</f>
        <v>0</v>
      </c>
    </row>
    <row r="55" spans="1:12">
      <c r="A55" s="1"/>
      <c r="B55" s="1">
        <v>820158</v>
      </c>
      <c r="C55" s="1" t="s">
        <v>224</v>
      </c>
      <c r="D55" s="1" t="s">
        <v>225</v>
      </c>
      <c r="E55" s="3" t="s">
        <v>226</v>
      </c>
      <c r="F55" s="1" t="s">
        <v>227</v>
      </c>
      <c r="G55" s="1" t="s">
        <v>15</v>
      </c>
      <c r="H55" s="1" t="s">
        <v>15</v>
      </c>
      <c r="I55" s="1" t="s">
        <v>15</v>
      </c>
      <c r="J55" s="1" t="s">
        <v>16</v>
      </c>
      <c r="K55" s="2"/>
      <c r="L55" s="5">
        <f>K55*1253.00</f>
        <v>0</v>
      </c>
    </row>
    <row r="56" spans="1:12">
      <c r="A56" s="1"/>
      <c r="B56" s="1">
        <v>820159</v>
      </c>
      <c r="C56" s="1" t="s">
        <v>228</v>
      </c>
      <c r="D56" s="1" t="s">
        <v>229</v>
      </c>
      <c r="E56" s="3" t="s">
        <v>230</v>
      </c>
      <c r="F56" s="1" t="s">
        <v>231</v>
      </c>
      <c r="G56" s="1" t="s">
        <v>15</v>
      </c>
      <c r="H56" s="1" t="s">
        <v>15</v>
      </c>
      <c r="I56" s="1" t="s">
        <v>15</v>
      </c>
      <c r="J56" s="1" t="s">
        <v>16</v>
      </c>
      <c r="K56" s="2"/>
      <c r="L56" s="5">
        <f>K56*78.00</f>
        <v>0</v>
      </c>
    </row>
    <row r="57" spans="1:12">
      <c r="A57" s="1"/>
      <c r="B57" s="1">
        <v>820160</v>
      </c>
      <c r="C57" s="1" t="s">
        <v>232</v>
      </c>
      <c r="D57" s="1" t="s">
        <v>233</v>
      </c>
      <c r="E57" s="3" t="s">
        <v>234</v>
      </c>
      <c r="F57" s="1" t="s">
        <v>235</v>
      </c>
      <c r="G57" s="1" t="s">
        <v>15</v>
      </c>
      <c r="H57" s="1" t="s">
        <v>15</v>
      </c>
      <c r="I57" s="1" t="s">
        <v>15</v>
      </c>
      <c r="J57" s="1" t="s">
        <v>16</v>
      </c>
      <c r="K57" s="2"/>
      <c r="L57" s="5">
        <f>K57*108.00</f>
        <v>0</v>
      </c>
    </row>
    <row r="58" spans="1:12">
      <c r="A58" s="1"/>
      <c r="B58" s="1">
        <v>820161</v>
      </c>
      <c r="C58" s="1" t="s">
        <v>236</v>
      </c>
      <c r="D58" s="1" t="s">
        <v>237</v>
      </c>
      <c r="E58" s="3" t="s">
        <v>238</v>
      </c>
      <c r="F58" s="1" t="s">
        <v>239</v>
      </c>
      <c r="G58" s="1" t="s">
        <v>15</v>
      </c>
      <c r="H58" s="1" t="s">
        <v>15</v>
      </c>
      <c r="I58" s="1" t="s">
        <v>15</v>
      </c>
      <c r="J58" s="1" t="s">
        <v>16</v>
      </c>
      <c r="K58" s="2"/>
      <c r="L58" s="5">
        <f>K58*128.00</f>
        <v>0</v>
      </c>
    </row>
    <row r="59" spans="1:12">
      <c r="A59" s="1"/>
      <c r="B59" s="1">
        <v>820162</v>
      </c>
      <c r="C59" s="1" t="s">
        <v>240</v>
      </c>
      <c r="D59" s="1" t="s">
        <v>241</v>
      </c>
      <c r="E59" s="3" t="s">
        <v>242</v>
      </c>
      <c r="F59" s="1" t="s">
        <v>243</v>
      </c>
      <c r="G59" s="1" t="s">
        <v>15</v>
      </c>
      <c r="H59" s="1" t="s">
        <v>15</v>
      </c>
      <c r="I59" s="1" t="s">
        <v>15</v>
      </c>
      <c r="J59" s="1" t="s">
        <v>16</v>
      </c>
      <c r="K59" s="2"/>
      <c r="L59" s="5">
        <f>K59*137.00</f>
        <v>0</v>
      </c>
    </row>
    <row r="60" spans="1:12">
      <c r="A60" s="1"/>
      <c r="B60" s="1">
        <v>820163</v>
      </c>
      <c r="C60" s="1" t="s">
        <v>244</v>
      </c>
      <c r="D60" s="1" t="s">
        <v>245</v>
      </c>
      <c r="E60" s="3" t="s">
        <v>246</v>
      </c>
      <c r="F60" s="1" t="s">
        <v>247</v>
      </c>
      <c r="G60" s="1" t="s">
        <v>15</v>
      </c>
      <c r="H60" s="1" t="s">
        <v>15</v>
      </c>
      <c r="I60" s="1" t="s">
        <v>15</v>
      </c>
      <c r="J60" s="1" t="s">
        <v>16</v>
      </c>
      <c r="K60" s="2"/>
      <c r="L60" s="5">
        <f>K60*161.00</f>
        <v>0</v>
      </c>
    </row>
    <row r="61" spans="1:12">
      <c r="A61" s="1"/>
      <c r="B61" s="1">
        <v>820164</v>
      </c>
      <c r="C61" s="1" t="s">
        <v>248</v>
      </c>
      <c r="D61" s="1" t="s">
        <v>249</v>
      </c>
      <c r="E61" s="3" t="s">
        <v>250</v>
      </c>
      <c r="F61" s="1" t="s">
        <v>251</v>
      </c>
      <c r="G61" s="1" t="s">
        <v>15</v>
      </c>
      <c r="H61" s="1" t="s">
        <v>15</v>
      </c>
      <c r="I61" s="1" t="s">
        <v>15</v>
      </c>
      <c r="J61" s="1" t="s">
        <v>16</v>
      </c>
      <c r="K61" s="2"/>
      <c r="L61" s="5">
        <f>K61*189.00</f>
        <v>0</v>
      </c>
    </row>
    <row r="62" spans="1:12">
      <c r="A62" s="1"/>
      <c r="B62" s="1">
        <v>820165</v>
      </c>
      <c r="C62" s="1" t="s">
        <v>252</v>
      </c>
      <c r="D62" s="1" t="s">
        <v>253</v>
      </c>
      <c r="E62" s="3" t="s">
        <v>254</v>
      </c>
      <c r="F62" s="1" t="s">
        <v>255</v>
      </c>
      <c r="G62" s="1" t="s">
        <v>15</v>
      </c>
      <c r="H62" s="1" t="s">
        <v>15</v>
      </c>
      <c r="I62" s="1" t="s">
        <v>15</v>
      </c>
      <c r="J62" s="1" t="s">
        <v>16</v>
      </c>
      <c r="K62" s="2"/>
      <c r="L62" s="5">
        <f>K62*238.00</f>
        <v>0</v>
      </c>
    </row>
    <row r="63" spans="1:12">
      <c r="A63" s="1"/>
      <c r="B63" s="1">
        <v>820166</v>
      </c>
      <c r="C63" s="1" t="s">
        <v>256</v>
      </c>
      <c r="D63" s="1" t="s">
        <v>257</v>
      </c>
      <c r="E63" s="3" t="s">
        <v>258</v>
      </c>
      <c r="F63" s="1" t="s">
        <v>259</v>
      </c>
      <c r="G63" s="1" t="s">
        <v>15</v>
      </c>
      <c r="H63" s="1" t="s">
        <v>15</v>
      </c>
      <c r="I63" s="1" t="s">
        <v>15</v>
      </c>
      <c r="J63" s="1" t="s">
        <v>16</v>
      </c>
      <c r="K63" s="2"/>
      <c r="L63" s="5">
        <f>K63*107.00</f>
        <v>0</v>
      </c>
    </row>
    <row r="64" spans="1:12">
      <c r="A64" s="1"/>
      <c r="B64" s="1">
        <v>820167</v>
      </c>
      <c r="C64" s="1" t="s">
        <v>260</v>
      </c>
      <c r="D64" s="1" t="s">
        <v>261</v>
      </c>
      <c r="E64" s="3" t="s">
        <v>262</v>
      </c>
      <c r="F64" s="1" t="s">
        <v>263</v>
      </c>
      <c r="G64" s="1" t="s">
        <v>15</v>
      </c>
      <c r="H64" s="1" t="s">
        <v>15</v>
      </c>
      <c r="I64" s="1" t="s">
        <v>15</v>
      </c>
      <c r="J64" s="1" t="s">
        <v>16</v>
      </c>
      <c r="K64" s="2"/>
      <c r="L64" s="5">
        <f>K64*139.00</f>
        <v>0</v>
      </c>
    </row>
    <row r="65" spans="1:12">
      <c r="A65" s="1"/>
      <c r="B65" s="1">
        <v>820168</v>
      </c>
      <c r="C65" s="1" t="s">
        <v>264</v>
      </c>
      <c r="D65" s="1" t="s">
        <v>265</v>
      </c>
      <c r="E65" s="3" t="s">
        <v>266</v>
      </c>
      <c r="F65" s="1" t="s">
        <v>267</v>
      </c>
      <c r="G65" s="1" t="s">
        <v>15</v>
      </c>
      <c r="H65" s="1" t="s">
        <v>15</v>
      </c>
      <c r="I65" s="1" t="s">
        <v>15</v>
      </c>
      <c r="J65" s="1" t="s">
        <v>16</v>
      </c>
      <c r="K65" s="2"/>
      <c r="L65" s="5">
        <f>K65*153.00</f>
        <v>0</v>
      </c>
    </row>
    <row r="66" spans="1:12">
      <c r="A66" s="1"/>
      <c r="B66" s="1">
        <v>820169</v>
      </c>
      <c r="C66" s="1" t="s">
        <v>268</v>
      </c>
      <c r="D66" s="1" t="s">
        <v>269</v>
      </c>
      <c r="E66" s="3" t="s">
        <v>270</v>
      </c>
      <c r="F66" s="1" t="s">
        <v>271</v>
      </c>
      <c r="G66" s="1" t="s">
        <v>15</v>
      </c>
      <c r="H66" s="1" t="s">
        <v>15</v>
      </c>
      <c r="I66" s="1" t="s">
        <v>15</v>
      </c>
      <c r="J66" s="1" t="s">
        <v>16</v>
      </c>
      <c r="K66" s="2"/>
      <c r="L66" s="5">
        <f>K66*181.00</f>
        <v>0</v>
      </c>
    </row>
    <row r="67" spans="1:12">
      <c r="A67" s="1"/>
      <c r="B67" s="1">
        <v>820170</v>
      </c>
      <c r="C67" s="1" t="s">
        <v>272</v>
      </c>
      <c r="D67" s="1" t="s">
        <v>273</v>
      </c>
      <c r="E67" s="3" t="s">
        <v>274</v>
      </c>
      <c r="F67" s="1" t="s">
        <v>275</v>
      </c>
      <c r="G67" s="1" t="s">
        <v>15</v>
      </c>
      <c r="H67" s="1" t="s">
        <v>15</v>
      </c>
      <c r="I67" s="1" t="s">
        <v>15</v>
      </c>
      <c r="J67" s="1" t="s">
        <v>16</v>
      </c>
      <c r="K67" s="2"/>
      <c r="L67" s="5">
        <f>K67*203.00</f>
        <v>0</v>
      </c>
    </row>
    <row r="68" spans="1:12">
      <c r="A68" s="1"/>
      <c r="B68" s="1">
        <v>820171</v>
      </c>
      <c r="C68" s="1" t="s">
        <v>276</v>
      </c>
      <c r="D68" s="1" t="s">
        <v>277</v>
      </c>
      <c r="E68" s="3" t="s">
        <v>278</v>
      </c>
      <c r="F68" s="1" t="s">
        <v>279</v>
      </c>
      <c r="G68" s="1" t="s">
        <v>15</v>
      </c>
      <c r="H68" s="1" t="s">
        <v>15</v>
      </c>
      <c r="I68" s="1" t="s">
        <v>15</v>
      </c>
      <c r="J68" s="1" t="s">
        <v>16</v>
      </c>
      <c r="K68" s="2"/>
      <c r="L68" s="5">
        <f>K68*232.00</f>
        <v>0</v>
      </c>
    </row>
    <row r="69" spans="1:12">
      <c r="A69" s="1"/>
      <c r="B69" s="1">
        <v>820172</v>
      </c>
      <c r="C69" s="1" t="s">
        <v>280</v>
      </c>
      <c r="D69" s="1" t="s">
        <v>281</v>
      </c>
      <c r="E69" s="3" t="s">
        <v>282</v>
      </c>
      <c r="F69" s="1" t="s">
        <v>283</v>
      </c>
      <c r="G69" s="1" t="s">
        <v>15</v>
      </c>
      <c r="H69" s="1" t="s">
        <v>15</v>
      </c>
      <c r="I69" s="1" t="s">
        <v>15</v>
      </c>
      <c r="J69" s="1" t="s">
        <v>16</v>
      </c>
      <c r="K69" s="2"/>
      <c r="L69" s="5">
        <f>K69*308.00</f>
        <v>0</v>
      </c>
    </row>
    <row r="70" spans="1:12">
      <c r="A70" s="1"/>
      <c r="B70" s="1">
        <v>820173</v>
      </c>
      <c r="C70" s="1" t="s">
        <v>284</v>
      </c>
      <c r="D70" s="1" t="s">
        <v>285</v>
      </c>
      <c r="E70" s="3" t="s">
        <v>286</v>
      </c>
      <c r="F70" s="1" t="s">
        <v>287</v>
      </c>
      <c r="G70" s="1" t="s">
        <v>15</v>
      </c>
      <c r="H70" s="1" t="s">
        <v>15</v>
      </c>
      <c r="I70" s="1" t="s">
        <v>15</v>
      </c>
      <c r="J70" s="1" t="s">
        <v>16</v>
      </c>
      <c r="K70" s="2"/>
      <c r="L70" s="5">
        <f>K70*329.00</f>
        <v>0</v>
      </c>
    </row>
    <row r="71" spans="1:12">
      <c r="A71" s="1"/>
      <c r="B71" s="1">
        <v>820174</v>
      </c>
      <c r="C71" s="1" t="s">
        <v>288</v>
      </c>
      <c r="D71" s="1" t="s">
        <v>289</v>
      </c>
      <c r="E71" s="3" t="s">
        <v>290</v>
      </c>
      <c r="F71" s="1" t="s">
        <v>291</v>
      </c>
      <c r="G71" s="1" t="s">
        <v>15</v>
      </c>
      <c r="H71" s="1" t="s">
        <v>15</v>
      </c>
      <c r="I71" s="1" t="s">
        <v>15</v>
      </c>
      <c r="J71" s="1" t="s">
        <v>16</v>
      </c>
      <c r="K71" s="2"/>
      <c r="L71" s="5">
        <f>K71*397.00</f>
        <v>0</v>
      </c>
    </row>
    <row r="72" spans="1:12">
      <c r="A72" s="1"/>
      <c r="B72" s="1">
        <v>820175</v>
      </c>
      <c r="C72" s="1" t="s">
        <v>292</v>
      </c>
      <c r="D72" s="1" t="s">
        <v>293</v>
      </c>
      <c r="E72" s="3" t="s">
        <v>294</v>
      </c>
      <c r="F72" s="1" t="s">
        <v>295</v>
      </c>
      <c r="G72" s="1" t="s">
        <v>15</v>
      </c>
      <c r="H72" s="1" t="s">
        <v>15</v>
      </c>
      <c r="I72" s="1" t="s">
        <v>15</v>
      </c>
      <c r="J72" s="1" t="s">
        <v>16</v>
      </c>
      <c r="K72" s="2"/>
      <c r="L72" s="5">
        <f>K72*401.00</f>
        <v>0</v>
      </c>
    </row>
    <row r="73" spans="1:12">
      <c r="A73" s="1"/>
      <c r="B73" s="1">
        <v>820176</v>
      </c>
      <c r="C73" s="1" t="s">
        <v>296</v>
      </c>
      <c r="D73" s="1" t="s">
        <v>297</v>
      </c>
      <c r="E73" s="3" t="s">
        <v>298</v>
      </c>
      <c r="F73" s="1" t="s">
        <v>299</v>
      </c>
      <c r="G73" s="1" t="s">
        <v>15</v>
      </c>
      <c r="H73" s="1" t="s">
        <v>15</v>
      </c>
      <c r="I73" s="1" t="s">
        <v>15</v>
      </c>
      <c r="J73" s="1" t="s">
        <v>16</v>
      </c>
      <c r="K73" s="2"/>
      <c r="L73" s="5">
        <f>K73*529.00</f>
        <v>0</v>
      </c>
    </row>
    <row r="74" spans="1:12">
      <c r="A74" s="1"/>
      <c r="B74" s="1">
        <v>820177</v>
      </c>
      <c r="C74" s="1" t="s">
        <v>300</v>
      </c>
      <c r="D74" s="1" t="s">
        <v>301</v>
      </c>
      <c r="E74" s="3" t="s">
        <v>302</v>
      </c>
      <c r="F74" s="1" t="s">
        <v>303</v>
      </c>
      <c r="G74" s="1" t="s">
        <v>15</v>
      </c>
      <c r="H74" s="1" t="s">
        <v>15</v>
      </c>
      <c r="I74" s="1" t="s">
        <v>15</v>
      </c>
      <c r="J74" s="1" t="s">
        <v>16</v>
      </c>
      <c r="K74" s="2"/>
      <c r="L74" s="5">
        <f>K74*217.00</f>
        <v>0</v>
      </c>
    </row>
    <row r="75" spans="1:12">
      <c r="A75" s="1"/>
      <c r="B75" s="1">
        <v>820178</v>
      </c>
      <c r="C75" s="1" t="s">
        <v>304</v>
      </c>
      <c r="D75" s="1" t="s">
        <v>305</v>
      </c>
      <c r="E75" s="3" t="s">
        <v>306</v>
      </c>
      <c r="F75" s="1" t="s">
        <v>307</v>
      </c>
      <c r="G75" s="1" t="s">
        <v>15</v>
      </c>
      <c r="H75" s="1" t="s">
        <v>15</v>
      </c>
      <c r="I75" s="1" t="s">
        <v>15</v>
      </c>
      <c r="J75" s="1" t="s">
        <v>16</v>
      </c>
      <c r="K75" s="2"/>
      <c r="L75" s="5">
        <f>K75*254.00</f>
        <v>0</v>
      </c>
    </row>
    <row r="76" spans="1:12">
      <c r="A76" s="1"/>
      <c r="B76" s="1">
        <v>820179</v>
      </c>
      <c r="C76" s="1" t="s">
        <v>308</v>
      </c>
      <c r="D76" s="1" t="s">
        <v>309</v>
      </c>
      <c r="E76" s="3" t="s">
        <v>310</v>
      </c>
      <c r="F76" s="1" t="s">
        <v>311</v>
      </c>
      <c r="G76" s="1" t="s">
        <v>15</v>
      </c>
      <c r="H76" s="1" t="s">
        <v>15</v>
      </c>
      <c r="I76" s="1" t="s">
        <v>15</v>
      </c>
      <c r="J76" s="1" t="s">
        <v>16</v>
      </c>
      <c r="K76" s="2"/>
      <c r="L76" s="5">
        <f>K76*286.00</f>
        <v>0</v>
      </c>
    </row>
    <row r="77" spans="1:12">
      <c r="A77" s="1"/>
      <c r="B77" s="1">
        <v>820180</v>
      </c>
      <c r="C77" s="1" t="s">
        <v>312</v>
      </c>
      <c r="D77" s="1" t="s">
        <v>313</v>
      </c>
      <c r="E77" s="3" t="s">
        <v>314</v>
      </c>
      <c r="F77" s="1" t="s">
        <v>315</v>
      </c>
      <c r="G77" s="1" t="s">
        <v>15</v>
      </c>
      <c r="H77" s="1" t="s">
        <v>15</v>
      </c>
      <c r="I77" s="1" t="s">
        <v>15</v>
      </c>
      <c r="J77" s="1" t="s">
        <v>16</v>
      </c>
      <c r="K77" s="2"/>
      <c r="L77" s="5">
        <f>K77*315.00</f>
        <v>0</v>
      </c>
    </row>
    <row r="78" spans="1:12">
      <c r="A78" s="1"/>
      <c r="B78" s="1">
        <v>820181</v>
      </c>
      <c r="C78" s="1" t="s">
        <v>316</v>
      </c>
      <c r="D78" s="1" t="s">
        <v>317</v>
      </c>
      <c r="E78" s="3" t="s">
        <v>318</v>
      </c>
      <c r="F78" s="1" t="s">
        <v>319</v>
      </c>
      <c r="G78" s="1" t="s">
        <v>15</v>
      </c>
      <c r="H78" s="1" t="s">
        <v>15</v>
      </c>
      <c r="I78" s="1" t="s">
        <v>15</v>
      </c>
      <c r="J78" s="1" t="s">
        <v>16</v>
      </c>
      <c r="K78" s="2"/>
      <c r="L78" s="5">
        <f>K78*382.00</f>
        <v>0</v>
      </c>
    </row>
    <row r="79" spans="1:12">
      <c r="A79" s="1"/>
      <c r="B79" s="1">
        <v>820182</v>
      </c>
      <c r="C79" s="1" t="s">
        <v>320</v>
      </c>
      <c r="D79" s="1" t="s">
        <v>321</v>
      </c>
      <c r="E79" s="3" t="s">
        <v>322</v>
      </c>
      <c r="F79" s="1" t="s">
        <v>323</v>
      </c>
      <c r="G79" s="1" t="s">
        <v>15</v>
      </c>
      <c r="H79" s="1" t="s">
        <v>15</v>
      </c>
      <c r="I79" s="1" t="s">
        <v>15</v>
      </c>
      <c r="J79" s="1" t="s">
        <v>16</v>
      </c>
      <c r="K79" s="2"/>
      <c r="L79" s="5">
        <f>K79*441.00</f>
        <v>0</v>
      </c>
    </row>
    <row r="80" spans="1:12">
      <c r="A80" s="1"/>
      <c r="B80" s="1">
        <v>820183</v>
      </c>
      <c r="C80" s="1" t="s">
        <v>324</v>
      </c>
      <c r="D80" s="1" t="s">
        <v>325</v>
      </c>
      <c r="E80" s="3" t="s">
        <v>326</v>
      </c>
      <c r="F80" s="1" t="s">
        <v>127</v>
      </c>
      <c r="G80" s="1" t="s">
        <v>15</v>
      </c>
      <c r="H80" s="1" t="s">
        <v>15</v>
      </c>
      <c r="I80" s="1" t="s">
        <v>15</v>
      </c>
      <c r="J80" s="1" t="s">
        <v>16</v>
      </c>
      <c r="K80" s="2"/>
      <c r="L80" s="5">
        <f>K80*566.00</f>
        <v>0</v>
      </c>
    </row>
    <row r="81" spans="1:12">
      <c r="A81" s="1"/>
      <c r="B81" s="1">
        <v>820184</v>
      </c>
      <c r="C81" s="1" t="s">
        <v>327</v>
      </c>
      <c r="D81" s="1" t="s">
        <v>328</v>
      </c>
      <c r="E81" s="3" t="s">
        <v>329</v>
      </c>
      <c r="F81" s="1" t="s">
        <v>330</v>
      </c>
      <c r="G81" s="1" t="s">
        <v>15</v>
      </c>
      <c r="H81" s="1" t="s">
        <v>15</v>
      </c>
      <c r="I81" s="1" t="s">
        <v>15</v>
      </c>
      <c r="J81" s="1" t="s">
        <v>16</v>
      </c>
      <c r="K81" s="2"/>
      <c r="L81" s="5">
        <f>K81*611.00</f>
        <v>0</v>
      </c>
    </row>
    <row r="82" spans="1:12">
      <c r="A82" s="1"/>
      <c r="B82" s="1">
        <v>820185</v>
      </c>
      <c r="C82" s="1" t="s">
        <v>331</v>
      </c>
      <c r="D82" s="1" t="s">
        <v>332</v>
      </c>
      <c r="E82" s="3" t="s">
        <v>333</v>
      </c>
      <c r="F82" s="1" t="s">
        <v>334</v>
      </c>
      <c r="G82" s="1" t="s">
        <v>15</v>
      </c>
      <c r="H82" s="1" t="s">
        <v>15</v>
      </c>
      <c r="I82" s="1" t="s">
        <v>15</v>
      </c>
      <c r="J82" s="1" t="s">
        <v>16</v>
      </c>
      <c r="K82" s="2"/>
      <c r="L82" s="5">
        <f>K82*739.00</f>
        <v>0</v>
      </c>
    </row>
    <row r="83" spans="1:12">
      <c r="A83" s="1"/>
      <c r="B83" s="1">
        <v>820186</v>
      </c>
      <c r="C83" s="1" t="s">
        <v>335</v>
      </c>
      <c r="D83" s="1" t="s">
        <v>336</v>
      </c>
      <c r="E83" s="3" t="s">
        <v>337</v>
      </c>
      <c r="F83" s="1" t="s">
        <v>338</v>
      </c>
      <c r="G83" s="1" t="s">
        <v>15</v>
      </c>
      <c r="H83" s="1" t="s">
        <v>15</v>
      </c>
      <c r="I83" s="1" t="s">
        <v>15</v>
      </c>
      <c r="J83" s="1" t="s">
        <v>16</v>
      </c>
      <c r="K83" s="2"/>
      <c r="L83" s="5">
        <f>K83*805.00</f>
        <v>0</v>
      </c>
    </row>
    <row r="84" spans="1:12">
      <c r="A84" s="1"/>
      <c r="B84" s="1">
        <v>820187</v>
      </c>
      <c r="C84" s="1" t="s">
        <v>339</v>
      </c>
      <c r="D84" s="1" t="s">
        <v>340</v>
      </c>
      <c r="E84" s="3" t="s">
        <v>341</v>
      </c>
      <c r="F84" s="1" t="s">
        <v>342</v>
      </c>
      <c r="G84" s="1" t="s">
        <v>15</v>
      </c>
      <c r="H84" s="1" t="s">
        <v>15</v>
      </c>
      <c r="I84" s="1" t="s">
        <v>15</v>
      </c>
      <c r="J84" s="1" t="s">
        <v>16</v>
      </c>
      <c r="K84" s="2"/>
      <c r="L84" s="5">
        <f>K84*335.00</f>
        <v>0</v>
      </c>
    </row>
    <row r="85" spans="1:12">
      <c r="A85" s="1"/>
      <c r="B85" s="1">
        <v>820188</v>
      </c>
      <c r="C85" s="1" t="s">
        <v>343</v>
      </c>
      <c r="D85" s="1" t="s">
        <v>344</v>
      </c>
      <c r="E85" s="3" t="s">
        <v>345</v>
      </c>
      <c r="F85" s="1" t="s">
        <v>346</v>
      </c>
      <c r="G85" s="1" t="s">
        <v>15</v>
      </c>
      <c r="H85" s="1" t="s">
        <v>15</v>
      </c>
      <c r="I85" s="1" t="s">
        <v>15</v>
      </c>
      <c r="J85" s="1" t="s">
        <v>16</v>
      </c>
      <c r="K85" s="2"/>
      <c r="L85" s="5">
        <f>K85*406.00</f>
        <v>0</v>
      </c>
    </row>
    <row r="86" spans="1:12">
      <c r="A86" s="1"/>
      <c r="B86" s="1">
        <v>820189</v>
      </c>
      <c r="C86" s="1" t="s">
        <v>347</v>
      </c>
      <c r="D86" s="1" t="s">
        <v>348</v>
      </c>
      <c r="E86" s="3" t="s">
        <v>349</v>
      </c>
      <c r="F86" s="1" t="s">
        <v>350</v>
      </c>
      <c r="G86" s="1" t="s">
        <v>15</v>
      </c>
      <c r="H86" s="1" t="s">
        <v>15</v>
      </c>
      <c r="I86" s="1" t="s">
        <v>15</v>
      </c>
      <c r="J86" s="1" t="s">
        <v>16</v>
      </c>
      <c r="K86" s="2"/>
      <c r="L86" s="5">
        <f>K86*451.00</f>
        <v>0</v>
      </c>
    </row>
    <row r="87" spans="1:12">
      <c r="A87" s="1"/>
      <c r="B87" s="1">
        <v>820190</v>
      </c>
      <c r="C87" s="1" t="s">
        <v>351</v>
      </c>
      <c r="D87" s="1" t="s">
        <v>352</v>
      </c>
      <c r="E87" s="3" t="s">
        <v>353</v>
      </c>
      <c r="F87" s="1" t="s">
        <v>354</v>
      </c>
      <c r="G87" s="1" t="s">
        <v>15</v>
      </c>
      <c r="H87" s="1" t="s">
        <v>15</v>
      </c>
      <c r="I87" s="1" t="s">
        <v>15</v>
      </c>
      <c r="J87" s="1" t="s">
        <v>16</v>
      </c>
      <c r="K87" s="2"/>
      <c r="L87" s="5">
        <f>K87*520.00</f>
        <v>0</v>
      </c>
    </row>
    <row r="88" spans="1:12">
      <c r="A88" s="1"/>
      <c r="B88" s="1">
        <v>820191</v>
      </c>
      <c r="C88" s="1" t="s">
        <v>355</v>
      </c>
      <c r="D88" s="1" t="s">
        <v>356</v>
      </c>
      <c r="E88" s="3" t="s">
        <v>357</v>
      </c>
      <c r="F88" s="1" t="s">
        <v>358</v>
      </c>
      <c r="G88" s="1" t="s">
        <v>15</v>
      </c>
      <c r="H88" s="1" t="s">
        <v>15</v>
      </c>
      <c r="I88" s="1" t="s">
        <v>15</v>
      </c>
      <c r="J88" s="1" t="s">
        <v>16</v>
      </c>
      <c r="K88" s="2"/>
      <c r="L88" s="5">
        <f>K88*618.00</f>
        <v>0</v>
      </c>
    </row>
    <row r="89" spans="1:12">
      <c r="A89" s="1"/>
      <c r="B89" s="1">
        <v>820192</v>
      </c>
      <c r="C89" s="1" t="s">
        <v>359</v>
      </c>
      <c r="D89" s="1" t="s">
        <v>360</v>
      </c>
      <c r="E89" s="3" t="s">
        <v>361</v>
      </c>
      <c r="F89" s="1" t="s">
        <v>362</v>
      </c>
      <c r="G89" s="1" t="s">
        <v>15</v>
      </c>
      <c r="H89" s="1" t="s">
        <v>15</v>
      </c>
      <c r="I89" s="1" t="s">
        <v>15</v>
      </c>
      <c r="J89" s="1" t="s">
        <v>16</v>
      </c>
      <c r="K89" s="2"/>
      <c r="L89" s="5">
        <f>K89*800.00</f>
        <v>0</v>
      </c>
    </row>
    <row r="90" spans="1:12">
      <c r="A90" s="1"/>
      <c r="B90" s="1">
        <v>820193</v>
      </c>
      <c r="C90" s="1" t="s">
        <v>363</v>
      </c>
      <c r="D90" s="1" t="s">
        <v>364</v>
      </c>
      <c r="E90" s="3" t="s">
        <v>365</v>
      </c>
      <c r="F90" s="1" t="s">
        <v>366</v>
      </c>
      <c r="G90" s="1" t="s">
        <v>15</v>
      </c>
      <c r="H90" s="1" t="s">
        <v>15</v>
      </c>
      <c r="I90" s="1" t="s">
        <v>15</v>
      </c>
      <c r="J90" s="1" t="s">
        <v>16</v>
      </c>
      <c r="K90" s="2"/>
      <c r="L90" s="5">
        <f>K90*917.00</f>
        <v>0</v>
      </c>
    </row>
    <row r="91" spans="1:12">
      <c r="A91" s="1"/>
      <c r="B91" s="1">
        <v>820194</v>
      </c>
      <c r="C91" s="1" t="s">
        <v>367</v>
      </c>
      <c r="D91" s="1" t="s">
        <v>368</v>
      </c>
      <c r="E91" s="3" t="s">
        <v>369</v>
      </c>
      <c r="F91" s="1" t="s">
        <v>370</v>
      </c>
      <c r="G91" s="1" t="s">
        <v>15</v>
      </c>
      <c r="H91" s="1" t="s">
        <v>15</v>
      </c>
      <c r="I91" s="1" t="s">
        <v>15</v>
      </c>
      <c r="J91" s="1" t="s">
        <v>16</v>
      </c>
      <c r="K91" s="2"/>
      <c r="L91" s="5">
        <f>K91*1050.00</f>
        <v>0</v>
      </c>
    </row>
    <row r="92" spans="1:12">
      <c r="A92" s="1"/>
      <c r="B92" s="1">
        <v>820195</v>
      </c>
      <c r="C92" s="1" t="s">
        <v>371</v>
      </c>
      <c r="D92" s="1" t="s">
        <v>372</v>
      </c>
      <c r="E92" s="3" t="s">
        <v>373</v>
      </c>
      <c r="F92" s="1" t="s">
        <v>374</v>
      </c>
      <c r="G92" s="1" t="s">
        <v>15</v>
      </c>
      <c r="H92" s="1" t="s">
        <v>15</v>
      </c>
      <c r="I92" s="1" t="s">
        <v>15</v>
      </c>
      <c r="J92" s="1" t="s">
        <v>16</v>
      </c>
      <c r="K92" s="2"/>
      <c r="L92" s="5">
        <f>K92*1139.00</f>
        <v>0</v>
      </c>
    </row>
    <row r="93" spans="1:12">
      <c r="A93" s="1"/>
      <c r="B93" s="1">
        <v>820196</v>
      </c>
      <c r="C93" s="1" t="s">
        <v>375</v>
      </c>
      <c r="D93" s="1" t="s">
        <v>376</v>
      </c>
      <c r="E93" s="3" t="s">
        <v>377</v>
      </c>
      <c r="F93" s="1" t="s">
        <v>378</v>
      </c>
      <c r="G93" s="1" t="s">
        <v>15</v>
      </c>
      <c r="H93" s="1" t="s">
        <v>15</v>
      </c>
      <c r="I93" s="1" t="s">
        <v>15</v>
      </c>
      <c r="J93" s="1" t="s">
        <v>16</v>
      </c>
      <c r="K93" s="2"/>
      <c r="L93" s="5">
        <f>K93*1304.00</f>
        <v>0</v>
      </c>
    </row>
    <row r="94" spans="1:12">
      <c r="A94" s="1"/>
      <c r="B94" s="1">
        <v>820197</v>
      </c>
      <c r="C94" s="1" t="s">
        <v>379</v>
      </c>
      <c r="D94" s="1" t="s">
        <v>380</v>
      </c>
      <c r="E94" s="3" t="s">
        <v>381</v>
      </c>
      <c r="F94" s="1" t="s">
        <v>382</v>
      </c>
      <c r="G94" s="1" t="s">
        <v>15</v>
      </c>
      <c r="H94" s="1" t="s">
        <v>15</v>
      </c>
      <c r="I94" s="1" t="s">
        <v>15</v>
      </c>
      <c r="J94" s="1" t="s">
        <v>16</v>
      </c>
      <c r="K94" s="2"/>
      <c r="L94" s="5">
        <f>K94*129.00</f>
        <v>0</v>
      </c>
    </row>
    <row r="95" spans="1:12">
      <c r="A95" s="1"/>
      <c r="B95" s="1">
        <v>820198</v>
      </c>
      <c r="C95" s="1" t="s">
        <v>383</v>
      </c>
      <c r="D95" s="1" t="s">
        <v>384</v>
      </c>
      <c r="E95" s="3" t="s">
        <v>385</v>
      </c>
      <c r="F95" s="1" t="s">
        <v>386</v>
      </c>
      <c r="G95" s="1" t="s">
        <v>15</v>
      </c>
      <c r="H95" s="1" t="s">
        <v>15</v>
      </c>
      <c r="I95" s="1" t="s">
        <v>15</v>
      </c>
      <c r="J95" s="1" t="s">
        <v>16</v>
      </c>
      <c r="K95" s="2"/>
      <c r="L95" s="5">
        <f>K95*216.00</f>
        <v>0</v>
      </c>
    </row>
    <row r="96" spans="1:12">
      <c r="A96" s="1"/>
      <c r="B96" s="1">
        <v>820199</v>
      </c>
      <c r="C96" s="1" t="s">
        <v>387</v>
      </c>
      <c r="D96" s="1" t="s">
        <v>388</v>
      </c>
      <c r="E96" s="3" t="s">
        <v>389</v>
      </c>
      <c r="F96" s="1" t="s">
        <v>28</v>
      </c>
      <c r="G96" s="1" t="s">
        <v>15</v>
      </c>
      <c r="H96" s="1" t="s">
        <v>15</v>
      </c>
      <c r="I96" s="1" t="s">
        <v>15</v>
      </c>
      <c r="J96" s="1" t="s">
        <v>16</v>
      </c>
      <c r="K96" s="2"/>
      <c r="L96" s="5">
        <f>K96*221.00</f>
        <v>0</v>
      </c>
    </row>
    <row r="97" spans="1:12">
      <c r="A97" s="1"/>
      <c r="B97" s="1">
        <v>820200</v>
      </c>
      <c r="C97" s="1" t="s">
        <v>390</v>
      </c>
      <c r="D97" s="1" t="s">
        <v>391</v>
      </c>
      <c r="E97" s="3" t="s">
        <v>392</v>
      </c>
      <c r="F97" s="1" t="s">
        <v>393</v>
      </c>
      <c r="G97" s="1" t="s">
        <v>15</v>
      </c>
      <c r="H97" s="1" t="s">
        <v>15</v>
      </c>
      <c r="I97" s="1" t="s">
        <v>15</v>
      </c>
      <c r="J97" s="1" t="s">
        <v>16</v>
      </c>
      <c r="K97" s="2"/>
      <c r="L97" s="5">
        <f>K97*281.00</f>
        <v>0</v>
      </c>
    </row>
    <row r="98" spans="1:12">
      <c r="A98" s="1"/>
      <c r="B98" s="1">
        <v>820201</v>
      </c>
      <c r="C98" s="1" t="s">
        <v>394</v>
      </c>
      <c r="D98" s="1" t="s">
        <v>395</v>
      </c>
      <c r="E98" s="3" t="s">
        <v>396</v>
      </c>
      <c r="F98" s="1" t="s">
        <v>397</v>
      </c>
      <c r="G98" s="1" t="s">
        <v>15</v>
      </c>
      <c r="H98" s="1" t="s">
        <v>15</v>
      </c>
      <c r="I98" s="1" t="s">
        <v>15</v>
      </c>
      <c r="J98" s="1" t="s">
        <v>16</v>
      </c>
      <c r="K98" s="2"/>
      <c r="L98" s="5">
        <f>K98*354.00</f>
        <v>0</v>
      </c>
    </row>
    <row r="99" spans="1:12">
      <c r="A99" s="1"/>
      <c r="B99" s="1">
        <v>820202</v>
      </c>
      <c r="C99" s="1" t="s">
        <v>398</v>
      </c>
      <c r="D99" s="1" t="s">
        <v>399</v>
      </c>
      <c r="E99" s="3" t="s">
        <v>400</v>
      </c>
      <c r="F99" s="1" t="s">
        <v>401</v>
      </c>
      <c r="G99" s="1" t="s">
        <v>15</v>
      </c>
      <c r="H99" s="1" t="s">
        <v>15</v>
      </c>
      <c r="I99" s="1" t="s">
        <v>15</v>
      </c>
      <c r="J99" s="1" t="s">
        <v>16</v>
      </c>
      <c r="K99" s="2"/>
      <c r="L99" s="5">
        <f>K99*447.00</f>
        <v>0</v>
      </c>
    </row>
    <row r="100" spans="1:12">
      <c r="A100" s="1"/>
      <c r="B100" s="1">
        <v>820203</v>
      </c>
      <c r="C100" s="1" t="s">
        <v>402</v>
      </c>
      <c r="D100" s="1" t="s">
        <v>403</v>
      </c>
      <c r="E100" s="3" t="s">
        <v>404</v>
      </c>
      <c r="F100" s="1" t="s">
        <v>405</v>
      </c>
      <c r="G100" s="1" t="s">
        <v>15</v>
      </c>
      <c r="H100" s="1" t="s">
        <v>15</v>
      </c>
      <c r="I100" s="1" t="s">
        <v>15</v>
      </c>
      <c r="J100" s="1" t="s">
        <v>16</v>
      </c>
      <c r="K100" s="2"/>
      <c r="L100" s="5">
        <f>K100*526.00</f>
        <v>0</v>
      </c>
    </row>
    <row r="101" spans="1:12">
      <c r="A101" s="1"/>
      <c r="B101" s="1">
        <v>820204</v>
      </c>
      <c r="C101" s="1" t="s">
        <v>406</v>
      </c>
      <c r="D101" s="1" t="s">
        <v>407</v>
      </c>
      <c r="E101" s="3" t="s">
        <v>408</v>
      </c>
      <c r="F101" s="1" t="s">
        <v>409</v>
      </c>
      <c r="G101" s="1" t="s">
        <v>15</v>
      </c>
      <c r="H101" s="1" t="s">
        <v>15</v>
      </c>
      <c r="I101" s="1" t="s">
        <v>15</v>
      </c>
      <c r="J101" s="1" t="s">
        <v>16</v>
      </c>
      <c r="K101" s="2"/>
      <c r="L101" s="5">
        <f>K101*627.00</f>
        <v>0</v>
      </c>
    </row>
    <row r="102" spans="1:12">
      <c r="A102" s="1"/>
      <c r="B102" s="1">
        <v>820205</v>
      </c>
      <c r="C102" s="1" t="s">
        <v>410</v>
      </c>
      <c r="D102" s="1" t="s">
        <v>411</v>
      </c>
      <c r="E102" s="3" t="s">
        <v>412</v>
      </c>
      <c r="F102" s="1" t="s">
        <v>330</v>
      </c>
      <c r="G102" s="1" t="s">
        <v>15</v>
      </c>
      <c r="H102" s="1" t="s">
        <v>15</v>
      </c>
      <c r="I102" s="1" t="s">
        <v>15</v>
      </c>
      <c r="J102" s="1" t="s">
        <v>16</v>
      </c>
      <c r="K102" s="2"/>
      <c r="L102" s="5">
        <f>K102*611.00</f>
        <v>0</v>
      </c>
    </row>
    <row r="103" spans="1:12">
      <c r="A103" s="1"/>
      <c r="B103" s="1">
        <v>820206</v>
      </c>
      <c r="C103" s="1" t="s">
        <v>413</v>
      </c>
      <c r="D103" s="1" t="s">
        <v>414</v>
      </c>
      <c r="E103" s="3" t="s">
        <v>415</v>
      </c>
      <c r="F103" s="1" t="s">
        <v>416</v>
      </c>
      <c r="G103" s="1" t="s">
        <v>15</v>
      </c>
      <c r="H103" s="1" t="s">
        <v>15</v>
      </c>
      <c r="I103" s="1" t="s">
        <v>15</v>
      </c>
      <c r="J103" s="1" t="s">
        <v>16</v>
      </c>
      <c r="K103" s="2"/>
      <c r="L103" s="5">
        <f>K103*867.00</f>
        <v>0</v>
      </c>
    </row>
    <row r="104" spans="1:12">
      <c r="A104" s="1"/>
      <c r="B104" s="1">
        <v>820207</v>
      </c>
      <c r="C104" s="1" t="s">
        <v>417</v>
      </c>
      <c r="D104" s="1" t="s">
        <v>418</v>
      </c>
      <c r="E104" s="3" t="s">
        <v>419</v>
      </c>
      <c r="F104" s="1" t="s">
        <v>420</v>
      </c>
      <c r="G104" s="1" t="s">
        <v>15</v>
      </c>
      <c r="H104" s="1" t="s">
        <v>15</v>
      </c>
      <c r="I104" s="1" t="s">
        <v>15</v>
      </c>
      <c r="J104" s="1" t="s">
        <v>16</v>
      </c>
      <c r="K104" s="2"/>
      <c r="L104" s="5">
        <f>K104*891.00</f>
        <v>0</v>
      </c>
    </row>
    <row r="105" spans="1:12">
      <c r="A105" s="1"/>
      <c r="B105" s="1">
        <v>820208</v>
      </c>
      <c r="C105" s="1" t="s">
        <v>421</v>
      </c>
      <c r="D105" s="1" t="s">
        <v>422</v>
      </c>
      <c r="E105" s="3" t="s">
        <v>423</v>
      </c>
      <c r="F105" s="1" t="s">
        <v>424</v>
      </c>
      <c r="G105" s="1" t="s">
        <v>15</v>
      </c>
      <c r="H105" s="1" t="s">
        <v>15</v>
      </c>
      <c r="I105" s="1" t="s">
        <v>15</v>
      </c>
      <c r="J105" s="1" t="s">
        <v>16</v>
      </c>
      <c r="K105" s="2"/>
      <c r="L105" s="5">
        <f>K105*848.00</f>
        <v>0</v>
      </c>
    </row>
    <row r="106" spans="1:12">
      <c r="A106" s="1"/>
      <c r="B106" s="1">
        <v>820209</v>
      </c>
      <c r="C106" s="1" t="s">
        <v>425</v>
      </c>
      <c r="D106" s="1" t="s">
        <v>426</v>
      </c>
      <c r="E106" s="3" t="s">
        <v>427</v>
      </c>
      <c r="F106" s="1" t="s">
        <v>428</v>
      </c>
      <c r="G106" s="1" t="s">
        <v>15</v>
      </c>
      <c r="H106" s="1" t="s">
        <v>15</v>
      </c>
      <c r="I106" s="1" t="s">
        <v>15</v>
      </c>
      <c r="J106" s="1" t="s">
        <v>16</v>
      </c>
      <c r="K106" s="2"/>
      <c r="L106" s="5">
        <f>K106*429.00</f>
        <v>0</v>
      </c>
    </row>
    <row r="107" spans="1:12">
      <c r="A107" s="1"/>
      <c r="B107" s="1">
        <v>820210</v>
      </c>
      <c r="C107" s="1" t="s">
        <v>429</v>
      </c>
      <c r="D107" s="1" t="s">
        <v>430</v>
      </c>
      <c r="E107" s="3" t="s">
        <v>431</v>
      </c>
      <c r="F107" s="1" t="s">
        <v>432</v>
      </c>
      <c r="G107" s="1" t="s">
        <v>15</v>
      </c>
      <c r="H107" s="1" t="s">
        <v>15</v>
      </c>
      <c r="I107" s="1" t="s">
        <v>15</v>
      </c>
      <c r="J107" s="1" t="s">
        <v>16</v>
      </c>
      <c r="K107" s="2"/>
      <c r="L107" s="5">
        <f>K107*372.00</f>
        <v>0</v>
      </c>
    </row>
    <row r="108" spans="1:12">
      <c r="A108" s="1"/>
      <c r="B108" s="1">
        <v>820211</v>
      </c>
      <c r="C108" s="1" t="s">
        <v>433</v>
      </c>
      <c r="D108" s="1" t="s">
        <v>434</v>
      </c>
      <c r="E108" s="3" t="s">
        <v>435</v>
      </c>
      <c r="F108" s="1" t="s">
        <v>436</v>
      </c>
      <c r="G108" s="1" t="s">
        <v>15</v>
      </c>
      <c r="H108" s="1" t="s">
        <v>15</v>
      </c>
      <c r="I108" s="1" t="s">
        <v>15</v>
      </c>
      <c r="J108" s="1" t="s">
        <v>16</v>
      </c>
      <c r="K108" s="2"/>
      <c r="L108" s="5">
        <f>K108*446.00</f>
        <v>0</v>
      </c>
    </row>
    <row r="109" spans="1:12">
      <c r="A109" s="1"/>
      <c r="B109" s="1">
        <v>820212</v>
      </c>
      <c r="C109" s="1" t="s">
        <v>437</v>
      </c>
      <c r="D109" s="1" t="s">
        <v>438</v>
      </c>
      <c r="E109" s="3" t="s">
        <v>439</v>
      </c>
      <c r="F109" s="1" t="s">
        <v>440</v>
      </c>
      <c r="G109" s="1" t="s">
        <v>15</v>
      </c>
      <c r="H109" s="1" t="s">
        <v>15</v>
      </c>
      <c r="I109" s="1" t="s">
        <v>15</v>
      </c>
      <c r="J109" s="1" t="s">
        <v>16</v>
      </c>
      <c r="K109" s="2"/>
      <c r="L109" s="5">
        <f>K109*579.00</f>
        <v>0</v>
      </c>
    </row>
    <row r="110" spans="1:12">
      <c r="A110" s="1"/>
      <c r="B110" s="1">
        <v>820213</v>
      </c>
      <c r="C110" s="1" t="s">
        <v>441</v>
      </c>
      <c r="D110" s="1" t="s">
        <v>442</v>
      </c>
      <c r="E110" s="3" t="s">
        <v>443</v>
      </c>
      <c r="F110" s="1" t="s">
        <v>444</v>
      </c>
      <c r="G110" s="1" t="s">
        <v>15</v>
      </c>
      <c r="H110" s="1" t="s">
        <v>15</v>
      </c>
      <c r="I110" s="1" t="s">
        <v>15</v>
      </c>
      <c r="J110" s="1" t="s">
        <v>16</v>
      </c>
      <c r="K110" s="2"/>
      <c r="L110" s="5">
        <f>K110*119.00</f>
        <v>0</v>
      </c>
    </row>
    <row r="111" spans="1:12">
      <c r="A111" s="1"/>
      <c r="B111" s="1">
        <v>820214</v>
      </c>
      <c r="C111" s="1" t="s">
        <v>445</v>
      </c>
      <c r="D111" s="1" t="s">
        <v>446</v>
      </c>
      <c r="E111" s="3" t="s">
        <v>447</v>
      </c>
      <c r="F111" s="1" t="s">
        <v>448</v>
      </c>
      <c r="G111" s="1" t="s">
        <v>15</v>
      </c>
      <c r="H111" s="1" t="s">
        <v>15</v>
      </c>
      <c r="I111" s="1" t="s">
        <v>15</v>
      </c>
      <c r="J111" s="1" t="s">
        <v>16</v>
      </c>
      <c r="K111" s="2"/>
      <c r="L111" s="5">
        <f>K111*200.00</f>
        <v>0</v>
      </c>
    </row>
    <row r="112" spans="1:12">
      <c r="A112" s="1"/>
      <c r="B112" s="1">
        <v>820215</v>
      </c>
      <c r="C112" s="1" t="s">
        <v>449</v>
      </c>
      <c r="D112" s="1" t="s">
        <v>450</v>
      </c>
      <c r="E112" s="3" t="s">
        <v>451</v>
      </c>
      <c r="F112" s="1" t="s">
        <v>452</v>
      </c>
      <c r="G112" s="1" t="s">
        <v>15</v>
      </c>
      <c r="H112" s="1" t="s">
        <v>15</v>
      </c>
      <c r="I112" s="1" t="s">
        <v>15</v>
      </c>
      <c r="J112" s="1" t="s">
        <v>16</v>
      </c>
      <c r="K112" s="2"/>
      <c r="L112" s="5">
        <f>K112*295.00</f>
        <v>0</v>
      </c>
    </row>
    <row r="113" spans="1:12">
      <c r="A113" s="1"/>
      <c r="B113" s="1">
        <v>820216</v>
      </c>
      <c r="C113" s="1" t="s">
        <v>453</v>
      </c>
      <c r="D113" s="1" t="s">
        <v>454</v>
      </c>
      <c r="E113" s="3" t="s">
        <v>455</v>
      </c>
      <c r="F113" s="1" t="s">
        <v>456</v>
      </c>
      <c r="G113" s="1" t="s">
        <v>15</v>
      </c>
      <c r="H113" s="1" t="s">
        <v>15</v>
      </c>
      <c r="I113" s="1" t="s">
        <v>15</v>
      </c>
      <c r="J113" s="1" t="s">
        <v>16</v>
      </c>
      <c r="K113" s="2"/>
      <c r="L113" s="5">
        <f>K113*582.00</f>
        <v>0</v>
      </c>
    </row>
    <row r="114" spans="1:12">
      <c r="A114" s="1"/>
      <c r="B114" s="1">
        <v>820217</v>
      </c>
      <c r="C114" s="1" t="s">
        <v>457</v>
      </c>
      <c r="D114" s="1" t="s">
        <v>458</v>
      </c>
      <c r="E114" s="3" t="s">
        <v>459</v>
      </c>
      <c r="F114" s="1" t="s">
        <v>460</v>
      </c>
      <c r="G114" s="1" t="s">
        <v>15</v>
      </c>
      <c r="H114" s="1" t="s">
        <v>15</v>
      </c>
      <c r="I114" s="1" t="s">
        <v>15</v>
      </c>
      <c r="J114" s="1" t="s">
        <v>16</v>
      </c>
      <c r="K114" s="2"/>
      <c r="L114" s="5">
        <f>K114*849.00</f>
        <v>0</v>
      </c>
    </row>
    <row r="115" spans="1:12">
      <c r="A115" s="1"/>
      <c r="B115" s="1">
        <v>820218</v>
      </c>
      <c r="C115" s="1" t="s">
        <v>461</v>
      </c>
      <c r="D115" s="1" t="s">
        <v>462</v>
      </c>
      <c r="E115" s="3" t="s">
        <v>463</v>
      </c>
      <c r="F115" s="1" t="s">
        <v>464</v>
      </c>
      <c r="G115" s="1" t="s">
        <v>15</v>
      </c>
      <c r="H115" s="1" t="s">
        <v>15</v>
      </c>
      <c r="I115" s="1" t="s">
        <v>15</v>
      </c>
      <c r="J115" s="1" t="s">
        <v>16</v>
      </c>
      <c r="K115" s="2"/>
      <c r="L115" s="5">
        <f>K115*1261.00</f>
        <v>0</v>
      </c>
    </row>
    <row r="116" spans="1:12">
      <c r="A116" s="1"/>
      <c r="B116" s="1">
        <v>820219</v>
      </c>
      <c r="C116" s="1" t="s">
        <v>465</v>
      </c>
      <c r="D116" s="1" t="s">
        <v>466</v>
      </c>
      <c r="E116" s="3" t="s">
        <v>467</v>
      </c>
      <c r="F116" s="1" t="s">
        <v>468</v>
      </c>
      <c r="G116" s="1" t="s">
        <v>15</v>
      </c>
      <c r="H116" s="1" t="s">
        <v>15</v>
      </c>
      <c r="I116" s="1" t="s">
        <v>15</v>
      </c>
      <c r="J116" s="1" t="s">
        <v>16</v>
      </c>
      <c r="K116" s="2"/>
      <c r="L116" s="5">
        <f>K116*310.00</f>
        <v>0</v>
      </c>
    </row>
    <row r="117" spans="1:12">
      <c r="A117" s="1"/>
      <c r="B117" s="1">
        <v>820220</v>
      </c>
      <c r="C117" s="1" t="s">
        <v>469</v>
      </c>
      <c r="D117" s="1" t="s">
        <v>470</v>
      </c>
      <c r="E117" s="3" t="s">
        <v>471</v>
      </c>
      <c r="F117" s="1" t="s">
        <v>472</v>
      </c>
      <c r="G117" s="1" t="s">
        <v>15</v>
      </c>
      <c r="H117" s="1" t="s">
        <v>15</v>
      </c>
      <c r="I117" s="1" t="s">
        <v>15</v>
      </c>
      <c r="J117" s="1" t="s">
        <v>16</v>
      </c>
      <c r="K117" s="2"/>
      <c r="L117" s="5">
        <f>K117*571.00</f>
        <v>0</v>
      </c>
    </row>
    <row r="118" spans="1:12">
      <c r="A118" s="1"/>
      <c r="B118" s="1">
        <v>820221</v>
      </c>
      <c r="C118" s="1" t="s">
        <v>473</v>
      </c>
      <c r="D118" s="1" t="s">
        <v>474</v>
      </c>
      <c r="E118" s="3" t="s">
        <v>475</v>
      </c>
      <c r="F118" s="1" t="s">
        <v>476</v>
      </c>
      <c r="G118" s="1" t="s">
        <v>15</v>
      </c>
      <c r="H118" s="1" t="s">
        <v>15</v>
      </c>
      <c r="I118" s="1" t="s">
        <v>15</v>
      </c>
      <c r="J118" s="1" t="s">
        <v>16</v>
      </c>
      <c r="K118" s="2"/>
      <c r="L118" s="5">
        <f>K118*826.00</f>
        <v>0</v>
      </c>
    </row>
    <row r="119" spans="1:12">
      <c r="A119" s="1"/>
      <c r="B119" s="1">
        <v>820222</v>
      </c>
      <c r="C119" s="1" t="s">
        <v>477</v>
      </c>
      <c r="D119" s="1" t="s">
        <v>478</v>
      </c>
      <c r="E119" s="3" t="s">
        <v>479</v>
      </c>
      <c r="F119" s="1" t="s">
        <v>480</v>
      </c>
      <c r="G119" s="1" t="s">
        <v>15</v>
      </c>
      <c r="H119" s="1" t="s">
        <v>15</v>
      </c>
      <c r="I119" s="1" t="s">
        <v>15</v>
      </c>
      <c r="J119" s="1" t="s">
        <v>16</v>
      </c>
      <c r="K119" s="2"/>
      <c r="L119" s="5">
        <f>K119*1518.00</f>
        <v>0</v>
      </c>
    </row>
    <row r="120" spans="1:12">
      <c r="A120" s="1"/>
      <c r="B120" s="1">
        <v>820223</v>
      </c>
      <c r="C120" s="1" t="s">
        <v>481</v>
      </c>
      <c r="D120" s="1" t="s">
        <v>482</v>
      </c>
      <c r="E120" s="3" t="s">
        <v>483</v>
      </c>
      <c r="F120" s="1" t="s">
        <v>484</v>
      </c>
      <c r="G120" s="1" t="s">
        <v>15</v>
      </c>
      <c r="H120" s="1" t="s">
        <v>15</v>
      </c>
      <c r="I120" s="1" t="s">
        <v>15</v>
      </c>
      <c r="J120" s="1" t="s">
        <v>16</v>
      </c>
      <c r="K120" s="2"/>
      <c r="L120" s="5">
        <f>K120*1954.00</f>
        <v>0</v>
      </c>
    </row>
    <row r="121" spans="1:12">
      <c r="A121" s="1"/>
      <c r="B121" s="1">
        <v>820224</v>
      </c>
      <c r="C121" s="1" t="s">
        <v>485</v>
      </c>
      <c r="D121" s="1" t="s">
        <v>486</v>
      </c>
      <c r="E121" s="3" t="s">
        <v>487</v>
      </c>
      <c r="F121" s="1" t="s">
        <v>488</v>
      </c>
      <c r="G121" s="1" t="s">
        <v>15</v>
      </c>
      <c r="H121" s="1" t="s">
        <v>15</v>
      </c>
      <c r="I121" s="1" t="s">
        <v>15</v>
      </c>
      <c r="J121" s="1" t="s">
        <v>16</v>
      </c>
      <c r="K121" s="2"/>
      <c r="L121" s="5">
        <f>K121*362.00</f>
        <v>0</v>
      </c>
    </row>
    <row r="122" spans="1:12">
      <c r="A122" s="1"/>
      <c r="B122" s="1">
        <v>820225</v>
      </c>
      <c r="C122" s="1" t="s">
        <v>489</v>
      </c>
      <c r="D122" s="1" t="s">
        <v>490</v>
      </c>
      <c r="E122" s="3" t="s">
        <v>491</v>
      </c>
      <c r="F122" s="1" t="s">
        <v>492</v>
      </c>
      <c r="G122" s="1" t="s">
        <v>15</v>
      </c>
      <c r="H122" s="1" t="s">
        <v>15</v>
      </c>
      <c r="I122" s="1" t="s">
        <v>15</v>
      </c>
      <c r="J122" s="1" t="s">
        <v>16</v>
      </c>
      <c r="K122" s="2"/>
      <c r="L122" s="5">
        <f>K122*652.00</f>
        <v>0</v>
      </c>
    </row>
    <row r="123" spans="1:12">
      <c r="A123" s="1"/>
      <c r="B123" s="1">
        <v>820226</v>
      </c>
      <c r="C123" s="1" t="s">
        <v>493</v>
      </c>
      <c r="D123" s="1" t="s">
        <v>494</v>
      </c>
      <c r="E123" s="3" t="s">
        <v>495</v>
      </c>
      <c r="F123" s="1" t="s">
        <v>496</v>
      </c>
      <c r="G123" s="1" t="s">
        <v>15</v>
      </c>
      <c r="H123" s="1" t="s">
        <v>15</v>
      </c>
      <c r="I123" s="1" t="s">
        <v>15</v>
      </c>
      <c r="J123" s="1" t="s">
        <v>16</v>
      </c>
      <c r="K123" s="2"/>
      <c r="L123" s="5">
        <f>K123*892.00</f>
        <v>0</v>
      </c>
    </row>
    <row r="124" spans="1:12">
      <c r="A124" s="1"/>
      <c r="B124" s="1">
        <v>820227</v>
      </c>
      <c r="C124" s="1" t="s">
        <v>497</v>
      </c>
      <c r="D124" s="1" t="s">
        <v>498</v>
      </c>
      <c r="E124" s="3" t="s">
        <v>499</v>
      </c>
      <c r="F124" s="1" t="s">
        <v>99</v>
      </c>
      <c r="G124" s="1" t="s">
        <v>15</v>
      </c>
      <c r="H124" s="1" t="s">
        <v>15</v>
      </c>
      <c r="I124" s="1" t="s">
        <v>15</v>
      </c>
      <c r="J124" s="1" t="s">
        <v>16</v>
      </c>
      <c r="K124" s="2"/>
      <c r="L124" s="5">
        <f>K124*253.00</f>
        <v>0</v>
      </c>
    </row>
    <row r="125" spans="1:12">
      <c r="A125" s="1"/>
      <c r="B125" s="1">
        <v>820228</v>
      </c>
      <c r="C125" s="1" t="s">
        <v>500</v>
      </c>
      <c r="D125" s="1" t="s">
        <v>501</v>
      </c>
      <c r="E125" s="3" t="s">
        <v>502</v>
      </c>
      <c r="F125" s="1" t="s">
        <v>503</v>
      </c>
      <c r="G125" s="1" t="s">
        <v>15</v>
      </c>
      <c r="H125" s="1" t="s">
        <v>15</v>
      </c>
      <c r="I125" s="1" t="s">
        <v>15</v>
      </c>
      <c r="J125" s="1" t="s">
        <v>16</v>
      </c>
      <c r="K125" s="2"/>
      <c r="L125" s="5">
        <f>K125*416.00</f>
        <v>0</v>
      </c>
    </row>
    <row r="126" spans="1:12">
      <c r="A126" s="1"/>
      <c r="B126" s="1">
        <v>820229</v>
      </c>
      <c r="C126" s="1" t="s">
        <v>504</v>
      </c>
      <c r="D126" s="1" t="s">
        <v>505</v>
      </c>
      <c r="E126" s="3" t="s">
        <v>506</v>
      </c>
      <c r="F126" s="1" t="s">
        <v>507</v>
      </c>
      <c r="G126" s="1" t="s">
        <v>15</v>
      </c>
      <c r="H126" s="1" t="s">
        <v>15</v>
      </c>
      <c r="I126" s="1" t="s">
        <v>15</v>
      </c>
      <c r="J126" s="1" t="s">
        <v>16</v>
      </c>
      <c r="K126" s="2"/>
      <c r="L126" s="5">
        <f>K126*812.00</f>
        <v>0</v>
      </c>
    </row>
    <row r="127" spans="1:12">
      <c r="A127" s="1"/>
      <c r="B127" s="1">
        <v>820230</v>
      </c>
      <c r="C127" s="1" t="s">
        <v>508</v>
      </c>
      <c r="D127" s="1" t="s">
        <v>509</v>
      </c>
      <c r="E127" s="3" t="s">
        <v>510</v>
      </c>
      <c r="F127" s="1" t="s">
        <v>227</v>
      </c>
      <c r="G127" s="1" t="s">
        <v>15</v>
      </c>
      <c r="H127" s="1" t="s">
        <v>15</v>
      </c>
      <c r="I127" s="1" t="s">
        <v>15</v>
      </c>
      <c r="J127" s="1" t="s">
        <v>16</v>
      </c>
      <c r="K127" s="2"/>
      <c r="L127" s="5">
        <f>K127*1253.00</f>
        <v>0</v>
      </c>
    </row>
    <row r="128" spans="1:12">
      <c r="A128" s="1"/>
      <c r="B128" s="1">
        <v>820231</v>
      </c>
      <c r="C128" s="1" t="s">
        <v>511</v>
      </c>
      <c r="D128" s="1" t="s">
        <v>512</v>
      </c>
      <c r="E128" s="3" t="s">
        <v>513</v>
      </c>
      <c r="F128" s="1" t="s">
        <v>514</v>
      </c>
      <c r="G128" s="1" t="s">
        <v>15</v>
      </c>
      <c r="H128" s="1" t="s">
        <v>15</v>
      </c>
      <c r="I128" s="1" t="s">
        <v>15</v>
      </c>
      <c r="J128" s="1" t="s">
        <v>16</v>
      </c>
      <c r="K128" s="2"/>
      <c r="L128" s="5">
        <f>K128*1788.00</f>
        <v>0</v>
      </c>
    </row>
    <row r="129" spans="1:12">
      <c r="A129" s="1"/>
      <c r="B129" s="1">
        <v>820232</v>
      </c>
      <c r="C129" s="1" t="s">
        <v>515</v>
      </c>
      <c r="D129" s="1" t="s">
        <v>516</v>
      </c>
      <c r="E129" s="3" t="s">
        <v>517</v>
      </c>
      <c r="F129" s="1" t="s">
        <v>518</v>
      </c>
      <c r="G129" s="1" t="s">
        <v>15</v>
      </c>
      <c r="H129" s="1" t="s">
        <v>15</v>
      </c>
      <c r="I129" s="1" t="s">
        <v>15</v>
      </c>
      <c r="J129" s="1" t="s">
        <v>16</v>
      </c>
      <c r="K129" s="2"/>
      <c r="L129" s="5">
        <f>K129*3907.00</f>
        <v>0</v>
      </c>
    </row>
    <row r="130" spans="1:12">
      <c r="A130" s="1"/>
      <c r="B130" s="1">
        <v>820234</v>
      </c>
      <c r="C130" s="1" t="s">
        <v>519</v>
      </c>
      <c r="D130" s="1" t="s">
        <v>520</v>
      </c>
      <c r="E130" s="3" t="s">
        <v>521</v>
      </c>
      <c r="F130" s="1" t="s">
        <v>522</v>
      </c>
      <c r="G130" s="1" t="s">
        <v>15</v>
      </c>
      <c r="H130" s="1" t="s">
        <v>15</v>
      </c>
      <c r="I130" s="1" t="s">
        <v>15</v>
      </c>
      <c r="J130" s="1" t="s">
        <v>16</v>
      </c>
      <c r="K130" s="2"/>
      <c r="L130" s="5">
        <f>K130*98.00</f>
        <v>0</v>
      </c>
    </row>
    <row r="131" spans="1:12">
      <c r="A131" s="1"/>
      <c r="B131" s="1">
        <v>820235</v>
      </c>
      <c r="C131" s="1" t="s">
        <v>523</v>
      </c>
      <c r="D131" s="1" t="s">
        <v>524</v>
      </c>
      <c r="E131" s="3" t="s">
        <v>525</v>
      </c>
      <c r="F131" s="1" t="s">
        <v>526</v>
      </c>
      <c r="G131" s="1" t="s">
        <v>15</v>
      </c>
      <c r="H131" s="1" t="s">
        <v>15</v>
      </c>
      <c r="I131" s="1" t="s">
        <v>15</v>
      </c>
      <c r="J131" s="1" t="s">
        <v>16</v>
      </c>
      <c r="K131" s="2"/>
      <c r="L131" s="5">
        <f>K131*118.00</f>
        <v>0</v>
      </c>
    </row>
    <row r="132" spans="1:12">
      <c r="A132" s="1"/>
      <c r="B132" s="1">
        <v>820236</v>
      </c>
      <c r="C132" s="1" t="s">
        <v>527</v>
      </c>
      <c r="D132" s="1" t="s">
        <v>528</v>
      </c>
      <c r="E132" s="3" t="s">
        <v>529</v>
      </c>
      <c r="F132" s="1" t="s">
        <v>530</v>
      </c>
      <c r="G132" s="1" t="s">
        <v>15</v>
      </c>
      <c r="H132" s="1" t="s">
        <v>15</v>
      </c>
      <c r="I132" s="1" t="s">
        <v>15</v>
      </c>
      <c r="J132" s="1" t="s">
        <v>16</v>
      </c>
      <c r="K132" s="2"/>
      <c r="L132" s="5">
        <f>K132*190.00</f>
        <v>0</v>
      </c>
    </row>
    <row r="133" spans="1:12">
      <c r="A133" s="1"/>
      <c r="B133" s="1">
        <v>820237</v>
      </c>
      <c r="C133" s="1" t="s">
        <v>531</v>
      </c>
      <c r="D133" s="1" t="s">
        <v>532</v>
      </c>
      <c r="E133" s="3" t="s">
        <v>533</v>
      </c>
      <c r="F133" s="1" t="s">
        <v>534</v>
      </c>
      <c r="G133" s="1" t="s">
        <v>15</v>
      </c>
      <c r="H133" s="1" t="s">
        <v>15</v>
      </c>
      <c r="I133" s="1" t="s">
        <v>15</v>
      </c>
      <c r="J133" s="1" t="s">
        <v>16</v>
      </c>
      <c r="K133" s="2"/>
      <c r="L133" s="5">
        <f>K133*297.00</f>
        <v>0</v>
      </c>
    </row>
    <row r="134" spans="1:12">
      <c r="A134" s="1"/>
      <c r="B134" s="1">
        <v>820238</v>
      </c>
      <c r="C134" s="1" t="s">
        <v>535</v>
      </c>
      <c r="D134" s="1" t="s">
        <v>536</v>
      </c>
      <c r="E134" s="3" t="s">
        <v>537</v>
      </c>
      <c r="F134" s="1" t="s">
        <v>538</v>
      </c>
      <c r="G134" s="1" t="s">
        <v>15</v>
      </c>
      <c r="H134" s="1" t="s">
        <v>15</v>
      </c>
      <c r="I134" s="1" t="s">
        <v>15</v>
      </c>
      <c r="J134" s="1" t="s">
        <v>16</v>
      </c>
      <c r="K134" s="2"/>
      <c r="L134" s="5">
        <f>K134*333.00</f>
        <v>0</v>
      </c>
    </row>
    <row r="135" spans="1:12">
      <c r="A135" s="1"/>
      <c r="B135" s="1">
        <v>820241</v>
      </c>
      <c r="C135" s="1" t="s">
        <v>539</v>
      </c>
      <c r="D135" s="1" t="s">
        <v>540</v>
      </c>
      <c r="E135" s="3" t="s">
        <v>541</v>
      </c>
      <c r="F135" s="1" t="s">
        <v>542</v>
      </c>
      <c r="G135" s="1" t="s">
        <v>15</v>
      </c>
      <c r="H135" s="1" t="s">
        <v>15</v>
      </c>
      <c r="I135" s="1" t="s">
        <v>15</v>
      </c>
      <c r="J135" s="1" t="s">
        <v>16</v>
      </c>
      <c r="K135" s="2"/>
      <c r="L135" s="5">
        <f>K135*54.00</f>
        <v>0</v>
      </c>
    </row>
    <row r="136" spans="1:12">
      <c r="A136" s="1"/>
      <c r="B136" s="1">
        <v>820242</v>
      </c>
      <c r="C136" s="1" t="s">
        <v>543</v>
      </c>
      <c r="D136" s="1" t="s">
        <v>544</v>
      </c>
      <c r="E136" s="3" t="s">
        <v>545</v>
      </c>
      <c r="F136" s="1" t="s">
        <v>546</v>
      </c>
      <c r="G136" s="1" t="s">
        <v>15</v>
      </c>
      <c r="H136" s="1" t="s">
        <v>15</v>
      </c>
      <c r="I136" s="1" t="s">
        <v>15</v>
      </c>
      <c r="J136" s="1" t="s">
        <v>16</v>
      </c>
      <c r="K136" s="2"/>
      <c r="L136" s="5">
        <f>K136*71.00</f>
        <v>0</v>
      </c>
    </row>
    <row r="137" spans="1:12">
      <c r="A137" s="1"/>
      <c r="B137" s="1">
        <v>820243</v>
      </c>
      <c r="C137" s="1" t="s">
        <v>547</v>
      </c>
      <c r="D137" s="1" t="s">
        <v>548</v>
      </c>
      <c r="E137" s="3" t="s">
        <v>549</v>
      </c>
      <c r="F137" s="1" t="s">
        <v>550</v>
      </c>
      <c r="G137" s="1" t="s">
        <v>15</v>
      </c>
      <c r="H137" s="1" t="s">
        <v>15</v>
      </c>
      <c r="I137" s="1" t="s">
        <v>15</v>
      </c>
      <c r="J137" s="1" t="s">
        <v>16</v>
      </c>
      <c r="K137" s="2"/>
      <c r="L137" s="5">
        <f>K137*81.00</f>
        <v>0</v>
      </c>
    </row>
    <row r="138" spans="1:12">
      <c r="A138" s="1"/>
      <c r="B138" s="1">
        <v>820244</v>
      </c>
      <c r="C138" s="1" t="s">
        <v>551</v>
      </c>
      <c r="D138" s="1" t="s">
        <v>552</v>
      </c>
      <c r="E138" s="3" t="s">
        <v>553</v>
      </c>
      <c r="F138" s="1" t="s">
        <v>554</v>
      </c>
      <c r="G138" s="1" t="s">
        <v>15</v>
      </c>
      <c r="H138" s="1" t="s">
        <v>15</v>
      </c>
      <c r="I138" s="1" t="s">
        <v>15</v>
      </c>
      <c r="J138" s="1" t="s">
        <v>16</v>
      </c>
      <c r="K138" s="2"/>
      <c r="L138" s="5">
        <f>K138*117.00</f>
        <v>0</v>
      </c>
    </row>
    <row r="139" spans="1:12">
      <c r="A139" s="1"/>
      <c r="B139" s="1">
        <v>820245</v>
      </c>
      <c r="C139" s="1" t="s">
        <v>555</v>
      </c>
      <c r="D139" s="1" t="s">
        <v>556</v>
      </c>
      <c r="E139" s="3" t="s">
        <v>557</v>
      </c>
      <c r="F139" s="1" t="s">
        <v>558</v>
      </c>
      <c r="G139" s="1" t="s">
        <v>15</v>
      </c>
      <c r="H139" s="1" t="s">
        <v>15</v>
      </c>
      <c r="I139" s="1" t="s">
        <v>15</v>
      </c>
      <c r="J139" s="1" t="s">
        <v>16</v>
      </c>
      <c r="K139" s="2"/>
      <c r="L139" s="5">
        <f>K139*241.00</f>
        <v>0</v>
      </c>
    </row>
    <row r="140" spans="1:12">
      <c r="A140" s="1"/>
      <c r="B140" s="1">
        <v>820246</v>
      </c>
      <c r="C140" s="1" t="s">
        <v>559</v>
      </c>
      <c r="D140" s="1" t="s">
        <v>560</v>
      </c>
      <c r="E140" s="3" t="s">
        <v>561</v>
      </c>
      <c r="F140" s="1" t="s">
        <v>562</v>
      </c>
      <c r="G140" s="1" t="s">
        <v>15</v>
      </c>
      <c r="H140" s="1" t="s">
        <v>15</v>
      </c>
      <c r="I140" s="1" t="s">
        <v>15</v>
      </c>
      <c r="J140" s="1" t="s">
        <v>16</v>
      </c>
      <c r="K140" s="2"/>
      <c r="L140" s="5">
        <f>K140*237.00</f>
        <v>0</v>
      </c>
    </row>
    <row r="141" spans="1:12">
      <c r="A141" s="1"/>
      <c r="B141" s="1">
        <v>820247</v>
      </c>
      <c r="C141" s="1" t="s">
        <v>563</v>
      </c>
      <c r="D141" s="1" t="s">
        <v>564</v>
      </c>
      <c r="E141" s="3" t="s">
        <v>565</v>
      </c>
      <c r="F141" s="1" t="s">
        <v>566</v>
      </c>
      <c r="G141" s="1" t="s">
        <v>15</v>
      </c>
      <c r="H141" s="1" t="s">
        <v>15</v>
      </c>
      <c r="I141" s="1" t="s">
        <v>15</v>
      </c>
      <c r="J141" s="1" t="s">
        <v>16</v>
      </c>
      <c r="K141" s="2"/>
      <c r="L141" s="5">
        <f>K141*399.00</f>
        <v>0</v>
      </c>
    </row>
    <row r="142" spans="1:12">
      <c r="A142" s="1"/>
      <c r="B142" s="1">
        <v>820248</v>
      </c>
      <c r="C142" s="1" t="s">
        <v>567</v>
      </c>
      <c r="D142" s="1" t="s">
        <v>568</v>
      </c>
      <c r="E142" s="3" t="s">
        <v>569</v>
      </c>
      <c r="F142" s="1" t="s">
        <v>570</v>
      </c>
      <c r="G142" s="1" t="s">
        <v>15</v>
      </c>
      <c r="H142" s="1" t="s">
        <v>15</v>
      </c>
      <c r="I142" s="1" t="s">
        <v>15</v>
      </c>
      <c r="J142" s="1" t="s">
        <v>16</v>
      </c>
      <c r="K142" s="2"/>
      <c r="L142" s="5">
        <f>K142*439.00</f>
        <v>0</v>
      </c>
    </row>
    <row r="143" spans="1:12">
      <c r="A143" s="1"/>
      <c r="B143" s="1">
        <v>820249</v>
      </c>
      <c r="C143" s="1" t="s">
        <v>571</v>
      </c>
      <c r="D143" s="1" t="s">
        <v>572</v>
      </c>
      <c r="E143" s="3" t="s">
        <v>573</v>
      </c>
      <c r="F143" s="1" t="s">
        <v>295</v>
      </c>
      <c r="G143" s="1" t="s">
        <v>15</v>
      </c>
      <c r="H143" s="1" t="s">
        <v>15</v>
      </c>
      <c r="I143" s="1" t="s">
        <v>15</v>
      </c>
      <c r="J143" s="1" t="s">
        <v>16</v>
      </c>
      <c r="K143" s="2"/>
      <c r="L143" s="5">
        <f>K143*401.00</f>
        <v>0</v>
      </c>
    </row>
    <row r="144" spans="1:12">
      <c r="A144" s="1"/>
      <c r="B144" s="1">
        <v>820250</v>
      </c>
      <c r="C144" s="1" t="s">
        <v>574</v>
      </c>
      <c r="D144" s="1" t="s">
        <v>575</v>
      </c>
      <c r="E144" s="3" t="s">
        <v>576</v>
      </c>
      <c r="F144" s="1" t="s">
        <v>577</v>
      </c>
      <c r="G144" s="1" t="s">
        <v>15</v>
      </c>
      <c r="H144" s="1" t="s">
        <v>15</v>
      </c>
      <c r="I144" s="1" t="s">
        <v>15</v>
      </c>
      <c r="J144" s="1" t="s">
        <v>16</v>
      </c>
      <c r="K144" s="2"/>
      <c r="L144" s="5">
        <f>K144*489.00</f>
        <v>0</v>
      </c>
    </row>
    <row r="145" spans="1:12">
      <c r="A145" s="1"/>
      <c r="B145" s="1">
        <v>820251</v>
      </c>
      <c r="C145" s="1" t="s">
        <v>578</v>
      </c>
      <c r="D145" s="1" t="s">
        <v>579</v>
      </c>
      <c r="E145" s="3" t="s">
        <v>580</v>
      </c>
      <c r="F145" s="1" t="s">
        <v>581</v>
      </c>
      <c r="G145" s="1" t="s">
        <v>15</v>
      </c>
      <c r="H145" s="1" t="s">
        <v>15</v>
      </c>
      <c r="I145" s="1" t="s">
        <v>15</v>
      </c>
      <c r="J145" s="1" t="s">
        <v>16</v>
      </c>
      <c r="K145" s="2"/>
      <c r="L145" s="5">
        <f>K145*510.00</f>
        <v>0</v>
      </c>
    </row>
    <row r="146" spans="1:12">
      <c r="A146" s="1"/>
      <c r="B146" s="1">
        <v>820252</v>
      </c>
      <c r="C146" s="1" t="s">
        <v>582</v>
      </c>
      <c r="D146" s="1" t="s">
        <v>583</v>
      </c>
      <c r="E146" s="3" t="s">
        <v>584</v>
      </c>
      <c r="F146" s="1" t="s">
        <v>585</v>
      </c>
      <c r="G146" s="1" t="s">
        <v>15</v>
      </c>
      <c r="H146" s="1" t="s">
        <v>15</v>
      </c>
      <c r="I146" s="1" t="s">
        <v>15</v>
      </c>
      <c r="J146" s="1" t="s">
        <v>16</v>
      </c>
      <c r="K146" s="2"/>
      <c r="L146" s="5">
        <f>K146*547.00</f>
        <v>0</v>
      </c>
    </row>
    <row r="147" spans="1:12">
      <c r="A147" s="1"/>
      <c r="B147" s="1">
        <v>820253</v>
      </c>
      <c r="C147" s="1" t="s">
        <v>586</v>
      </c>
      <c r="D147" s="1" t="s">
        <v>587</v>
      </c>
      <c r="E147" s="3" t="s">
        <v>588</v>
      </c>
      <c r="F147" s="1" t="s">
        <v>589</v>
      </c>
      <c r="G147" s="1" t="s">
        <v>15</v>
      </c>
      <c r="H147" s="1" t="s">
        <v>15</v>
      </c>
      <c r="I147" s="1" t="s">
        <v>15</v>
      </c>
      <c r="J147" s="1" t="s">
        <v>16</v>
      </c>
      <c r="K147" s="2"/>
      <c r="L147" s="5">
        <f>K147*493.00</f>
        <v>0</v>
      </c>
    </row>
    <row r="148" spans="1:12">
      <c r="A148" s="1"/>
      <c r="B148" s="1">
        <v>820254</v>
      </c>
      <c r="C148" s="1" t="s">
        <v>590</v>
      </c>
      <c r="D148" s="1" t="s">
        <v>591</v>
      </c>
      <c r="E148" s="3" t="s">
        <v>592</v>
      </c>
      <c r="F148" s="1" t="s">
        <v>593</v>
      </c>
      <c r="G148" s="1" t="s">
        <v>15</v>
      </c>
      <c r="H148" s="1" t="s">
        <v>15</v>
      </c>
      <c r="I148" s="1" t="s">
        <v>15</v>
      </c>
      <c r="J148" s="1" t="s">
        <v>16</v>
      </c>
      <c r="K148" s="2"/>
      <c r="L148" s="5">
        <f>K148*840.00</f>
        <v>0</v>
      </c>
    </row>
    <row r="149" spans="1:12">
      <c r="A149" s="1"/>
      <c r="B149" s="1">
        <v>820255</v>
      </c>
      <c r="C149" s="1" t="s">
        <v>594</v>
      </c>
      <c r="D149" s="1" t="s">
        <v>595</v>
      </c>
      <c r="E149" s="3" t="s">
        <v>596</v>
      </c>
      <c r="F149" s="1" t="s">
        <v>338</v>
      </c>
      <c r="G149" s="1" t="s">
        <v>15</v>
      </c>
      <c r="H149" s="1" t="s">
        <v>15</v>
      </c>
      <c r="I149" s="1" t="s">
        <v>15</v>
      </c>
      <c r="J149" s="1" t="s">
        <v>16</v>
      </c>
      <c r="K149" s="2"/>
      <c r="L149" s="5">
        <f>K149*805.00</f>
        <v>0</v>
      </c>
    </row>
    <row r="150" spans="1:12">
      <c r="A150" s="1"/>
      <c r="B150" s="1">
        <v>820256</v>
      </c>
      <c r="C150" s="1" t="s">
        <v>597</v>
      </c>
      <c r="D150" s="1" t="s">
        <v>598</v>
      </c>
      <c r="E150" s="3" t="s">
        <v>599</v>
      </c>
      <c r="F150" s="1" t="s">
        <v>600</v>
      </c>
      <c r="G150" s="1" t="s">
        <v>15</v>
      </c>
      <c r="H150" s="1" t="s">
        <v>15</v>
      </c>
      <c r="I150" s="1" t="s">
        <v>15</v>
      </c>
      <c r="J150" s="1" t="s">
        <v>16</v>
      </c>
      <c r="K150" s="2"/>
      <c r="L150" s="5">
        <f>K150*763.00</f>
        <v>0</v>
      </c>
    </row>
    <row r="151" spans="1:12">
      <c r="A151" s="1"/>
      <c r="B151" s="1">
        <v>820257</v>
      </c>
      <c r="C151" s="1" t="s">
        <v>601</v>
      </c>
      <c r="D151" s="1" t="s">
        <v>602</v>
      </c>
      <c r="E151" s="3" t="s">
        <v>603</v>
      </c>
      <c r="F151" s="1" t="s">
        <v>604</v>
      </c>
      <c r="G151" s="1" t="s">
        <v>15</v>
      </c>
      <c r="H151" s="1" t="s">
        <v>15</v>
      </c>
      <c r="I151" s="1" t="s">
        <v>15</v>
      </c>
      <c r="J151" s="1" t="s">
        <v>16</v>
      </c>
      <c r="K151" s="2"/>
      <c r="L151" s="5">
        <f>K151*788.00</f>
        <v>0</v>
      </c>
    </row>
    <row r="152" spans="1:12">
      <c r="A152" s="1"/>
      <c r="B152" s="1">
        <v>820258</v>
      </c>
      <c r="C152" s="1" t="s">
        <v>605</v>
      </c>
      <c r="D152" s="1" t="s">
        <v>606</v>
      </c>
      <c r="E152" s="3" t="s">
        <v>607</v>
      </c>
      <c r="F152" s="1" t="s">
        <v>608</v>
      </c>
      <c r="G152" s="1" t="s">
        <v>15</v>
      </c>
      <c r="H152" s="1" t="s">
        <v>15</v>
      </c>
      <c r="I152" s="1" t="s">
        <v>15</v>
      </c>
      <c r="J152" s="1" t="s">
        <v>16</v>
      </c>
      <c r="K152" s="2"/>
      <c r="L152" s="5">
        <f>K152*819.00</f>
        <v>0</v>
      </c>
    </row>
    <row r="153" spans="1:12">
      <c r="A153" s="1"/>
      <c r="B153" s="1">
        <v>820259</v>
      </c>
      <c r="C153" s="1" t="s">
        <v>609</v>
      </c>
      <c r="D153" s="1" t="s">
        <v>610</v>
      </c>
      <c r="E153" s="3" t="s">
        <v>611</v>
      </c>
      <c r="F153" s="1" t="s">
        <v>612</v>
      </c>
      <c r="G153" s="1" t="s">
        <v>15</v>
      </c>
      <c r="H153" s="1" t="s">
        <v>15</v>
      </c>
      <c r="I153" s="1" t="s">
        <v>15</v>
      </c>
      <c r="J153" s="1" t="s">
        <v>16</v>
      </c>
      <c r="K153" s="2"/>
      <c r="L153" s="5">
        <f>K153*29.00</f>
        <v>0</v>
      </c>
    </row>
    <row r="154" spans="1:12">
      <c r="A154" s="1"/>
      <c r="B154" s="1">
        <v>820260</v>
      </c>
      <c r="C154" s="1" t="s">
        <v>613</v>
      </c>
      <c r="D154" s="1" t="s">
        <v>614</v>
      </c>
      <c r="E154" s="3" t="s">
        <v>615</v>
      </c>
      <c r="F154" s="1" t="s">
        <v>616</v>
      </c>
      <c r="G154" s="1" t="s">
        <v>15</v>
      </c>
      <c r="H154" s="1" t="s">
        <v>15</v>
      </c>
      <c r="I154" s="1" t="s">
        <v>15</v>
      </c>
      <c r="J154" s="1" t="s">
        <v>16</v>
      </c>
      <c r="K154" s="2"/>
      <c r="L154" s="5">
        <f>K154*76.00</f>
        <v>0</v>
      </c>
    </row>
    <row r="155" spans="1:12">
      <c r="A155" s="1"/>
      <c r="B155" s="1">
        <v>820261</v>
      </c>
      <c r="C155" s="1" t="s">
        <v>617</v>
      </c>
      <c r="D155" s="1" t="s">
        <v>618</v>
      </c>
      <c r="E155" s="3" t="s">
        <v>619</v>
      </c>
      <c r="F155" s="1" t="s">
        <v>542</v>
      </c>
      <c r="G155" s="1" t="s">
        <v>15</v>
      </c>
      <c r="H155" s="1" t="s">
        <v>15</v>
      </c>
      <c r="I155" s="1" t="s">
        <v>15</v>
      </c>
      <c r="J155" s="1" t="s">
        <v>16</v>
      </c>
      <c r="K155" s="2"/>
      <c r="L155" s="5">
        <f>K155*54.00</f>
        <v>0</v>
      </c>
    </row>
    <row r="156" spans="1:12">
      <c r="A156" s="1"/>
      <c r="B156" s="1">
        <v>820262</v>
      </c>
      <c r="C156" s="1" t="s">
        <v>620</v>
      </c>
      <c r="D156" s="1" t="s">
        <v>621</v>
      </c>
      <c r="E156" s="3" t="s">
        <v>622</v>
      </c>
      <c r="F156" s="1" t="s">
        <v>623</v>
      </c>
      <c r="G156" s="1" t="s">
        <v>15</v>
      </c>
      <c r="H156" s="1" t="s">
        <v>15</v>
      </c>
      <c r="I156" s="1" t="s">
        <v>15</v>
      </c>
      <c r="J156" s="1" t="s">
        <v>16</v>
      </c>
      <c r="K156" s="2"/>
      <c r="L156" s="5">
        <f>K156*95.00</f>
        <v>0</v>
      </c>
    </row>
    <row r="157" spans="1:12">
      <c r="A157" s="1"/>
      <c r="B157" s="1">
        <v>820263</v>
      </c>
      <c r="C157" s="1" t="s">
        <v>624</v>
      </c>
      <c r="D157" s="1" t="s">
        <v>625</v>
      </c>
      <c r="E157" s="3" t="s">
        <v>626</v>
      </c>
      <c r="F157" s="1" t="s">
        <v>627</v>
      </c>
      <c r="G157" s="1" t="s">
        <v>15</v>
      </c>
      <c r="H157" s="1" t="s">
        <v>15</v>
      </c>
      <c r="I157" s="1" t="s">
        <v>15</v>
      </c>
      <c r="J157" s="1" t="s">
        <v>16</v>
      </c>
      <c r="K157" s="2"/>
      <c r="L157" s="5">
        <f>K157*249.00</f>
        <v>0</v>
      </c>
    </row>
    <row r="158" spans="1:12">
      <c r="A158" s="1"/>
      <c r="B158" s="1">
        <v>820264</v>
      </c>
      <c r="C158" s="1" t="s">
        <v>628</v>
      </c>
      <c r="D158" s="1" t="s">
        <v>629</v>
      </c>
      <c r="E158" s="3" t="s">
        <v>630</v>
      </c>
      <c r="F158" s="1" t="s">
        <v>631</v>
      </c>
      <c r="G158" s="1" t="s">
        <v>15</v>
      </c>
      <c r="H158" s="1" t="s">
        <v>15</v>
      </c>
      <c r="I158" s="1" t="s">
        <v>15</v>
      </c>
      <c r="J158" s="1" t="s">
        <v>16</v>
      </c>
      <c r="K158" s="2"/>
      <c r="L158" s="5">
        <f>K158*156.00</f>
        <v>0</v>
      </c>
    </row>
    <row r="159" spans="1:12">
      <c r="A159" s="1"/>
      <c r="B159" s="1">
        <v>820265</v>
      </c>
      <c r="C159" s="1" t="s">
        <v>632</v>
      </c>
      <c r="D159" s="1" t="s">
        <v>633</v>
      </c>
      <c r="E159" s="3" t="s">
        <v>634</v>
      </c>
      <c r="F159" s="1" t="s">
        <v>127</v>
      </c>
      <c r="G159" s="1" t="s">
        <v>15</v>
      </c>
      <c r="H159" s="1" t="s">
        <v>15</v>
      </c>
      <c r="I159" s="1" t="s">
        <v>15</v>
      </c>
      <c r="J159" s="1" t="s">
        <v>16</v>
      </c>
      <c r="K159" s="2"/>
      <c r="L159" s="5">
        <f>K159*566.00</f>
        <v>0</v>
      </c>
    </row>
    <row r="160" spans="1:12">
      <c r="A160" s="1"/>
      <c r="B160" s="1">
        <v>820266</v>
      </c>
      <c r="C160" s="1" t="s">
        <v>635</v>
      </c>
      <c r="D160" s="1" t="s">
        <v>636</v>
      </c>
      <c r="E160" s="3" t="s">
        <v>637</v>
      </c>
      <c r="F160" s="1" t="s">
        <v>215</v>
      </c>
      <c r="G160" s="1" t="s">
        <v>15</v>
      </c>
      <c r="H160" s="1" t="s">
        <v>15</v>
      </c>
      <c r="I160" s="1" t="s">
        <v>15</v>
      </c>
      <c r="J160" s="1" t="s">
        <v>16</v>
      </c>
      <c r="K160" s="2"/>
      <c r="L160" s="5">
        <f>K160*452.00</f>
        <v>0</v>
      </c>
    </row>
    <row r="161" spans="1:12">
      <c r="A161" s="1"/>
      <c r="B161" s="1">
        <v>820267</v>
      </c>
      <c r="C161" s="1" t="s">
        <v>638</v>
      </c>
      <c r="D161" s="1" t="s">
        <v>639</v>
      </c>
      <c r="E161" s="3" t="s">
        <v>640</v>
      </c>
      <c r="F161" s="1" t="s">
        <v>641</v>
      </c>
      <c r="G161" s="1" t="s">
        <v>15</v>
      </c>
      <c r="H161" s="1" t="s">
        <v>15</v>
      </c>
      <c r="I161" s="1" t="s">
        <v>15</v>
      </c>
      <c r="J161" s="1" t="s">
        <v>16</v>
      </c>
      <c r="K161" s="2"/>
      <c r="L161" s="5">
        <f>K161*309.00</f>
        <v>0</v>
      </c>
    </row>
    <row r="162" spans="1:12">
      <c r="A162" s="1"/>
      <c r="B162" s="1">
        <v>820268</v>
      </c>
      <c r="C162" s="1" t="s">
        <v>642</v>
      </c>
      <c r="D162" s="1" t="s">
        <v>643</v>
      </c>
      <c r="E162" s="3" t="s">
        <v>644</v>
      </c>
      <c r="F162" s="1" t="s">
        <v>645</v>
      </c>
      <c r="G162" s="1" t="s">
        <v>15</v>
      </c>
      <c r="H162" s="1" t="s">
        <v>15</v>
      </c>
      <c r="I162" s="1" t="s">
        <v>15</v>
      </c>
      <c r="J162" s="1" t="s">
        <v>16</v>
      </c>
      <c r="K162" s="2"/>
      <c r="L162" s="5">
        <f>K162*885.00</f>
        <v>0</v>
      </c>
    </row>
    <row r="163" spans="1:12">
      <c r="A163" s="1"/>
      <c r="B163" s="1">
        <v>820269</v>
      </c>
      <c r="C163" s="1" t="s">
        <v>646</v>
      </c>
      <c r="D163" s="1" t="s">
        <v>647</v>
      </c>
      <c r="E163" s="3" t="s">
        <v>648</v>
      </c>
      <c r="F163" s="1" t="s">
        <v>649</v>
      </c>
      <c r="G163" s="1" t="s">
        <v>15</v>
      </c>
      <c r="H163" s="1" t="s">
        <v>15</v>
      </c>
      <c r="I163" s="1" t="s">
        <v>15</v>
      </c>
      <c r="J163" s="1" t="s">
        <v>16</v>
      </c>
      <c r="K163" s="2"/>
      <c r="L163" s="5">
        <f>K163*793.00</f>
        <v>0</v>
      </c>
    </row>
    <row r="164" spans="1:12">
      <c r="A164" s="1"/>
      <c r="B164" s="1">
        <v>820270</v>
      </c>
      <c r="C164" s="1" t="s">
        <v>650</v>
      </c>
      <c r="D164" s="1" t="s">
        <v>651</v>
      </c>
      <c r="E164" s="3" t="s">
        <v>652</v>
      </c>
      <c r="F164" s="1" t="s">
        <v>653</v>
      </c>
      <c r="G164" s="1" t="s">
        <v>15</v>
      </c>
      <c r="H164" s="1" t="s">
        <v>15</v>
      </c>
      <c r="I164" s="1" t="s">
        <v>15</v>
      </c>
      <c r="J164" s="1" t="s">
        <v>16</v>
      </c>
      <c r="K164" s="2"/>
      <c r="L164" s="5">
        <f>K164*617.00</f>
        <v>0</v>
      </c>
    </row>
    <row r="165" spans="1:12">
      <c r="A165" s="1"/>
      <c r="B165" s="1">
        <v>820271</v>
      </c>
      <c r="C165" s="1" t="s">
        <v>654</v>
      </c>
      <c r="D165" s="1" t="s">
        <v>655</v>
      </c>
      <c r="E165" s="3" t="s">
        <v>656</v>
      </c>
      <c r="F165" s="1" t="s">
        <v>534</v>
      </c>
      <c r="G165" s="1" t="s">
        <v>15</v>
      </c>
      <c r="H165" s="1" t="s">
        <v>15</v>
      </c>
      <c r="I165" s="1" t="s">
        <v>15</v>
      </c>
      <c r="J165" s="1" t="s">
        <v>16</v>
      </c>
      <c r="K165" s="2"/>
      <c r="L165" s="5">
        <f>K165*297.00</f>
        <v>0</v>
      </c>
    </row>
    <row r="166" spans="1:12">
      <c r="A166" s="1"/>
      <c r="B166" s="1">
        <v>820272</v>
      </c>
      <c r="C166" s="1" t="s">
        <v>657</v>
      </c>
      <c r="D166" s="1" t="s">
        <v>658</v>
      </c>
      <c r="E166" s="3" t="s">
        <v>659</v>
      </c>
      <c r="F166" s="1" t="s">
        <v>660</v>
      </c>
      <c r="G166" s="1" t="s">
        <v>15</v>
      </c>
      <c r="H166" s="1" t="s">
        <v>15</v>
      </c>
      <c r="I166" s="1" t="s">
        <v>15</v>
      </c>
      <c r="J166" s="1" t="s">
        <v>16</v>
      </c>
      <c r="K166" s="2"/>
      <c r="L166" s="5">
        <f>K166*986.00</f>
        <v>0</v>
      </c>
    </row>
    <row r="167" spans="1:12">
      <c r="A167" s="1"/>
      <c r="B167" s="1">
        <v>820273</v>
      </c>
      <c r="C167" s="1" t="s">
        <v>661</v>
      </c>
      <c r="D167" s="1" t="s">
        <v>662</v>
      </c>
      <c r="E167" s="3" t="s">
        <v>663</v>
      </c>
      <c r="F167" s="1" t="s">
        <v>664</v>
      </c>
      <c r="G167" s="1" t="s">
        <v>15</v>
      </c>
      <c r="H167" s="1" t="s">
        <v>15</v>
      </c>
      <c r="I167" s="1" t="s">
        <v>15</v>
      </c>
      <c r="J167" s="1" t="s">
        <v>16</v>
      </c>
      <c r="K167" s="2"/>
      <c r="L167" s="5">
        <f>K167*945.00</f>
        <v>0</v>
      </c>
    </row>
    <row r="168" spans="1:12">
      <c r="A168" s="1"/>
      <c r="B168" s="1">
        <v>820274</v>
      </c>
      <c r="C168" s="1" t="s">
        <v>665</v>
      </c>
      <c r="D168" s="1" t="s">
        <v>666</v>
      </c>
      <c r="E168" s="3" t="s">
        <v>667</v>
      </c>
      <c r="F168" s="1" t="s">
        <v>668</v>
      </c>
      <c r="G168" s="1" t="s">
        <v>15</v>
      </c>
      <c r="H168" s="1" t="s">
        <v>15</v>
      </c>
      <c r="I168" s="1" t="s">
        <v>15</v>
      </c>
      <c r="J168" s="1" t="s">
        <v>16</v>
      </c>
      <c r="K168" s="2"/>
      <c r="L168" s="5">
        <f>K168*904.00</f>
        <v>0</v>
      </c>
    </row>
    <row r="169" spans="1:12">
      <c r="A169" s="1"/>
      <c r="B169" s="1">
        <v>820275</v>
      </c>
      <c r="C169" s="1" t="s">
        <v>669</v>
      </c>
      <c r="D169" s="1" t="s">
        <v>670</v>
      </c>
      <c r="E169" s="3" t="s">
        <v>671</v>
      </c>
      <c r="F169" s="1" t="s">
        <v>672</v>
      </c>
      <c r="G169" s="1" t="s">
        <v>15</v>
      </c>
      <c r="H169" s="1" t="s">
        <v>15</v>
      </c>
      <c r="I169" s="1" t="s">
        <v>15</v>
      </c>
      <c r="J169" s="1" t="s">
        <v>16</v>
      </c>
      <c r="K169" s="2"/>
      <c r="L169" s="5">
        <f>K169*653.00</f>
        <v>0</v>
      </c>
    </row>
    <row r="170" spans="1:12">
      <c r="A170" s="1"/>
      <c r="B170" s="1">
        <v>820276</v>
      </c>
      <c r="C170" s="1" t="s">
        <v>673</v>
      </c>
      <c r="D170" s="1" t="s">
        <v>674</v>
      </c>
      <c r="E170" s="3" t="s">
        <v>675</v>
      </c>
      <c r="F170" s="1" t="s">
        <v>676</v>
      </c>
      <c r="G170" s="1" t="s">
        <v>15</v>
      </c>
      <c r="H170" s="1" t="s">
        <v>15</v>
      </c>
      <c r="I170" s="1" t="s">
        <v>15</v>
      </c>
      <c r="J170" s="1" t="s">
        <v>16</v>
      </c>
      <c r="K170" s="2"/>
      <c r="L170" s="5">
        <f>K170*1093.00</f>
        <v>0</v>
      </c>
    </row>
    <row r="171" spans="1:12">
      <c r="A171" s="1"/>
      <c r="B171" s="1">
        <v>820277</v>
      </c>
      <c r="C171" s="1" t="s">
        <v>677</v>
      </c>
      <c r="D171" s="1" t="s">
        <v>678</v>
      </c>
      <c r="E171" s="3" t="s">
        <v>679</v>
      </c>
      <c r="F171" s="1" t="s">
        <v>680</v>
      </c>
      <c r="G171" s="1" t="s">
        <v>15</v>
      </c>
      <c r="H171" s="1" t="s">
        <v>15</v>
      </c>
      <c r="I171" s="1" t="s">
        <v>15</v>
      </c>
      <c r="J171" s="1" t="s">
        <v>16</v>
      </c>
      <c r="K171" s="2"/>
      <c r="L171" s="5">
        <f>K171*70.00</f>
        <v>0</v>
      </c>
    </row>
    <row r="172" spans="1:12">
      <c r="A172" s="1"/>
      <c r="B172" s="1">
        <v>820278</v>
      </c>
      <c r="C172" s="1" t="s">
        <v>681</v>
      </c>
      <c r="D172" s="1" t="s">
        <v>682</v>
      </c>
      <c r="E172" s="3" t="s">
        <v>683</v>
      </c>
      <c r="F172" s="1" t="s">
        <v>684</v>
      </c>
      <c r="G172" s="1" t="s">
        <v>15</v>
      </c>
      <c r="H172" s="1" t="s">
        <v>15</v>
      </c>
      <c r="I172" s="1" t="s">
        <v>15</v>
      </c>
      <c r="J172" s="1" t="s">
        <v>16</v>
      </c>
      <c r="K172" s="2"/>
      <c r="L172" s="5">
        <f>K172*132.00</f>
        <v>0</v>
      </c>
    </row>
    <row r="173" spans="1:12">
      <c r="A173" s="1"/>
      <c r="B173" s="1">
        <v>820279</v>
      </c>
      <c r="C173" s="1" t="s">
        <v>685</v>
      </c>
      <c r="D173" s="1" t="s">
        <v>686</v>
      </c>
      <c r="E173" s="3" t="s">
        <v>687</v>
      </c>
      <c r="F173" s="1" t="s">
        <v>688</v>
      </c>
      <c r="G173" s="1" t="s">
        <v>15</v>
      </c>
      <c r="H173" s="1" t="s">
        <v>15</v>
      </c>
      <c r="I173" s="1" t="s">
        <v>15</v>
      </c>
      <c r="J173" s="1" t="s">
        <v>16</v>
      </c>
      <c r="K173" s="2"/>
      <c r="L173" s="5">
        <f>K173*270.00</f>
        <v>0</v>
      </c>
    </row>
    <row r="174" spans="1:12">
      <c r="A174" s="1"/>
      <c r="B174" s="1">
        <v>820280</v>
      </c>
      <c r="C174" s="1" t="s">
        <v>689</v>
      </c>
      <c r="D174" s="1" t="s">
        <v>690</v>
      </c>
      <c r="E174" s="3" t="s">
        <v>691</v>
      </c>
      <c r="F174" s="1" t="s">
        <v>692</v>
      </c>
      <c r="G174" s="1" t="s">
        <v>15</v>
      </c>
      <c r="H174" s="1" t="s">
        <v>15</v>
      </c>
      <c r="I174" s="1" t="s">
        <v>15</v>
      </c>
      <c r="J174" s="1" t="s">
        <v>16</v>
      </c>
      <c r="K174" s="2"/>
      <c r="L174" s="5">
        <f>K174*389.00</f>
        <v>0</v>
      </c>
    </row>
    <row r="175" spans="1:12">
      <c r="A175" s="1"/>
      <c r="B175" s="1">
        <v>820281</v>
      </c>
      <c r="C175" s="1" t="s">
        <v>693</v>
      </c>
      <c r="D175" s="1" t="s">
        <v>694</v>
      </c>
      <c r="E175" s="3" t="s">
        <v>695</v>
      </c>
      <c r="F175" s="1" t="s">
        <v>581</v>
      </c>
      <c r="G175" s="1" t="s">
        <v>15</v>
      </c>
      <c r="H175" s="1" t="s">
        <v>15</v>
      </c>
      <c r="I175" s="1" t="s">
        <v>15</v>
      </c>
      <c r="J175" s="1" t="s">
        <v>16</v>
      </c>
      <c r="K175" s="2"/>
      <c r="L175" s="5">
        <f>K175*510.00</f>
        <v>0</v>
      </c>
    </row>
    <row r="176" spans="1:12">
      <c r="A176" s="1"/>
      <c r="B176" s="1">
        <v>820282</v>
      </c>
      <c r="C176" s="1" t="s">
        <v>696</v>
      </c>
      <c r="D176" s="1" t="s">
        <v>697</v>
      </c>
      <c r="E176" s="3" t="s">
        <v>698</v>
      </c>
      <c r="F176" s="1" t="s">
        <v>699</v>
      </c>
      <c r="G176" s="1" t="s">
        <v>15</v>
      </c>
      <c r="H176" s="1" t="s">
        <v>15</v>
      </c>
      <c r="I176" s="1" t="s">
        <v>15</v>
      </c>
      <c r="J176" s="1" t="s">
        <v>16</v>
      </c>
      <c r="K176" s="2"/>
      <c r="L176" s="5">
        <f>K176*797.00</f>
        <v>0</v>
      </c>
    </row>
    <row r="177" spans="1:12">
      <c r="A177" s="1"/>
      <c r="B177" s="1">
        <v>820283</v>
      </c>
      <c r="C177" s="1" t="s">
        <v>700</v>
      </c>
      <c r="D177" s="1" t="s">
        <v>701</v>
      </c>
      <c r="E177" s="3" t="s">
        <v>702</v>
      </c>
      <c r="F177" s="1" t="s">
        <v>703</v>
      </c>
      <c r="G177" s="1" t="s">
        <v>15</v>
      </c>
      <c r="H177" s="1" t="s">
        <v>15</v>
      </c>
      <c r="I177" s="1" t="s">
        <v>15</v>
      </c>
      <c r="J177" s="1" t="s">
        <v>16</v>
      </c>
      <c r="K177" s="2"/>
      <c r="L177" s="5">
        <f>K177*79.00</f>
        <v>0</v>
      </c>
    </row>
    <row r="178" spans="1:12">
      <c r="A178" s="1"/>
      <c r="B178" s="1">
        <v>820284</v>
      </c>
      <c r="C178" s="1" t="s">
        <v>704</v>
      </c>
      <c r="D178" s="1" t="s">
        <v>705</v>
      </c>
      <c r="E178" s="3" t="s">
        <v>706</v>
      </c>
      <c r="F178" s="1" t="s">
        <v>707</v>
      </c>
      <c r="G178" s="1" t="s">
        <v>15</v>
      </c>
      <c r="H178" s="1" t="s">
        <v>15</v>
      </c>
      <c r="I178" s="1" t="s">
        <v>15</v>
      </c>
      <c r="J178" s="1" t="s">
        <v>16</v>
      </c>
      <c r="K178" s="2"/>
      <c r="L178" s="5">
        <f>K178*126.00</f>
        <v>0</v>
      </c>
    </row>
    <row r="179" spans="1:12">
      <c r="A179" s="1"/>
      <c r="B179" s="1">
        <v>820285</v>
      </c>
      <c r="C179" s="1" t="s">
        <v>708</v>
      </c>
      <c r="D179" s="1" t="s">
        <v>709</v>
      </c>
      <c r="E179" s="3" t="s">
        <v>710</v>
      </c>
      <c r="F179" s="1" t="s">
        <v>711</v>
      </c>
      <c r="G179" s="1" t="s">
        <v>15</v>
      </c>
      <c r="H179" s="1" t="s">
        <v>15</v>
      </c>
      <c r="I179" s="1" t="s">
        <v>15</v>
      </c>
      <c r="J179" s="1" t="s">
        <v>16</v>
      </c>
      <c r="K179" s="2"/>
      <c r="L179" s="5">
        <f>K179*240.00</f>
        <v>0</v>
      </c>
    </row>
    <row r="180" spans="1:12">
      <c r="A180" s="1"/>
      <c r="B180" s="1">
        <v>820286</v>
      </c>
      <c r="C180" s="1" t="s">
        <v>712</v>
      </c>
      <c r="D180" s="1" t="s">
        <v>713</v>
      </c>
      <c r="E180" s="3" t="s">
        <v>714</v>
      </c>
      <c r="F180" s="1" t="s">
        <v>155</v>
      </c>
      <c r="G180" s="1" t="s">
        <v>15</v>
      </c>
      <c r="H180" s="1" t="s">
        <v>15</v>
      </c>
      <c r="I180" s="1" t="s">
        <v>15</v>
      </c>
      <c r="J180" s="1" t="s">
        <v>16</v>
      </c>
      <c r="K180" s="2"/>
      <c r="L180" s="5">
        <f>K180*453.00</f>
        <v>0</v>
      </c>
    </row>
    <row r="181" spans="1:12">
      <c r="A181" s="1"/>
      <c r="B181" s="1">
        <v>820287</v>
      </c>
      <c r="C181" s="1" t="s">
        <v>715</v>
      </c>
      <c r="D181" s="1" t="s">
        <v>716</v>
      </c>
      <c r="E181" s="3" t="s">
        <v>717</v>
      </c>
      <c r="F181" s="1" t="s">
        <v>718</v>
      </c>
      <c r="G181" s="1" t="s">
        <v>15</v>
      </c>
      <c r="H181" s="1" t="s">
        <v>15</v>
      </c>
      <c r="I181" s="1" t="s">
        <v>15</v>
      </c>
      <c r="J181" s="1" t="s">
        <v>16</v>
      </c>
      <c r="K181" s="2"/>
      <c r="L181" s="5">
        <f>K181*484.00</f>
        <v>0</v>
      </c>
    </row>
    <row r="182" spans="1:12">
      <c r="A182" s="1"/>
      <c r="B182" s="1">
        <v>820288</v>
      </c>
      <c r="C182" s="1" t="s">
        <v>719</v>
      </c>
      <c r="D182" s="1" t="s">
        <v>720</v>
      </c>
      <c r="E182" s="3" t="s">
        <v>721</v>
      </c>
      <c r="F182" s="1" t="s">
        <v>722</v>
      </c>
      <c r="G182" s="1" t="s">
        <v>15</v>
      </c>
      <c r="H182" s="1" t="s">
        <v>15</v>
      </c>
      <c r="I182" s="1" t="s">
        <v>15</v>
      </c>
      <c r="J182" s="1" t="s">
        <v>16</v>
      </c>
      <c r="K182" s="2"/>
      <c r="L182" s="5">
        <f>K182*872.00</f>
        <v>0</v>
      </c>
    </row>
    <row r="183" spans="1:12">
      <c r="A183" s="1"/>
      <c r="B183" s="1">
        <v>820289</v>
      </c>
      <c r="C183" s="1" t="s">
        <v>723</v>
      </c>
      <c r="D183" s="1" t="s">
        <v>724</v>
      </c>
      <c r="E183" s="3" t="s">
        <v>725</v>
      </c>
      <c r="F183" s="1" t="s">
        <v>680</v>
      </c>
      <c r="G183" s="1" t="s">
        <v>15</v>
      </c>
      <c r="H183" s="1" t="s">
        <v>15</v>
      </c>
      <c r="I183" s="1" t="s">
        <v>15</v>
      </c>
      <c r="J183" s="1" t="s">
        <v>16</v>
      </c>
      <c r="K183" s="2"/>
      <c r="L183" s="5">
        <f>K183*70.00</f>
        <v>0</v>
      </c>
    </row>
    <row r="184" spans="1:12">
      <c r="A184" s="1"/>
      <c r="B184" s="1">
        <v>820290</v>
      </c>
      <c r="C184" s="1" t="s">
        <v>726</v>
      </c>
      <c r="D184" s="1" t="s">
        <v>727</v>
      </c>
      <c r="E184" s="3" t="s">
        <v>728</v>
      </c>
      <c r="F184" s="1" t="s">
        <v>729</v>
      </c>
      <c r="G184" s="1" t="s">
        <v>15</v>
      </c>
      <c r="H184" s="1" t="s">
        <v>15</v>
      </c>
      <c r="I184" s="1" t="s">
        <v>15</v>
      </c>
      <c r="J184" s="1" t="s">
        <v>16</v>
      </c>
      <c r="K184" s="2"/>
      <c r="L184" s="5">
        <f>K184*125.00</f>
        <v>0</v>
      </c>
    </row>
    <row r="185" spans="1:12">
      <c r="A185" s="1"/>
      <c r="B185" s="1">
        <v>820291</v>
      </c>
      <c r="C185" s="1" t="s">
        <v>730</v>
      </c>
      <c r="D185" s="1" t="s">
        <v>731</v>
      </c>
      <c r="E185" s="3" t="s">
        <v>732</v>
      </c>
      <c r="F185" s="1" t="s">
        <v>733</v>
      </c>
      <c r="G185" s="1" t="s">
        <v>15</v>
      </c>
      <c r="H185" s="1" t="s">
        <v>15</v>
      </c>
      <c r="I185" s="1" t="s">
        <v>15</v>
      </c>
      <c r="J185" s="1" t="s">
        <v>16</v>
      </c>
      <c r="K185" s="2"/>
      <c r="L185" s="5">
        <f>K185*171.00</f>
        <v>0</v>
      </c>
    </row>
    <row r="186" spans="1:12">
      <c r="A186" s="1"/>
      <c r="B186" s="1">
        <v>820292</v>
      </c>
      <c r="C186" s="1" t="s">
        <v>734</v>
      </c>
      <c r="D186" s="1" t="s">
        <v>735</v>
      </c>
      <c r="E186" s="3" t="s">
        <v>736</v>
      </c>
      <c r="F186" s="1" t="s">
        <v>737</v>
      </c>
      <c r="G186" s="1" t="s">
        <v>15</v>
      </c>
      <c r="H186" s="1" t="s">
        <v>15</v>
      </c>
      <c r="I186" s="1" t="s">
        <v>15</v>
      </c>
      <c r="J186" s="1" t="s">
        <v>16</v>
      </c>
      <c r="K186" s="2"/>
      <c r="L186" s="5">
        <f>K186*366.00</f>
        <v>0</v>
      </c>
    </row>
    <row r="187" spans="1:12">
      <c r="A187" s="1"/>
      <c r="B187" s="1">
        <v>820293</v>
      </c>
      <c r="C187" s="1" t="s">
        <v>738</v>
      </c>
      <c r="D187" s="1" t="s">
        <v>739</v>
      </c>
      <c r="E187" s="3" t="s">
        <v>740</v>
      </c>
      <c r="F187" s="1" t="s">
        <v>741</v>
      </c>
      <c r="G187" s="1" t="s">
        <v>15</v>
      </c>
      <c r="H187" s="1" t="s">
        <v>15</v>
      </c>
      <c r="I187" s="1" t="s">
        <v>15</v>
      </c>
      <c r="J187" s="1" t="s">
        <v>16</v>
      </c>
      <c r="K187" s="2"/>
      <c r="L187" s="5">
        <f>K187*546.00</f>
        <v>0</v>
      </c>
    </row>
    <row r="188" spans="1:12">
      <c r="A188" s="1"/>
      <c r="B188" s="1">
        <v>820294</v>
      </c>
      <c r="C188" s="1" t="s">
        <v>742</v>
      </c>
      <c r="D188" s="1" t="s">
        <v>743</v>
      </c>
      <c r="E188" s="3" t="s">
        <v>744</v>
      </c>
      <c r="F188" s="1" t="s">
        <v>745</v>
      </c>
      <c r="G188" s="1" t="s">
        <v>15</v>
      </c>
      <c r="H188" s="1" t="s">
        <v>15</v>
      </c>
      <c r="I188" s="1" t="s">
        <v>15</v>
      </c>
      <c r="J188" s="1" t="s">
        <v>16</v>
      </c>
      <c r="K188" s="2"/>
      <c r="L188" s="5">
        <f>K188*874.00</f>
        <v>0</v>
      </c>
    </row>
    <row r="189" spans="1:12">
      <c r="A189" s="1"/>
      <c r="B189" s="1">
        <v>820295</v>
      </c>
      <c r="C189" s="1" t="s">
        <v>746</v>
      </c>
      <c r="D189" s="1" t="s">
        <v>747</v>
      </c>
      <c r="E189" s="3" t="s">
        <v>748</v>
      </c>
      <c r="F189" s="1" t="s">
        <v>749</v>
      </c>
      <c r="G189" s="1" t="s">
        <v>15</v>
      </c>
      <c r="H189" s="1" t="s">
        <v>15</v>
      </c>
      <c r="I189" s="1" t="s">
        <v>15</v>
      </c>
      <c r="J189" s="1" t="s">
        <v>16</v>
      </c>
      <c r="K189" s="2"/>
      <c r="L189" s="5">
        <f>K189*184.00</f>
        <v>0</v>
      </c>
    </row>
    <row r="190" spans="1:12">
      <c r="A190" s="1"/>
      <c r="B190" s="1">
        <v>820296</v>
      </c>
      <c r="C190" s="1" t="s">
        <v>750</v>
      </c>
      <c r="D190" s="1" t="s">
        <v>751</v>
      </c>
      <c r="E190" s="3" t="s">
        <v>752</v>
      </c>
      <c r="F190" s="1" t="s">
        <v>753</v>
      </c>
      <c r="G190" s="1" t="s">
        <v>15</v>
      </c>
      <c r="H190" s="1" t="s">
        <v>15</v>
      </c>
      <c r="I190" s="1" t="s">
        <v>15</v>
      </c>
      <c r="J190" s="1" t="s">
        <v>16</v>
      </c>
      <c r="K190" s="2"/>
      <c r="L190" s="5">
        <f>K190*207.00</f>
        <v>0</v>
      </c>
    </row>
    <row r="191" spans="1:12">
      <c r="A191" s="1"/>
      <c r="B191" s="1">
        <v>820297</v>
      </c>
      <c r="C191" s="1" t="s">
        <v>754</v>
      </c>
      <c r="D191" s="1" t="s">
        <v>755</v>
      </c>
      <c r="E191" s="3" t="s">
        <v>756</v>
      </c>
      <c r="F191" s="1" t="s">
        <v>757</v>
      </c>
      <c r="G191" s="1" t="s">
        <v>15</v>
      </c>
      <c r="H191" s="1" t="s">
        <v>15</v>
      </c>
      <c r="I191" s="1" t="s">
        <v>15</v>
      </c>
      <c r="J191" s="1" t="s">
        <v>16</v>
      </c>
      <c r="K191" s="2"/>
      <c r="L191" s="5">
        <f>K191*61.00</f>
        <v>0</v>
      </c>
    </row>
    <row r="192" spans="1:12">
      <c r="A192" s="1"/>
      <c r="B192" s="1">
        <v>820298</v>
      </c>
      <c r="C192" s="1" t="s">
        <v>758</v>
      </c>
      <c r="D192" s="1" t="s">
        <v>759</v>
      </c>
      <c r="E192" s="3" t="s">
        <v>760</v>
      </c>
      <c r="F192" s="1" t="s">
        <v>703</v>
      </c>
      <c r="G192" s="1" t="s">
        <v>15</v>
      </c>
      <c r="H192" s="1" t="s">
        <v>15</v>
      </c>
      <c r="I192" s="1" t="s">
        <v>15</v>
      </c>
      <c r="J192" s="1" t="s">
        <v>16</v>
      </c>
      <c r="K192" s="2"/>
      <c r="L192" s="5">
        <f>K192*79.00</f>
        <v>0</v>
      </c>
    </row>
    <row r="193" spans="1:12">
      <c r="A193" s="1"/>
      <c r="B193" s="1">
        <v>820299</v>
      </c>
      <c r="C193" s="1" t="s">
        <v>761</v>
      </c>
      <c r="D193" s="1" t="s">
        <v>762</v>
      </c>
      <c r="E193" s="3" t="s">
        <v>763</v>
      </c>
      <c r="F193" s="1" t="s">
        <v>764</v>
      </c>
      <c r="G193" s="1" t="s">
        <v>15</v>
      </c>
      <c r="H193" s="1" t="s">
        <v>15</v>
      </c>
      <c r="I193" s="1" t="s">
        <v>15</v>
      </c>
      <c r="J193" s="1" t="s">
        <v>16</v>
      </c>
      <c r="K193" s="2"/>
      <c r="L193" s="5">
        <f>K193*82.00</f>
        <v>0</v>
      </c>
    </row>
    <row r="194" spans="1:12">
      <c r="A194" s="1"/>
      <c r="B194" s="1">
        <v>820300</v>
      </c>
      <c r="C194" s="1" t="s">
        <v>765</v>
      </c>
      <c r="D194" s="1" t="s">
        <v>766</v>
      </c>
      <c r="E194" s="3" t="s">
        <v>767</v>
      </c>
      <c r="F194" s="1" t="s">
        <v>768</v>
      </c>
      <c r="G194" s="1" t="s">
        <v>15</v>
      </c>
      <c r="H194" s="1" t="s">
        <v>15</v>
      </c>
      <c r="I194" s="1" t="s">
        <v>15</v>
      </c>
      <c r="J194" s="1" t="s">
        <v>16</v>
      </c>
      <c r="K194" s="2"/>
      <c r="L194" s="5">
        <f>K194*188.00</f>
        <v>0</v>
      </c>
    </row>
    <row r="195" spans="1:12">
      <c r="A195" s="1"/>
      <c r="B195" s="1">
        <v>820301</v>
      </c>
      <c r="C195" s="1" t="s">
        <v>769</v>
      </c>
      <c r="D195" s="1" t="s">
        <v>770</v>
      </c>
      <c r="E195" s="3" t="s">
        <v>771</v>
      </c>
      <c r="F195" s="1" t="s">
        <v>52</v>
      </c>
      <c r="G195" s="1" t="s">
        <v>15</v>
      </c>
      <c r="H195" s="1" t="s">
        <v>15</v>
      </c>
      <c r="I195" s="1" t="s">
        <v>15</v>
      </c>
      <c r="J195" s="1" t="s">
        <v>16</v>
      </c>
      <c r="K195" s="2"/>
      <c r="L195" s="5">
        <f>K195*206.00</f>
        <v>0</v>
      </c>
    </row>
    <row r="196" spans="1:12">
      <c r="A196" s="1"/>
      <c r="B196" s="1">
        <v>820302</v>
      </c>
      <c r="C196" s="1" t="s">
        <v>772</v>
      </c>
      <c r="D196" s="1" t="s">
        <v>773</v>
      </c>
      <c r="E196" s="3" t="s">
        <v>774</v>
      </c>
      <c r="F196" s="1" t="s">
        <v>775</v>
      </c>
      <c r="G196" s="1" t="s">
        <v>15</v>
      </c>
      <c r="H196" s="1" t="s">
        <v>15</v>
      </c>
      <c r="I196" s="1" t="s">
        <v>15</v>
      </c>
      <c r="J196" s="1" t="s">
        <v>16</v>
      </c>
      <c r="K196" s="2"/>
      <c r="L196" s="5">
        <f>K196*208.00</f>
        <v>0</v>
      </c>
    </row>
    <row r="197" spans="1:12">
      <c r="A197" s="1"/>
      <c r="B197" s="1">
        <v>820303</v>
      </c>
      <c r="C197" s="1" t="s">
        <v>776</v>
      </c>
      <c r="D197" s="1" t="s">
        <v>777</v>
      </c>
      <c r="E197" s="3" t="s">
        <v>778</v>
      </c>
      <c r="F197" s="1" t="s">
        <v>179</v>
      </c>
      <c r="G197" s="1" t="s">
        <v>15</v>
      </c>
      <c r="H197" s="1" t="s">
        <v>15</v>
      </c>
      <c r="I197" s="1" t="s">
        <v>15</v>
      </c>
      <c r="J197" s="1" t="s">
        <v>16</v>
      </c>
      <c r="K197" s="2"/>
      <c r="L197" s="5">
        <f>K197*403.00</f>
        <v>0</v>
      </c>
    </row>
    <row r="198" spans="1:12">
      <c r="A198" s="1"/>
      <c r="B198" s="1">
        <v>820304</v>
      </c>
      <c r="C198" s="1" t="s">
        <v>779</v>
      </c>
      <c r="D198" s="1" t="s">
        <v>780</v>
      </c>
      <c r="E198" s="3" t="s">
        <v>781</v>
      </c>
      <c r="F198" s="1" t="s">
        <v>215</v>
      </c>
      <c r="G198" s="1" t="s">
        <v>15</v>
      </c>
      <c r="H198" s="1" t="s">
        <v>15</v>
      </c>
      <c r="I198" s="1" t="s">
        <v>15</v>
      </c>
      <c r="J198" s="1" t="s">
        <v>16</v>
      </c>
      <c r="K198" s="2"/>
      <c r="L198" s="5">
        <f>K198*452.00</f>
        <v>0</v>
      </c>
    </row>
    <row r="199" spans="1:12">
      <c r="A199" s="1"/>
      <c r="B199" s="1">
        <v>820305</v>
      </c>
      <c r="C199" s="1" t="s">
        <v>782</v>
      </c>
      <c r="D199" s="1" t="s">
        <v>783</v>
      </c>
      <c r="E199" s="3" t="s">
        <v>784</v>
      </c>
      <c r="F199" s="1" t="s">
        <v>785</v>
      </c>
      <c r="G199" s="1" t="s">
        <v>15</v>
      </c>
      <c r="H199" s="1" t="s">
        <v>15</v>
      </c>
      <c r="I199" s="1" t="s">
        <v>15</v>
      </c>
      <c r="J199" s="1" t="s">
        <v>16</v>
      </c>
      <c r="K199" s="2"/>
      <c r="L199" s="5">
        <f>K199*436.00</f>
        <v>0</v>
      </c>
    </row>
    <row r="200" spans="1:12">
      <c r="A200" s="1"/>
      <c r="B200" s="1">
        <v>820306</v>
      </c>
      <c r="C200" s="1" t="s">
        <v>786</v>
      </c>
      <c r="D200" s="1" t="s">
        <v>787</v>
      </c>
      <c r="E200" s="3" t="s">
        <v>788</v>
      </c>
      <c r="F200" s="1" t="s">
        <v>789</v>
      </c>
      <c r="G200" s="1" t="s">
        <v>15</v>
      </c>
      <c r="H200" s="1" t="s">
        <v>15</v>
      </c>
      <c r="I200" s="1" t="s">
        <v>15</v>
      </c>
      <c r="J200" s="1" t="s">
        <v>16</v>
      </c>
      <c r="K200" s="2"/>
      <c r="L200" s="5">
        <f>K200*633.00</f>
        <v>0</v>
      </c>
    </row>
    <row r="201" spans="1:12">
      <c r="A201" s="1"/>
      <c r="B201" s="1">
        <v>820307</v>
      </c>
      <c r="C201" s="1" t="s">
        <v>790</v>
      </c>
      <c r="D201" s="1" t="s">
        <v>791</v>
      </c>
      <c r="E201" s="3" t="s">
        <v>792</v>
      </c>
      <c r="F201" s="1" t="s">
        <v>793</v>
      </c>
      <c r="G201" s="1" t="s">
        <v>15</v>
      </c>
      <c r="H201" s="1" t="s">
        <v>15</v>
      </c>
      <c r="I201" s="1" t="s">
        <v>15</v>
      </c>
      <c r="J201" s="1" t="s">
        <v>16</v>
      </c>
      <c r="K201" s="2"/>
      <c r="L201" s="5">
        <f>K201*610.00</f>
        <v>0</v>
      </c>
    </row>
    <row r="202" spans="1:12">
      <c r="A202" s="1"/>
      <c r="B202" s="1">
        <v>820308</v>
      </c>
      <c r="C202" s="1" t="s">
        <v>794</v>
      </c>
      <c r="D202" s="1" t="s">
        <v>795</v>
      </c>
      <c r="E202" s="3" t="s">
        <v>796</v>
      </c>
      <c r="F202" s="1" t="s">
        <v>424</v>
      </c>
      <c r="G202" s="1" t="s">
        <v>15</v>
      </c>
      <c r="H202" s="1" t="s">
        <v>15</v>
      </c>
      <c r="I202" s="1" t="s">
        <v>15</v>
      </c>
      <c r="J202" s="1" t="s">
        <v>16</v>
      </c>
      <c r="K202" s="2"/>
      <c r="L202" s="5">
        <f>K202*848.00</f>
        <v>0</v>
      </c>
    </row>
    <row r="203" spans="1:12">
      <c r="A203" s="1"/>
      <c r="B203" s="1">
        <v>820309</v>
      </c>
      <c r="C203" s="1" t="s">
        <v>797</v>
      </c>
      <c r="D203" s="1" t="s">
        <v>798</v>
      </c>
      <c r="E203" s="3" t="s">
        <v>799</v>
      </c>
      <c r="F203" s="1" t="s">
        <v>800</v>
      </c>
      <c r="G203" s="1" t="s">
        <v>15</v>
      </c>
      <c r="H203" s="1" t="s">
        <v>15</v>
      </c>
      <c r="I203" s="1" t="s">
        <v>15</v>
      </c>
      <c r="J203" s="1" t="s">
        <v>16</v>
      </c>
      <c r="K203" s="2"/>
      <c r="L203" s="5">
        <f>K203*882.00</f>
        <v>0</v>
      </c>
    </row>
    <row r="204" spans="1:12">
      <c r="A204" s="1"/>
      <c r="B204" s="1">
        <v>820310</v>
      </c>
      <c r="C204" s="1" t="s">
        <v>801</v>
      </c>
      <c r="D204" s="1" t="s">
        <v>802</v>
      </c>
      <c r="E204" s="3" t="s">
        <v>803</v>
      </c>
      <c r="F204" s="1" t="s">
        <v>804</v>
      </c>
      <c r="G204" s="1" t="s">
        <v>15</v>
      </c>
      <c r="H204" s="1" t="s">
        <v>15</v>
      </c>
      <c r="I204" s="1" t="s">
        <v>15</v>
      </c>
      <c r="J204" s="1" t="s">
        <v>16</v>
      </c>
      <c r="K204" s="2"/>
      <c r="L204" s="5">
        <f>K204*818.00</f>
        <v>0</v>
      </c>
    </row>
    <row r="205" spans="1:12">
      <c r="A205" s="1"/>
      <c r="B205" s="1">
        <v>820311</v>
      </c>
      <c r="C205" s="1" t="s">
        <v>805</v>
      </c>
      <c r="D205" s="1" t="s">
        <v>806</v>
      </c>
      <c r="E205" s="3" t="s">
        <v>807</v>
      </c>
      <c r="F205" s="1" t="s">
        <v>808</v>
      </c>
      <c r="G205" s="1" t="s">
        <v>15</v>
      </c>
      <c r="H205" s="1" t="s">
        <v>15</v>
      </c>
      <c r="I205" s="1" t="s">
        <v>15</v>
      </c>
      <c r="J205" s="1" t="s">
        <v>16</v>
      </c>
      <c r="K205" s="2"/>
      <c r="L205" s="5">
        <f>K205*957.00</f>
        <v>0</v>
      </c>
    </row>
    <row r="206" spans="1:12">
      <c r="A206" s="1"/>
      <c r="B206" s="1">
        <v>820312</v>
      </c>
      <c r="C206" s="1" t="s">
        <v>809</v>
      </c>
      <c r="D206" s="1" t="s">
        <v>810</v>
      </c>
      <c r="E206" s="3" t="s">
        <v>811</v>
      </c>
      <c r="F206" s="1" t="s">
        <v>812</v>
      </c>
      <c r="G206" s="1" t="s">
        <v>15</v>
      </c>
      <c r="H206" s="1" t="s">
        <v>15</v>
      </c>
      <c r="I206" s="1" t="s">
        <v>15</v>
      </c>
      <c r="J206" s="1" t="s">
        <v>16</v>
      </c>
      <c r="K206" s="2"/>
      <c r="L206" s="5">
        <f>K206*762.00</f>
        <v>0</v>
      </c>
    </row>
    <row r="207" spans="1:12">
      <c r="A207" s="1"/>
      <c r="B207" s="1">
        <v>820313</v>
      </c>
      <c r="C207" s="1" t="s">
        <v>813</v>
      </c>
      <c r="D207" s="1" t="s">
        <v>814</v>
      </c>
      <c r="E207" s="3" t="s">
        <v>815</v>
      </c>
      <c r="F207" s="1" t="s">
        <v>616</v>
      </c>
      <c r="G207" s="1" t="s">
        <v>15</v>
      </c>
      <c r="H207" s="1" t="s">
        <v>15</v>
      </c>
      <c r="I207" s="1" t="s">
        <v>15</v>
      </c>
      <c r="J207" s="1" t="s">
        <v>16</v>
      </c>
      <c r="K207" s="2"/>
      <c r="L207" s="5">
        <f>K207*76.00</f>
        <v>0</v>
      </c>
    </row>
    <row r="208" spans="1:12">
      <c r="A208" s="1"/>
      <c r="B208" s="1">
        <v>820314</v>
      </c>
      <c r="C208" s="1" t="s">
        <v>816</v>
      </c>
      <c r="D208" s="1" t="s">
        <v>817</v>
      </c>
      <c r="E208" s="3" t="s">
        <v>818</v>
      </c>
      <c r="F208" s="1" t="s">
        <v>819</v>
      </c>
      <c r="G208" s="1" t="s">
        <v>15</v>
      </c>
      <c r="H208" s="1" t="s">
        <v>15</v>
      </c>
      <c r="I208" s="1" t="s">
        <v>15</v>
      </c>
      <c r="J208" s="1" t="s">
        <v>16</v>
      </c>
      <c r="K208" s="2"/>
      <c r="L208" s="5">
        <f>K208*127.00</f>
        <v>0</v>
      </c>
    </row>
    <row r="209" spans="1:12">
      <c r="A209" s="1"/>
      <c r="B209" s="1">
        <v>820315</v>
      </c>
      <c r="C209" s="1" t="s">
        <v>820</v>
      </c>
      <c r="D209" s="1" t="s">
        <v>821</v>
      </c>
      <c r="E209" s="3" t="s">
        <v>822</v>
      </c>
      <c r="F209" s="1" t="s">
        <v>823</v>
      </c>
      <c r="G209" s="1" t="s">
        <v>15</v>
      </c>
      <c r="H209" s="1" t="s">
        <v>15</v>
      </c>
      <c r="I209" s="1" t="s">
        <v>15</v>
      </c>
      <c r="J209" s="1" t="s">
        <v>16</v>
      </c>
      <c r="K209" s="2"/>
      <c r="L209" s="5">
        <f>K209*272.00</f>
        <v>0</v>
      </c>
    </row>
    <row r="210" spans="1:12">
      <c r="A210" s="1"/>
      <c r="B210" s="1">
        <v>820316</v>
      </c>
      <c r="C210" s="1" t="s">
        <v>824</v>
      </c>
      <c r="D210" s="1" t="s">
        <v>825</v>
      </c>
      <c r="E210" s="3" t="s">
        <v>826</v>
      </c>
      <c r="F210" s="1" t="s">
        <v>827</v>
      </c>
      <c r="G210" s="1" t="s">
        <v>15</v>
      </c>
      <c r="H210" s="1" t="s">
        <v>15</v>
      </c>
      <c r="I210" s="1" t="s">
        <v>15</v>
      </c>
      <c r="J210" s="1" t="s">
        <v>16</v>
      </c>
      <c r="K210" s="2"/>
      <c r="L210" s="5">
        <f>K210*449.00</f>
        <v>0</v>
      </c>
    </row>
    <row r="211" spans="1:12">
      <c r="A211" s="1"/>
      <c r="B211" s="1">
        <v>820317</v>
      </c>
      <c r="C211" s="1" t="s">
        <v>828</v>
      </c>
      <c r="D211" s="1" t="s">
        <v>829</v>
      </c>
      <c r="E211" s="3" t="s">
        <v>830</v>
      </c>
      <c r="F211" s="1" t="s">
        <v>103</v>
      </c>
      <c r="G211" s="1" t="s">
        <v>15</v>
      </c>
      <c r="H211" s="1" t="s">
        <v>15</v>
      </c>
      <c r="I211" s="1" t="s">
        <v>15</v>
      </c>
      <c r="J211" s="1" t="s">
        <v>16</v>
      </c>
      <c r="K211" s="2"/>
      <c r="L211" s="5">
        <f>K211*306.00</f>
        <v>0</v>
      </c>
    </row>
    <row r="212" spans="1:12">
      <c r="A212" s="1"/>
      <c r="B212" s="1">
        <v>820318</v>
      </c>
      <c r="C212" s="1" t="s">
        <v>831</v>
      </c>
      <c r="D212" s="1" t="s">
        <v>832</v>
      </c>
      <c r="E212" s="3" t="s">
        <v>833</v>
      </c>
      <c r="F212" s="1" t="s">
        <v>834</v>
      </c>
      <c r="G212" s="1" t="s">
        <v>15</v>
      </c>
      <c r="H212" s="1" t="s">
        <v>15</v>
      </c>
      <c r="I212" s="1" t="s">
        <v>15</v>
      </c>
      <c r="J212" s="1" t="s">
        <v>16</v>
      </c>
      <c r="K212" s="2"/>
      <c r="L212" s="5">
        <f>K212*629.00</f>
        <v>0</v>
      </c>
    </row>
    <row r="213" spans="1:12">
      <c r="A213" s="1"/>
      <c r="B213" s="1">
        <v>820319</v>
      </c>
      <c r="C213" s="1" t="s">
        <v>835</v>
      </c>
      <c r="D213" s="1" t="s">
        <v>836</v>
      </c>
      <c r="E213" s="3" t="s">
        <v>837</v>
      </c>
      <c r="F213" s="1" t="s">
        <v>428</v>
      </c>
      <c r="G213" s="1" t="s">
        <v>15</v>
      </c>
      <c r="H213" s="1" t="s">
        <v>15</v>
      </c>
      <c r="I213" s="1" t="s">
        <v>15</v>
      </c>
      <c r="J213" s="1" t="s">
        <v>16</v>
      </c>
      <c r="K213" s="2"/>
      <c r="L213" s="5">
        <f>K213*429.00</f>
        <v>0</v>
      </c>
    </row>
    <row r="214" spans="1:12">
      <c r="A214" s="1"/>
      <c r="B214" s="1">
        <v>820320</v>
      </c>
      <c r="C214" s="1" t="s">
        <v>838</v>
      </c>
      <c r="D214" s="1" t="s">
        <v>839</v>
      </c>
      <c r="E214" s="3" t="s">
        <v>840</v>
      </c>
      <c r="F214" s="1" t="s">
        <v>841</v>
      </c>
      <c r="G214" s="1" t="s">
        <v>15</v>
      </c>
      <c r="H214" s="1" t="s">
        <v>15</v>
      </c>
      <c r="I214" s="1" t="s">
        <v>15</v>
      </c>
      <c r="J214" s="1" t="s">
        <v>16</v>
      </c>
      <c r="K214" s="2"/>
      <c r="L214" s="5">
        <f>K214*166.00</f>
        <v>0</v>
      </c>
    </row>
    <row r="215" spans="1:12">
      <c r="A215" s="1"/>
      <c r="B215" s="1">
        <v>820321</v>
      </c>
      <c r="C215" s="1" t="s">
        <v>842</v>
      </c>
      <c r="D215" s="1" t="s">
        <v>843</v>
      </c>
      <c r="E215" s="3" t="s">
        <v>844</v>
      </c>
      <c r="F215" s="1" t="s">
        <v>845</v>
      </c>
      <c r="G215" s="1" t="s">
        <v>15</v>
      </c>
      <c r="H215" s="1" t="s">
        <v>15</v>
      </c>
      <c r="I215" s="1" t="s">
        <v>15</v>
      </c>
      <c r="J215" s="1" t="s">
        <v>16</v>
      </c>
      <c r="K215" s="2"/>
      <c r="L215" s="5">
        <f>K215*202.00</f>
        <v>0</v>
      </c>
    </row>
    <row r="216" spans="1:12">
      <c r="A216" s="1"/>
      <c r="B216" s="1">
        <v>820322</v>
      </c>
      <c r="C216" s="1" t="s">
        <v>846</v>
      </c>
      <c r="D216" s="1" t="s">
        <v>847</v>
      </c>
      <c r="E216" s="3" t="s">
        <v>848</v>
      </c>
      <c r="F216" s="1" t="s">
        <v>558</v>
      </c>
      <c r="G216" s="1" t="s">
        <v>15</v>
      </c>
      <c r="H216" s="1" t="s">
        <v>15</v>
      </c>
      <c r="I216" s="1" t="s">
        <v>15</v>
      </c>
      <c r="J216" s="1" t="s">
        <v>16</v>
      </c>
      <c r="K216" s="2"/>
      <c r="L216" s="5">
        <f>K216*241.00</f>
        <v>0</v>
      </c>
    </row>
    <row r="217" spans="1:12">
      <c r="A217" s="1"/>
      <c r="B217" s="1">
        <v>820323</v>
      </c>
      <c r="C217" s="1" t="s">
        <v>849</v>
      </c>
      <c r="D217" s="1" t="s">
        <v>850</v>
      </c>
      <c r="E217" s="3" t="s">
        <v>851</v>
      </c>
      <c r="F217" s="1" t="s">
        <v>852</v>
      </c>
      <c r="G217" s="1" t="s">
        <v>15</v>
      </c>
      <c r="H217" s="1" t="s">
        <v>15</v>
      </c>
      <c r="I217" s="1" t="s">
        <v>15</v>
      </c>
      <c r="J217" s="1" t="s">
        <v>16</v>
      </c>
      <c r="K217" s="2"/>
      <c r="L217" s="5">
        <f>K217*186.00</f>
        <v>0</v>
      </c>
    </row>
    <row r="218" spans="1:12">
      <c r="A218" s="1"/>
      <c r="B218" s="1">
        <v>820324</v>
      </c>
      <c r="C218" s="1" t="s">
        <v>853</v>
      </c>
      <c r="D218" s="1" t="s">
        <v>854</v>
      </c>
      <c r="E218" s="3" t="s">
        <v>855</v>
      </c>
      <c r="F218" s="1" t="s">
        <v>534</v>
      </c>
      <c r="G218" s="1" t="s">
        <v>15</v>
      </c>
      <c r="H218" s="1" t="s">
        <v>15</v>
      </c>
      <c r="I218" s="1" t="s">
        <v>15</v>
      </c>
      <c r="J218" s="1" t="s">
        <v>16</v>
      </c>
      <c r="K218" s="2"/>
      <c r="L218" s="5">
        <f>K218*297.00</f>
        <v>0</v>
      </c>
    </row>
    <row r="219" spans="1:12">
      <c r="A219" s="1"/>
      <c r="B219" s="1">
        <v>820325</v>
      </c>
      <c r="C219" s="1" t="s">
        <v>856</v>
      </c>
      <c r="D219" s="1" t="s">
        <v>857</v>
      </c>
      <c r="E219" s="3" t="s">
        <v>858</v>
      </c>
      <c r="F219" s="1" t="s">
        <v>859</v>
      </c>
      <c r="G219" s="1" t="s">
        <v>15</v>
      </c>
      <c r="H219" s="1" t="s">
        <v>15</v>
      </c>
      <c r="I219" s="1" t="s">
        <v>15</v>
      </c>
      <c r="J219" s="1" t="s">
        <v>16</v>
      </c>
      <c r="K219" s="2"/>
      <c r="L219" s="5">
        <f>K219*105.00</f>
        <v>0</v>
      </c>
    </row>
    <row r="220" spans="1:12">
      <c r="A220" s="1"/>
      <c r="B220" s="1">
        <v>820326</v>
      </c>
      <c r="C220" s="1" t="s">
        <v>860</v>
      </c>
      <c r="D220" s="1" t="s">
        <v>861</v>
      </c>
      <c r="E220" s="3" t="s">
        <v>862</v>
      </c>
      <c r="F220" s="1" t="s">
        <v>863</v>
      </c>
      <c r="G220" s="1" t="s">
        <v>15</v>
      </c>
      <c r="H220" s="1" t="s">
        <v>15</v>
      </c>
      <c r="I220" s="1" t="s">
        <v>15</v>
      </c>
      <c r="J220" s="1" t="s">
        <v>16</v>
      </c>
      <c r="K220" s="2"/>
      <c r="L220" s="5">
        <f>K220*110.00</f>
        <v>0</v>
      </c>
    </row>
    <row r="221" spans="1:12">
      <c r="A221" s="1"/>
      <c r="B221" s="1">
        <v>820327</v>
      </c>
      <c r="C221" s="1" t="s">
        <v>864</v>
      </c>
      <c r="D221" s="1" t="s">
        <v>865</v>
      </c>
      <c r="E221" s="3" t="s">
        <v>866</v>
      </c>
      <c r="F221" s="1" t="s">
        <v>863</v>
      </c>
      <c r="G221" s="1" t="s">
        <v>15</v>
      </c>
      <c r="H221" s="1" t="s">
        <v>15</v>
      </c>
      <c r="I221" s="1" t="s">
        <v>15</v>
      </c>
      <c r="J221" s="1" t="s">
        <v>16</v>
      </c>
      <c r="K221" s="2"/>
      <c r="L221" s="5">
        <f>K221*110.00</f>
        <v>0</v>
      </c>
    </row>
    <row r="222" spans="1:12">
      <c r="A222" s="1"/>
      <c r="B222" s="1">
        <v>820328</v>
      </c>
      <c r="C222" s="1" t="s">
        <v>867</v>
      </c>
      <c r="D222" s="1" t="s">
        <v>868</v>
      </c>
      <c r="E222" s="3" t="s">
        <v>869</v>
      </c>
      <c r="F222" s="1" t="s">
        <v>444</v>
      </c>
      <c r="G222" s="1" t="s">
        <v>15</v>
      </c>
      <c r="H222" s="1" t="s">
        <v>15</v>
      </c>
      <c r="I222" s="1" t="s">
        <v>15</v>
      </c>
      <c r="J222" s="1" t="s">
        <v>16</v>
      </c>
      <c r="K222" s="2"/>
      <c r="L222" s="5">
        <f>K222*119.00</f>
        <v>0</v>
      </c>
    </row>
    <row r="223" spans="1:12">
      <c r="A223" s="1"/>
      <c r="B223" s="1">
        <v>820329</v>
      </c>
      <c r="C223" s="1" t="s">
        <v>870</v>
      </c>
      <c r="D223" s="1" t="s">
        <v>871</v>
      </c>
      <c r="E223" s="3" t="s">
        <v>872</v>
      </c>
      <c r="F223" s="1" t="s">
        <v>873</v>
      </c>
      <c r="G223" s="1" t="s">
        <v>15</v>
      </c>
      <c r="H223" s="1" t="s">
        <v>15</v>
      </c>
      <c r="I223" s="1" t="s">
        <v>15</v>
      </c>
      <c r="J223" s="1" t="s">
        <v>16</v>
      </c>
      <c r="K223" s="2"/>
      <c r="L223" s="5">
        <f>K223*131.00</f>
        <v>0</v>
      </c>
    </row>
    <row r="224" spans="1:12">
      <c r="A224" s="1"/>
      <c r="B224" s="1">
        <v>820330</v>
      </c>
      <c r="C224" s="1" t="s">
        <v>874</v>
      </c>
      <c r="D224" s="1" t="s">
        <v>875</v>
      </c>
      <c r="E224" s="3" t="s">
        <v>876</v>
      </c>
      <c r="F224" s="1" t="s">
        <v>877</v>
      </c>
      <c r="G224" s="1" t="s">
        <v>15</v>
      </c>
      <c r="H224" s="1" t="s">
        <v>15</v>
      </c>
      <c r="I224" s="1" t="s">
        <v>15</v>
      </c>
      <c r="J224" s="1" t="s">
        <v>16</v>
      </c>
      <c r="K224" s="2"/>
      <c r="L224" s="5">
        <f>K224*135.00</f>
        <v>0</v>
      </c>
    </row>
    <row r="225" spans="1:12">
      <c r="A225" s="1"/>
      <c r="B225" s="1">
        <v>820331</v>
      </c>
      <c r="C225" s="1" t="s">
        <v>878</v>
      </c>
      <c r="D225" s="1" t="s">
        <v>879</v>
      </c>
      <c r="E225" s="3" t="s">
        <v>880</v>
      </c>
      <c r="F225" s="1" t="s">
        <v>881</v>
      </c>
      <c r="G225" s="1" t="s">
        <v>15</v>
      </c>
      <c r="H225" s="1" t="s">
        <v>15</v>
      </c>
      <c r="I225" s="1" t="s">
        <v>15</v>
      </c>
      <c r="J225" s="1" t="s">
        <v>16</v>
      </c>
      <c r="K225" s="2"/>
      <c r="L225" s="5">
        <f>K225*182.00</f>
        <v>0</v>
      </c>
    </row>
    <row r="226" spans="1:12">
      <c r="A226" s="1"/>
      <c r="B226" s="1">
        <v>820332</v>
      </c>
      <c r="C226" s="1" t="s">
        <v>882</v>
      </c>
      <c r="D226" s="1" t="s">
        <v>883</v>
      </c>
      <c r="E226" s="3" t="s">
        <v>884</v>
      </c>
      <c r="F226" s="1" t="s">
        <v>885</v>
      </c>
      <c r="G226" s="1" t="s">
        <v>15</v>
      </c>
      <c r="H226" s="1" t="s">
        <v>15</v>
      </c>
      <c r="I226" s="1" t="s">
        <v>15</v>
      </c>
      <c r="J226" s="1" t="s">
        <v>16</v>
      </c>
      <c r="K226" s="2"/>
      <c r="L226" s="5">
        <f>K226*142.00</f>
        <v>0</v>
      </c>
    </row>
    <row r="227" spans="1:12">
      <c r="A227" s="1"/>
      <c r="B227" s="1">
        <v>820333</v>
      </c>
      <c r="C227" s="1" t="s">
        <v>886</v>
      </c>
      <c r="D227" s="1" t="s">
        <v>887</v>
      </c>
      <c r="E227" s="3" t="s">
        <v>888</v>
      </c>
      <c r="F227" s="1" t="s">
        <v>711</v>
      </c>
      <c r="G227" s="1" t="s">
        <v>15</v>
      </c>
      <c r="H227" s="1" t="s">
        <v>15</v>
      </c>
      <c r="I227" s="1" t="s">
        <v>15</v>
      </c>
      <c r="J227" s="1" t="s">
        <v>16</v>
      </c>
      <c r="K227" s="2"/>
      <c r="L227" s="5">
        <f>K227*240.00</f>
        <v>0</v>
      </c>
    </row>
    <row r="228" spans="1:12">
      <c r="A228" s="1"/>
      <c r="B228" s="1">
        <v>820334</v>
      </c>
      <c r="C228" s="1" t="s">
        <v>889</v>
      </c>
      <c r="D228" s="1" t="s">
        <v>890</v>
      </c>
      <c r="E228" s="3" t="s">
        <v>891</v>
      </c>
      <c r="F228" s="1" t="s">
        <v>892</v>
      </c>
      <c r="G228" s="1" t="s">
        <v>15</v>
      </c>
      <c r="H228" s="1" t="s">
        <v>15</v>
      </c>
      <c r="I228" s="1" t="s">
        <v>15</v>
      </c>
      <c r="J228" s="1" t="s">
        <v>16</v>
      </c>
      <c r="K228" s="2"/>
      <c r="L228" s="5">
        <f>K228*219.00</f>
        <v>0</v>
      </c>
    </row>
    <row r="229" spans="1:12">
      <c r="A229" s="1"/>
      <c r="B229" s="1">
        <v>820335</v>
      </c>
      <c r="C229" s="1" t="s">
        <v>893</v>
      </c>
      <c r="D229" s="1" t="s">
        <v>894</v>
      </c>
      <c r="E229" s="3" t="s">
        <v>895</v>
      </c>
      <c r="F229" s="1" t="s">
        <v>287</v>
      </c>
      <c r="G229" s="1" t="s">
        <v>15</v>
      </c>
      <c r="H229" s="1" t="s">
        <v>15</v>
      </c>
      <c r="I229" s="1" t="s">
        <v>15</v>
      </c>
      <c r="J229" s="1" t="s">
        <v>16</v>
      </c>
      <c r="K229" s="2"/>
      <c r="L229" s="5">
        <f>K229*329.00</f>
        <v>0</v>
      </c>
    </row>
    <row r="230" spans="1:12">
      <c r="A230" s="1"/>
      <c r="B230" s="1">
        <v>820336</v>
      </c>
      <c r="C230" s="1" t="s">
        <v>896</v>
      </c>
      <c r="D230" s="1" t="s">
        <v>897</v>
      </c>
      <c r="E230" s="3" t="s">
        <v>898</v>
      </c>
      <c r="F230" s="1" t="s">
        <v>899</v>
      </c>
      <c r="G230" s="1" t="s">
        <v>15</v>
      </c>
      <c r="H230" s="1" t="s">
        <v>15</v>
      </c>
      <c r="I230" s="1" t="s">
        <v>15</v>
      </c>
      <c r="J230" s="1" t="s">
        <v>16</v>
      </c>
      <c r="K230" s="2"/>
      <c r="L230" s="5">
        <f>K230*369.00</f>
        <v>0</v>
      </c>
    </row>
    <row r="231" spans="1:12">
      <c r="A231" s="1"/>
      <c r="B231" s="1">
        <v>820337</v>
      </c>
      <c r="C231" s="1" t="s">
        <v>900</v>
      </c>
      <c r="D231" s="1" t="s">
        <v>901</v>
      </c>
      <c r="E231" s="3" t="s">
        <v>902</v>
      </c>
      <c r="F231" s="1" t="s">
        <v>903</v>
      </c>
      <c r="G231" s="1" t="s">
        <v>15</v>
      </c>
      <c r="H231" s="1" t="s">
        <v>15</v>
      </c>
      <c r="I231" s="1" t="s">
        <v>15</v>
      </c>
      <c r="J231" s="1" t="s">
        <v>16</v>
      </c>
      <c r="K231" s="2"/>
      <c r="L231" s="5">
        <f>K231*574.00</f>
        <v>0</v>
      </c>
    </row>
    <row r="232" spans="1:12">
      <c r="A232" s="1"/>
      <c r="B232" s="1">
        <v>820338</v>
      </c>
      <c r="C232" s="1" t="s">
        <v>904</v>
      </c>
      <c r="D232" s="1" t="s">
        <v>905</v>
      </c>
      <c r="E232" s="3" t="s">
        <v>906</v>
      </c>
      <c r="F232" s="1" t="s">
        <v>424</v>
      </c>
      <c r="G232" s="1" t="s">
        <v>15</v>
      </c>
      <c r="H232" s="1" t="s">
        <v>15</v>
      </c>
      <c r="I232" s="1" t="s">
        <v>15</v>
      </c>
      <c r="J232" s="1" t="s">
        <v>16</v>
      </c>
      <c r="K232" s="2"/>
      <c r="L232" s="5">
        <f>K232*848.00</f>
        <v>0</v>
      </c>
    </row>
    <row r="233" spans="1:12">
      <c r="A233" s="1"/>
      <c r="B233" s="1">
        <v>820339</v>
      </c>
      <c r="C233" s="1" t="s">
        <v>907</v>
      </c>
      <c r="D233" s="1" t="s">
        <v>908</v>
      </c>
      <c r="E233" s="3" t="s">
        <v>909</v>
      </c>
      <c r="F233" s="1" t="s">
        <v>910</v>
      </c>
      <c r="G233" s="1" t="s">
        <v>15</v>
      </c>
      <c r="H233" s="1" t="s">
        <v>15</v>
      </c>
      <c r="I233" s="1" t="s">
        <v>15</v>
      </c>
      <c r="J233" s="1" t="s">
        <v>16</v>
      </c>
      <c r="K233" s="2"/>
      <c r="L233" s="5">
        <f>K233*1038.00</f>
        <v>0</v>
      </c>
    </row>
    <row r="234" spans="1:12">
      <c r="A234" s="1"/>
      <c r="B234" s="1">
        <v>820340</v>
      </c>
      <c r="C234" s="1" t="s">
        <v>911</v>
      </c>
      <c r="D234" s="1" t="s">
        <v>912</v>
      </c>
      <c r="E234" s="3" t="s">
        <v>913</v>
      </c>
      <c r="F234" s="1" t="s">
        <v>287</v>
      </c>
      <c r="G234" s="1" t="s">
        <v>15</v>
      </c>
      <c r="H234" s="1" t="s">
        <v>15</v>
      </c>
      <c r="I234" s="1" t="s">
        <v>15</v>
      </c>
      <c r="J234" s="1" t="s">
        <v>16</v>
      </c>
      <c r="K234" s="2"/>
      <c r="L234" s="5">
        <f>K234*329.00</f>
        <v>0</v>
      </c>
    </row>
    <row r="235" spans="1:12">
      <c r="A235" s="1"/>
      <c r="B235" s="1">
        <v>820341</v>
      </c>
      <c r="C235" s="1" t="s">
        <v>914</v>
      </c>
      <c r="D235" s="1" t="s">
        <v>915</v>
      </c>
      <c r="E235" s="3" t="s">
        <v>916</v>
      </c>
      <c r="F235" s="1" t="s">
        <v>917</v>
      </c>
      <c r="G235" s="1" t="s">
        <v>15</v>
      </c>
      <c r="H235" s="1" t="s">
        <v>15</v>
      </c>
      <c r="I235" s="1" t="s">
        <v>15</v>
      </c>
      <c r="J235" s="1" t="s">
        <v>16</v>
      </c>
      <c r="K235" s="2"/>
      <c r="L235" s="5">
        <f>K235*379.00</f>
        <v>0</v>
      </c>
    </row>
    <row r="236" spans="1:12">
      <c r="A236" s="1"/>
      <c r="B236" s="1">
        <v>820342</v>
      </c>
      <c r="C236" s="1" t="s">
        <v>918</v>
      </c>
      <c r="D236" s="1" t="s">
        <v>919</v>
      </c>
      <c r="E236" s="3" t="s">
        <v>920</v>
      </c>
      <c r="F236" s="1" t="s">
        <v>921</v>
      </c>
      <c r="G236" s="1" t="s">
        <v>15</v>
      </c>
      <c r="H236" s="1" t="s">
        <v>15</v>
      </c>
      <c r="I236" s="1" t="s">
        <v>15</v>
      </c>
      <c r="J236" s="1" t="s">
        <v>16</v>
      </c>
      <c r="K236" s="2"/>
      <c r="L236" s="5">
        <f>K236*535.00</f>
        <v>0</v>
      </c>
    </row>
    <row r="237" spans="1:12">
      <c r="A237" s="1"/>
      <c r="B237" s="1">
        <v>820343</v>
      </c>
      <c r="C237" s="1" t="s">
        <v>922</v>
      </c>
      <c r="D237" s="1" t="s">
        <v>923</v>
      </c>
      <c r="E237" s="3" t="s">
        <v>924</v>
      </c>
      <c r="F237" s="1" t="s">
        <v>649</v>
      </c>
      <c r="G237" s="1" t="s">
        <v>15</v>
      </c>
      <c r="H237" s="1" t="s">
        <v>15</v>
      </c>
      <c r="I237" s="1" t="s">
        <v>15</v>
      </c>
      <c r="J237" s="1" t="s">
        <v>16</v>
      </c>
      <c r="K237" s="2"/>
      <c r="L237" s="5">
        <f>K237*793.00</f>
        <v>0</v>
      </c>
    </row>
    <row r="238" spans="1:12">
      <c r="A238" s="1"/>
      <c r="B238" s="1">
        <v>820344</v>
      </c>
      <c r="C238" s="1" t="s">
        <v>925</v>
      </c>
      <c r="D238" s="1" t="s">
        <v>926</v>
      </c>
      <c r="E238" s="3" t="s">
        <v>927</v>
      </c>
      <c r="F238" s="1" t="s">
        <v>928</v>
      </c>
      <c r="G238" s="1" t="s">
        <v>15</v>
      </c>
      <c r="H238" s="1" t="s">
        <v>15</v>
      </c>
      <c r="I238" s="1" t="s">
        <v>15</v>
      </c>
      <c r="J238" s="1" t="s">
        <v>16</v>
      </c>
      <c r="K238" s="2"/>
      <c r="L238" s="5">
        <f>K238*921.00</f>
        <v>0</v>
      </c>
    </row>
    <row r="239" spans="1:12">
      <c r="A239" s="1"/>
      <c r="B239" s="1">
        <v>820345</v>
      </c>
      <c r="C239" s="1" t="s">
        <v>929</v>
      </c>
      <c r="D239" s="1" t="s">
        <v>930</v>
      </c>
      <c r="E239" s="3" t="s">
        <v>931</v>
      </c>
      <c r="F239" s="1" t="s">
        <v>932</v>
      </c>
      <c r="G239" s="1" t="s">
        <v>15</v>
      </c>
      <c r="H239" s="1" t="s">
        <v>15</v>
      </c>
      <c r="I239" s="1" t="s">
        <v>15</v>
      </c>
      <c r="J239" s="1" t="s">
        <v>16</v>
      </c>
      <c r="K239" s="2"/>
      <c r="L239" s="5">
        <f>K239*109.00</f>
        <v>0</v>
      </c>
    </row>
    <row r="240" spans="1:12">
      <c r="A240" s="1"/>
      <c r="B240" s="1">
        <v>820346</v>
      </c>
      <c r="C240" s="1" t="s">
        <v>933</v>
      </c>
      <c r="D240" s="1" t="s">
        <v>934</v>
      </c>
      <c r="E240" s="3" t="s">
        <v>935</v>
      </c>
      <c r="F240" s="1" t="s">
        <v>936</v>
      </c>
      <c r="G240" s="1" t="s">
        <v>15</v>
      </c>
      <c r="H240" s="1" t="s">
        <v>15</v>
      </c>
      <c r="I240" s="1" t="s">
        <v>15</v>
      </c>
      <c r="J240" s="1" t="s">
        <v>16</v>
      </c>
      <c r="K240" s="2"/>
      <c r="L240" s="5">
        <f>K240*115.00</f>
        <v>0</v>
      </c>
    </row>
    <row r="241" spans="1:12">
      <c r="A241" s="1"/>
      <c r="B241" s="1">
        <v>820347</v>
      </c>
      <c r="C241" s="1" t="s">
        <v>937</v>
      </c>
      <c r="D241" s="1" t="s">
        <v>938</v>
      </c>
      <c r="E241" s="3" t="s">
        <v>939</v>
      </c>
      <c r="F241" s="1" t="s">
        <v>940</v>
      </c>
      <c r="G241" s="1" t="s">
        <v>15</v>
      </c>
      <c r="H241" s="1" t="s">
        <v>15</v>
      </c>
      <c r="I241" s="1" t="s">
        <v>15</v>
      </c>
      <c r="J241" s="1" t="s">
        <v>16</v>
      </c>
      <c r="K241" s="2"/>
      <c r="L241" s="5">
        <f>K241*120.00</f>
        <v>0</v>
      </c>
    </row>
    <row r="242" spans="1:12">
      <c r="A242" s="1"/>
      <c r="B242" s="1">
        <v>820348</v>
      </c>
      <c r="C242" s="1" t="s">
        <v>941</v>
      </c>
      <c r="D242" s="1" t="s">
        <v>942</v>
      </c>
      <c r="E242" s="3" t="s">
        <v>943</v>
      </c>
      <c r="F242" s="1" t="s">
        <v>707</v>
      </c>
      <c r="G242" s="1" t="s">
        <v>15</v>
      </c>
      <c r="H242" s="1" t="s">
        <v>15</v>
      </c>
      <c r="I242" s="1" t="s">
        <v>15</v>
      </c>
      <c r="J242" s="1" t="s">
        <v>16</v>
      </c>
      <c r="K242" s="2"/>
      <c r="L242" s="5">
        <f>K242*126.00</f>
        <v>0</v>
      </c>
    </row>
    <row r="243" spans="1:12">
      <c r="A243" s="1"/>
      <c r="B243" s="1">
        <v>820349</v>
      </c>
      <c r="C243" s="1" t="s">
        <v>944</v>
      </c>
      <c r="D243" s="1" t="s">
        <v>945</v>
      </c>
      <c r="E243" s="3" t="s">
        <v>946</v>
      </c>
      <c r="F243" s="1" t="s">
        <v>940</v>
      </c>
      <c r="G243" s="1" t="s">
        <v>15</v>
      </c>
      <c r="H243" s="1" t="s">
        <v>15</v>
      </c>
      <c r="I243" s="1" t="s">
        <v>15</v>
      </c>
      <c r="J243" s="1" t="s">
        <v>16</v>
      </c>
      <c r="K243" s="2"/>
      <c r="L243" s="5">
        <f>K243*120.00</f>
        <v>0</v>
      </c>
    </row>
    <row r="244" spans="1:12">
      <c r="A244" s="1"/>
      <c r="B244" s="1">
        <v>820350</v>
      </c>
      <c r="C244" s="1" t="s">
        <v>947</v>
      </c>
      <c r="D244" s="1" t="s">
        <v>948</v>
      </c>
      <c r="E244" s="3" t="s">
        <v>949</v>
      </c>
      <c r="F244" s="1" t="s">
        <v>877</v>
      </c>
      <c r="G244" s="1" t="s">
        <v>15</v>
      </c>
      <c r="H244" s="1" t="s">
        <v>15</v>
      </c>
      <c r="I244" s="1" t="s">
        <v>15</v>
      </c>
      <c r="J244" s="1" t="s">
        <v>16</v>
      </c>
      <c r="K244" s="2"/>
      <c r="L244" s="5">
        <f>K244*135.00</f>
        <v>0</v>
      </c>
    </row>
    <row r="245" spans="1:12">
      <c r="A245" s="1"/>
      <c r="B245" s="1">
        <v>820351</v>
      </c>
      <c r="C245" s="1" t="s">
        <v>950</v>
      </c>
      <c r="D245" s="1" t="s">
        <v>951</v>
      </c>
      <c r="E245" s="3" t="s">
        <v>952</v>
      </c>
      <c r="F245" s="1" t="s">
        <v>753</v>
      </c>
      <c r="G245" s="1" t="s">
        <v>15</v>
      </c>
      <c r="H245" s="1" t="s">
        <v>15</v>
      </c>
      <c r="I245" s="1" t="s">
        <v>15</v>
      </c>
      <c r="J245" s="1" t="s">
        <v>16</v>
      </c>
      <c r="K245" s="2"/>
      <c r="L245" s="5">
        <f>K245*207.00</f>
        <v>0</v>
      </c>
    </row>
    <row r="246" spans="1:12">
      <c r="A246" s="1"/>
      <c r="B246" s="1">
        <v>820352</v>
      </c>
      <c r="C246" s="1" t="s">
        <v>953</v>
      </c>
      <c r="D246" s="1" t="s">
        <v>954</v>
      </c>
      <c r="E246" s="3" t="s">
        <v>955</v>
      </c>
      <c r="F246" s="1" t="s">
        <v>956</v>
      </c>
      <c r="G246" s="1" t="s">
        <v>15</v>
      </c>
      <c r="H246" s="1" t="s">
        <v>15</v>
      </c>
      <c r="I246" s="1" t="s">
        <v>15</v>
      </c>
      <c r="J246" s="1" t="s">
        <v>16</v>
      </c>
      <c r="K246" s="2"/>
      <c r="L246" s="5">
        <f>K246*37.00</f>
        <v>0</v>
      </c>
    </row>
    <row r="247" spans="1:12">
      <c r="A247" s="1"/>
      <c r="B247" s="1">
        <v>820353</v>
      </c>
      <c r="C247" s="1" t="s">
        <v>957</v>
      </c>
      <c r="D247" s="1" t="s">
        <v>958</v>
      </c>
      <c r="E247" s="3" t="s">
        <v>959</v>
      </c>
      <c r="F247" s="1" t="s">
        <v>960</v>
      </c>
      <c r="G247" s="1" t="s">
        <v>15</v>
      </c>
      <c r="H247" s="1" t="s">
        <v>15</v>
      </c>
      <c r="I247" s="1" t="s">
        <v>15</v>
      </c>
      <c r="J247" s="1" t="s">
        <v>16</v>
      </c>
      <c r="K247" s="2"/>
      <c r="L247" s="5">
        <f>K247*73.00</f>
        <v>0</v>
      </c>
    </row>
    <row r="248" spans="1:12">
      <c r="A248" s="1"/>
      <c r="B248" s="1">
        <v>820354</v>
      </c>
      <c r="C248" s="1" t="s">
        <v>961</v>
      </c>
      <c r="D248" s="1" t="s">
        <v>962</v>
      </c>
      <c r="E248" s="3" t="s">
        <v>963</v>
      </c>
      <c r="F248" s="1" t="s">
        <v>964</v>
      </c>
      <c r="G248" s="1" t="s">
        <v>15</v>
      </c>
      <c r="H248" s="1" t="s">
        <v>15</v>
      </c>
      <c r="I248" s="1" t="s">
        <v>15</v>
      </c>
      <c r="J248" s="1" t="s">
        <v>16</v>
      </c>
      <c r="K248" s="2"/>
      <c r="L248" s="5">
        <f>K248*80.00</f>
        <v>0</v>
      </c>
    </row>
    <row r="249" spans="1:12">
      <c r="A249" s="1"/>
      <c r="B249" s="1">
        <v>820355</v>
      </c>
      <c r="C249" s="1" t="s">
        <v>965</v>
      </c>
      <c r="D249" s="1" t="s">
        <v>966</v>
      </c>
      <c r="E249" s="3" t="s">
        <v>967</v>
      </c>
      <c r="F249" s="1" t="s">
        <v>968</v>
      </c>
      <c r="G249" s="1" t="s">
        <v>15</v>
      </c>
      <c r="H249" s="1" t="s">
        <v>15</v>
      </c>
      <c r="I249" s="1" t="s">
        <v>15</v>
      </c>
      <c r="J249" s="1" t="s">
        <v>16</v>
      </c>
      <c r="K249" s="2"/>
      <c r="L249" s="5">
        <f>K249*116.00</f>
        <v>0</v>
      </c>
    </row>
    <row r="250" spans="1:12">
      <c r="A250" s="1"/>
      <c r="B250" s="1">
        <v>820356</v>
      </c>
      <c r="C250" s="1" t="s">
        <v>969</v>
      </c>
      <c r="D250" s="1" t="s">
        <v>970</v>
      </c>
      <c r="E250" s="3" t="s">
        <v>971</v>
      </c>
      <c r="F250" s="1" t="s">
        <v>972</v>
      </c>
      <c r="G250" s="1" t="s">
        <v>15</v>
      </c>
      <c r="H250" s="1" t="s">
        <v>15</v>
      </c>
      <c r="I250" s="1" t="s">
        <v>15</v>
      </c>
      <c r="J250" s="1" t="s">
        <v>16</v>
      </c>
      <c r="K250" s="2"/>
      <c r="L250" s="5">
        <f>K250*178.00</f>
        <v>0</v>
      </c>
    </row>
    <row r="251" spans="1:12">
      <c r="A251" s="1"/>
      <c r="B251" s="1">
        <v>820357</v>
      </c>
      <c r="C251" s="1" t="s">
        <v>973</v>
      </c>
      <c r="D251" s="1" t="s">
        <v>974</v>
      </c>
      <c r="E251" s="3" t="s">
        <v>975</v>
      </c>
      <c r="F251" s="1" t="s">
        <v>346</v>
      </c>
      <c r="G251" s="1" t="s">
        <v>15</v>
      </c>
      <c r="H251" s="1" t="s">
        <v>15</v>
      </c>
      <c r="I251" s="1" t="s">
        <v>15</v>
      </c>
      <c r="J251" s="1" t="s">
        <v>16</v>
      </c>
      <c r="K251" s="2"/>
      <c r="L251" s="5">
        <f>K251*406.00</f>
        <v>0</v>
      </c>
    </row>
    <row r="252" spans="1:12">
      <c r="A252" s="1"/>
      <c r="B252" s="1">
        <v>820358</v>
      </c>
      <c r="C252" s="1" t="s">
        <v>976</v>
      </c>
      <c r="D252" s="1" t="s">
        <v>977</v>
      </c>
      <c r="E252" s="3" t="s">
        <v>978</v>
      </c>
      <c r="F252" s="1" t="s">
        <v>979</v>
      </c>
      <c r="G252" s="1" t="s">
        <v>15</v>
      </c>
      <c r="H252" s="1" t="s">
        <v>15</v>
      </c>
      <c r="I252" s="1" t="s">
        <v>15</v>
      </c>
      <c r="J252" s="1" t="s">
        <v>16</v>
      </c>
      <c r="K252" s="2"/>
      <c r="L252" s="5">
        <f>K252*92.00</f>
        <v>0</v>
      </c>
    </row>
    <row r="253" spans="1:12">
      <c r="A253" s="1"/>
      <c r="B253" s="1">
        <v>820359</v>
      </c>
      <c r="C253" s="1" t="s">
        <v>980</v>
      </c>
      <c r="D253" s="1" t="s">
        <v>981</v>
      </c>
      <c r="E253" s="3" t="s">
        <v>982</v>
      </c>
      <c r="F253" s="1" t="s">
        <v>983</v>
      </c>
      <c r="G253" s="1" t="s">
        <v>15</v>
      </c>
      <c r="H253" s="1" t="s">
        <v>15</v>
      </c>
      <c r="I253" s="1" t="s">
        <v>15</v>
      </c>
      <c r="J253" s="1" t="s">
        <v>16</v>
      </c>
      <c r="K253" s="2"/>
      <c r="L253" s="5">
        <f>K253*102.00</f>
        <v>0</v>
      </c>
    </row>
    <row r="254" spans="1:12">
      <c r="A254" s="1"/>
      <c r="B254" s="1">
        <v>820360</v>
      </c>
      <c r="C254" s="1" t="s">
        <v>984</v>
      </c>
      <c r="D254" s="1" t="s">
        <v>985</v>
      </c>
      <c r="E254" s="3" t="s">
        <v>986</v>
      </c>
      <c r="F254" s="1" t="s">
        <v>972</v>
      </c>
      <c r="G254" s="1" t="s">
        <v>15</v>
      </c>
      <c r="H254" s="1" t="s">
        <v>15</v>
      </c>
      <c r="I254" s="1" t="s">
        <v>15</v>
      </c>
      <c r="J254" s="1" t="s">
        <v>16</v>
      </c>
      <c r="K254" s="2"/>
      <c r="L254" s="5">
        <f>K254*178.00</f>
        <v>0</v>
      </c>
    </row>
    <row r="255" spans="1:12">
      <c r="A255" s="1"/>
      <c r="B255" s="1">
        <v>820361</v>
      </c>
      <c r="C255" s="1" t="s">
        <v>987</v>
      </c>
      <c r="D255" s="1" t="s">
        <v>988</v>
      </c>
      <c r="E255" s="3" t="s">
        <v>989</v>
      </c>
      <c r="F255" s="1" t="s">
        <v>990</v>
      </c>
      <c r="G255" s="1" t="s">
        <v>15</v>
      </c>
      <c r="H255" s="1" t="s">
        <v>15</v>
      </c>
      <c r="I255" s="1" t="s">
        <v>15</v>
      </c>
      <c r="J255" s="1" t="s">
        <v>16</v>
      </c>
      <c r="K255" s="2"/>
      <c r="L255" s="5">
        <f>K255*290.00</f>
        <v>0</v>
      </c>
    </row>
    <row r="256" spans="1:12">
      <c r="A256" s="1"/>
      <c r="B256" s="1">
        <v>820362</v>
      </c>
      <c r="C256" s="1" t="s">
        <v>991</v>
      </c>
      <c r="D256" s="1" t="s">
        <v>992</v>
      </c>
      <c r="E256" s="3" t="s">
        <v>993</v>
      </c>
      <c r="F256" s="1" t="s">
        <v>994</v>
      </c>
      <c r="G256" s="1" t="s">
        <v>15</v>
      </c>
      <c r="H256" s="1" t="s">
        <v>15</v>
      </c>
      <c r="I256" s="1" t="s">
        <v>15</v>
      </c>
      <c r="J256" s="1" t="s">
        <v>16</v>
      </c>
      <c r="K256" s="2"/>
      <c r="L256" s="5">
        <f>K256*48.00</f>
        <v>0</v>
      </c>
    </row>
    <row r="257" spans="1:12">
      <c r="A257" s="1"/>
      <c r="B257" s="1">
        <v>820363</v>
      </c>
      <c r="C257" s="1" t="s">
        <v>995</v>
      </c>
      <c r="D257" s="1" t="s">
        <v>996</v>
      </c>
      <c r="E257" s="3" t="s">
        <v>997</v>
      </c>
      <c r="F257" s="1" t="s">
        <v>680</v>
      </c>
      <c r="G257" s="1" t="s">
        <v>15</v>
      </c>
      <c r="H257" s="1" t="s">
        <v>15</v>
      </c>
      <c r="I257" s="1" t="s">
        <v>15</v>
      </c>
      <c r="J257" s="1" t="s">
        <v>16</v>
      </c>
      <c r="K257" s="2"/>
      <c r="L257" s="5">
        <f>K257*70.00</f>
        <v>0</v>
      </c>
    </row>
    <row r="258" spans="1:12">
      <c r="A258" s="1"/>
      <c r="B258" s="1">
        <v>820364</v>
      </c>
      <c r="C258" s="1" t="s">
        <v>998</v>
      </c>
      <c r="D258" s="1" t="s">
        <v>999</v>
      </c>
      <c r="E258" s="3" t="s">
        <v>1000</v>
      </c>
      <c r="F258" s="1" t="s">
        <v>1001</v>
      </c>
      <c r="G258" s="1" t="s">
        <v>15</v>
      </c>
      <c r="H258" s="1" t="s">
        <v>15</v>
      </c>
      <c r="I258" s="1" t="s">
        <v>15</v>
      </c>
      <c r="J258" s="1" t="s">
        <v>16</v>
      </c>
      <c r="K258" s="2"/>
      <c r="L258" s="5">
        <f>K258*87.00</f>
        <v>0</v>
      </c>
    </row>
    <row r="259" spans="1:12">
      <c r="A259" s="1"/>
      <c r="B259" s="1">
        <v>820365</v>
      </c>
      <c r="C259" s="1" t="s">
        <v>1002</v>
      </c>
      <c r="D259" s="1" t="s">
        <v>1003</v>
      </c>
      <c r="E259" s="3" t="s">
        <v>1004</v>
      </c>
      <c r="F259" s="1" t="s">
        <v>1005</v>
      </c>
      <c r="G259" s="1" t="s">
        <v>15</v>
      </c>
      <c r="H259" s="1" t="s">
        <v>15</v>
      </c>
      <c r="I259" s="1" t="s">
        <v>15</v>
      </c>
      <c r="J259" s="1" t="s">
        <v>16</v>
      </c>
      <c r="K259" s="2"/>
      <c r="L259" s="5">
        <f>K259*103.00</f>
        <v>0</v>
      </c>
    </row>
    <row r="260" spans="1:12">
      <c r="A260" s="1"/>
      <c r="B260" s="1">
        <v>820366</v>
      </c>
      <c r="C260" s="1" t="s">
        <v>1006</v>
      </c>
      <c r="D260" s="1" t="s">
        <v>1007</v>
      </c>
      <c r="E260" s="3" t="s">
        <v>1008</v>
      </c>
      <c r="F260" s="1" t="s">
        <v>932</v>
      </c>
      <c r="G260" s="1" t="s">
        <v>15</v>
      </c>
      <c r="H260" s="1" t="s">
        <v>15</v>
      </c>
      <c r="I260" s="1" t="s">
        <v>15</v>
      </c>
      <c r="J260" s="1" t="s">
        <v>16</v>
      </c>
      <c r="K260" s="2"/>
      <c r="L260" s="5">
        <f>K260*109.00</f>
        <v>0</v>
      </c>
    </row>
    <row r="261" spans="1:12">
      <c r="A261" s="1"/>
      <c r="B261" s="1">
        <v>820367</v>
      </c>
      <c r="C261" s="1" t="s">
        <v>1009</v>
      </c>
      <c r="D261" s="1" t="s">
        <v>1010</v>
      </c>
      <c r="E261" s="3" t="s">
        <v>1011</v>
      </c>
      <c r="F261" s="1" t="s">
        <v>1012</v>
      </c>
      <c r="G261" s="1" t="s">
        <v>15</v>
      </c>
      <c r="H261" s="1" t="s">
        <v>15</v>
      </c>
      <c r="I261" s="1" t="s">
        <v>15</v>
      </c>
      <c r="J261" s="1" t="s">
        <v>16</v>
      </c>
      <c r="K261" s="2"/>
      <c r="L261" s="5">
        <f>K261*141.00</f>
        <v>0</v>
      </c>
    </row>
    <row r="262" spans="1:12">
      <c r="A262" s="1"/>
      <c r="B262" s="1">
        <v>820368</v>
      </c>
      <c r="C262" s="1" t="s">
        <v>1013</v>
      </c>
      <c r="D262" s="1" t="s">
        <v>1014</v>
      </c>
      <c r="E262" s="3" t="s">
        <v>1015</v>
      </c>
      <c r="F262" s="1" t="s">
        <v>1016</v>
      </c>
      <c r="G262" s="1" t="s">
        <v>15</v>
      </c>
      <c r="H262" s="1" t="s">
        <v>15</v>
      </c>
      <c r="I262" s="1" t="s">
        <v>15</v>
      </c>
      <c r="J262" s="1" t="s">
        <v>16</v>
      </c>
      <c r="K262" s="2"/>
      <c r="L262" s="5">
        <f>K262*164.00</f>
        <v>0</v>
      </c>
    </row>
    <row r="263" spans="1:12">
      <c r="A263" s="1"/>
      <c r="B263" s="1">
        <v>820369</v>
      </c>
      <c r="C263" s="1" t="s">
        <v>1017</v>
      </c>
      <c r="D263" s="1" t="s">
        <v>1018</v>
      </c>
      <c r="E263" s="3" t="s">
        <v>1019</v>
      </c>
      <c r="F263" s="1" t="s">
        <v>1020</v>
      </c>
      <c r="G263" s="1" t="s">
        <v>15</v>
      </c>
      <c r="H263" s="1" t="s">
        <v>15</v>
      </c>
      <c r="I263" s="1" t="s">
        <v>15</v>
      </c>
      <c r="J263" s="1" t="s">
        <v>16</v>
      </c>
      <c r="K263" s="2"/>
      <c r="L263" s="5">
        <f>K263*58.00</f>
        <v>0</v>
      </c>
    </row>
    <row r="264" spans="1:12">
      <c r="A264" s="1"/>
      <c r="B264" s="1">
        <v>820370</v>
      </c>
      <c r="C264" s="1" t="s">
        <v>1021</v>
      </c>
      <c r="D264" s="1" t="s">
        <v>1022</v>
      </c>
      <c r="E264" s="3" t="s">
        <v>1023</v>
      </c>
      <c r="F264" s="1" t="s">
        <v>1024</v>
      </c>
      <c r="G264" s="1" t="s">
        <v>15</v>
      </c>
      <c r="H264" s="1" t="s">
        <v>15</v>
      </c>
      <c r="I264" s="1" t="s">
        <v>15</v>
      </c>
      <c r="J264" s="1" t="s">
        <v>16</v>
      </c>
      <c r="K264" s="2"/>
      <c r="L264" s="5">
        <f>K264*96.00</f>
        <v>0</v>
      </c>
    </row>
    <row r="265" spans="1:12">
      <c r="A265" s="1"/>
      <c r="B265" s="1">
        <v>820371</v>
      </c>
      <c r="C265" s="1" t="s">
        <v>1025</v>
      </c>
      <c r="D265" s="1" t="s">
        <v>1026</v>
      </c>
      <c r="E265" s="3" t="s">
        <v>1027</v>
      </c>
      <c r="F265" s="1" t="s">
        <v>315</v>
      </c>
      <c r="G265" s="1" t="s">
        <v>15</v>
      </c>
      <c r="H265" s="1" t="s">
        <v>15</v>
      </c>
      <c r="I265" s="1" t="s">
        <v>15</v>
      </c>
      <c r="J265" s="1" t="s">
        <v>16</v>
      </c>
      <c r="K265" s="2"/>
      <c r="L265" s="5">
        <f>K265*315.00</f>
        <v>0</v>
      </c>
    </row>
    <row r="266" spans="1:12">
      <c r="A266" s="1"/>
      <c r="B266" s="1">
        <v>820372</v>
      </c>
      <c r="C266" s="1" t="s">
        <v>1028</v>
      </c>
      <c r="D266" s="1" t="s">
        <v>1029</v>
      </c>
      <c r="E266" s="3" t="s">
        <v>1030</v>
      </c>
      <c r="F266" s="1" t="s">
        <v>1031</v>
      </c>
      <c r="G266" s="1" t="s">
        <v>15</v>
      </c>
      <c r="H266" s="1" t="s">
        <v>15</v>
      </c>
      <c r="I266" s="1" t="s">
        <v>15</v>
      </c>
      <c r="J266" s="1" t="s">
        <v>16</v>
      </c>
      <c r="K266" s="2"/>
      <c r="L266" s="5">
        <f>K266*230.00</f>
        <v>0</v>
      </c>
    </row>
    <row r="267" spans="1:12">
      <c r="A267" s="1"/>
      <c r="B267" s="1">
        <v>820373</v>
      </c>
      <c r="C267" s="1" t="s">
        <v>1032</v>
      </c>
      <c r="D267" s="1" t="s">
        <v>1033</v>
      </c>
      <c r="E267" s="3" t="s">
        <v>1034</v>
      </c>
      <c r="F267" s="1" t="s">
        <v>24</v>
      </c>
      <c r="G267" s="1" t="s">
        <v>15</v>
      </c>
      <c r="H267" s="1" t="s">
        <v>15</v>
      </c>
      <c r="I267" s="1" t="s">
        <v>15</v>
      </c>
      <c r="J267" s="1" t="s">
        <v>16</v>
      </c>
      <c r="K267" s="2"/>
      <c r="L267" s="5">
        <f>K267*271.00</f>
        <v>0</v>
      </c>
    </row>
    <row r="268" spans="1:12">
      <c r="A268" s="1"/>
      <c r="B268" s="1">
        <v>820374</v>
      </c>
      <c r="C268" s="1" t="s">
        <v>1035</v>
      </c>
      <c r="D268" s="1" t="s">
        <v>1036</v>
      </c>
      <c r="E268" s="3" t="s">
        <v>1037</v>
      </c>
      <c r="F268" s="1" t="s">
        <v>1038</v>
      </c>
      <c r="G268" s="1" t="s">
        <v>15</v>
      </c>
      <c r="H268" s="1" t="s">
        <v>15</v>
      </c>
      <c r="I268" s="1" t="s">
        <v>15</v>
      </c>
      <c r="J268" s="1" t="s">
        <v>16</v>
      </c>
      <c r="K268" s="2"/>
      <c r="L268" s="5">
        <f>K268*448.00</f>
        <v>0</v>
      </c>
    </row>
    <row r="269" spans="1:12">
      <c r="A269" s="1"/>
      <c r="B269" s="1">
        <v>820375</v>
      </c>
      <c r="C269" s="1" t="s">
        <v>1039</v>
      </c>
      <c r="D269" s="1" t="s">
        <v>1040</v>
      </c>
      <c r="E269" s="3" t="s">
        <v>1041</v>
      </c>
      <c r="F269" s="1" t="s">
        <v>1042</v>
      </c>
      <c r="G269" s="1" t="s">
        <v>15</v>
      </c>
      <c r="H269" s="1" t="s">
        <v>15</v>
      </c>
      <c r="I269" s="1" t="s">
        <v>15</v>
      </c>
      <c r="J269" s="1" t="s">
        <v>16</v>
      </c>
      <c r="K269" s="2"/>
      <c r="L269" s="5">
        <f>K269*901.00</f>
        <v>0</v>
      </c>
    </row>
    <row r="270" spans="1:12">
      <c r="A270" s="1"/>
      <c r="B270" s="1">
        <v>820376</v>
      </c>
      <c r="C270" s="1" t="s">
        <v>1043</v>
      </c>
      <c r="D270" s="1" t="s">
        <v>1044</v>
      </c>
      <c r="E270" s="3" t="s">
        <v>1045</v>
      </c>
      <c r="F270" s="1" t="s">
        <v>1046</v>
      </c>
      <c r="G270" s="1" t="s">
        <v>15</v>
      </c>
      <c r="H270" s="1" t="s">
        <v>15</v>
      </c>
      <c r="I270" s="1" t="s">
        <v>15</v>
      </c>
      <c r="J270" s="1" t="s">
        <v>16</v>
      </c>
      <c r="K270" s="2"/>
      <c r="L270" s="5">
        <f>K270*1296.00</f>
        <v>0</v>
      </c>
    </row>
    <row r="271" spans="1:12">
      <c r="A271" s="1"/>
      <c r="B271" s="1">
        <v>820377</v>
      </c>
      <c r="C271" s="1" t="s">
        <v>1047</v>
      </c>
      <c r="D271" s="1" t="s">
        <v>1048</v>
      </c>
      <c r="E271" s="3" t="s">
        <v>1049</v>
      </c>
      <c r="F271" s="1" t="s">
        <v>1050</v>
      </c>
      <c r="G271" s="1" t="s">
        <v>15</v>
      </c>
      <c r="H271" s="1" t="s">
        <v>15</v>
      </c>
      <c r="I271" s="1" t="s">
        <v>15</v>
      </c>
      <c r="J271" s="1" t="s">
        <v>16</v>
      </c>
      <c r="K271" s="2"/>
      <c r="L271" s="5">
        <f>K271*1744.00</f>
        <v>0</v>
      </c>
    </row>
    <row r="272" spans="1:12">
      <c r="A272" s="1"/>
      <c r="B272" s="1">
        <v>820378</v>
      </c>
      <c r="C272" s="1" t="s">
        <v>1051</v>
      </c>
      <c r="D272" s="1" t="s">
        <v>1052</v>
      </c>
      <c r="E272" s="3" t="s">
        <v>1053</v>
      </c>
      <c r="F272" s="1" t="s">
        <v>1054</v>
      </c>
      <c r="G272" s="1" t="s">
        <v>15</v>
      </c>
      <c r="H272" s="1" t="s">
        <v>15</v>
      </c>
      <c r="I272" s="1" t="s">
        <v>15</v>
      </c>
      <c r="J272" s="1" t="s">
        <v>16</v>
      </c>
      <c r="K272" s="2"/>
      <c r="L272" s="5">
        <f>K272*4243.00</f>
        <v>0</v>
      </c>
    </row>
    <row r="273" spans="1:12">
      <c r="A273" s="1"/>
      <c r="B273" s="1">
        <v>820379</v>
      </c>
      <c r="C273" s="1" t="s">
        <v>1055</v>
      </c>
      <c r="D273" s="1" t="s">
        <v>1056</v>
      </c>
      <c r="E273" s="3" t="s">
        <v>1057</v>
      </c>
      <c r="F273" s="1" t="s">
        <v>1058</v>
      </c>
      <c r="G273" s="1" t="s">
        <v>15</v>
      </c>
      <c r="H273" s="1" t="s">
        <v>15</v>
      </c>
      <c r="I273" s="1" t="s">
        <v>15</v>
      </c>
      <c r="J273" s="1" t="s">
        <v>16</v>
      </c>
      <c r="K273" s="2"/>
      <c r="L273" s="5">
        <f>K273*424.00</f>
        <v>0</v>
      </c>
    </row>
    <row r="274" spans="1:12">
      <c r="A274" s="1"/>
      <c r="B274" s="1">
        <v>820380</v>
      </c>
      <c r="C274" s="1" t="s">
        <v>1059</v>
      </c>
      <c r="D274" s="1" t="s">
        <v>1060</v>
      </c>
      <c r="E274" s="3" t="s">
        <v>1061</v>
      </c>
      <c r="F274" s="1" t="s">
        <v>1062</v>
      </c>
      <c r="G274" s="1" t="s">
        <v>15</v>
      </c>
      <c r="H274" s="1" t="s">
        <v>15</v>
      </c>
      <c r="I274" s="1" t="s">
        <v>15</v>
      </c>
      <c r="J274" s="1" t="s">
        <v>16</v>
      </c>
      <c r="K274" s="2"/>
      <c r="L274" s="5">
        <f>K274*347.00</f>
        <v>0</v>
      </c>
    </row>
    <row r="275" spans="1:12">
      <c r="A275" s="1"/>
      <c r="B275" s="1">
        <v>820381</v>
      </c>
      <c r="C275" s="1" t="s">
        <v>1063</v>
      </c>
      <c r="D275" s="1" t="s">
        <v>1064</v>
      </c>
      <c r="E275" s="3" t="s">
        <v>1065</v>
      </c>
      <c r="F275" s="1" t="s">
        <v>179</v>
      </c>
      <c r="G275" s="1" t="s">
        <v>15</v>
      </c>
      <c r="H275" s="1" t="s">
        <v>15</v>
      </c>
      <c r="I275" s="1" t="s">
        <v>15</v>
      </c>
      <c r="J275" s="1" t="s">
        <v>16</v>
      </c>
      <c r="K275" s="2"/>
      <c r="L275" s="5">
        <f>K275*403.00</f>
        <v>0</v>
      </c>
    </row>
    <row r="276" spans="1:12">
      <c r="A276" s="1"/>
      <c r="B276" s="1">
        <v>820382</v>
      </c>
      <c r="C276" s="1" t="s">
        <v>1066</v>
      </c>
      <c r="D276" s="1" t="s">
        <v>1067</v>
      </c>
      <c r="E276" s="3" t="s">
        <v>1068</v>
      </c>
      <c r="F276" s="1" t="s">
        <v>1069</v>
      </c>
      <c r="G276" s="1" t="s">
        <v>15</v>
      </c>
      <c r="H276" s="1" t="s">
        <v>15</v>
      </c>
      <c r="I276" s="1" t="s">
        <v>15</v>
      </c>
      <c r="J276" s="1" t="s">
        <v>16</v>
      </c>
      <c r="K276" s="2"/>
      <c r="L276" s="5">
        <f>K276*431.00</f>
        <v>0</v>
      </c>
    </row>
    <row r="277" spans="1:12">
      <c r="A277" s="1"/>
      <c r="B277" s="1">
        <v>820383</v>
      </c>
      <c r="C277" s="1" t="s">
        <v>1070</v>
      </c>
      <c r="D277" s="1" t="s">
        <v>1071</v>
      </c>
      <c r="E277" s="3" t="s">
        <v>1072</v>
      </c>
      <c r="F277" s="1" t="s">
        <v>903</v>
      </c>
      <c r="G277" s="1" t="s">
        <v>15</v>
      </c>
      <c r="H277" s="1" t="s">
        <v>15</v>
      </c>
      <c r="I277" s="1" t="s">
        <v>15</v>
      </c>
      <c r="J277" s="1" t="s">
        <v>16</v>
      </c>
      <c r="K277" s="2"/>
      <c r="L277" s="5">
        <f>K277*574.00</f>
        <v>0</v>
      </c>
    </row>
    <row r="278" spans="1:12">
      <c r="A278" s="1"/>
      <c r="B278" s="1">
        <v>820384</v>
      </c>
      <c r="C278" s="1" t="s">
        <v>1073</v>
      </c>
      <c r="D278" s="1" t="s">
        <v>1074</v>
      </c>
      <c r="E278" s="3" t="s">
        <v>1075</v>
      </c>
      <c r="F278" s="1" t="s">
        <v>1076</v>
      </c>
      <c r="G278" s="1" t="s">
        <v>15</v>
      </c>
      <c r="H278" s="1" t="s">
        <v>15</v>
      </c>
      <c r="I278" s="1" t="s">
        <v>15</v>
      </c>
      <c r="J278" s="1" t="s">
        <v>16</v>
      </c>
      <c r="K278" s="2"/>
      <c r="L278" s="5">
        <f>K278*606.00</f>
        <v>0</v>
      </c>
    </row>
    <row r="279" spans="1:12">
      <c r="A279" s="1"/>
      <c r="B279" s="1">
        <v>820385</v>
      </c>
      <c r="C279" s="1" t="s">
        <v>1077</v>
      </c>
      <c r="D279" s="1" t="s">
        <v>1078</v>
      </c>
      <c r="E279" s="3" t="s">
        <v>1079</v>
      </c>
      <c r="F279" s="1" t="s">
        <v>1080</v>
      </c>
      <c r="G279" s="1" t="s">
        <v>15</v>
      </c>
      <c r="H279" s="1" t="s">
        <v>15</v>
      </c>
      <c r="I279" s="1" t="s">
        <v>15</v>
      </c>
      <c r="J279" s="1" t="s">
        <v>16</v>
      </c>
      <c r="K279" s="2"/>
      <c r="L279" s="5">
        <f>K279*1262.00</f>
        <v>0</v>
      </c>
    </row>
    <row r="280" spans="1:12">
      <c r="A280" s="1"/>
      <c r="B280" s="1">
        <v>820386</v>
      </c>
      <c r="C280" s="1" t="s">
        <v>1081</v>
      </c>
      <c r="D280" s="1" t="s">
        <v>1082</v>
      </c>
      <c r="E280" s="3" t="s">
        <v>1083</v>
      </c>
      <c r="F280" s="1" t="s">
        <v>1084</v>
      </c>
      <c r="G280" s="1" t="s">
        <v>15</v>
      </c>
      <c r="H280" s="1" t="s">
        <v>15</v>
      </c>
      <c r="I280" s="1" t="s">
        <v>15</v>
      </c>
      <c r="J280" s="1" t="s">
        <v>16</v>
      </c>
      <c r="K280" s="2"/>
      <c r="L280" s="5">
        <f>K280*930.00</f>
        <v>0</v>
      </c>
    </row>
    <row r="281" spans="1:12">
      <c r="A281" s="1"/>
      <c r="B281" s="1">
        <v>820387</v>
      </c>
      <c r="C281" s="1" t="s">
        <v>1085</v>
      </c>
      <c r="D281" s="1" t="s">
        <v>1086</v>
      </c>
      <c r="E281" s="3" t="s">
        <v>1087</v>
      </c>
      <c r="F281" s="1" t="s">
        <v>223</v>
      </c>
      <c r="G281" s="1" t="s">
        <v>15</v>
      </c>
      <c r="H281" s="1" t="s">
        <v>15</v>
      </c>
      <c r="I281" s="1" t="s">
        <v>15</v>
      </c>
      <c r="J281" s="1" t="s">
        <v>16</v>
      </c>
      <c r="K281" s="2"/>
      <c r="L281" s="5">
        <f>K281*1112.00</f>
        <v>0</v>
      </c>
    </row>
    <row r="282" spans="1:12">
      <c r="A282" s="1"/>
      <c r="B282" s="1">
        <v>820388</v>
      </c>
      <c r="C282" s="1" t="s">
        <v>1088</v>
      </c>
      <c r="D282" s="1" t="s">
        <v>1089</v>
      </c>
      <c r="E282" s="3" t="s">
        <v>1090</v>
      </c>
      <c r="F282" s="1" t="s">
        <v>1091</v>
      </c>
      <c r="G282" s="1" t="s">
        <v>15</v>
      </c>
      <c r="H282" s="1" t="s">
        <v>15</v>
      </c>
      <c r="I282" s="1" t="s">
        <v>15</v>
      </c>
      <c r="J282" s="1" t="s">
        <v>16</v>
      </c>
      <c r="K282" s="2"/>
      <c r="L282" s="5">
        <f>K282*285.00</f>
        <v>0</v>
      </c>
    </row>
    <row r="283" spans="1:12">
      <c r="A283" s="1"/>
      <c r="B283" s="1">
        <v>820389</v>
      </c>
      <c r="C283" s="1" t="s">
        <v>1092</v>
      </c>
      <c r="D283" s="1" t="s">
        <v>1093</v>
      </c>
      <c r="E283" s="3" t="s">
        <v>1094</v>
      </c>
      <c r="F283" s="1" t="s">
        <v>1095</v>
      </c>
      <c r="G283" s="1" t="s">
        <v>15</v>
      </c>
      <c r="H283" s="1" t="s">
        <v>15</v>
      </c>
      <c r="I283" s="1" t="s">
        <v>15</v>
      </c>
      <c r="J283" s="1" t="s">
        <v>16</v>
      </c>
      <c r="K283" s="2"/>
      <c r="L283" s="5">
        <f>K283*210.00</f>
        <v>0</v>
      </c>
    </row>
    <row r="284" spans="1:12">
      <c r="A284" s="1"/>
      <c r="B284" s="1">
        <v>820390</v>
      </c>
      <c r="C284" s="1" t="s">
        <v>1096</v>
      </c>
      <c r="D284" s="1" t="s">
        <v>1097</v>
      </c>
      <c r="E284" s="3" t="s">
        <v>1098</v>
      </c>
      <c r="F284" s="1" t="s">
        <v>1099</v>
      </c>
      <c r="G284" s="1" t="s">
        <v>15</v>
      </c>
      <c r="H284" s="1" t="s">
        <v>15</v>
      </c>
      <c r="I284" s="1" t="s">
        <v>15</v>
      </c>
      <c r="J284" s="1" t="s">
        <v>16</v>
      </c>
      <c r="K284" s="2"/>
      <c r="L284" s="5">
        <f>K284*321.00</f>
        <v>0</v>
      </c>
    </row>
    <row r="285" spans="1:12">
      <c r="A285" s="1"/>
      <c r="B285" s="1">
        <v>820391</v>
      </c>
      <c r="C285" s="1" t="s">
        <v>1100</v>
      </c>
      <c r="D285" s="1" t="s">
        <v>1101</v>
      </c>
      <c r="E285" s="3" t="s">
        <v>1102</v>
      </c>
      <c r="F285" s="1" t="s">
        <v>1103</v>
      </c>
      <c r="G285" s="1" t="s">
        <v>15</v>
      </c>
      <c r="H285" s="1" t="s">
        <v>15</v>
      </c>
      <c r="I285" s="1" t="s">
        <v>15</v>
      </c>
      <c r="J285" s="1" t="s">
        <v>16</v>
      </c>
      <c r="K285" s="2"/>
      <c r="L285" s="5">
        <f>K285*503.00</f>
        <v>0</v>
      </c>
    </row>
    <row r="286" spans="1:12">
      <c r="A286" s="1"/>
      <c r="B286" s="1">
        <v>820392</v>
      </c>
      <c r="C286" s="1" t="s">
        <v>1104</v>
      </c>
      <c r="D286" s="1" t="s">
        <v>1105</v>
      </c>
      <c r="E286" s="3" t="s">
        <v>1106</v>
      </c>
      <c r="F286" s="1" t="s">
        <v>1107</v>
      </c>
      <c r="G286" s="1" t="s">
        <v>15</v>
      </c>
      <c r="H286" s="1" t="s">
        <v>15</v>
      </c>
      <c r="I286" s="1" t="s">
        <v>15</v>
      </c>
      <c r="J286" s="1" t="s">
        <v>16</v>
      </c>
      <c r="K286" s="2"/>
      <c r="L286" s="5">
        <f>K286*924.00</f>
        <v>0</v>
      </c>
    </row>
    <row r="287" spans="1:12">
      <c r="A287" s="1"/>
      <c r="B287" s="1">
        <v>820393</v>
      </c>
      <c r="C287" s="1" t="s">
        <v>1108</v>
      </c>
      <c r="D287" s="1" t="s">
        <v>1109</v>
      </c>
      <c r="E287" s="3" t="s">
        <v>1110</v>
      </c>
      <c r="F287" s="1" t="s">
        <v>1111</v>
      </c>
      <c r="G287" s="1" t="s">
        <v>15</v>
      </c>
      <c r="H287" s="1" t="s">
        <v>15</v>
      </c>
      <c r="I287" s="1" t="s">
        <v>15</v>
      </c>
      <c r="J287" s="1" t="s">
        <v>16</v>
      </c>
      <c r="K287" s="2"/>
      <c r="L287" s="5">
        <f>K287*322.00</f>
        <v>0</v>
      </c>
    </row>
    <row r="288" spans="1:12">
      <c r="A288" s="1"/>
      <c r="B288" s="1">
        <v>820394</v>
      </c>
      <c r="C288" s="1" t="s">
        <v>1112</v>
      </c>
      <c r="D288" s="1" t="s">
        <v>1113</v>
      </c>
      <c r="E288" s="3" t="s">
        <v>1114</v>
      </c>
      <c r="F288" s="1" t="s">
        <v>1115</v>
      </c>
      <c r="G288" s="1" t="s">
        <v>15</v>
      </c>
      <c r="H288" s="1" t="s">
        <v>15</v>
      </c>
      <c r="I288" s="1" t="s">
        <v>15</v>
      </c>
      <c r="J288" s="1" t="s">
        <v>16</v>
      </c>
      <c r="K288" s="2"/>
      <c r="L288" s="5">
        <f>K288*475.00</f>
        <v>0</v>
      </c>
    </row>
    <row r="289" spans="1:12">
      <c r="A289" s="1"/>
      <c r="B289" s="1">
        <v>820395</v>
      </c>
      <c r="C289" s="1" t="s">
        <v>1116</v>
      </c>
      <c r="D289" s="1" t="s">
        <v>1117</v>
      </c>
      <c r="E289" s="3" t="s">
        <v>1118</v>
      </c>
      <c r="F289" s="1" t="s">
        <v>115</v>
      </c>
      <c r="G289" s="1" t="s">
        <v>15</v>
      </c>
      <c r="H289" s="1" t="s">
        <v>15</v>
      </c>
      <c r="I289" s="1" t="s">
        <v>15</v>
      </c>
      <c r="J289" s="1" t="s">
        <v>16</v>
      </c>
      <c r="K289" s="2"/>
      <c r="L289" s="5">
        <f>K289*445.00</f>
        <v>0</v>
      </c>
    </row>
    <row r="290" spans="1:12">
      <c r="A290" s="1"/>
      <c r="B290" s="1">
        <v>820396</v>
      </c>
      <c r="C290" s="1" t="s">
        <v>1119</v>
      </c>
      <c r="D290" s="1" t="s">
        <v>1120</v>
      </c>
      <c r="E290" s="3" t="s">
        <v>1121</v>
      </c>
      <c r="F290" s="1" t="s">
        <v>323</v>
      </c>
      <c r="G290" s="1" t="s">
        <v>15</v>
      </c>
      <c r="H290" s="1" t="s">
        <v>15</v>
      </c>
      <c r="I290" s="1" t="s">
        <v>15</v>
      </c>
      <c r="J290" s="1" t="s">
        <v>16</v>
      </c>
      <c r="K290" s="2"/>
      <c r="L290" s="5">
        <f>K290*441.00</f>
        <v>0</v>
      </c>
    </row>
    <row r="291" spans="1:12">
      <c r="A291" s="1"/>
      <c r="B291" s="1">
        <v>820397</v>
      </c>
      <c r="C291" s="1" t="s">
        <v>1122</v>
      </c>
      <c r="D291" s="1" t="s">
        <v>1123</v>
      </c>
      <c r="E291" s="3" t="s">
        <v>1124</v>
      </c>
      <c r="F291" s="1" t="s">
        <v>1125</v>
      </c>
      <c r="G291" s="1" t="s">
        <v>15</v>
      </c>
      <c r="H291" s="1" t="s">
        <v>15</v>
      </c>
      <c r="I291" s="1" t="s">
        <v>15</v>
      </c>
      <c r="J291" s="1" t="s">
        <v>16</v>
      </c>
      <c r="K291" s="2"/>
      <c r="L291" s="5">
        <f>K291*486.00</f>
        <v>0</v>
      </c>
    </row>
    <row r="292" spans="1:12">
      <c r="A292" s="1"/>
      <c r="B292" s="1">
        <v>820398</v>
      </c>
      <c r="C292" s="1" t="s">
        <v>1126</v>
      </c>
      <c r="D292" s="1" t="s">
        <v>1127</v>
      </c>
      <c r="E292" s="3" t="s">
        <v>1128</v>
      </c>
      <c r="F292" s="1" t="s">
        <v>1129</v>
      </c>
      <c r="G292" s="1" t="s">
        <v>15</v>
      </c>
      <c r="H292" s="1" t="s">
        <v>15</v>
      </c>
      <c r="I292" s="1" t="s">
        <v>15</v>
      </c>
      <c r="J292" s="1" t="s">
        <v>16</v>
      </c>
      <c r="K292" s="2"/>
      <c r="L292" s="5">
        <f>K292*355.00</f>
        <v>0</v>
      </c>
    </row>
    <row r="293" spans="1:12">
      <c r="A293" s="1"/>
      <c r="B293" s="1">
        <v>820399</v>
      </c>
      <c r="C293" s="1" t="s">
        <v>1130</v>
      </c>
      <c r="D293" s="1" t="s">
        <v>1131</v>
      </c>
      <c r="E293" s="3" t="s">
        <v>1132</v>
      </c>
      <c r="F293" s="1" t="s">
        <v>1133</v>
      </c>
      <c r="G293" s="1" t="s">
        <v>15</v>
      </c>
      <c r="H293" s="1" t="s">
        <v>15</v>
      </c>
      <c r="I293" s="1" t="s">
        <v>15</v>
      </c>
      <c r="J293" s="1" t="s">
        <v>16</v>
      </c>
      <c r="K293" s="2"/>
      <c r="L293" s="5">
        <f>K293*561.00</f>
        <v>0</v>
      </c>
    </row>
    <row r="294" spans="1:12">
      <c r="A294" s="1"/>
      <c r="B294" s="1">
        <v>820400</v>
      </c>
      <c r="C294" s="1" t="s">
        <v>1134</v>
      </c>
      <c r="D294" s="1" t="s">
        <v>1135</v>
      </c>
      <c r="E294" s="3" t="s">
        <v>1136</v>
      </c>
      <c r="F294" s="1" t="s">
        <v>295</v>
      </c>
      <c r="G294" s="1" t="s">
        <v>15</v>
      </c>
      <c r="H294" s="1" t="s">
        <v>15</v>
      </c>
      <c r="I294" s="1" t="s">
        <v>15</v>
      </c>
      <c r="J294" s="1" t="s">
        <v>16</v>
      </c>
      <c r="K294" s="2"/>
      <c r="L294" s="5">
        <f>K294*401.00</f>
        <v>0</v>
      </c>
    </row>
    <row r="295" spans="1:12">
      <c r="A295" s="1"/>
      <c r="B295" s="1">
        <v>820401</v>
      </c>
      <c r="C295" s="1" t="s">
        <v>1137</v>
      </c>
      <c r="D295" s="1" t="s">
        <v>1138</v>
      </c>
      <c r="E295" s="3" t="s">
        <v>1139</v>
      </c>
      <c r="F295" s="1" t="s">
        <v>1038</v>
      </c>
      <c r="G295" s="1" t="s">
        <v>15</v>
      </c>
      <c r="H295" s="1" t="s">
        <v>15</v>
      </c>
      <c r="I295" s="1" t="s">
        <v>15</v>
      </c>
      <c r="J295" s="1" t="s">
        <v>16</v>
      </c>
      <c r="K295" s="2"/>
      <c r="L295" s="5">
        <f>K295*448.00</f>
        <v>0</v>
      </c>
    </row>
    <row r="296" spans="1:12">
      <c r="A296" s="1"/>
      <c r="B296" s="1">
        <v>820402</v>
      </c>
      <c r="C296" s="1" t="s">
        <v>1140</v>
      </c>
      <c r="D296" s="1" t="s">
        <v>1141</v>
      </c>
      <c r="E296" s="3" t="s">
        <v>1142</v>
      </c>
      <c r="F296" s="1" t="s">
        <v>1143</v>
      </c>
      <c r="G296" s="1" t="s">
        <v>15</v>
      </c>
      <c r="H296" s="1" t="s">
        <v>15</v>
      </c>
      <c r="I296" s="1" t="s">
        <v>15</v>
      </c>
      <c r="J296" s="1" t="s">
        <v>16</v>
      </c>
      <c r="K296" s="2"/>
      <c r="L296" s="5">
        <f>K296*485.00</f>
        <v>0</v>
      </c>
    </row>
    <row r="297" spans="1:12">
      <c r="A297" s="1"/>
      <c r="B297" s="1">
        <v>820403</v>
      </c>
      <c r="C297" s="1" t="s">
        <v>1144</v>
      </c>
      <c r="D297" s="1" t="s">
        <v>1145</v>
      </c>
      <c r="E297" s="3" t="s">
        <v>1146</v>
      </c>
      <c r="F297" s="1" t="s">
        <v>1147</v>
      </c>
      <c r="G297" s="1" t="s">
        <v>15</v>
      </c>
      <c r="H297" s="1" t="s">
        <v>15</v>
      </c>
      <c r="I297" s="1" t="s">
        <v>15</v>
      </c>
      <c r="J297" s="1" t="s">
        <v>16</v>
      </c>
      <c r="K297" s="2"/>
      <c r="L297" s="5">
        <f>K297*339.00</f>
        <v>0</v>
      </c>
    </row>
    <row r="298" spans="1:12">
      <c r="A298" s="1"/>
      <c r="B298" s="1">
        <v>820404</v>
      </c>
      <c r="C298" s="1" t="s">
        <v>1148</v>
      </c>
      <c r="D298" s="1" t="s">
        <v>1149</v>
      </c>
      <c r="E298" s="3" t="s">
        <v>1150</v>
      </c>
      <c r="F298" s="1" t="s">
        <v>1151</v>
      </c>
      <c r="G298" s="1" t="s">
        <v>15</v>
      </c>
      <c r="H298" s="1" t="s">
        <v>15</v>
      </c>
      <c r="I298" s="1" t="s">
        <v>15</v>
      </c>
      <c r="J298" s="1" t="s">
        <v>16</v>
      </c>
      <c r="K298" s="2"/>
      <c r="L298" s="5">
        <f>K298*564.00</f>
        <v>0</v>
      </c>
    </row>
    <row r="299" spans="1:12">
      <c r="A299" s="1"/>
      <c r="B299" s="1">
        <v>820405</v>
      </c>
      <c r="C299" s="1" t="s">
        <v>1152</v>
      </c>
      <c r="D299" s="1" t="s">
        <v>1153</v>
      </c>
      <c r="E299" s="3" t="s">
        <v>1154</v>
      </c>
      <c r="F299" s="1" t="s">
        <v>155</v>
      </c>
      <c r="G299" s="1" t="s">
        <v>15</v>
      </c>
      <c r="H299" s="1" t="s">
        <v>15</v>
      </c>
      <c r="I299" s="1" t="s">
        <v>15</v>
      </c>
      <c r="J299" s="1" t="s">
        <v>16</v>
      </c>
      <c r="K299" s="2"/>
      <c r="L299" s="5">
        <f>K299*453.00</f>
        <v>0</v>
      </c>
    </row>
    <row r="300" spans="1:12">
      <c r="A300" s="1"/>
      <c r="B300" s="1">
        <v>820406</v>
      </c>
      <c r="C300" s="1" t="s">
        <v>1155</v>
      </c>
      <c r="D300" s="1" t="s">
        <v>1156</v>
      </c>
      <c r="E300" s="3" t="s">
        <v>1157</v>
      </c>
      <c r="F300" s="1" t="s">
        <v>1158</v>
      </c>
      <c r="G300" s="1" t="s">
        <v>15</v>
      </c>
      <c r="H300" s="1" t="s">
        <v>15</v>
      </c>
      <c r="I300" s="1" t="s">
        <v>15</v>
      </c>
      <c r="J300" s="1" t="s">
        <v>16</v>
      </c>
      <c r="K300" s="2"/>
      <c r="L300" s="5">
        <f>K300*463.00</f>
        <v>0</v>
      </c>
    </row>
    <row r="301" spans="1:12">
      <c r="A301" s="1"/>
      <c r="B301" s="1">
        <v>820407</v>
      </c>
      <c r="C301" s="1" t="s">
        <v>1159</v>
      </c>
      <c r="D301" s="1" t="s">
        <v>1160</v>
      </c>
      <c r="E301" s="3" t="s">
        <v>1161</v>
      </c>
      <c r="F301" s="1" t="s">
        <v>1162</v>
      </c>
      <c r="G301" s="1" t="s">
        <v>15</v>
      </c>
      <c r="H301" s="1" t="s">
        <v>15</v>
      </c>
      <c r="I301" s="1" t="s">
        <v>15</v>
      </c>
      <c r="J301" s="1" t="s">
        <v>16</v>
      </c>
      <c r="K301" s="2"/>
      <c r="L301" s="5">
        <f>K301*518.00</f>
        <v>0</v>
      </c>
    </row>
    <row r="302" spans="1:12">
      <c r="A302" s="1"/>
      <c r="B302" s="1">
        <v>820408</v>
      </c>
      <c r="C302" s="1" t="s">
        <v>1163</v>
      </c>
      <c r="D302" s="1" t="s">
        <v>1164</v>
      </c>
      <c r="E302" s="3" t="s">
        <v>1165</v>
      </c>
      <c r="F302" s="1" t="s">
        <v>1166</v>
      </c>
      <c r="G302" s="1" t="s">
        <v>15</v>
      </c>
      <c r="H302" s="1" t="s">
        <v>15</v>
      </c>
      <c r="I302" s="1" t="s">
        <v>15</v>
      </c>
      <c r="J302" s="1" t="s">
        <v>16</v>
      </c>
      <c r="K302" s="2"/>
      <c r="L302" s="5">
        <f>K302*479.00</f>
        <v>0</v>
      </c>
    </row>
    <row r="303" spans="1:12">
      <c r="A303" s="1"/>
      <c r="B303" s="1">
        <v>820409</v>
      </c>
      <c r="C303" s="1" t="s">
        <v>1167</v>
      </c>
      <c r="D303" s="1" t="s">
        <v>1168</v>
      </c>
      <c r="E303" s="3" t="s">
        <v>1169</v>
      </c>
      <c r="F303" s="1" t="s">
        <v>1170</v>
      </c>
      <c r="G303" s="1" t="s">
        <v>15</v>
      </c>
      <c r="H303" s="1" t="s">
        <v>15</v>
      </c>
      <c r="I303" s="1" t="s">
        <v>15</v>
      </c>
      <c r="J303" s="1" t="s">
        <v>16</v>
      </c>
      <c r="K303" s="2"/>
      <c r="L303" s="5">
        <f>K303*575.00</f>
        <v>0</v>
      </c>
    </row>
    <row r="304" spans="1:12">
      <c r="A304" s="1"/>
      <c r="B304" s="1">
        <v>820410</v>
      </c>
      <c r="C304" s="1" t="s">
        <v>1171</v>
      </c>
      <c r="D304" s="1" t="s">
        <v>1172</v>
      </c>
      <c r="E304" s="3" t="s">
        <v>1173</v>
      </c>
      <c r="F304" s="1" t="s">
        <v>492</v>
      </c>
      <c r="G304" s="1" t="s">
        <v>15</v>
      </c>
      <c r="H304" s="1" t="s">
        <v>15</v>
      </c>
      <c r="I304" s="1" t="s">
        <v>15</v>
      </c>
      <c r="J304" s="1" t="s">
        <v>16</v>
      </c>
      <c r="K304" s="2"/>
      <c r="L304" s="5">
        <f>K304*652.00</f>
        <v>0</v>
      </c>
    </row>
    <row r="305" spans="1:12">
      <c r="A305" s="1"/>
      <c r="B305" s="1">
        <v>820411</v>
      </c>
      <c r="C305" s="1" t="s">
        <v>1174</v>
      </c>
      <c r="D305" s="1" t="s">
        <v>1175</v>
      </c>
      <c r="E305" s="3" t="s">
        <v>1176</v>
      </c>
      <c r="F305" s="1" t="s">
        <v>645</v>
      </c>
      <c r="G305" s="1" t="s">
        <v>15</v>
      </c>
      <c r="H305" s="1" t="s">
        <v>15</v>
      </c>
      <c r="I305" s="1" t="s">
        <v>15</v>
      </c>
      <c r="J305" s="1" t="s">
        <v>16</v>
      </c>
      <c r="K305" s="2"/>
      <c r="L305" s="5">
        <f>K305*885.00</f>
        <v>0</v>
      </c>
    </row>
    <row r="306" spans="1:12">
      <c r="A306" s="1"/>
      <c r="B306" s="1">
        <v>883032</v>
      </c>
      <c r="C306" s="1" t="s">
        <v>1177</v>
      </c>
      <c r="D306" s="1" t="s">
        <v>1178</v>
      </c>
      <c r="E306" s="3" t="s">
        <v>1179</v>
      </c>
      <c r="F306" s="1" t="s">
        <v>1180</v>
      </c>
      <c r="G306" s="1" t="s">
        <v>15</v>
      </c>
      <c r="H306" s="1" t="s">
        <v>15</v>
      </c>
      <c r="I306" s="1" t="s">
        <v>15</v>
      </c>
      <c r="J306" s="1" t="s">
        <v>16</v>
      </c>
      <c r="K306" s="2"/>
      <c r="L306" s="5">
        <f>K306*0.00</f>
        <v>0</v>
      </c>
    </row>
    <row r="307" spans="1:12">
      <c r="A307" s="1"/>
      <c r="B307" s="1">
        <v>820420</v>
      </c>
      <c r="C307" s="1" t="s">
        <v>1181</v>
      </c>
      <c r="D307" s="1" t="s">
        <v>1182</v>
      </c>
      <c r="E307" s="3" t="s">
        <v>1183</v>
      </c>
      <c r="F307" s="1" t="s">
        <v>1184</v>
      </c>
      <c r="G307" s="1" t="s">
        <v>15</v>
      </c>
      <c r="H307" s="1" t="s">
        <v>15</v>
      </c>
      <c r="I307" s="1" t="s">
        <v>15</v>
      </c>
      <c r="J307" s="1" t="s">
        <v>16</v>
      </c>
      <c r="K307" s="2"/>
      <c r="L307" s="5">
        <f>K307*676.00</f>
        <v>0</v>
      </c>
    </row>
    <row r="308" spans="1:12">
      <c r="A308" s="1"/>
      <c r="B308" s="1">
        <v>820421</v>
      </c>
      <c r="C308" s="1" t="s">
        <v>1185</v>
      </c>
      <c r="D308" s="1" t="s">
        <v>1186</v>
      </c>
      <c r="E308" s="3" t="s">
        <v>1187</v>
      </c>
      <c r="F308" s="1" t="s">
        <v>1188</v>
      </c>
      <c r="G308" s="1" t="s">
        <v>15</v>
      </c>
      <c r="H308" s="1" t="s">
        <v>15</v>
      </c>
      <c r="I308" s="1" t="s">
        <v>15</v>
      </c>
      <c r="J308" s="1" t="s">
        <v>16</v>
      </c>
      <c r="K308" s="2"/>
      <c r="L308" s="5">
        <f>K308*716.00</f>
        <v>0</v>
      </c>
    </row>
    <row r="309" spans="1:12">
      <c r="A309" s="1"/>
      <c r="B309" s="1">
        <v>836189</v>
      </c>
      <c r="C309" s="1" t="s">
        <v>1189</v>
      </c>
      <c r="D309" s="1" t="s">
        <v>1190</v>
      </c>
      <c r="E309" s="3" t="s">
        <v>1191</v>
      </c>
      <c r="F309" s="1" t="s">
        <v>979</v>
      </c>
      <c r="G309" s="1" t="s">
        <v>15</v>
      </c>
      <c r="H309" s="1" t="s">
        <v>15</v>
      </c>
      <c r="I309" s="1" t="s">
        <v>15</v>
      </c>
      <c r="J309" s="1" t="s">
        <v>16</v>
      </c>
      <c r="K309" s="2"/>
      <c r="L309" s="5">
        <f>K309*92.00</f>
        <v>0</v>
      </c>
    </row>
    <row r="310" spans="1:12">
      <c r="A310" s="1"/>
      <c r="B310" s="1">
        <v>836302</v>
      </c>
      <c r="C310" s="1" t="s">
        <v>1192</v>
      </c>
      <c r="D310" s="1">
        <v>600</v>
      </c>
      <c r="E310" s="3" t="s">
        <v>1193</v>
      </c>
      <c r="F310" s="1" t="s">
        <v>1194</v>
      </c>
      <c r="G310" s="1" t="s">
        <v>15</v>
      </c>
      <c r="H310" s="1" t="s">
        <v>15</v>
      </c>
      <c r="I310" s="1" t="s">
        <v>15</v>
      </c>
      <c r="J310" s="1" t="s">
        <v>16</v>
      </c>
      <c r="K310" s="2"/>
      <c r="L310" s="5">
        <f>K310*700.00</f>
        <v>0</v>
      </c>
    </row>
    <row r="311" spans="1:12">
      <c r="A311" s="1"/>
      <c r="B311" s="1">
        <v>837109</v>
      </c>
      <c r="C311" s="1" t="s">
        <v>1195</v>
      </c>
      <c r="D311" s="1" t="s">
        <v>1196</v>
      </c>
      <c r="E311" s="3" t="s">
        <v>1197</v>
      </c>
      <c r="F311" s="1" t="s">
        <v>1180</v>
      </c>
      <c r="G311" s="1" t="s">
        <v>15</v>
      </c>
      <c r="H311" s="1" t="s">
        <v>15</v>
      </c>
      <c r="I311" s="1" t="s">
        <v>15</v>
      </c>
      <c r="J311" s="1" t="s">
        <v>16</v>
      </c>
      <c r="K311" s="2"/>
      <c r="L311" s="5">
        <f>K311*0.00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2025-07-01T04:37:09+03:00</dcterms:created>
  <dcterms:modified xsi:type="dcterms:W3CDTF">2025-07-01T04:37:09+03:00</dcterms:modified>
  <dc:title>Untitled Spreadsheet</dc:title>
  <dc:description/>
  <dc:subject/>
  <cp:keywords/>
  <cp:category/>
</cp:coreProperties>
</file>