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<sst xmlns="http://schemas.openxmlformats.org/spreadsheetml/2006/main" uniqueCount="690">
  <si>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</si>
  <si>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</si>
  <si>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</si>
  <si>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</si>
  <si>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</si>
  <si>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</si>
  <si>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</si>
  <si>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</si>
  <si>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</si>
  <si>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</si>
  <si>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FRK-240015</t>
  </si>
  <si>
    <t>C2MB0112</t>
  </si>
  <si>
    <t>-Коллектор 2 вых. шар.кран н/р 1"х1/2" СТМ</t>
  </si>
  <si>
    <t>1 100.00 руб.</t>
  </si>
  <si>
    <t>шт</t>
  </si>
  <si>
    <t>FRK-240016</t>
  </si>
  <si>
    <t>C3MB0112</t>
  </si>
  <si>
    <t>-Коллектор 3 вых. шар.кран н/р 1"х1/2" СТМ</t>
  </si>
  <si>
    <t>1 500.00 руб.</t>
  </si>
  <si>
    <t>OTM-110610</t>
  </si>
  <si>
    <t>Коллектор латунный с регулирующими вентилями 1"x3/4"- 2 вых. ЕВРОКОНУС (40шт)</t>
  </si>
  <si>
    <t>1 536.74 руб.</t>
  </si>
  <si>
    <t>&gt;25</t>
  </si>
  <si>
    <t>OTM-110611</t>
  </si>
  <si>
    <t>Коллектор латунный с регулирующими вентилями 1"x3/4"- 3 вых. ЕВРОКОНУС (20шт)</t>
  </si>
  <si>
    <t>2 283.20 руб.</t>
  </si>
  <si>
    <t>&gt;10</t>
  </si>
  <si>
    <t>OTM-110612</t>
  </si>
  <si>
    <t>Коллектор латунный с регулирующими вентилями 1"x3/4"- 4 вых. ЕВРОКОНУС (20шт)</t>
  </si>
  <si>
    <t>2 930.89 руб.</t>
  </si>
  <si>
    <t>SST-100149</t>
  </si>
  <si>
    <t>Коллектор бронзовый OV Multidis 3/4"x3/4" - 2 отвода ЕВРОКОНУС</t>
  </si>
  <si>
    <t>2 494.19 руб.</t>
  </si>
  <si>
    <t>SST-100150</t>
  </si>
  <si>
    <t>Коллектор бронзовый OV Multidis 3/4"x3/4" - 3 отвода ЕВРОКОНУС</t>
  </si>
  <si>
    <t>3 420.89 руб.</t>
  </si>
  <si>
    <t>SST-100151</t>
  </si>
  <si>
    <t>Коллектор бронзовый OV Multidis 3/4"x3/4" - 4 отвода ЕВРОКОНУС</t>
  </si>
  <si>
    <t>4 220.94 руб.</t>
  </si>
  <si>
    <t>VER-000675</t>
  </si>
  <si>
    <t>VR525-2</t>
  </si>
  <si>
    <t>Коллектор латунный с регулирующими вентилями 3/4"x1/2" КОНУС - 2 вых. (24/6шт)</t>
  </si>
  <si>
    <t>1 228.49 руб.</t>
  </si>
  <si>
    <t>VER-000676</t>
  </si>
  <si>
    <t>VR526-2</t>
  </si>
  <si>
    <t>Коллектор латунный с регулирующими вентилями 1"x3/4"- 2 вых. ЕВРОКОНУС (20/5шт)</t>
  </si>
  <si>
    <t>1 679.27 руб.</t>
  </si>
  <si>
    <t>VER-000677</t>
  </si>
  <si>
    <t>VR525-3</t>
  </si>
  <si>
    <t>Коллектор латунный с регулирующими вентилями 3/4"x1/2" КОНУС - 3 вых.(20/5шт)</t>
  </si>
  <si>
    <t>1 732.11 руб.</t>
  </si>
  <si>
    <t>VER-000678</t>
  </si>
  <si>
    <t>VR526-3</t>
  </si>
  <si>
    <t>Коллектор латунный с регулирующими вентилями 1"x3/4"- 3 вых. ЕВРОКОНУС (16/4шт)</t>
  </si>
  <si>
    <t>2 400.84 руб.</t>
  </si>
  <si>
    <t>VER-000679</t>
  </si>
  <si>
    <t>VR525-4</t>
  </si>
  <si>
    <t>Коллектор латунный с регулирующими вентилями 3/4"x1/2" КОНУС - 4 вых.(16/4шт)</t>
  </si>
  <si>
    <t>2 240.68 руб.</t>
  </si>
  <si>
    <t>VER-000680</t>
  </si>
  <si>
    <t>VR526-4</t>
  </si>
  <si>
    <t>Коллектор латунный с регулирующими вентилями 1"x3/4"- 4 вых. ЕВРОКОНУС (12/3шт)</t>
  </si>
  <si>
    <t>3 125.72 руб.</t>
  </si>
  <si>
    <t>VER-001162</t>
  </si>
  <si>
    <t>VP25</t>
  </si>
  <si>
    <t>Высокий кронштейн для коллектора (80/1пара)</t>
  </si>
  <si>
    <t>179.98 руб.</t>
  </si>
  <si>
    <t>VER-001163</t>
  </si>
  <si>
    <t>VP26</t>
  </si>
  <si>
    <t>Низкий кронштейн для коллектора (120/1пара)</t>
  </si>
  <si>
    <t>158.52 руб.</t>
  </si>
  <si>
    <t>ALK-100003</t>
  </si>
  <si>
    <t>коллектор 2 выхода с отсеч кранами 3/4х1/2 нар. латунь никель (2/30шт)</t>
  </si>
  <si>
    <t>732.72 руб.</t>
  </si>
  <si>
    <t>ALK-100004</t>
  </si>
  <si>
    <t>коллектор 3 выхода с отсеч кранами 3/4х1/2 нар. латунь никель (2/20шт)</t>
  </si>
  <si>
    <t>1 037.16 руб.</t>
  </si>
  <si>
    <t>ALK-100005</t>
  </si>
  <si>
    <t>коллектор 4 выхода с отсеч кранами 3/4х1/2 нар. латунь никель (1/15шт)</t>
  </si>
  <si>
    <t>1 358.80 руб.</t>
  </si>
  <si>
    <t>ALK-100006</t>
  </si>
  <si>
    <t>коллектор 2 выхода с регулировочными вентилями 3/4х1/2 нар. латунь никель (2/30шт)</t>
  </si>
  <si>
    <t>0.00 руб.</t>
  </si>
  <si>
    <t>ALK-100007</t>
  </si>
  <si>
    <t>коллектор 3 выхода с регулировочными вентилями 3/4х1/2 нар. латунь никель (2/20шт)</t>
  </si>
  <si>
    <t>1 271.08 руб.</t>
  </si>
  <si>
    <t>ALK-100008</t>
  </si>
  <si>
    <t>коллектор 4 выхода с регулировочными вентилями 3/4х1/2 нар. латунь никель (1/15шт)</t>
  </si>
  <si>
    <t>VLC-713011</t>
  </si>
  <si>
    <t>VTc.500.N.0502</t>
  </si>
  <si>
    <t>Коллектор, 3/4"х2 вых. 1/2" нар. (2 /70шт)</t>
  </si>
  <si>
    <t>583.00 руб.</t>
  </si>
  <si>
    <t>&gt;100</t>
  </si>
  <si>
    <t>VLC-713012</t>
  </si>
  <si>
    <t>VTc.500.N.0503</t>
  </si>
  <si>
    <t>Коллектор, 3/4"х3 вых. 1/2" нар.  (2 /50шт)</t>
  </si>
  <si>
    <t>792.00 руб.</t>
  </si>
  <si>
    <t>VLC-713013</t>
  </si>
  <si>
    <t>VTc.500.N.0504</t>
  </si>
  <si>
    <t>Коллектор, 3/4"х4 вых. 1/2" нар.  (2 /40шт)</t>
  </si>
  <si>
    <t>1 074.00 руб.</t>
  </si>
  <si>
    <t>&gt;50</t>
  </si>
  <si>
    <t>VLC-713014</t>
  </si>
  <si>
    <t>VTc.500.N.0602</t>
  </si>
  <si>
    <t>Коллектор, 1"х2 вых. 1/2" нар.  (2 /50шт)</t>
  </si>
  <si>
    <t>698.00 руб.</t>
  </si>
  <si>
    <t>VLC-713015</t>
  </si>
  <si>
    <t>VTc.500.N.0603</t>
  </si>
  <si>
    <t>Коллектор, 1"х3 вых. 1/2" нар.  (2 /40шт)</t>
  </si>
  <si>
    <t>1 030.00 руб.</t>
  </si>
  <si>
    <t>VLC-713016</t>
  </si>
  <si>
    <t>VTc.500.N.0604</t>
  </si>
  <si>
    <t>Коллектор, 1"х4 вых. 1/2" нар.  (2 /30шт)</t>
  </si>
  <si>
    <t>1 369.00 руб.</t>
  </si>
  <si>
    <t>VLC-713017</t>
  </si>
  <si>
    <t>VTc.500.NE.060502</t>
  </si>
  <si>
    <t>Коллектор, 1"х2 вых. Евроконус 3/4   (1 /70шт)</t>
  </si>
  <si>
    <t>1 435.00 руб.</t>
  </si>
  <si>
    <t>VLC-713018</t>
  </si>
  <si>
    <t>VTc.500.NE.060503</t>
  </si>
  <si>
    <t>Коллектор, 1"х3 вых. Евроконус 3/4   (1 /50шт)</t>
  </si>
  <si>
    <t>1 975.00 руб.</t>
  </si>
  <si>
    <t>VLC-713019</t>
  </si>
  <si>
    <t>VTc.500.NE.060504</t>
  </si>
  <si>
    <t>Коллектор, 1"х4 вых. Евроконус 3/4   (1 /30шт)</t>
  </si>
  <si>
    <t>2 440.00 руб.</t>
  </si>
  <si>
    <t>VLC-713022</t>
  </si>
  <si>
    <t>VTc.550.N.0502</t>
  </si>
  <si>
    <t>Коллектор, 3/4"х2 вых. 1/2" вн.  (2 /60шт)</t>
  </si>
  <si>
    <t>722.00 руб.</t>
  </si>
  <si>
    <t>VLC-713023</t>
  </si>
  <si>
    <t>VTc.550.N.0503</t>
  </si>
  <si>
    <t>Коллектор, 3/4"х3 вых. 1/2" вн.  (2 /46шт)</t>
  </si>
  <si>
    <t>1 042.00 руб.</t>
  </si>
  <si>
    <t>VLC-713024</t>
  </si>
  <si>
    <t>VTc.550.N.0504</t>
  </si>
  <si>
    <t>Коллектор, 3/4"х4 вых. 1/2" вн.  (2 /36шт)</t>
  </si>
  <si>
    <t>1 167.00 руб.</t>
  </si>
  <si>
    <t>VLC-713025</t>
  </si>
  <si>
    <t>VTc.550.N.0602</t>
  </si>
  <si>
    <t>Коллектор, 1"х2 вых. 1/2" вн.  (2 /50шт)</t>
  </si>
  <si>
    <t>970.00 руб.</t>
  </si>
  <si>
    <t>VLC-713026</t>
  </si>
  <si>
    <t>VTc.550.N.0603</t>
  </si>
  <si>
    <t>Коллектор, 1"х3 вых. 1/2" вн.  (2 /36шт)</t>
  </si>
  <si>
    <t>1 397.00 руб.</t>
  </si>
  <si>
    <t>VLC-713027</t>
  </si>
  <si>
    <t>VTc.550.N.0604</t>
  </si>
  <si>
    <t>Коллектор, 1"х4 вых. 1/2" вн.   (2 /30шт)</t>
  </si>
  <si>
    <t>1 534.00 руб.</t>
  </si>
  <si>
    <t>VLC-713028</t>
  </si>
  <si>
    <t>VTc.560.N.0502</t>
  </si>
  <si>
    <t>Коллектор с регул. вентилями, 3/4"х2 вых. 1/2" нар.    (1 /30шт)</t>
  </si>
  <si>
    <t>1 238.00 руб.</t>
  </si>
  <si>
    <t>VLC-713029</t>
  </si>
  <si>
    <t>VTc.560.N.0503</t>
  </si>
  <si>
    <t>Коллектор с регул. вентилями, 3/4"х3 вых. 1/2" нар.    (1 /25шт)</t>
  </si>
  <si>
    <t>1 575.00 руб.</t>
  </si>
  <si>
    <t>VLC-713030</t>
  </si>
  <si>
    <t>VTc.560.N.0504</t>
  </si>
  <si>
    <t>Коллектор с регул. вентилями, 3/4"х4 вых. 1/2" нар.    (1 /17шт)</t>
  </si>
  <si>
    <t>2 181.00 руб.</t>
  </si>
  <si>
    <t>VLC-713031</t>
  </si>
  <si>
    <t>VTc.560.N.0602</t>
  </si>
  <si>
    <t>Коллектор с регул. вентилями, 1"х2 вых. 1/2" нар.    (1 /24шт)</t>
  </si>
  <si>
    <t>1 533.00 руб.</t>
  </si>
  <si>
    <t>VLC-713032</t>
  </si>
  <si>
    <t>VTc.560.N.0603</t>
  </si>
  <si>
    <t>Коллектор с регул. вентилями, 1"х3 вых. 1/2" нар.    (1 /20шт)</t>
  </si>
  <si>
    <t>2 276.00 руб.</t>
  </si>
  <si>
    <t>VLC-713033</t>
  </si>
  <si>
    <t>VTc.560.N.0604</t>
  </si>
  <si>
    <t>Коллектор с регул. вентилями, 1"х4 вых. 1/2" нар.    (1 /17шт)</t>
  </si>
  <si>
    <t>2 593.00 руб.</t>
  </si>
  <si>
    <t>VLC-713034</t>
  </si>
  <si>
    <t>VTc.560.NE.060502</t>
  </si>
  <si>
    <t>Коллектор с регул. вентилями, 1"х2 вых. Евроконус 3/4    (1 /20шт)</t>
  </si>
  <si>
    <t>2 016.00 руб.</t>
  </si>
  <si>
    <t>VLC-713035</t>
  </si>
  <si>
    <t>VTc.560.NE.060503</t>
  </si>
  <si>
    <t>Коллектор с регул. вентилями, 1"х3 вых. Евроконус 3/4     (1 /18шт)</t>
  </si>
  <si>
    <t>2 756.00 руб.</t>
  </si>
  <si>
    <t>VLC-713036</t>
  </si>
  <si>
    <t>VTc.560.NE.060504</t>
  </si>
  <si>
    <t>Коллектор с регул. вентилями, 1"х4 вых. Евроконус 3/4    (1 /15шт)</t>
  </si>
  <si>
    <t>3 596.00 руб.</t>
  </si>
  <si>
    <t>VLC-713037</t>
  </si>
  <si>
    <t>VTc.570.N.0502</t>
  </si>
  <si>
    <t>1 739.00 руб.</t>
  </si>
  <si>
    <t>VLC-713038</t>
  </si>
  <si>
    <t>VTc.570.N.0503</t>
  </si>
  <si>
    <t>Коллектор с регул. вентилями, 3/4"х3 вых. 1/2" нар.    (1 /20шт)</t>
  </si>
  <si>
    <t>2 442.00 руб.</t>
  </si>
  <si>
    <t>VLC-713039</t>
  </si>
  <si>
    <t>VTc.570.N.0504</t>
  </si>
  <si>
    <t>Коллектор с регул. вентилями, 3/4"х4 вых. 1/2" нар.</t>
  </si>
  <si>
    <t>3 265.00 руб.</t>
  </si>
  <si>
    <t>VLC-999082</t>
  </si>
  <si>
    <t>VTc.570.NE.0602</t>
  </si>
  <si>
    <t>Коллектор с регул. вентилями, 1"х2 вых. Евроконус 3/4" (на подающий трубопровод)</t>
  </si>
  <si>
    <t>2 423.00 руб.</t>
  </si>
  <si>
    <t>VLC-999083</t>
  </si>
  <si>
    <t>VTc.570.NE.0603</t>
  </si>
  <si>
    <t>Коллектор с регул. вентилями, 1"х3 вых. Евроконус 3/4" (на подающий трубопровод)</t>
  </si>
  <si>
    <t>3 418.00 руб.</t>
  </si>
  <si>
    <t>VLC-999084</t>
  </si>
  <si>
    <t>VTc.570.NE.0604</t>
  </si>
  <si>
    <t>Коллектор с регул. вентилями, 1"х4 вых. Евроконус 3/4" (на подающий трубопровод)</t>
  </si>
  <si>
    <t>4 465.00 руб.</t>
  </si>
  <si>
    <t>VLC-713040</t>
  </si>
  <si>
    <t>VTc.580.N.0502</t>
  </si>
  <si>
    <t>Коллектор с отсекающими кранами, 3/4"х2 вых. 1/2" нар.    (1 /36шт)</t>
  </si>
  <si>
    <t>1 200.00 руб.</t>
  </si>
  <si>
    <t>VLC-713041</t>
  </si>
  <si>
    <t>VTc.580.N.0503</t>
  </si>
  <si>
    <t>Коллектор с отсекающими кранами, 3/4"х3 вых. 1/2" нар.    (1 /28шт)</t>
  </si>
  <si>
    <t>1 803.00 руб.</t>
  </si>
  <si>
    <t>&gt;1000</t>
  </si>
  <si>
    <t>VLC-713042</t>
  </si>
  <si>
    <t>VTc.580.N.0602</t>
  </si>
  <si>
    <t>Коллектор с отсекающими кранами, 1"х2 вых. 1/2" нар.    (1 /31шт)</t>
  </si>
  <si>
    <t>1 479.00 руб.</t>
  </si>
  <si>
    <t>&gt;500</t>
  </si>
  <si>
    <t>VLC-713043</t>
  </si>
  <si>
    <t>VTc.580.N.0603</t>
  </si>
  <si>
    <t>Коллектор с отсекающими кранами, 1"х3 вых. 1/2" нар.    (1 /23шт)</t>
  </si>
  <si>
    <t>1 873.00 руб.</t>
  </si>
  <si>
    <t>VLC-713044</t>
  </si>
  <si>
    <t>VTc.580.NE.0602</t>
  </si>
  <si>
    <t>Коллектор с отсекающими кранами, 1"х2 вых. Евроконус 3/4    (1 /30шт)</t>
  </si>
  <si>
    <t>1 613.00 руб.</t>
  </si>
  <si>
    <t>VLC-713045</t>
  </si>
  <si>
    <t>VTc.580.NE.0603</t>
  </si>
  <si>
    <t>Коллектор с отсекающими кранами, 1"х3 вых. Евроконус 3/4    (1 /22шт)</t>
  </si>
  <si>
    <t>2 035.00 руб.</t>
  </si>
  <si>
    <t>FRK-220004</t>
  </si>
  <si>
    <t>VER402</t>
  </si>
  <si>
    <t>коллектор 2 выхода с рег. вентилями 3/4х16 под золотник С ХРОМ КОНУСАМИ (1/30шт)</t>
  </si>
  <si>
    <t>1 537.27 руб.</t>
  </si>
  <si>
    <t>FRK-220001</t>
  </si>
  <si>
    <t>VER402-A</t>
  </si>
  <si>
    <t>коллектор 2 выхода с рег. вентилями 3/4х1/2 нар. (НУЖЕН соед. с накид гайкой  VRK163B) (1/30шт)</t>
  </si>
  <si>
    <t>1 195.06 руб.</t>
  </si>
  <si>
    <t>FRK-220005</t>
  </si>
  <si>
    <t>VER403</t>
  </si>
  <si>
    <t>коллектор 3 выхода с рег. вентилями 3/4х16 под золотник С ХРОМ КОНУСАМИ (1/30шт)</t>
  </si>
  <si>
    <t>2 165.65 руб.</t>
  </si>
  <si>
    <t>FRK-220002</t>
  </si>
  <si>
    <t>VER403-A</t>
  </si>
  <si>
    <t>коллектор 3 выхода с рег. вентилями 3/4х1/2 нар. (НУЖЕН соед. с накид гайкой  VRK163B) (1/30шт)</t>
  </si>
  <si>
    <t>1 811.16 руб.</t>
  </si>
  <si>
    <t>FRK-220006</t>
  </si>
  <si>
    <t>VER404</t>
  </si>
  <si>
    <t>коллектор 4 выхода с рег. вентилями 3/4х16 под золотник С ХРОМ КОНУСАМИ (1/30шт)</t>
  </si>
  <si>
    <t>2 741.51 руб.</t>
  </si>
  <si>
    <t>FRK-220003</t>
  </si>
  <si>
    <t>VER404-A</t>
  </si>
  <si>
    <t>коллектор 4 выхода с рег. вентилями 3/4х1/2 нар. (НУЖЕН соед. с накид гайкой  VRK163B) (1/30шт)</t>
  </si>
  <si>
    <t>2 345.22 руб.</t>
  </si>
  <si>
    <t>FRK-220007</t>
  </si>
  <si>
    <t>VER405</t>
  </si>
  <si>
    <t>коллектор 5 выхода с рег. вентилями 3/4х16 под золотник С ХРОМ КОНУСАМИ (1/30шт)</t>
  </si>
  <si>
    <t>3 495.38 руб.</t>
  </si>
  <si>
    <t>FRK-220015</t>
  </si>
  <si>
    <t>VR502</t>
  </si>
  <si>
    <t>коллектор регулирующий с цангами 3/4"х16-2 вых.никель VR (28/4шт)</t>
  </si>
  <si>
    <t>1 169.05 руб.</t>
  </si>
  <si>
    <t>FRK-220017</t>
  </si>
  <si>
    <t>VR503</t>
  </si>
  <si>
    <t>коллектор регулирующий с цангами 3/4"х16-3 вых. никель VR (20/4шт)</t>
  </si>
  <si>
    <t>1 702.39 руб.</t>
  </si>
  <si>
    <t>FRK-220019</t>
  </si>
  <si>
    <t>VR504</t>
  </si>
  <si>
    <t>коллектор регулирующий с цангами 3/4"х16-4 вых. никель VR (16/2шт)</t>
  </si>
  <si>
    <t>2 270.40 руб.</t>
  </si>
  <si>
    <t>FRK-220021</t>
  </si>
  <si>
    <t>VR505</t>
  </si>
  <si>
    <t>коллектор регулирующий с цангами 3/4"х16-5 вых. никель VR (10/2шт)</t>
  </si>
  <si>
    <t>2 641.92 руб.</t>
  </si>
  <si>
    <t>FRK-220035</t>
  </si>
  <si>
    <t>VR512</t>
  </si>
  <si>
    <t>Кол.с регулир. вентилями и цан.3/4"х16-2 "ViEiR" (24/4шт)</t>
  </si>
  <si>
    <t>1 170.70 руб.</t>
  </si>
  <si>
    <t>FRK-220036</t>
  </si>
  <si>
    <t>VR513</t>
  </si>
  <si>
    <t>Кол.с регулир. вентилями и цан.3/4"х16-3 "ViEiR" (20/2шт)</t>
  </si>
  <si>
    <t>1 735.41 руб.</t>
  </si>
  <si>
    <t>FRK-220037</t>
  </si>
  <si>
    <t>VR514</t>
  </si>
  <si>
    <t>Кол.с регулир. вентилями и цан.3/4"х16-4 "ViEiR" (12/2шт)</t>
  </si>
  <si>
    <t>2 293.52 руб.</t>
  </si>
  <si>
    <t>FRK-220038</t>
  </si>
  <si>
    <t>VR515</t>
  </si>
  <si>
    <t>Кол.с регулир. вентилями и цан.3/4"х16-5 "ViEiR" (16/2шт)</t>
  </si>
  <si>
    <t>2 726.13 руб.</t>
  </si>
  <si>
    <t>FRK-220016</t>
  </si>
  <si>
    <t>VR602</t>
  </si>
  <si>
    <t>коллектор регулирующий с цангами 1"х16-2 вых. никель VR (24/4шт)</t>
  </si>
  <si>
    <t>1 316.01 руб.</t>
  </si>
  <si>
    <t>FRK-220018</t>
  </si>
  <si>
    <t>VR603</t>
  </si>
  <si>
    <t>коллектор регулирующий с цангами 1"х16-3 вых. никель VR (16/2шт)</t>
  </si>
  <si>
    <t>1 902.18 руб.</t>
  </si>
  <si>
    <t>FRK-220020</t>
  </si>
  <si>
    <t>VR604</t>
  </si>
  <si>
    <t>коллектор регулирующий с цангами 1"х16-4 вых. никель VR (16/2шт)</t>
  </si>
  <si>
    <t>2 496.61 руб.</t>
  </si>
  <si>
    <t>FRK-220022</t>
  </si>
  <si>
    <t>VR605</t>
  </si>
  <si>
    <t>коллектор регулирующий с цангами 1"х16-5 вых. никель VR (10/2шт)</t>
  </si>
  <si>
    <t>3 216.54 руб.</t>
  </si>
  <si>
    <t>FRK-220039</t>
  </si>
  <si>
    <t>VR612</t>
  </si>
  <si>
    <t>Кол.с регулир. вентилями и цан.1"х16-2 "ViEiR" (24/4шт)</t>
  </si>
  <si>
    <t>1 287.94 руб.</t>
  </si>
  <si>
    <t>FRK-220040</t>
  </si>
  <si>
    <t>VR613</t>
  </si>
  <si>
    <t>Кол.с регулир. вентилями и цан.1"х16-3 "ViEiR" (16/2шт)</t>
  </si>
  <si>
    <t>1 862.55 руб.</t>
  </si>
  <si>
    <t>FRK-220041</t>
  </si>
  <si>
    <t>VR614</t>
  </si>
  <si>
    <t>Кол.с регулир. вентилями и цан.1"х16-4 "ViEiR" (12/2шт)</t>
  </si>
  <si>
    <t>2 493.31 руб.</t>
  </si>
  <si>
    <t>FRK-220042</t>
  </si>
  <si>
    <t>VR615</t>
  </si>
  <si>
    <t>Кол.с регулир. вентилями и цан.1"х16-5 "ViEiR" (15/2шт)</t>
  </si>
  <si>
    <t>3 271.03 руб.</t>
  </si>
  <si>
    <t>FRK-220023</t>
  </si>
  <si>
    <t>VR702</t>
  </si>
  <si>
    <t>коллектор с отсеч. кранами 3/4"х16 - 2 вых. красн.+син. латунь VR (40/1шт)</t>
  </si>
  <si>
    <t>1 023.74 руб.</t>
  </si>
  <si>
    <t>FRK-220024</t>
  </si>
  <si>
    <t>VR702A</t>
  </si>
  <si>
    <t>коллектор с отсеч. кранами 1"х16 - 2 вых. красн.+син. латунь VR (40/1шт)</t>
  </si>
  <si>
    <t>1 207.03 руб.</t>
  </si>
  <si>
    <t>FRK-220025</t>
  </si>
  <si>
    <t>VR702B</t>
  </si>
  <si>
    <t>коллектор с отсеч. кранами 1"х20 - 2 вых. красн.+син. латунь VR (40/1шт)</t>
  </si>
  <si>
    <t>1 436.54 руб.</t>
  </si>
  <si>
    <t>FRK-220026</t>
  </si>
  <si>
    <t>VR703</t>
  </si>
  <si>
    <t>коллектор с отсеч. кранами 3/4"х16 - 3 вых. красн.+син. латунь VR (40/1шт)</t>
  </si>
  <si>
    <t>1 426.64 руб.</t>
  </si>
  <si>
    <t>FRK-220027</t>
  </si>
  <si>
    <t>VR703A</t>
  </si>
  <si>
    <t>коллектор с отсеч. кранами 1"х16 - 3 вых. красн.+син. латунь VR (40/1шт)</t>
  </si>
  <si>
    <t>1 619.83 руб.</t>
  </si>
  <si>
    <t>FRK-220028</t>
  </si>
  <si>
    <t>VR703B</t>
  </si>
  <si>
    <t>коллектор с отсеч. кранами 1"х20 - 3 вых. красн.+син. латунь VR (40/1шт)</t>
  </si>
  <si>
    <t>2 158.12 руб.</t>
  </si>
  <si>
    <t>FRK-220029</t>
  </si>
  <si>
    <t>VR704</t>
  </si>
  <si>
    <t>коллектор с отсеч. кранами 3/4"х16 - 4 вых. красн.+син. латунь VR (40/1шт)</t>
  </si>
  <si>
    <t>1 892.28 руб.</t>
  </si>
  <si>
    <t>FRK-220030</t>
  </si>
  <si>
    <t>VR704A</t>
  </si>
  <si>
    <t>коллектор с отсеч. кранами 1"х16 - 4 вых. красн.+син. латунь VR (40/1шт)</t>
  </si>
  <si>
    <t>2 204.35 руб.</t>
  </si>
  <si>
    <t>FRK-220031</t>
  </si>
  <si>
    <t>VR704B</t>
  </si>
  <si>
    <t>коллектор с отсеч. кранами 1"х20 - 4 вых. красн.+син. латунь VR (40/1шт)</t>
  </si>
  <si>
    <t>2 879.69 руб.</t>
  </si>
  <si>
    <t>FRK-220032</t>
  </si>
  <si>
    <t>VR705</t>
  </si>
  <si>
    <t>коллектор с отсеч. кранами 3/4"х16 - 5 вых. красн.+син. латунь VR (40/1шт)</t>
  </si>
  <si>
    <t>FRK-220033</t>
  </si>
  <si>
    <t>VR705A</t>
  </si>
  <si>
    <t>коллектор с отсеч. кранами 1"х16 - 5 вых. красн.+син. латунь VR (40/1шт)</t>
  </si>
  <si>
    <t>2 303.42 руб.</t>
  </si>
  <si>
    <t>FRK-220034</t>
  </si>
  <si>
    <t>VR705B</t>
  </si>
  <si>
    <t>коллектор с отсеч. кранами 1"х20 - 5 вых. красн.+син. латунь VR (40/1шт)</t>
  </si>
  <si>
    <t>2 544.50 руб.</t>
  </si>
  <si>
    <t>FRK-220009</t>
  </si>
  <si>
    <t>VR712</t>
  </si>
  <si>
    <t>коллектор 2 выхода с отсеч кранами 3/4х1/2 нар.латунь (1/50шт)</t>
  </si>
  <si>
    <t>790.92 руб.</t>
  </si>
  <si>
    <t>FRK-220010</t>
  </si>
  <si>
    <t>VR713</t>
  </si>
  <si>
    <t>коллектор 3 выхода с отсеч кранами 3/4х1/2 нар.латунь (1/30шт)</t>
  </si>
  <si>
    <t>1 122.82 руб.</t>
  </si>
  <si>
    <t>FRK-220011</t>
  </si>
  <si>
    <t>VR714</t>
  </si>
  <si>
    <t>коллектор 4 выхода с отсеч кранами 3/4х1/2 нар.латунь (1/30шт)</t>
  </si>
  <si>
    <t>1 429.94 руб.</t>
  </si>
  <si>
    <t>FRK-220012</t>
  </si>
  <si>
    <t>VR902</t>
  </si>
  <si>
    <t>коллектор регулирующий 1"х3/4" ЕВРОКОНУС -2 выхода VR (2/24шт)</t>
  </si>
  <si>
    <t>1 200.42 руб.</t>
  </si>
  <si>
    <t>FRK-220013</t>
  </si>
  <si>
    <t>VR903</t>
  </si>
  <si>
    <t>коллектор регулирующий 1"х3/4" ЕВРОКОНУС -3 выхода VR (2/16шт)</t>
  </si>
  <si>
    <t>FRK-220014</t>
  </si>
  <si>
    <t>VR904</t>
  </si>
  <si>
    <t>коллектор регулирующий 1"х3/4" ЕВРОКОНУС -4 выхода VR (2/12шт)</t>
  </si>
  <si>
    <t>2 172.98 руб.</t>
  </si>
  <si>
    <t>ZGR-000089</t>
  </si>
  <si>
    <t>QS-1622</t>
  </si>
  <si>
    <t>Коллектор ZEGOR с регулир вентилями с конусами 2 вых 3/4-1/2 (4/48шт)</t>
  </si>
  <si>
    <t>1 185.63 руб.</t>
  </si>
  <si>
    <t>ZGR-000090</t>
  </si>
  <si>
    <t>QS-1632</t>
  </si>
  <si>
    <t>Коллектор ZEGOR с регулир вентилями с конусами 3 вых 3/4-1/2 (4/32шт)</t>
  </si>
  <si>
    <t>1 780.97 руб.</t>
  </si>
  <si>
    <t>ZGR-000091</t>
  </si>
  <si>
    <t>QS-1642</t>
  </si>
  <si>
    <t>Коллектор ZEGOR с регулир вентилями с конусами 4 вых 3/4-1/2 (2/24шт)</t>
  </si>
  <si>
    <t>2 316.65 руб.</t>
  </si>
  <si>
    <t>ZGR-000092</t>
  </si>
  <si>
    <t>QS-1652</t>
  </si>
  <si>
    <t>Коллектор ZEGOR с регулир вентилями с конусами 5 вых 3/4-1/2 (2/24шт)</t>
  </si>
  <si>
    <t>2 924.11 руб.</t>
  </si>
  <si>
    <t>ZGR-000093</t>
  </si>
  <si>
    <t>QS-1662</t>
  </si>
  <si>
    <t>Коллектор ZEGOR с регулир вентилями с конусами 6 вых 3/4-1/2 (2/24шт)</t>
  </si>
  <si>
    <t>3 836.34 руб.</t>
  </si>
  <si>
    <t>ZGR-000094</t>
  </si>
  <si>
    <t>QS-1822</t>
  </si>
  <si>
    <t>Коллектор ZEGOR с регулир вентилями с конусами 2 вых 1-1/2 (4/32шт)</t>
  </si>
  <si>
    <t>1 474.48 руб.</t>
  </si>
  <si>
    <t>ZGR-000095</t>
  </si>
  <si>
    <t>QS-1832</t>
  </si>
  <si>
    <t>Коллектор ZEGOR с регулир вентилями с конусами 3 вых 1-1/2 (4/32шт)</t>
  </si>
  <si>
    <t>2 023.96 руб.</t>
  </si>
  <si>
    <t>ZGR-000096</t>
  </si>
  <si>
    <t>QS-1842</t>
  </si>
  <si>
    <t>Коллектор ZEGOR с регулир вентилями с конусами 4 вых 1-1/2 (2/24шт)</t>
  </si>
  <si>
    <t>2 601.05 руб.</t>
  </si>
  <si>
    <t>ZGR-000097</t>
  </si>
  <si>
    <t>QS-1852</t>
  </si>
  <si>
    <t>Коллектор ZEGOR с регулир вентилями с конусами 5 вых 1-1/2 (2/24шт)</t>
  </si>
  <si>
    <t>3 249.93 руб.</t>
  </si>
  <si>
    <t>ZGR-000098</t>
  </si>
  <si>
    <t>QS-1862</t>
  </si>
  <si>
    <t>Коллектор ZEGOR с регулир вентилями с конусами 6 вых 1-1/2 (2/24шт)</t>
  </si>
  <si>
    <t>4 305.40 руб.</t>
  </si>
  <si>
    <t>VLC-712012</t>
  </si>
  <si>
    <t>VTc.505.SS.060502</t>
  </si>
  <si>
    <t>Коллектор из нерж. стали, с м-о расст вых. 50мм, 1"х 2 вых. 3/4" Евроконус    (1 /18шт)</t>
  </si>
  <si>
    <t>1 480.00 руб.</t>
  </si>
  <si>
    <t>VLC-712013</t>
  </si>
  <si>
    <t>VTc.505.SS.060503</t>
  </si>
  <si>
    <t>Коллектор из нерж. стали, с м-о расст вых. 50мм, 1"х 3 вых. 3/4" Евроконус   (1 /12шт)</t>
  </si>
  <si>
    <t>1 988.00 руб.</t>
  </si>
  <si>
    <t>VLC-712014</t>
  </si>
  <si>
    <t>VTc.505.SS.060504</t>
  </si>
  <si>
    <t>Коллектор из нерж. стали, с м-о расст вых. 50мм, 1"х 4 вых. 3/4" Евроконус  (1 /10шт)</t>
  </si>
  <si>
    <t>2 536.00 руб.</t>
  </si>
  <si>
    <t>VLC-712015</t>
  </si>
  <si>
    <t>VTc.505.SS.060505</t>
  </si>
  <si>
    <t>Коллектор из нерж. стали, с м-о расст вых. 50мм, 1"х 5 вых. 3/4" Евроконус   (1 /11шт)</t>
  </si>
  <si>
    <t>2 713.00 руб.</t>
  </si>
  <si>
    <t>VLC-712016</t>
  </si>
  <si>
    <t>VTc.505.SS.060506</t>
  </si>
  <si>
    <t>Коллектор из нерж. стали, с м-о расст вых. 50мм, 1"х 6 вых. 3/4" Евроконус   (1 /10шт)</t>
  </si>
  <si>
    <t>3 182.00 руб.</t>
  </si>
  <si>
    <t>VLC-712017</t>
  </si>
  <si>
    <t>VTc.505.SS.060507</t>
  </si>
  <si>
    <t>Коллектор из нерж. стали, с м-о расст вых. 50мм, 1"х 7 вых. 3/4" Евроконус   (1 /10шт)</t>
  </si>
  <si>
    <t>3 826.00 руб.</t>
  </si>
  <si>
    <t>VLC-712018</t>
  </si>
  <si>
    <t>VTc.505.SS.060508</t>
  </si>
  <si>
    <t>Коллектор из нерж. стали, с м-о расст вых. 50мм, 1"х 8 вых. 3/4" Евроконус   (1 /10шт)</t>
  </si>
  <si>
    <t>4 218.00 руб.</t>
  </si>
  <si>
    <t>VLC-712019</t>
  </si>
  <si>
    <t>VTc.505.SS.060509</t>
  </si>
  <si>
    <t>Коллектор из нерж. стали, с м-о расст вых. 50мм, 1"х 9 вых. 3/4" Евроконус   (1 /10шт)</t>
  </si>
  <si>
    <t>5 072.00 руб.</t>
  </si>
  <si>
    <t>VLC-712020</t>
  </si>
  <si>
    <t>VTc.505.SS.060510</t>
  </si>
  <si>
    <t>Коллектор из нерж. стали, с м-о расст вых. 50мм, 1"х 10 вых. 3/4" Евроконус   (1 /10шт)</t>
  </si>
  <si>
    <t>5 076.00 руб.</t>
  </si>
  <si>
    <t>VLC-712001</t>
  </si>
  <si>
    <t>VTc.510.SS.080503</t>
  </si>
  <si>
    <t>Коллектор из нерж. стали, с м-о расст вых. 100мм, 1 1/2"х 3 вых. 3/4" нар.   (1 /5шт)</t>
  </si>
  <si>
    <t>5 027.00 руб.</t>
  </si>
  <si>
    <t>VLC-712002</t>
  </si>
  <si>
    <t>VTc.510.SS.080504</t>
  </si>
  <si>
    <t>Коллектор из нерж. стали, с м-о расст вых. 100мм, 1 1/2"х 4 вых. 3/4" нар.   (1 /5шт)</t>
  </si>
  <si>
    <t>5 661.00 руб.</t>
  </si>
  <si>
    <t>VLC-712003</t>
  </si>
  <si>
    <t>VTc.510.SS.080505</t>
  </si>
  <si>
    <t>Коллектор из нерж. стали, с м-о расст вых. 100мм, 1 1/2"х 5 вых. 3/4" нар.   (1 /5шт)</t>
  </si>
  <si>
    <t>7 881.00 руб.</t>
  </si>
  <si>
    <t>VLC-712004</t>
  </si>
  <si>
    <t>VTc.510.SS.080506</t>
  </si>
  <si>
    <t>Коллектор из нерж. стали, с м-о расст вых. 100мм, 1 1/2"х 6 вых. 3/4" нар.   (1 /5шт)</t>
  </si>
  <si>
    <t>9 118.00 руб.</t>
  </si>
  <si>
    <t>VLC-712005</t>
  </si>
  <si>
    <t>VTc.510.SS.080507</t>
  </si>
  <si>
    <t>Коллектор из нерж. стали, с м-о расст вых. 100мм, 1 1/2"х 7 вых. 3/4" нар.   (1 /5шт)</t>
  </si>
  <si>
    <t>11 073.00 руб.</t>
  </si>
  <si>
    <t>VLC-712006</t>
  </si>
  <si>
    <t>VTc.510.SS.060403</t>
  </si>
  <si>
    <t>Коллектор из нерж. стали, с м-о расст вых. 100мм, 1"х 3 вых. 1/2" нар.   (1 /12шт)</t>
  </si>
  <si>
    <t>2 472.00 руб.</t>
  </si>
  <si>
    <t>VLC-712007</t>
  </si>
  <si>
    <t>VTc.510.SS.060404</t>
  </si>
  <si>
    <t>Коллектор из нерж. стали, с м-о расст вых. 100мм, 1"х 4 вых. 1/2" нар.   (1 /10шт)</t>
  </si>
  <si>
    <t>VLC-712008</t>
  </si>
  <si>
    <t>VTc.510.SS.060405</t>
  </si>
  <si>
    <t>Коллектор из нерж. стали, с м-о расст вых. 100мм, 1"х 5 вых. 1/2" нар.   (1 /10шт)</t>
  </si>
  <si>
    <t>3 971.00 руб.</t>
  </si>
  <si>
    <t>VLC-712009</t>
  </si>
  <si>
    <t>VTc.510.SS.060406</t>
  </si>
  <si>
    <t>Коллектор из нерж. стали, с м-о расст вых. 100мм, 1"х 6 вых. 1/2" нар.   (1 /10шт)</t>
  </si>
  <si>
    <t>5 077.00 руб.</t>
  </si>
  <si>
    <t>VLC-712010</t>
  </si>
  <si>
    <t>VTc.510.SS.060407</t>
  </si>
  <si>
    <t>Коллектор из нерж. стали, с м-о расст вых. 100мм, 1"х 7 вых. 1/2" нар.   (1 /10шт)</t>
  </si>
  <si>
    <t>5 850.00 руб.</t>
  </si>
  <si>
    <t>VLC-712011</t>
  </si>
  <si>
    <t>VTc.510.SS.060408</t>
  </si>
  <si>
    <t>Коллектор из нерж. стали, с м-о расст вых. 100мм, 1"х 8 вых. 1/2" нар.   (1 /10шт)</t>
  </si>
  <si>
    <t>5 834.00 руб.</t>
  </si>
  <si>
    <t>VLC-900302</t>
  </si>
  <si>
    <t>VTc.510.SS.060402</t>
  </si>
  <si>
    <t>Коллектор из нерж. стали, с м-о расст вых. 100мм, 1"х 2 вых. 1/2" нар.</t>
  </si>
  <si>
    <t>1 957.00 руб.</t>
  </si>
  <si>
    <t>VLC-900303</t>
  </si>
  <si>
    <t>VTc.510.BS.060402</t>
  </si>
  <si>
    <t>Коллектор из стали (труба ДУ-40), с м-о расст вых. 100мм, 1"х 2 вых. 1/2" нар.</t>
  </si>
  <si>
    <t>1 560.00 руб.</t>
  </si>
  <si>
    <t>VLC-900304</t>
  </si>
  <si>
    <t>VTc.510.BS.060403</t>
  </si>
  <si>
    <t>Коллектор из стали (труба ДУ-40), с м-о расст вых. 100мм, 1"х 3 вых. 1/2" нар.</t>
  </si>
  <si>
    <t>1 781.00 руб.</t>
  </si>
  <si>
    <t>VLC-900305</t>
  </si>
  <si>
    <t>VTc.510.BS.060404</t>
  </si>
  <si>
    <t>Коллектор из стали (труба ДУ-40), с м-о расст вых. 100мм, 1"х 4 вых. 1/2" нар.</t>
  </si>
  <si>
    <t>1 962.00 руб.</t>
  </si>
  <si>
    <t>VLC-900306</t>
  </si>
  <si>
    <t>VTc.510.BS.060405</t>
  </si>
  <si>
    <t>Коллектор из стали (труба ДУ-40), с м-о расст вых. 100мм, 1"х 5 вых. 1/2" нар.</t>
  </si>
  <si>
    <t>2 185.00 руб.</t>
  </si>
  <si>
    <t>VLC-900307</t>
  </si>
  <si>
    <t>VTc.510.BS.060406</t>
  </si>
  <si>
    <t>Коллектор из стали (труба ДУ-40), с м-о расст вых. 100мм, 1"х 6 вых. 1/2" нар.</t>
  </si>
  <si>
    <t>2 377.00 руб.</t>
  </si>
  <si>
    <t>VLC-900308</t>
  </si>
  <si>
    <t>VTc.510.BS.060407</t>
  </si>
  <si>
    <t>Коллектор из стали (труба ДУ-40), с м-о расст вых. 100мм, 1"х 7 вых. 1/2" нар.</t>
  </si>
  <si>
    <t>2 610.00 руб.</t>
  </si>
  <si>
    <t>VLC-900309</t>
  </si>
  <si>
    <t>VTc.510.BS.060408</t>
  </si>
  <si>
    <t>Коллектор из стали (труба ДУ-40), с м-о расст вых. 100мм, 1"х 8 вых. 1/2" нар.</t>
  </si>
  <si>
    <t>2 833.00 руб.</t>
  </si>
  <si>
    <t>VLC-900310</t>
  </si>
  <si>
    <t>VTc.510.BS.060409</t>
  </si>
  <si>
    <t>Коллектор из стали (труба ДУ-40), с м-о расст вых. 100мм, 1"х 9 вых. 1/2" нар.</t>
  </si>
  <si>
    <t>3 032.00 руб.</t>
  </si>
  <si>
    <t>VLC-900537</t>
  </si>
  <si>
    <t>VTc.510.BS.50060404</t>
  </si>
  <si>
    <t>Коллектор из стали (труба ДУ-50), с м-о расст вых. 100мм, 1"х 4 вых. 1/2" нар.</t>
  </si>
  <si>
    <t>2 391.00 руб.</t>
  </si>
  <si>
    <t>VLC-900538</t>
  </si>
  <si>
    <t>VTc.510.BS.50060405</t>
  </si>
  <si>
    <t>Коллектор из стали (труба ДУ-50), с м-о расст вых. 100мм, 1"х 5 вых. 1/2" нар.</t>
  </si>
  <si>
    <t>2 612.00 руб.</t>
  </si>
  <si>
    <t>VLC-900539</t>
  </si>
  <si>
    <t>VTc.510.BS.50060406</t>
  </si>
  <si>
    <t>Коллектор из стали (труба ДУ-50), с м-о расст вых. 100мм, 1"х 6 вых. 1/2" нар.</t>
  </si>
  <si>
    <t>2 879.00 руб.</t>
  </si>
  <si>
    <t>VLC-900540</t>
  </si>
  <si>
    <t>VTc.510.BS.50060407</t>
  </si>
  <si>
    <t>Коллектор из стали (труба ДУ-50), с м-о расст вых. 100мм, 1"х 7 вых. 1/2" нар.</t>
  </si>
  <si>
    <t>3 229.00 руб.</t>
  </si>
  <si>
    <t>VLC-900541</t>
  </si>
  <si>
    <t>VTc.510.BS.50060408</t>
  </si>
  <si>
    <t>Коллектор из стали (труба ДУ-50), с м-о расст вых. 100мм, 1"х 8 вых. 1/2" нар.</t>
  </si>
  <si>
    <t>3 478.00 руб.</t>
  </si>
  <si>
    <t>VLC-900299</t>
  </si>
  <si>
    <t>130.HS.0506</t>
  </si>
  <si>
    <t>Компл. кроншт. для коллекторов универс. (3/4"-1") раздвижной (упак 2 штуки)</t>
  </si>
  <si>
    <t>438.00 руб.</t>
  </si>
  <si>
    <t>упа</t>
  </si>
  <si>
    <t>FRK-220008</t>
  </si>
  <si>
    <t>GK20</t>
  </si>
  <si>
    <t>пара универсальных кронштейнов для коллекторов 3/4-1  (2/100рар)</t>
  </si>
  <si>
    <t>132.10 руб.</t>
  </si>
  <si>
    <t>пар</t>
  </si>
  <si>
    <t>VLC-713003</t>
  </si>
  <si>
    <t>VTc.130.IN.0600</t>
  </si>
  <si>
    <t>Пара кронштейнов для коллекторов из нерж.  1"   (5 /45шт)</t>
  </si>
  <si>
    <t>786.00 руб.</t>
  </si>
  <si>
    <t>VLC-713004</t>
  </si>
  <si>
    <t>VTc.130.INH.0600</t>
  </si>
  <si>
    <t>Пара высоких кронштейнов для коллекторов из нержавеющей стали  1"    (1 /55шт)</t>
  </si>
  <si>
    <t>479.00 руб.</t>
  </si>
  <si>
    <t>VLC-713006</t>
  </si>
  <si>
    <t>VTc.130.INH.0800</t>
  </si>
  <si>
    <t>Пара высоких кронштейнов для коллекторов из нержавеющей стали  1 1/2"   (1 /50шт)</t>
  </si>
  <si>
    <t>561.00 руб.</t>
  </si>
  <si>
    <t>VLC-713005</t>
  </si>
  <si>
    <t>VTc.130.INS.0600</t>
  </si>
  <si>
    <t>Пара низких кронштейнов для коллектора из нержавеющей стали  1"   (1 /75шт)</t>
  </si>
  <si>
    <t>372.00 руб.</t>
  </si>
  <si>
    <t>VLC-713007</t>
  </si>
  <si>
    <t>VTc.130.INS.0800</t>
  </si>
  <si>
    <t>Пара низких кронштейнов для коллектора из нержавеющей стали  1 1/2"   (1 /80шт)</t>
  </si>
  <si>
    <t>449.00 руб.</t>
  </si>
  <si>
    <t>VLC-713001</t>
  </si>
  <si>
    <t>VTc.130.N.0500</t>
  </si>
  <si>
    <t>Пара кронштейнов для коллекторов 3/4"   (1 /60шт)</t>
  </si>
  <si>
    <t>574.00 руб.</t>
  </si>
  <si>
    <t>VLC-713002</t>
  </si>
  <si>
    <t>VTc.130.N.0600</t>
  </si>
  <si>
    <t>Пара кронштейнов для коллекторов 1"   (1 /60шт)</t>
  </si>
  <si>
    <t>601.00 руб.</t>
  </si>
  <si>
    <t>VLC-713008</t>
  </si>
  <si>
    <t>VTc.IV130.N.0600</t>
  </si>
  <si>
    <t>Кронштейн для коллекторов 500n-e и 560n-e 1" (1шт)   (1 /70шт)</t>
  </si>
  <si>
    <t>823.00 руб.</t>
  </si>
  <si>
    <t>FRK-220045</t>
  </si>
  <si>
    <t>VRD21</t>
  </si>
  <si>
    <t>Заглушка коллектора FAR (VR402-405) 3/4 вн.р с доп. уплонением</t>
  </si>
  <si>
    <t>142.00 руб.</t>
  </si>
  <si>
    <t>FRK-220046</t>
  </si>
  <si>
    <t>VRD22</t>
  </si>
  <si>
    <t>Заглушка  коллектора FAR (VR402-405) 3/4 нар.р с доп. уплонением</t>
  </si>
  <si>
    <t>173.38 руб.</t>
  </si>
  <si>
    <t>FRK-220043</t>
  </si>
  <si>
    <t>VRZ16</t>
  </si>
  <si>
    <t>Адаптер для коллектора 1/2</t>
  </si>
  <si>
    <t>29.72 руб.</t>
  </si>
  <si>
    <t>FRK-220044</t>
  </si>
  <si>
    <t>VRZ20</t>
  </si>
  <si>
    <t>Адаптер для коллектора 3/4</t>
  </si>
  <si>
    <t>39.63 руб.</t>
  </si>
  <si>
    <t>VLC-900479</t>
  </si>
  <si>
    <t>VT.0681.NE.050505</t>
  </si>
  <si>
    <t>Коллекторный разделитель потока вн.р. 3/4"(EK)- 2 вых. х нар.р. 3/4"(EK)</t>
  </si>
  <si>
    <t>467.00 руб.</t>
  </si>
  <si>
    <t>VLC-713009</t>
  </si>
  <si>
    <t>VTc.530.N.050404</t>
  </si>
  <si>
    <t>Тройник коллекторный 3/4"x1/2"x1/2" нар.-вн.-вн.  (10 /100шт)</t>
  </si>
  <si>
    <t>314.00 руб.</t>
  </si>
  <si>
    <t>VLC-713010</t>
  </si>
  <si>
    <t>VTc.530.N.060404</t>
  </si>
  <si>
    <t>Тройник коллекторный 1"x1/2"x1/2" нар.-вн.-вн. (10 /80шт)</t>
  </si>
  <si>
    <t>376.00 руб.</t>
  </si>
  <si>
    <t>VLC-713020</t>
  </si>
  <si>
    <t>VTc.531.N.0504</t>
  </si>
  <si>
    <t>Отвод коллекторный 3/4"x1/2" нар.-вн. (угольник)  (10 /110шт)</t>
  </si>
  <si>
    <t>288.00 руб.</t>
  </si>
  <si>
    <t>VLC-713021</t>
  </si>
  <si>
    <t>VTc.531.N.0604</t>
  </si>
  <si>
    <t>Отвод коллекторный 1"x1/2" нар.-вн. (угольник) (10 /80шт)</t>
  </si>
  <si>
    <t>379.00 руб.</t>
  </si>
  <si>
    <t>VLC-713046</t>
  </si>
  <si>
    <t>VTc.701.N.04</t>
  </si>
  <si>
    <t>Адаптер д/коллектора (конус-плоскость) 1/2"  (10 /2000шт)</t>
  </si>
  <si>
    <t>46.00 руб.</t>
  </si>
  <si>
    <t>VLC-713047</t>
  </si>
  <si>
    <t>VTc.701.NE.05</t>
  </si>
  <si>
    <t>Адаптер д/коллектора (евроконус-плоскость) 3/4"  (10 /1500шт)</t>
  </si>
  <si>
    <t>40.00 руб.</t>
  </si>
  <si>
    <t>VLC-713048</t>
  </si>
  <si>
    <t>VTc.709.N.1604</t>
  </si>
  <si>
    <t>Соединитель КОНУС коллекторный обжимной для полимерной PEX трубы 16 (2,0)   (10 /340шт)</t>
  </si>
  <si>
    <t>146.00 руб.</t>
  </si>
  <si>
    <t>VLC-900300</t>
  </si>
  <si>
    <t>VTc.709.N.1622</t>
  </si>
  <si>
    <t>Соединитель КОНУС коллекторный обжимной для полимерной PEX трубы 16 (2,2)</t>
  </si>
  <si>
    <t>133.00 руб.</t>
  </si>
  <si>
    <t>VLC-713049</t>
  </si>
  <si>
    <t>VTc.710.N.1604</t>
  </si>
  <si>
    <t>Соединитель коллекторный обжимной для м./п. трубы 16 (2,0)   (10 /300шт)</t>
  </si>
  <si>
    <t>144.00 руб.</t>
  </si>
  <si>
    <t>VLC-713050</t>
  </si>
  <si>
    <t>VTc.711.N.1504</t>
  </si>
  <si>
    <t>Соединитель коллекторный обжимной для медной трубы 15  (10 /420шт)</t>
  </si>
  <si>
    <t>87.00 руб.</t>
  </si>
  <si>
    <t>VLC-713051</t>
  </si>
  <si>
    <t>VTc.712.N.1604</t>
  </si>
  <si>
    <t>Соединитель КОНУС  коллекторный пресс для м./п. трубы 16(2,0) х 1/2"  (10 /260шт)</t>
  </si>
  <si>
    <t>235.00 руб.</t>
  </si>
  <si>
    <t>VLC-713052</t>
  </si>
  <si>
    <t>VTc.712.NE.1605</t>
  </si>
  <si>
    <t>Соединитель ЕВРОКОНУС коллекторный пресс для м./п. трубы 16(2,0) x 3/4 (евроконус)  (10 /200шт)</t>
  </si>
  <si>
    <t>319.00 руб.</t>
  </si>
  <si>
    <t>VLC-900545</t>
  </si>
  <si>
    <t>VTc.712.NE.2005</t>
  </si>
  <si>
    <t>Соединитель ЕВРОКОНУС коллекторный евроконус/пресс для м./п. трубы 20(2,0) x 3/4 (евроконус)</t>
  </si>
  <si>
    <t>324.00 руб.</t>
  </si>
  <si>
    <t>VLC-713053</t>
  </si>
  <si>
    <t>VTc.720.NE.0005</t>
  </si>
  <si>
    <t>Кран для коллектора (евроконус)   (8 /96шт)</t>
  </si>
  <si>
    <t>572.00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</si>
</sst>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9e535e75_c386_11ee_a54d_047c1617b143_4396be46_0312_11ef_a5a4_047c1617b1431.jpeg"/><Relationship Id="rId2" Type="http://schemas.openxmlformats.org/officeDocument/2006/relationships/image" Target="../media/9e535e7d_c386_11ee_a54d_047c1617b143_4396be47_0312_11ef_a5a4_047c1617b1432.jpeg"/><Relationship Id="rId3" Type="http://schemas.openxmlformats.org/officeDocument/2006/relationships/image" Target="../media/f3cdcf1b_86a5_11e9_8101_003048fd731b_409a69f9_281f_11ed_a30f_00259070b4873.jpeg"/><Relationship Id="rId4" Type="http://schemas.openxmlformats.org/officeDocument/2006/relationships/image" Target="../media/f3cdcf33_86a5_11e9_8101_003048fd731b_409a6a11_281f_11ed_a30f_00259070b4874.jpeg"/><Relationship Id="rId5" Type="http://schemas.openxmlformats.org/officeDocument/2006/relationships/image" Target="../media/f3cdcf44_86a5_11e9_8101_003048fd731b_409a6a1d_281f_11ed_a30f_00259070b4875.jpeg"/><Relationship Id="rId6" Type="http://schemas.openxmlformats.org/officeDocument/2006/relationships/image" Target="../media/f3cdcf5c_86a5_11e9_8101_003048fd731b_409a6a35_281f_11ed_a30f_00259070b4876.jpeg"/><Relationship Id="rId7" Type="http://schemas.openxmlformats.org/officeDocument/2006/relationships/image" Target="../media/f3cdcf6e_86a5_11e9_8101_003048fd731b_409a6a4d_281f_11ed_a30f_00259070b4877.jpeg"/><Relationship Id="rId8" Type="http://schemas.openxmlformats.org/officeDocument/2006/relationships/image" Target="../media/f3cdcf78_86a5_11e9_8101_003048fd731b_409a6a59_281f_11ed_a30f_00259070b4878.jpeg"/><Relationship Id="rId9" Type="http://schemas.openxmlformats.org/officeDocument/2006/relationships/image" Target="../media/65637d56_0b65_11ec_831e_003048fd731b_46e460b3_281f_11ed_a30f_00259070b4879.jpeg"/><Relationship Id="rId10" Type="http://schemas.openxmlformats.org/officeDocument/2006/relationships/image" Target="../media/f3cdcf82_86a5_11e9_8101_003048fd731b_46e4609b_281f_11ed_a30f_00259070b48710.jpeg"/><Relationship Id="rId11" Type="http://schemas.openxmlformats.org/officeDocument/2006/relationships/image" Target="../media/f3cdcf8e_86a5_11e9_8101_003048fd731b_46e460ab_281f_11ed_a30f_00259070b48711.jpeg"/><Relationship Id="rId12" Type="http://schemas.openxmlformats.org/officeDocument/2006/relationships/image" Target="../media/fae7fe5b_86a5_11e9_8101_003048fd731b_409a6977_281f_11ed_a30f_00259070b48712.jpeg"/><Relationship Id="rId13" Type="http://schemas.openxmlformats.org/officeDocument/2006/relationships/image" Target="../media/fae7fe4f_86a5_11e9_8101_003048fd731b_4bac9857_419b_11ea_810f_003048fd731b13.png"/><Relationship Id="rId14" Type="http://schemas.openxmlformats.org/officeDocument/2006/relationships/image" Target="../media/fae7fe5f_86a5_11e9_8101_003048fd731b_409a6978_281f_11ed_a30f_00259070b48714.jpeg"/><Relationship Id="rId15" Type="http://schemas.openxmlformats.org/officeDocument/2006/relationships/image" Target="../media/fae7fe53_86a5_11e9_8101_003048fd731b_4bac9858_419b_11ea_810f_003048fd731b15.png"/><Relationship Id="rId16" Type="http://schemas.openxmlformats.org/officeDocument/2006/relationships/image" Target="../media/fae7fe63_86a5_11e9_8101_003048fd731b_409a6979_281f_11ed_a30f_00259070b48716.jpeg"/><Relationship Id="rId17" Type="http://schemas.openxmlformats.org/officeDocument/2006/relationships/image" Target="../media/fae7fe57_86a5_11e9_8101_003048fd731b_4bac9859_419b_11ea_810f_003048fd731b17.png"/><Relationship Id="rId18" Type="http://schemas.openxmlformats.org/officeDocument/2006/relationships/image" Target="../media/fae7fe67_86a5_11e9_8101_003048fd731b_409a697a_281f_11ed_a30f_00259070b48718.jpeg"/><Relationship Id="rId19" Type="http://schemas.openxmlformats.org/officeDocument/2006/relationships/image" Target="../media/e1867ee7_3767_11ea_810f_003048fd731b_409a6981_281f_11ed_a30f_00259070b48719.jpeg"/><Relationship Id="rId20" Type="http://schemas.openxmlformats.org/officeDocument/2006/relationships/image" Target="../media/e1867eeb_3767_11ea_810f_003048fd731b_409a6983_281f_11ed_a30f_00259070b48720.jpeg"/><Relationship Id="rId21" Type="http://schemas.openxmlformats.org/officeDocument/2006/relationships/image" Target="../media/e1867eef_3767_11ea_810f_003048fd731b_409a6985_281f_11ed_a30f_00259070b48721.jpeg"/><Relationship Id="rId22" Type="http://schemas.openxmlformats.org/officeDocument/2006/relationships/image" Target="../media/e1867ef3_3767_11ea_810f_003048fd731b_409a6987_281f_11ed_a30f_00259070b48722.jpeg"/><Relationship Id="rId23" Type="http://schemas.openxmlformats.org/officeDocument/2006/relationships/image" Target="../media/32cd9618_0918_11eb_81b8_003048fd731b_409a6995_281f_11ed_a30f_00259070b48723.jpeg"/><Relationship Id="rId24" Type="http://schemas.openxmlformats.org/officeDocument/2006/relationships/image" Target="../media/32cd961a_0918_11eb_81b8_003048fd731b_409a6996_281f_11ed_a30f_00259070b48724.jpeg"/><Relationship Id="rId25" Type="http://schemas.openxmlformats.org/officeDocument/2006/relationships/image" Target="../media/32cd961c_0918_11eb_81b8_003048fd731b_409a6997_281f_11ed_a30f_00259070b48725.jpeg"/><Relationship Id="rId26" Type="http://schemas.openxmlformats.org/officeDocument/2006/relationships/image" Target="../media/32cd961e_0918_11eb_81b8_003048fd731b_409a6998_281f_11ed_a30f_00259070b48726.jpeg"/><Relationship Id="rId27" Type="http://schemas.openxmlformats.org/officeDocument/2006/relationships/image" Target="../media/e1867ee9_3767_11ea_810f_003048fd731b_409a6982_281f_11ed_a30f_00259070b48727.jpeg"/><Relationship Id="rId28" Type="http://schemas.openxmlformats.org/officeDocument/2006/relationships/image" Target="../media/e1867eed_3767_11ea_810f_003048fd731b_409a6984_281f_11ed_a30f_00259070b48728.jpeg"/><Relationship Id="rId29" Type="http://schemas.openxmlformats.org/officeDocument/2006/relationships/image" Target="../media/e1867ef1_3767_11ea_810f_003048fd731b_409a6986_281f_11ed_a30f_00259070b48729.jpeg"/><Relationship Id="rId30" Type="http://schemas.openxmlformats.org/officeDocument/2006/relationships/image" Target="../media/e1867ef5_3767_11ea_810f_003048fd731b_409a6988_281f_11ed_a30f_00259070b48730.jpeg"/><Relationship Id="rId31" Type="http://schemas.openxmlformats.org/officeDocument/2006/relationships/image" Target="../media/32cd9620_0918_11eb_81b8_003048fd731b_409a6999_281f_11ed_a30f_00259070b48731.jpeg"/><Relationship Id="rId32" Type="http://schemas.openxmlformats.org/officeDocument/2006/relationships/image" Target="../media/32cd9622_0918_11eb_81b8_003048fd731b_409a699a_281f_11ed_a30f_00259070b48732.jpeg"/><Relationship Id="rId33" Type="http://schemas.openxmlformats.org/officeDocument/2006/relationships/image" Target="../media/32cd9624_0918_11eb_81b8_003048fd731b_409a699b_281f_11ed_a30f_00259070b48733.jpeg"/><Relationship Id="rId34" Type="http://schemas.openxmlformats.org/officeDocument/2006/relationships/image" Target="../media/32cd9626_0918_11eb_81b8_003048fd731b_409a699c_281f_11ed_a30f_00259070b48734.jpeg"/><Relationship Id="rId35" Type="http://schemas.openxmlformats.org/officeDocument/2006/relationships/image" Target="../media/e1867ef7_3767_11ea_810f_003048fd731b_409a6989_281f_11ed_a30f_00259070b48735.jpeg"/><Relationship Id="rId36" Type="http://schemas.openxmlformats.org/officeDocument/2006/relationships/image" Target="../media/e1867efd_3767_11ea_810f_003048fd731b_409a698c_281f_11ed_a30f_00259070b48736.jpeg"/><Relationship Id="rId37" Type="http://schemas.openxmlformats.org/officeDocument/2006/relationships/image" Target="../media/e1867f03_3767_11ea_810f_003048fd731b_409a698f_281f_11ed_a30f_00259070b48737.jpeg"/><Relationship Id="rId38" Type="http://schemas.openxmlformats.org/officeDocument/2006/relationships/image" Target="../media/e1867f09_3767_11ea_810f_003048fd731b_409a6992_281f_11ed_a30f_00259070b48738.jpeg"/><Relationship Id="rId39" Type="http://schemas.openxmlformats.org/officeDocument/2006/relationships/image" Target="../media/e19ee50d_d540_11e9_8109_003048fd731b_409a697b_281f_11ed_a30f_00259070b48739.jpeg"/><Relationship Id="rId40" Type="http://schemas.openxmlformats.org/officeDocument/2006/relationships/image" Target="../media/e19ee50f_d540_11e9_8109_003048fd731b_409a697c_281f_11ed_a30f_00259070b48740.jpeg"/><Relationship Id="rId41" Type="http://schemas.openxmlformats.org/officeDocument/2006/relationships/image" Target="../media/e19ee511_d540_11e9_8109_003048fd731b_409a697d_281f_11ed_a30f_00259070b48741.jpeg"/><Relationship Id="rId42" Type="http://schemas.openxmlformats.org/officeDocument/2006/relationships/image" Target="../media/2a6046e1_f967_11e9_810b_003048fd731b_409a697e_281f_11ed_a30f_00259070b48742.jpeg"/><Relationship Id="rId43" Type="http://schemas.openxmlformats.org/officeDocument/2006/relationships/image" Target="../media/2a6046e3_f967_11e9_810b_003048fd731b_409a697f_281f_11ed_a30f_00259070b48743.jpeg"/><Relationship Id="rId44" Type="http://schemas.openxmlformats.org/officeDocument/2006/relationships/image" Target="../media/2a6046e5_f967_11e9_810b_003048fd731b_409a6980_281f_11ed_a30f_00259070b48744.jpeg"/><Relationship Id="rId45" Type="http://schemas.openxmlformats.org/officeDocument/2006/relationships/image" Target="../media/5540d78f_f5a0_11eb_8302_003048fd731b_aaacbe35_602e_11ec_a20b_00259070b48745.jpeg"/><Relationship Id="rId46" Type="http://schemas.openxmlformats.org/officeDocument/2006/relationships/image" Target="../media/fae7fe16_86a5_11e9_8101_003048fd731b_409a69d1_281f_11ed_a30f_00259070b48746.jpeg"/><Relationship Id="rId47" Type="http://schemas.openxmlformats.org/officeDocument/2006/relationships/image" Target="../media/fae7fdf5_86a5_11e9_8101_003048fd731b_409a69a5_281f_11ed_a30f_00259070b48747.jpeg"/><Relationship Id="rId48" Type="http://schemas.openxmlformats.org/officeDocument/2006/relationships/image" Target="../media/6d083a53_3466_11eb_81f3_003048fd731b_46e460cb_281f_11ed_a30f_00259070b48748.jpeg"/><Relationship Id="rId49" Type="http://schemas.openxmlformats.org/officeDocument/2006/relationships/image" Target="../media/6d083a4b_3466_11eb_81f3_003048fd731b_409a6948_281f_11ed_a30f_00259070b48749.jpeg"/><Relationship Id="rId50" Type="http://schemas.openxmlformats.org/officeDocument/2006/relationships/image" Target="../media/fae7fe6b_86a5_11e9_8101_003048fd731b_a65d85f2_281e_11ed_a30f_00259070b48750.jpeg"/><Relationship Id="rId51" Type="http://schemas.openxmlformats.org/officeDocument/2006/relationships/image" Target="../media/f3cdceff_86a5_11e9_8101_003048fd731b_409a6930_281f_11ed_a30f_00259070b48751.jpeg"/><Relationship Id="rId52" Type="http://schemas.openxmlformats.org/officeDocument/2006/relationships/image" Target="../media/f3cdcf03_86a5_11e9_8101_003048fd731b_409a6934_281f_11ed_a30f_00259070b48752.jpeg"/><Relationship Id="rId53" Type="http://schemas.openxmlformats.org/officeDocument/2006/relationships/image" Target="../media/f3cdcf07_86a5_11e9_8101_003048fd731b_409a6938_281f_11ed_a30f_00259070b48753.jpeg"/><Relationship Id="rId54" Type="http://schemas.openxmlformats.org/officeDocument/2006/relationships/image" Target="../media/f3cdcef7_86a5_11e9_8101_003048fd731b_409a6928_281f_11ed_a30f_00259070b48754.jpeg"/><Relationship Id="rId55" Type="http://schemas.openxmlformats.org/officeDocument/2006/relationships/image" Target="../media/f3cdcf10_86a5_11e9_8101_003048fd731b_409a6944_281f_11ed_a30f_00259070b48755.jpeg"/><Relationship Id="rId56" Type="http://schemas.openxmlformats.org/officeDocument/2006/relationships/image" Target="../media/19b343dc_25a2_11eb_81dc_003048fd731b_a65d85f0_281e_11ed_a30f_00259070b48756.jpeg"/><Relationship Id="rId57" Type="http://schemas.openxmlformats.org/officeDocument/2006/relationships/image" Target="../media/19b343de_25a2_11eb_81dc_003048fd731b_a65d85f1_281e_11ed_a30f_00259070b48757.jpeg"/><Relationship Id="rId58" Type="http://schemas.openxmlformats.org/officeDocument/2006/relationships/image" Target="../media/32cd9628_0918_11eb_81b8_003048fd731b_a65d85ee_281e_11ed_a30f_00259070b48758.jpeg"/><Relationship Id="rId59" Type="http://schemas.openxmlformats.org/officeDocument/2006/relationships/image" Target="../media/61991c17_230d_11ed_a307_00259070b487_4396be60_0312_11ef_a5a4_047c1617b14359.jpeg"/><Relationship Id="rId60" Type="http://schemas.openxmlformats.org/officeDocument/2006/relationships/image" Target="../media/f3cdcf13_86a5_11e9_8101_003048fd731b_a65d85f3_281e_11ed_a30f_00259070b48760.jpeg"/><Relationship Id="rId61" Type="http://schemas.openxmlformats.org/officeDocument/2006/relationships/image" Target="../media/f3cdcf3c_86a5_11e9_8101_003048fd731b_a65d85fb_281e_11ed_a30f_00259070b48761.jpeg"/><Relationship Id="rId62" Type="http://schemas.openxmlformats.org/officeDocument/2006/relationships/image" Target="../media/f3cdcf94_86a5_11e9_8101_003048fd731b_a65d8603_281e_11ed_a30f_00259070b48762.jpeg"/><Relationship Id="rId63" Type="http://schemas.openxmlformats.org/officeDocument/2006/relationships/image" Target="../media/f3cdcf9c_86a5_11e9_8101_003048fd731b_a65d860b_281e_11ed_a30f_00259070b48763.jpeg"/><Relationship Id="rId64" Type="http://schemas.openxmlformats.org/officeDocument/2006/relationships/image" Target="../media/f3cdcfa0_86a5_11e9_8101_003048fd731b_a65d860f_281e_11ed_a30f_00259070b48764.jpeg"/><Relationship Id="rId65" Type="http://schemas.openxmlformats.org/officeDocument/2006/relationships/image" Target="../media/f3cdcfa4_86a5_11e9_8101_003048fd731b_a65d8613_281e_11ed_a30f_00259070b48765.jpeg"/><Relationship Id="rId66" Type="http://schemas.openxmlformats.org/officeDocument/2006/relationships/image" Target="../media/fae7fde8_86a5_11e9_8101_003048fd731b_a65d8617_281e_11ed_a30f_00259070b48766.jpeg"/><Relationship Id="rId67" Type="http://schemas.openxmlformats.org/officeDocument/2006/relationships/image" Target="../media/fae7fdec_86a5_11e9_8101_003048fd731b_409a691c_281f_11ed_a30f_00259070b48767.jpeg"/><Relationship Id="rId68" Type="http://schemas.openxmlformats.org/officeDocument/2006/relationships/image" Target="../media/fae7fdf0_86a5_11e9_8101_003048fd731b_409a6920_281f_11ed_a30f_00259070b48768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" name="Image_670" descr="Image_67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2" name="Image_671" descr="Image_67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3" name="Image_672" descr="Image_67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4" name="Image_673" descr="Image_67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5" name="Image_674" descr="Image_67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6" name="Image_675" descr="Image_67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1143000"/>
    <xdr:pic>
      <xdr:nvPicPr>
        <xdr:cNvPr id="7" name="Image_676" descr="Image_67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47</xdr:row>
      <xdr:rowOff>95250</xdr:rowOff>
    </xdr:from>
    <xdr:ext cx="1143000" cy="1143000"/>
    <xdr:pic>
      <xdr:nvPicPr>
        <xdr:cNvPr id="8" name="Image_677" descr="Image_67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9" name="Image_678" descr="Image_67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53</xdr:row>
      <xdr:rowOff>95250</xdr:rowOff>
    </xdr:from>
    <xdr:ext cx="1143000" cy="1143000"/>
    <xdr:pic>
      <xdr:nvPicPr>
        <xdr:cNvPr id="10" name="Image_679" descr="Image_679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57</xdr:row>
      <xdr:rowOff>95250</xdr:rowOff>
    </xdr:from>
    <xdr:ext cx="1143000" cy="1143000"/>
    <xdr:pic>
      <xdr:nvPicPr>
        <xdr:cNvPr id="11" name="Image_680" descr="Image_680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59</xdr:row>
      <xdr:rowOff>95250</xdr:rowOff>
    </xdr:from>
    <xdr:ext cx="1143000" cy="1143000"/>
    <xdr:pic>
      <xdr:nvPicPr>
        <xdr:cNvPr id="12" name="Image_681" descr="Image_681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60</xdr:row>
      <xdr:rowOff>95250</xdr:rowOff>
    </xdr:from>
    <xdr:ext cx="1143000" cy="1143000"/>
    <xdr:pic>
      <xdr:nvPicPr>
        <xdr:cNvPr id="13" name="Image_682" descr="Image_682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61</xdr:row>
      <xdr:rowOff>95250</xdr:rowOff>
    </xdr:from>
    <xdr:ext cx="1143000" cy="1143000"/>
    <xdr:pic>
      <xdr:nvPicPr>
        <xdr:cNvPr id="14" name="Image_683" descr="Image_683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62</xdr:row>
      <xdr:rowOff>95250</xdr:rowOff>
    </xdr:from>
    <xdr:ext cx="1143000" cy="1143000"/>
    <xdr:pic>
      <xdr:nvPicPr>
        <xdr:cNvPr id="15" name="Image_684" descr="Image_684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63</xdr:row>
      <xdr:rowOff>95250</xdr:rowOff>
    </xdr:from>
    <xdr:ext cx="1143000" cy="1143000"/>
    <xdr:pic>
      <xdr:nvPicPr>
        <xdr:cNvPr id="16" name="Image_685" descr="Image_685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64</xdr:row>
      <xdr:rowOff>95250</xdr:rowOff>
    </xdr:from>
    <xdr:ext cx="1143000" cy="1143000"/>
    <xdr:pic>
      <xdr:nvPicPr>
        <xdr:cNvPr id="17" name="Image_686" descr="Image_686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65</xdr:row>
      <xdr:rowOff>95250</xdr:rowOff>
    </xdr:from>
    <xdr:ext cx="1143000" cy="1143000"/>
    <xdr:pic>
      <xdr:nvPicPr>
        <xdr:cNvPr id="18" name="Image_687" descr="Image_687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66</xdr:row>
      <xdr:rowOff>95250</xdr:rowOff>
    </xdr:from>
    <xdr:ext cx="1143000" cy="1143000"/>
    <xdr:pic>
      <xdr:nvPicPr>
        <xdr:cNvPr id="19" name="Image_688" descr="Image_688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67</xdr:row>
      <xdr:rowOff>95250</xdr:rowOff>
    </xdr:from>
    <xdr:ext cx="1143000" cy="1143000"/>
    <xdr:pic>
      <xdr:nvPicPr>
        <xdr:cNvPr id="20" name="Image_689" descr="Image_689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68</xdr:row>
      <xdr:rowOff>95250</xdr:rowOff>
    </xdr:from>
    <xdr:ext cx="1143000" cy="1143000"/>
    <xdr:pic>
      <xdr:nvPicPr>
        <xdr:cNvPr id="21" name="Image_690" descr="Image_690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69</xdr:row>
      <xdr:rowOff>95250</xdr:rowOff>
    </xdr:from>
    <xdr:ext cx="1143000" cy="1143000"/>
    <xdr:pic>
      <xdr:nvPicPr>
        <xdr:cNvPr id="22" name="Image_691" descr="Image_691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70</xdr:row>
      <xdr:rowOff>95250</xdr:rowOff>
    </xdr:from>
    <xdr:ext cx="1143000" cy="1143000"/>
    <xdr:pic>
      <xdr:nvPicPr>
        <xdr:cNvPr id="23" name="Image_692" descr="Image_692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71</xdr:row>
      <xdr:rowOff>95250</xdr:rowOff>
    </xdr:from>
    <xdr:ext cx="1143000" cy="1143000"/>
    <xdr:pic>
      <xdr:nvPicPr>
        <xdr:cNvPr id="24" name="Image_693" descr="Image_693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72</xdr:row>
      <xdr:rowOff>95250</xdr:rowOff>
    </xdr:from>
    <xdr:ext cx="1143000" cy="1143000"/>
    <xdr:pic>
      <xdr:nvPicPr>
        <xdr:cNvPr id="25" name="Image_694" descr="Image_694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73</xdr:row>
      <xdr:rowOff>95250</xdr:rowOff>
    </xdr:from>
    <xdr:ext cx="1143000" cy="1143000"/>
    <xdr:pic>
      <xdr:nvPicPr>
        <xdr:cNvPr id="26" name="Image_695" descr="Image_695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74</xdr:row>
      <xdr:rowOff>95250</xdr:rowOff>
    </xdr:from>
    <xdr:ext cx="1143000" cy="1143000"/>
    <xdr:pic>
      <xdr:nvPicPr>
        <xdr:cNvPr id="27" name="Image_696" descr="Image_696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75</xdr:row>
      <xdr:rowOff>95250</xdr:rowOff>
    </xdr:from>
    <xdr:ext cx="1143000" cy="1143000"/>
    <xdr:pic>
      <xdr:nvPicPr>
        <xdr:cNvPr id="28" name="Image_697" descr="Image_697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76</xdr:row>
      <xdr:rowOff>95250</xdr:rowOff>
    </xdr:from>
    <xdr:ext cx="1143000" cy="1143000"/>
    <xdr:pic>
      <xdr:nvPicPr>
        <xdr:cNvPr id="29" name="Image_698" descr="Image_698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77</xdr:row>
      <xdr:rowOff>95250</xdr:rowOff>
    </xdr:from>
    <xdr:ext cx="1143000" cy="1143000"/>
    <xdr:pic>
      <xdr:nvPicPr>
        <xdr:cNvPr id="30" name="Image_699" descr="Image_699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78</xdr:row>
      <xdr:rowOff>95250</xdr:rowOff>
    </xdr:from>
    <xdr:ext cx="1143000" cy="1143000"/>
    <xdr:pic>
      <xdr:nvPicPr>
        <xdr:cNvPr id="31" name="Image_700" descr="Image_700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79</xdr:row>
      <xdr:rowOff>95250</xdr:rowOff>
    </xdr:from>
    <xdr:ext cx="1143000" cy="1143000"/>
    <xdr:pic>
      <xdr:nvPicPr>
        <xdr:cNvPr id="32" name="Image_701" descr="Image_701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80</xdr:row>
      <xdr:rowOff>95250</xdr:rowOff>
    </xdr:from>
    <xdr:ext cx="1143000" cy="1143000"/>
    <xdr:pic>
      <xdr:nvPicPr>
        <xdr:cNvPr id="33" name="Image_702" descr="Image_702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81</xdr:row>
      <xdr:rowOff>95250</xdr:rowOff>
    </xdr:from>
    <xdr:ext cx="1143000" cy="1143000"/>
    <xdr:pic>
      <xdr:nvPicPr>
        <xdr:cNvPr id="34" name="Image_703" descr="Image_703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82</xdr:row>
      <xdr:rowOff>95250</xdr:rowOff>
    </xdr:from>
    <xdr:ext cx="1143000" cy="1143000"/>
    <xdr:pic>
      <xdr:nvPicPr>
        <xdr:cNvPr id="35" name="Image_704" descr="Image_704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85</xdr:row>
      <xdr:rowOff>95250</xdr:rowOff>
    </xdr:from>
    <xdr:ext cx="1143000" cy="1143000"/>
    <xdr:pic>
      <xdr:nvPicPr>
        <xdr:cNvPr id="36" name="Image_705" descr="Image_705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88</xdr:row>
      <xdr:rowOff>95250</xdr:rowOff>
    </xdr:from>
    <xdr:ext cx="1143000" cy="1143000"/>
    <xdr:pic>
      <xdr:nvPicPr>
        <xdr:cNvPr id="37" name="Image_706" descr="Image_706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91</xdr:row>
      <xdr:rowOff>95250</xdr:rowOff>
    </xdr:from>
    <xdr:ext cx="1143000" cy="1143000"/>
    <xdr:pic>
      <xdr:nvPicPr>
        <xdr:cNvPr id="38" name="Image_707" descr="Image_707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94</xdr:row>
      <xdr:rowOff>95250</xdr:rowOff>
    </xdr:from>
    <xdr:ext cx="1143000" cy="1143000"/>
    <xdr:pic>
      <xdr:nvPicPr>
        <xdr:cNvPr id="39" name="Image_708" descr="Image_708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95</xdr:row>
      <xdr:rowOff>95250</xdr:rowOff>
    </xdr:from>
    <xdr:ext cx="1143000" cy="1143000"/>
    <xdr:pic>
      <xdr:nvPicPr>
        <xdr:cNvPr id="40" name="Image_709" descr="Image_709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96</xdr:row>
      <xdr:rowOff>95250</xdr:rowOff>
    </xdr:from>
    <xdr:ext cx="1143000" cy="1143000"/>
    <xdr:pic>
      <xdr:nvPicPr>
        <xdr:cNvPr id="41" name="Image_710" descr="Image_710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97</xdr:row>
      <xdr:rowOff>95250</xdr:rowOff>
    </xdr:from>
    <xdr:ext cx="1143000" cy="1143000"/>
    <xdr:pic>
      <xdr:nvPicPr>
        <xdr:cNvPr id="42" name="Image_711" descr="Image_711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98</xdr:row>
      <xdr:rowOff>95250</xdr:rowOff>
    </xdr:from>
    <xdr:ext cx="1143000" cy="1143000"/>
    <xdr:pic>
      <xdr:nvPicPr>
        <xdr:cNvPr id="43" name="Image_712" descr="Image_712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99</xdr:row>
      <xdr:rowOff>95250</xdr:rowOff>
    </xdr:from>
    <xdr:ext cx="1143000" cy="1143000"/>
    <xdr:pic>
      <xdr:nvPicPr>
        <xdr:cNvPr id="44" name="Image_713" descr="Image_713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100</xdr:row>
      <xdr:rowOff>95250</xdr:rowOff>
    </xdr:from>
    <xdr:ext cx="1143000" cy="1143000"/>
    <xdr:pic>
      <xdr:nvPicPr>
        <xdr:cNvPr id="45" name="Image_714" descr="Image_714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110</xdr:row>
      <xdr:rowOff>95250</xdr:rowOff>
    </xdr:from>
    <xdr:ext cx="1143000" cy="1143000"/>
    <xdr:pic>
      <xdr:nvPicPr>
        <xdr:cNvPr id="46" name="Image_715" descr="Image_715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119</xdr:row>
      <xdr:rowOff>95250</xdr:rowOff>
    </xdr:from>
    <xdr:ext cx="1143000" cy="1143000"/>
    <xdr:pic>
      <xdr:nvPicPr>
        <xdr:cNvPr id="47" name="Image_716" descr="Image_716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131</xdr:row>
      <xdr:rowOff>95250</xdr:rowOff>
    </xdr:from>
    <xdr:ext cx="1143000" cy="1143000"/>
    <xdr:pic>
      <xdr:nvPicPr>
        <xdr:cNvPr id="48" name="Image_717" descr="Image_717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144</xdr:row>
      <xdr:rowOff>95250</xdr:rowOff>
    </xdr:from>
    <xdr:ext cx="1143000" cy="1143000"/>
    <xdr:pic>
      <xdr:nvPicPr>
        <xdr:cNvPr id="49" name="Image_718" descr="Image_718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145</xdr:row>
      <xdr:rowOff>95250</xdr:rowOff>
    </xdr:from>
    <xdr:ext cx="1143000" cy="1143000"/>
    <xdr:pic>
      <xdr:nvPicPr>
        <xdr:cNvPr id="50" name="Image_719" descr="Image_719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146</xdr:row>
      <xdr:rowOff>95250</xdr:rowOff>
    </xdr:from>
    <xdr:ext cx="1143000" cy="1143000"/>
    <xdr:pic>
      <xdr:nvPicPr>
        <xdr:cNvPr id="51" name="Image_720" descr="Image_720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147</xdr:row>
      <xdr:rowOff>95250</xdr:rowOff>
    </xdr:from>
    <xdr:ext cx="1143000" cy="1143000"/>
    <xdr:pic>
      <xdr:nvPicPr>
        <xdr:cNvPr id="52" name="Image_721" descr="Image_721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149</xdr:row>
      <xdr:rowOff>95250</xdr:rowOff>
    </xdr:from>
    <xdr:ext cx="1143000" cy="1143000"/>
    <xdr:pic>
      <xdr:nvPicPr>
        <xdr:cNvPr id="53" name="Image_722" descr="Image_722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151</xdr:row>
      <xdr:rowOff>95250</xdr:rowOff>
    </xdr:from>
    <xdr:ext cx="1143000" cy="1143000"/>
    <xdr:pic>
      <xdr:nvPicPr>
        <xdr:cNvPr id="54" name="Image_723" descr="Image_723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153</xdr:row>
      <xdr:rowOff>95250</xdr:rowOff>
    </xdr:from>
    <xdr:ext cx="1143000" cy="1143000"/>
    <xdr:pic>
      <xdr:nvPicPr>
        <xdr:cNvPr id="55" name="Image_724" descr="Image_724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154</xdr:row>
      <xdr:rowOff>95250</xdr:rowOff>
    </xdr:from>
    <xdr:ext cx="1143000" cy="1143000"/>
    <xdr:pic>
      <xdr:nvPicPr>
        <xdr:cNvPr id="56" name="Image_725" descr="Image_725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155</xdr:row>
      <xdr:rowOff>95250</xdr:rowOff>
    </xdr:from>
    <xdr:ext cx="1143000" cy="1143000"/>
    <xdr:pic>
      <xdr:nvPicPr>
        <xdr:cNvPr id="57" name="Image_726" descr="Image_726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156</xdr:row>
      <xdr:rowOff>95250</xdr:rowOff>
    </xdr:from>
    <xdr:ext cx="1143000" cy="1143000"/>
    <xdr:pic>
      <xdr:nvPicPr>
        <xdr:cNvPr id="58" name="Image_727" descr="Image_727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158</xdr:row>
      <xdr:rowOff>95250</xdr:rowOff>
    </xdr:from>
    <xdr:ext cx="1143000" cy="1143000"/>
    <xdr:pic>
      <xdr:nvPicPr>
        <xdr:cNvPr id="59" name="Image_728" descr="Image_728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159</xdr:row>
      <xdr:rowOff>95250</xdr:rowOff>
    </xdr:from>
    <xdr:ext cx="1143000" cy="1143000"/>
    <xdr:pic>
      <xdr:nvPicPr>
        <xdr:cNvPr id="60" name="Image_729" descr="Image_729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161</xdr:row>
      <xdr:rowOff>95250</xdr:rowOff>
    </xdr:from>
    <xdr:ext cx="1143000" cy="1143000"/>
    <xdr:pic>
      <xdr:nvPicPr>
        <xdr:cNvPr id="61" name="Image_730" descr="Image_730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163</xdr:row>
      <xdr:rowOff>95250</xdr:rowOff>
    </xdr:from>
    <xdr:ext cx="1143000" cy="1143000"/>
    <xdr:pic>
      <xdr:nvPicPr>
        <xdr:cNvPr id="62" name="Image_731" descr="Image_731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165</xdr:row>
      <xdr:rowOff>95250</xdr:rowOff>
    </xdr:from>
    <xdr:ext cx="1143000" cy="1143000"/>
    <xdr:pic>
      <xdr:nvPicPr>
        <xdr:cNvPr id="63" name="Image_732" descr="Image_732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167</xdr:row>
      <xdr:rowOff>95250</xdr:rowOff>
    </xdr:from>
    <xdr:ext cx="1143000" cy="1143000"/>
    <xdr:pic>
      <xdr:nvPicPr>
        <xdr:cNvPr id="64" name="Image_733" descr="Image_733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168</xdr:row>
      <xdr:rowOff>95250</xdr:rowOff>
    </xdr:from>
    <xdr:ext cx="1143000" cy="1143000"/>
    <xdr:pic>
      <xdr:nvPicPr>
        <xdr:cNvPr id="65" name="Image_734" descr="Image_734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169</xdr:row>
      <xdr:rowOff>95250</xdr:rowOff>
    </xdr:from>
    <xdr:ext cx="1143000" cy="1143000"/>
    <xdr:pic>
      <xdr:nvPicPr>
        <xdr:cNvPr id="66" name="Image_735" descr="Image_735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170</xdr:row>
      <xdr:rowOff>95250</xdr:rowOff>
    </xdr:from>
    <xdr:ext cx="1143000" cy="1143000"/>
    <xdr:pic>
      <xdr:nvPicPr>
        <xdr:cNvPr id="67" name="Image_736" descr="Image_736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172</xdr:row>
      <xdr:rowOff>95250</xdr:rowOff>
    </xdr:from>
    <xdr:ext cx="1143000" cy="1143000"/>
    <xdr:pic>
      <xdr:nvPicPr>
        <xdr:cNvPr id="68" name="Image_737" descr="Image_737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73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SUM(J2:J173)</f>
        <v>0</v>
      </c>
      <c r="K1" s="4" t="s">
        <v>9</v>
      </c>
      <c r="L1" s="5"/>
    </row>
    <row r="2" spans="1:12">
      <c r="A2" s="1"/>
      <c r="B2" s="1">
        <v>883027</v>
      </c>
      <c r="C2" s="1" t="s">
        <v>10</v>
      </c>
      <c r="D2" s="1" t="s">
        <v>11</v>
      </c>
      <c r="E2" s="3" t="s">
        <v>12</v>
      </c>
      <c r="F2" s="1" t="s">
        <v>13</v>
      </c>
      <c r="G2" s="1">
        <v>8</v>
      </c>
      <c r="H2" s="1">
        <v>0</v>
      </c>
      <c r="I2" s="1">
        <v>0</v>
      </c>
      <c r="J2" s="1" t="s">
        <v>14</v>
      </c>
      <c r="K2" s="2"/>
      <c r="L2" s="5">
        <f>K2*1100.00</f>
        <v>0</v>
      </c>
    </row>
    <row r="3" spans="1:12">
      <c r="A3" s="1"/>
      <c r="B3" s="1">
        <v>883028</v>
      </c>
      <c r="C3" s="1" t="s">
        <v>15</v>
      </c>
      <c r="D3" s="1" t="s">
        <v>16</v>
      </c>
      <c r="E3" s="3" t="s">
        <v>17</v>
      </c>
      <c r="F3" s="1" t="s">
        <v>18</v>
      </c>
      <c r="G3" s="1">
        <v>10</v>
      </c>
      <c r="H3" s="1">
        <v>0</v>
      </c>
      <c r="I3" s="1">
        <v>0</v>
      </c>
      <c r="J3" s="1" t="s">
        <v>14</v>
      </c>
      <c r="K3" s="2"/>
      <c r="L3" s="5">
        <f>K3*1500.00</f>
        <v>0</v>
      </c>
    </row>
    <row r="4" spans="1:12">
      <c r="A4" s="1"/>
      <c r="B4" s="1">
        <v>883889</v>
      </c>
      <c r="C4" s="1" t="s">
        <v>19</v>
      </c>
      <c r="D4" s="1"/>
      <c r="E4" s="3" t="s">
        <v>20</v>
      </c>
      <c r="F4" s="1" t="s">
        <v>21</v>
      </c>
      <c r="G4" s="1" t="s">
        <v>22</v>
      </c>
      <c r="H4" s="1">
        <v>0</v>
      </c>
      <c r="I4" s="1">
        <v>0</v>
      </c>
      <c r="J4" s="1" t="s">
        <v>14</v>
      </c>
      <c r="K4" s="2"/>
      <c r="L4" s="5">
        <f>K4*1536.74</f>
        <v>0</v>
      </c>
    </row>
    <row r="5" spans="1:12">
      <c r="A5" s="1"/>
      <c r="B5" s="1">
        <v>883890</v>
      </c>
      <c r="C5" s="1" t="s">
        <v>23</v>
      </c>
      <c r="D5" s="1"/>
      <c r="E5" s="3" t="s">
        <v>24</v>
      </c>
      <c r="F5" s="1" t="s">
        <v>25</v>
      </c>
      <c r="G5" s="1" t="s">
        <v>26</v>
      </c>
      <c r="H5" s="1">
        <v>0</v>
      </c>
      <c r="I5" s="1">
        <v>0</v>
      </c>
      <c r="J5" s="1" t="s">
        <v>14</v>
      </c>
      <c r="K5" s="2"/>
      <c r="L5" s="5">
        <f>K5*2283.20</f>
        <v>0</v>
      </c>
    </row>
    <row r="6" spans="1:12">
      <c r="A6" s="1"/>
      <c r="B6" s="1">
        <v>883891</v>
      </c>
      <c r="C6" s="1" t="s">
        <v>27</v>
      </c>
      <c r="D6" s="1"/>
      <c r="E6" s="3" t="s">
        <v>28</v>
      </c>
      <c r="F6" s="1" t="s">
        <v>29</v>
      </c>
      <c r="G6" s="1" t="s">
        <v>22</v>
      </c>
      <c r="H6" s="1">
        <v>0</v>
      </c>
      <c r="I6" s="1">
        <v>0</v>
      </c>
      <c r="J6" s="1" t="s">
        <v>14</v>
      </c>
      <c r="K6" s="2"/>
      <c r="L6" s="5">
        <f>K6*2930.89</f>
        <v>0</v>
      </c>
    </row>
    <row r="7" spans="1:12">
      <c r="A7" s="1"/>
      <c r="B7" s="1">
        <v>883184</v>
      </c>
      <c r="C7" s="1" t="s">
        <v>30</v>
      </c>
      <c r="D7" s="1"/>
      <c r="E7" s="3" t="s">
        <v>31</v>
      </c>
      <c r="F7" s="1" t="s">
        <v>32</v>
      </c>
      <c r="G7" s="1">
        <v>5</v>
      </c>
      <c r="H7" s="1">
        <v>0</v>
      </c>
      <c r="I7" s="1">
        <v>0</v>
      </c>
      <c r="J7" s="1" t="s">
        <v>14</v>
      </c>
      <c r="K7" s="2"/>
      <c r="L7" s="5">
        <f>K7*2494.19</f>
        <v>0</v>
      </c>
    </row>
    <row r="8" spans="1:12">
      <c r="A8" s="1"/>
      <c r="B8" s="1">
        <v>883185</v>
      </c>
      <c r="C8" s="1" t="s">
        <v>33</v>
      </c>
      <c r="D8" s="1"/>
      <c r="E8" s="3" t="s">
        <v>34</v>
      </c>
      <c r="F8" s="1" t="s">
        <v>35</v>
      </c>
      <c r="G8" s="1">
        <v>6</v>
      </c>
      <c r="H8" s="1">
        <v>0</v>
      </c>
      <c r="I8" s="1">
        <v>0</v>
      </c>
      <c r="J8" s="1" t="s">
        <v>14</v>
      </c>
      <c r="K8" s="2"/>
      <c r="L8" s="5">
        <f>K8*3420.89</f>
        <v>0</v>
      </c>
    </row>
    <row r="9" spans="1:12">
      <c r="A9" s="1"/>
      <c r="B9" s="1">
        <v>883186</v>
      </c>
      <c r="C9" s="1" t="s">
        <v>36</v>
      </c>
      <c r="D9" s="1"/>
      <c r="E9" s="3" t="s">
        <v>37</v>
      </c>
      <c r="F9" s="1" t="s">
        <v>38</v>
      </c>
      <c r="G9" s="1">
        <v>5</v>
      </c>
      <c r="H9" s="1">
        <v>0</v>
      </c>
      <c r="I9" s="1">
        <v>0</v>
      </c>
      <c r="J9" s="1" t="s">
        <v>14</v>
      </c>
      <c r="K9" s="2"/>
      <c r="L9" s="5">
        <f>K9*4220.94</f>
        <v>0</v>
      </c>
    </row>
    <row r="10" spans="1:12">
      <c r="A10" s="1"/>
      <c r="B10" s="1">
        <v>883572</v>
      </c>
      <c r="C10" s="1" t="s">
        <v>39</v>
      </c>
      <c r="D10" s="1" t="s">
        <v>40</v>
      </c>
      <c r="E10" s="3" t="s">
        <v>41</v>
      </c>
      <c r="F10" s="1" t="s">
        <v>42</v>
      </c>
      <c r="G10" s="1" t="s">
        <v>26</v>
      </c>
      <c r="H10" s="1">
        <v>0</v>
      </c>
      <c r="I10" s="1">
        <v>0</v>
      </c>
      <c r="J10" s="1" t="s">
        <v>14</v>
      </c>
      <c r="K10" s="2"/>
      <c r="L10" s="5">
        <f>K10*1228.49</f>
        <v>0</v>
      </c>
    </row>
    <row r="11" spans="1:12">
      <c r="A11" s="1"/>
      <c r="B11" s="1">
        <v>883573</v>
      </c>
      <c r="C11" s="1" t="s">
        <v>43</v>
      </c>
      <c r="D11" s="1" t="s">
        <v>44</v>
      </c>
      <c r="E11" s="3" t="s">
        <v>45</v>
      </c>
      <c r="F11" s="1" t="s">
        <v>46</v>
      </c>
      <c r="G11" s="1" t="s">
        <v>26</v>
      </c>
      <c r="H11" s="1">
        <v>0</v>
      </c>
      <c r="I11" s="1">
        <v>0</v>
      </c>
      <c r="J11" s="1" t="s">
        <v>14</v>
      </c>
      <c r="K11" s="2"/>
      <c r="L11" s="5">
        <f>K11*1679.27</f>
        <v>0</v>
      </c>
    </row>
    <row r="12" spans="1:12">
      <c r="A12" s="1"/>
      <c r="B12" s="1">
        <v>883574</v>
      </c>
      <c r="C12" s="1" t="s">
        <v>47</v>
      </c>
      <c r="D12" s="1" t="s">
        <v>48</v>
      </c>
      <c r="E12" s="3" t="s">
        <v>49</v>
      </c>
      <c r="F12" s="1" t="s">
        <v>50</v>
      </c>
      <c r="G12" s="1" t="s">
        <v>26</v>
      </c>
      <c r="H12" s="1">
        <v>0</v>
      </c>
      <c r="I12" s="1">
        <v>0</v>
      </c>
      <c r="J12" s="1" t="s">
        <v>14</v>
      </c>
      <c r="K12" s="2"/>
      <c r="L12" s="5">
        <f>K12*1732.11</f>
        <v>0</v>
      </c>
    </row>
    <row r="13" spans="1:12">
      <c r="A13" s="1"/>
      <c r="B13" s="1">
        <v>883575</v>
      </c>
      <c r="C13" s="1" t="s">
        <v>51</v>
      </c>
      <c r="D13" s="1" t="s">
        <v>52</v>
      </c>
      <c r="E13" s="3" t="s">
        <v>53</v>
      </c>
      <c r="F13" s="1" t="s">
        <v>54</v>
      </c>
      <c r="G13" s="1">
        <v>0</v>
      </c>
      <c r="H13" s="1">
        <v>0</v>
      </c>
      <c r="I13" s="1">
        <v>0</v>
      </c>
      <c r="J13" s="1" t="s">
        <v>14</v>
      </c>
      <c r="K13" s="2"/>
      <c r="L13" s="5">
        <f>K13*2400.84</f>
        <v>0</v>
      </c>
    </row>
    <row r="14" spans="1:12">
      <c r="A14" s="1"/>
      <c r="B14" s="1">
        <v>883576</v>
      </c>
      <c r="C14" s="1" t="s">
        <v>55</v>
      </c>
      <c r="D14" s="1" t="s">
        <v>56</v>
      </c>
      <c r="E14" s="3" t="s">
        <v>57</v>
      </c>
      <c r="F14" s="1" t="s">
        <v>58</v>
      </c>
      <c r="G14" s="1" t="s">
        <v>26</v>
      </c>
      <c r="H14" s="1">
        <v>0</v>
      </c>
      <c r="I14" s="1">
        <v>0</v>
      </c>
      <c r="J14" s="1" t="s">
        <v>14</v>
      </c>
      <c r="K14" s="2"/>
      <c r="L14" s="5">
        <f>K14*2240.68</f>
        <v>0</v>
      </c>
    </row>
    <row r="15" spans="1:12">
      <c r="A15" s="1"/>
      <c r="B15" s="1">
        <v>883577</v>
      </c>
      <c r="C15" s="1" t="s">
        <v>59</v>
      </c>
      <c r="D15" s="1" t="s">
        <v>60</v>
      </c>
      <c r="E15" s="3" t="s">
        <v>61</v>
      </c>
      <c r="F15" s="1" t="s">
        <v>62</v>
      </c>
      <c r="G15" s="1">
        <v>1</v>
      </c>
      <c r="H15" s="1">
        <v>0</v>
      </c>
      <c r="I15" s="1">
        <v>0</v>
      </c>
      <c r="J15" s="1" t="s">
        <v>14</v>
      </c>
      <c r="K15" s="2"/>
      <c r="L15" s="5">
        <f>K15*3125.72</f>
        <v>0</v>
      </c>
    </row>
    <row r="16" spans="1:12">
      <c r="A16" s="1"/>
      <c r="B16" s="1">
        <v>883956</v>
      </c>
      <c r="C16" s="1" t="s">
        <v>63</v>
      </c>
      <c r="D16" s="1" t="s">
        <v>64</v>
      </c>
      <c r="E16" s="3" t="s">
        <v>65</v>
      </c>
      <c r="F16" s="1" t="s">
        <v>66</v>
      </c>
      <c r="G16" s="1" t="s">
        <v>22</v>
      </c>
      <c r="H16" s="1">
        <v>0</v>
      </c>
      <c r="I16" s="1">
        <v>0</v>
      </c>
      <c r="J16" s="1" t="s">
        <v>14</v>
      </c>
      <c r="K16" s="2"/>
      <c r="L16" s="5">
        <f>K16*179.98</f>
        <v>0</v>
      </c>
    </row>
    <row r="17" spans="1:12">
      <c r="A17" s="1"/>
      <c r="B17" s="1">
        <v>883957</v>
      </c>
      <c r="C17" s="1" t="s">
        <v>67</v>
      </c>
      <c r="D17" s="1" t="s">
        <v>68</v>
      </c>
      <c r="E17" s="3" t="s">
        <v>69</v>
      </c>
      <c r="F17" s="1" t="s">
        <v>70</v>
      </c>
      <c r="G17" s="1" t="s">
        <v>22</v>
      </c>
      <c r="H17" s="1">
        <v>0</v>
      </c>
      <c r="I17" s="1">
        <v>0</v>
      </c>
      <c r="J17" s="1" t="s">
        <v>14</v>
      </c>
      <c r="K17" s="2"/>
      <c r="L17" s="5">
        <f>K17*158.52</f>
        <v>0</v>
      </c>
    </row>
    <row r="18" spans="1:12" customHeight="1" ht="35">
      <c r="A18" s="1"/>
      <c r="B18" s="1">
        <v>882146</v>
      </c>
      <c r="C18" s="1" t="s">
        <v>71</v>
      </c>
      <c r="D18" s="1"/>
      <c r="E18" s="3" t="s">
        <v>72</v>
      </c>
      <c r="F18" s="1" t="s">
        <v>73</v>
      </c>
      <c r="G18" s="1">
        <v>9</v>
      </c>
      <c r="H18" s="1">
        <v>0</v>
      </c>
      <c r="I18" s="1">
        <v>0</v>
      </c>
      <c r="J18" s="1" t="s">
        <v>14</v>
      </c>
      <c r="K18" s="2"/>
      <c r="L18" s="5">
        <f>K18*732.72</f>
        <v>0</v>
      </c>
    </row>
    <row r="19" spans="1:12" customHeight="1" ht="35">
      <c r="A19" s="1"/>
      <c r="B19" s="1">
        <v>882147</v>
      </c>
      <c r="C19" s="1" t="s">
        <v>74</v>
      </c>
      <c r="D19" s="1"/>
      <c r="E19" s="3" t="s">
        <v>75</v>
      </c>
      <c r="F19" s="1" t="s">
        <v>76</v>
      </c>
      <c r="G19" s="1">
        <v>10</v>
      </c>
      <c r="H19" s="1">
        <v>0</v>
      </c>
      <c r="I19" s="1">
        <v>0</v>
      </c>
      <c r="J19" s="1" t="s">
        <v>14</v>
      </c>
      <c r="K19" s="2"/>
      <c r="L19" s="5">
        <f>K19*1037.16</f>
        <v>0</v>
      </c>
    </row>
    <row r="20" spans="1:12" customHeight="1" ht="35">
      <c r="A20" s="1"/>
      <c r="B20" s="1">
        <v>882148</v>
      </c>
      <c r="C20" s="1" t="s">
        <v>77</v>
      </c>
      <c r="D20" s="1"/>
      <c r="E20" s="3" t="s">
        <v>78</v>
      </c>
      <c r="F20" s="1" t="s">
        <v>79</v>
      </c>
      <c r="G20" s="1">
        <v>10</v>
      </c>
      <c r="H20" s="1">
        <v>0</v>
      </c>
      <c r="I20" s="1">
        <v>0</v>
      </c>
      <c r="J20" s="1" t="s">
        <v>14</v>
      </c>
      <c r="K20" s="2"/>
      <c r="L20" s="5">
        <f>K20*1358.80</f>
        <v>0</v>
      </c>
    </row>
    <row r="21" spans="1:12" customHeight="1" ht="35">
      <c r="A21" s="1"/>
      <c r="B21" s="1">
        <v>882150</v>
      </c>
      <c r="C21" s="1" t="s">
        <v>80</v>
      </c>
      <c r="D21" s="1"/>
      <c r="E21" s="3" t="s">
        <v>81</v>
      </c>
      <c r="F21" s="1" t="s">
        <v>82</v>
      </c>
      <c r="G21" s="1">
        <v>0</v>
      </c>
      <c r="H21" s="1">
        <v>0</v>
      </c>
      <c r="I21" s="1">
        <v>0</v>
      </c>
      <c r="J21" s="1" t="s">
        <v>14</v>
      </c>
      <c r="K21" s="2"/>
      <c r="L21" s="5">
        <f>K21*0.00</f>
        <v>0</v>
      </c>
    </row>
    <row r="22" spans="1:12" customHeight="1" ht="35">
      <c r="A22" s="1"/>
      <c r="B22" s="1">
        <v>882149</v>
      </c>
      <c r="C22" s="1" t="s">
        <v>83</v>
      </c>
      <c r="D22" s="1"/>
      <c r="E22" s="3" t="s">
        <v>84</v>
      </c>
      <c r="F22" s="1" t="s">
        <v>85</v>
      </c>
      <c r="G22" s="1">
        <v>0</v>
      </c>
      <c r="H22" s="1">
        <v>0</v>
      </c>
      <c r="I22" s="1">
        <v>0</v>
      </c>
      <c r="J22" s="1" t="s">
        <v>14</v>
      </c>
      <c r="K22" s="2"/>
      <c r="L22" s="5">
        <f>K22*1271.08</f>
        <v>0</v>
      </c>
    </row>
    <row r="23" spans="1:12" customHeight="1" ht="35">
      <c r="A23" s="1"/>
      <c r="B23" s="1">
        <v>882151</v>
      </c>
      <c r="C23" s="1" t="s">
        <v>86</v>
      </c>
      <c r="D23" s="1"/>
      <c r="E23" s="3" t="s">
        <v>87</v>
      </c>
      <c r="F23" s="1" t="s">
        <v>82</v>
      </c>
      <c r="G23" s="1">
        <v>0</v>
      </c>
      <c r="H23" s="1">
        <v>0</v>
      </c>
      <c r="I23" s="1">
        <v>0</v>
      </c>
      <c r="J23" s="1" t="s">
        <v>14</v>
      </c>
      <c r="K23" s="2"/>
      <c r="L23" s="5">
        <f>K23*0.00</f>
        <v>0</v>
      </c>
    </row>
    <row r="24" spans="1:12" customHeight="1" ht="18">
      <c r="A24" s="1"/>
      <c r="B24" s="1">
        <v>820588</v>
      </c>
      <c r="C24" s="1" t="s">
        <v>88</v>
      </c>
      <c r="D24" s="1" t="s">
        <v>89</v>
      </c>
      <c r="E24" s="3" t="s">
        <v>90</v>
      </c>
      <c r="F24" s="1" t="s">
        <v>91</v>
      </c>
      <c r="G24" s="1">
        <v>6</v>
      </c>
      <c r="H24" s="1" t="s">
        <v>92</v>
      </c>
      <c r="I24" s="1">
        <v>0</v>
      </c>
      <c r="J24" s="1" t="s">
        <v>14</v>
      </c>
      <c r="K24" s="2"/>
      <c r="L24" s="5">
        <f>K24*583.00</f>
        <v>0</v>
      </c>
    </row>
    <row r="25" spans="1:12" customHeight="1" ht="18">
      <c r="A25" s="1"/>
      <c r="B25" s="1">
        <v>820589</v>
      </c>
      <c r="C25" s="1" t="s">
        <v>93</v>
      </c>
      <c r="D25" s="1" t="s">
        <v>94</v>
      </c>
      <c r="E25" s="3" t="s">
        <v>95</v>
      </c>
      <c r="F25" s="1" t="s">
        <v>96</v>
      </c>
      <c r="G25" s="1">
        <v>4</v>
      </c>
      <c r="H25" s="1" t="s">
        <v>22</v>
      </c>
      <c r="I25" s="1">
        <v>0</v>
      </c>
      <c r="J25" s="1" t="s">
        <v>14</v>
      </c>
      <c r="K25" s="2"/>
      <c r="L25" s="5">
        <f>K25*792.00</f>
        <v>0</v>
      </c>
    </row>
    <row r="26" spans="1:12" customHeight="1" ht="18">
      <c r="A26" s="1"/>
      <c r="B26" s="1">
        <v>820590</v>
      </c>
      <c r="C26" s="1" t="s">
        <v>97</v>
      </c>
      <c r="D26" s="1" t="s">
        <v>98</v>
      </c>
      <c r="E26" s="3" t="s">
        <v>99</v>
      </c>
      <c r="F26" s="1" t="s">
        <v>100</v>
      </c>
      <c r="G26" s="1">
        <v>4</v>
      </c>
      <c r="H26" s="1" t="s">
        <v>101</v>
      </c>
      <c r="I26" s="1">
        <v>0</v>
      </c>
      <c r="J26" s="1" t="s">
        <v>14</v>
      </c>
      <c r="K26" s="2"/>
      <c r="L26" s="5">
        <f>K26*1074.00</f>
        <v>0</v>
      </c>
    </row>
    <row r="27" spans="1:12" customHeight="1" ht="18">
      <c r="A27" s="1"/>
      <c r="B27" s="1">
        <v>820591</v>
      </c>
      <c r="C27" s="1" t="s">
        <v>102</v>
      </c>
      <c r="D27" s="1" t="s">
        <v>103</v>
      </c>
      <c r="E27" s="3" t="s">
        <v>104</v>
      </c>
      <c r="F27" s="1" t="s">
        <v>105</v>
      </c>
      <c r="G27" s="1">
        <v>6</v>
      </c>
      <c r="H27" s="1" t="s">
        <v>101</v>
      </c>
      <c r="I27" s="1">
        <v>0</v>
      </c>
      <c r="J27" s="1" t="s">
        <v>14</v>
      </c>
      <c r="K27" s="2"/>
      <c r="L27" s="5">
        <f>K27*698.00</f>
        <v>0</v>
      </c>
    </row>
    <row r="28" spans="1:12" customHeight="1" ht="18">
      <c r="A28" s="1"/>
      <c r="B28" s="1">
        <v>820592</v>
      </c>
      <c r="C28" s="1" t="s">
        <v>106</v>
      </c>
      <c r="D28" s="1" t="s">
        <v>107</v>
      </c>
      <c r="E28" s="3" t="s">
        <v>108</v>
      </c>
      <c r="F28" s="1" t="s">
        <v>109</v>
      </c>
      <c r="G28" s="1">
        <v>6</v>
      </c>
      <c r="H28" s="1" t="s">
        <v>101</v>
      </c>
      <c r="I28" s="1">
        <v>0</v>
      </c>
      <c r="J28" s="1" t="s">
        <v>14</v>
      </c>
      <c r="K28" s="2"/>
      <c r="L28" s="5">
        <f>K28*1030.00</f>
        <v>0</v>
      </c>
    </row>
    <row r="29" spans="1:12" customHeight="1" ht="18">
      <c r="A29" s="1"/>
      <c r="B29" s="1">
        <v>820593</v>
      </c>
      <c r="C29" s="1" t="s">
        <v>110</v>
      </c>
      <c r="D29" s="1" t="s">
        <v>111</v>
      </c>
      <c r="E29" s="3" t="s">
        <v>112</v>
      </c>
      <c r="F29" s="1" t="s">
        <v>113</v>
      </c>
      <c r="G29" s="1">
        <v>9</v>
      </c>
      <c r="H29" s="1" t="s">
        <v>22</v>
      </c>
      <c r="I29" s="1">
        <v>0</v>
      </c>
      <c r="J29" s="1" t="s">
        <v>14</v>
      </c>
      <c r="K29" s="2"/>
      <c r="L29" s="5">
        <f>K29*1369.00</f>
        <v>0</v>
      </c>
    </row>
    <row r="30" spans="1:12" customHeight="1" ht="35">
      <c r="A30" s="1"/>
      <c r="B30" s="1">
        <v>820594</v>
      </c>
      <c r="C30" s="1" t="s">
        <v>114</v>
      </c>
      <c r="D30" s="1" t="s">
        <v>115</v>
      </c>
      <c r="E30" s="3" t="s">
        <v>116</v>
      </c>
      <c r="F30" s="1" t="s">
        <v>117</v>
      </c>
      <c r="G30" s="1">
        <v>0</v>
      </c>
      <c r="H30" s="1" t="s">
        <v>26</v>
      </c>
      <c r="I30" s="1">
        <v>0</v>
      </c>
      <c r="J30" s="1" t="s">
        <v>14</v>
      </c>
      <c r="K30" s="2"/>
      <c r="L30" s="5">
        <f>K30*1435.00</f>
        <v>0</v>
      </c>
    </row>
    <row r="31" spans="1:12" customHeight="1" ht="35">
      <c r="A31" s="1"/>
      <c r="B31" s="1">
        <v>820595</v>
      </c>
      <c r="C31" s="1" t="s">
        <v>118</v>
      </c>
      <c r="D31" s="1" t="s">
        <v>119</v>
      </c>
      <c r="E31" s="3" t="s">
        <v>120</v>
      </c>
      <c r="F31" s="1" t="s">
        <v>121</v>
      </c>
      <c r="G31" s="1">
        <v>0</v>
      </c>
      <c r="H31" s="1" t="s">
        <v>22</v>
      </c>
      <c r="I31" s="1">
        <v>0</v>
      </c>
      <c r="J31" s="1" t="s">
        <v>14</v>
      </c>
      <c r="K31" s="2"/>
      <c r="L31" s="5">
        <f>K31*1975.00</f>
        <v>0</v>
      </c>
    </row>
    <row r="32" spans="1:12" customHeight="1" ht="35">
      <c r="A32" s="1"/>
      <c r="B32" s="1">
        <v>820596</v>
      </c>
      <c r="C32" s="1" t="s">
        <v>122</v>
      </c>
      <c r="D32" s="1" t="s">
        <v>123</v>
      </c>
      <c r="E32" s="3" t="s">
        <v>124</v>
      </c>
      <c r="F32" s="1" t="s">
        <v>125</v>
      </c>
      <c r="G32" s="1">
        <v>0</v>
      </c>
      <c r="H32" s="1" t="s">
        <v>26</v>
      </c>
      <c r="I32" s="1">
        <v>0</v>
      </c>
      <c r="J32" s="1" t="s">
        <v>14</v>
      </c>
      <c r="K32" s="2"/>
      <c r="L32" s="5">
        <f>K32*2440.00</f>
        <v>0</v>
      </c>
    </row>
    <row r="33" spans="1:12" customHeight="1" ht="18">
      <c r="A33" s="1"/>
      <c r="B33" s="1">
        <v>820599</v>
      </c>
      <c r="C33" s="1" t="s">
        <v>126</v>
      </c>
      <c r="D33" s="1" t="s">
        <v>127</v>
      </c>
      <c r="E33" s="3" t="s">
        <v>128</v>
      </c>
      <c r="F33" s="1" t="s">
        <v>129</v>
      </c>
      <c r="G33" s="1">
        <v>6</v>
      </c>
      <c r="H33" s="1" t="s">
        <v>92</v>
      </c>
      <c r="I33" s="1">
        <v>0</v>
      </c>
      <c r="J33" s="1" t="s">
        <v>14</v>
      </c>
      <c r="K33" s="2"/>
      <c r="L33" s="5">
        <f>K33*722.00</f>
        <v>0</v>
      </c>
    </row>
    <row r="34" spans="1:12" customHeight="1" ht="18">
      <c r="A34" s="1"/>
      <c r="B34" s="1">
        <v>820600</v>
      </c>
      <c r="C34" s="1" t="s">
        <v>130</v>
      </c>
      <c r="D34" s="1" t="s">
        <v>131</v>
      </c>
      <c r="E34" s="3" t="s">
        <v>132</v>
      </c>
      <c r="F34" s="1" t="s">
        <v>133</v>
      </c>
      <c r="G34" s="1">
        <v>7</v>
      </c>
      <c r="H34" s="1" t="s">
        <v>92</v>
      </c>
      <c r="I34" s="1">
        <v>0</v>
      </c>
      <c r="J34" s="1" t="s">
        <v>14</v>
      </c>
      <c r="K34" s="2"/>
      <c r="L34" s="5">
        <f>K34*1042.00</f>
        <v>0</v>
      </c>
    </row>
    <row r="35" spans="1:12" customHeight="1" ht="18">
      <c r="A35" s="1"/>
      <c r="B35" s="1">
        <v>820601</v>
      </c>
      <c r="C35" s="1" t="s">
        <v>134</v>
      </c>
      <c r="D35" s="1" t="s">
        <v>135</v>
      </c>
      <c r="E35" s="3" t="s">
        <v>136</v>
      </c>
      <c r="F35" s="1" t="s">
        <v>137</v>
      </c>
      <c r="G35" s="1">
        <v>7</v>
      </c>
      <c r="H35" s="1" t="s">
        <v>92</v>
      </c>
      <c r="I35" s="1">
        <v>0</v>
      </c>
      <c r="J35" s="1" t="s">
        <v>14</v>
      </c>
      <c r="K35" s="2"/>
      <c r="L35" s="5">
        <f>K35*1167.00</f>
        <v>0</v>
      </c>
    </row>
    <row r="36" spans="1:12" customHeight="1" ht="18">
      <c r="A36" s="1"/>
      <c r="B36" s="1">
        <v>820602</v>
      </c>
      <c r="C36" s="1" t="s">
        <v>138</v>
      </c>
      <c r="D36" s="1" t="s">
        <v>139</v>
      </c>
      <c r="E36" s="3" t="s">
        <v>140</v>
      </c>
      <c r="F36" s="1" t="s">
        <v>141</v>
      </c>
      <c r="G36" s="1">
        <v>8</v>
      </c>
      <c r="H36" s="1" t="s">
        <v>92</v>
      </c>
      <c r="I36" s="1">
        <v>0</v>
      </c>
      <c r="J36" s="1" t="s">
        <v>14</v>
      </c>
      <c r="K36" s="2"/>
      <c r="L36" s="5">
        <f>K36*970.00</f>
        <v>0</v>
      </c>
    </row>
    <row r="37" spans="1:12" customHeight="1" ht="18">
      <c r="A37" s="1"/>
      <c r="B37" s="1">
        <v>820603</v>
      </c>
      <c r="C37" s="1" t="s">
        <v>142</v>
      </c>
      <c r="D37" s="1" t="s">
        <v>143</v>
      </c>
      <c r="E37" s="3" t="s">
        <v>144</v>
      </c>
      <c r="F37" s="1" t="s">
        <v>145</v>
      </c>
      <c r="G37" s="1">
        <v>7</v>
      </c>
      <c r="H37" s="1" t="s">
        <v>101</v>
      </c>
      <c r="I37" s="1">
        <v>0</v>
      </c>
      <c r="J37" s="1" t="s">
        <v>14</v>
      </c>
      <c r="K37" s="2"/>
      <c r="L37" s="5">
        <f>K37*1397.00</f>
        <v>0</v>
      </c>
    </row>
    <row r="38" spans="1:12" customHeight="1" ht="18">
      <c r="A38" s="1"/>
      <c r="B38" s="1">
        <v>820604</v>
      </c>
      <c r="C38" s="1" t="s">
        <v>146</v>
      </c>
      <c r="D38" s="1" t="s">
        <v>147</v>
      </c>
      <c r="E38" s="3" t="s">
        <v>148</v>
      </c>
      <c r="F38" s="1" t="s">
        <v>149</v>
      </c>
      <c r="G38" s="1">
        <v>5</v>
      </c>
      <c r="H38" s="1" t="s">
        <v>22</v>
      </c>
      <c r="I38" s="1">
        <v>0</v>
      </c>
      <c r="J38" s="1" t="s">
        <v>14</v>
      </c>
      <c r="K38" s="2"/>
      <c r="L38" s="5">
        <f>K38*1534.00</f>
        <v>0</v>
      </c>
    </row>
    <row r="39" spans="1:12" customHeight="1" ht="18">
      <c r="A39" s="1"/>
      <c r="B39" s="1">
        <v>820605</v>
      </c>
      <c r="C39" s="1" t="s">
        <v>150</v>
      </c>
      <c r="D39" s="1" t="s">
        <v>151</v>
      </c>
      <c r="E39" s="3" t="s">
        <v>152</v>
      </c>
      <c r="F39" s="1" t="s">
        <v>153</v>
      </c>
      <c r="G39" s="1">
        <v>0</v>
      </c>
      <c r="H39" s="1" t="s">
        <v>92</v>
      </c>
      <c r="I39" s="1">
        <v>0</v>
      </c>
      <c r="J39" s="1" t="s">
        <v>14</v>
      </c>
      <c r="K39" s="2"/>
      <c r="L39" s="5">
        <f>K39*1238.00</f>
        <v>0</v>
      </c>
    </row>
    <row r="40" spans="1:12" customHeight="1" ht="18">
      <c r="A40" s="1"/>
      <c r="B40" s="1">
        <v>820606</v>
      </c>
      <c r="C40" s="1" t="s">
        <v>154</v>
      </c>
      <c r="D40" s="1" t="s">
        <v>155</v>
      </c>
      <c r="E40" s="3" t="s">
        <v>156</v>
      </c>
      <c r="F40" s="1" t="s">
        <v>157</v>
      </c>
      <c r="G40" s="1">
        <v>2</v>
      </c>
      <c r="H40" s="1" t="s">
        <v>92</v>
      </c>
      <c r="I40" s="1">
        <v>0</v>
      </c>
      <c r="J40" s="1" t="s">
        <v>14</v>
      </c>
      <c r="K40" s="2"/>
      <c r="L40" s="5">
        <f>K40*1575.00</f>
        <v>0</v>
      </c>
    </row>
    <row r="41" spans="1:12" customHeight="1" ht="18">
      <c r="A41" s="1"/>
      <c r="B41" s="1">
        <v>820607</v>
      </c>
      <c r="C41" s="1" t="s">
        <v>158</v>
      </c>
      <c r="D41" s="1" t="s">
        <v>159</v>
      </c>
      <c r="E41" s="3" t="s">
        <v>160</v>
      </c>
      <c r="F41" s="1" t="s">
        <v>161</v>
      </c>
      <c r="G41" s="1">
        <v>0</v>
      </c>
      <c r="H41" s="1" t="s">
        <v>92</v>
      </c>
      <c r="I41" s="1">
        <v>0</v>
      </c>
      <c r="J41" s="1" t="s">
        <v>14</v>
      </c>
      <c r="K41" s="2"/>
      <c r="L41" s="5">
        <f>K41*2181.00</f>
        <v>0</v>
      </c>
    </row>
    <row r="42" spans="1:12" customHeight="1" ht="18">
      <c r="A42" s="1"/>
      <c r="B42" s="1">
        <v>820608</v>
      </c>
      <c r="C42" s="1" t="s">
        <v>162</v>
      </c>
      <c r="D42" s="1" t="s">
        <v>163</v>
      </c>
      <c r="E42" s="3" t="s">
        <v>164</v>
      </c>
      <c r="F42" s="1" t="s">
        <v>165</v>
      </c>
      <c r="G42" s="1">
        <v>10</v>
      </c>
      <c r="H42" s="1" t="s">
        <v>92</v>
      </c>
      <c r="I42" s="1">
        <v>0</v>
      </c>
      <c r="J42" s="1" t="s">
        <v>14</v>
      </c>
      <c r="K42" s="2"/>
      <c r="L42" s="5">
        <f>K42*1533.00</f>
        <v>0</v>
      </c>
    </row>
    <row r="43" spans="1:12" customHeight="1" ht="18">
      <c r="A43" s="1"/>
      <c r="B43" s="1">
        <v>820609</v>
      </c>
      <c r="C43" s="1" t="s">
        <v>166</v>
      </c>
      <c r="D43" s="1" t="s">
        <v>167</v>
      </c>
      <c r="E43" s="3" t="s">
        <v>168</v>
      </c>
      <c r="F43" s="1" t="s">
        <v>169</v>
      </c>
      <c r="G43" s="1">
        <v>6</v>
      </c>
      <c r="H43" s="1" t="s">
        <v>92</v>
      </c>
      <c r="I43" s="1">
        <v>0</v>
      </c>
      <c r="J43" s="1" t="s">
        <v>14</v>
      </c>
      <c r="K43" s="2"/>
      <c r="L43" s="5">
        <f>K43*2276.00</f>
        <v>0</v>
      </c>
    </row>
    <row r="44" spans="1:12" customHeight="1" ht="18">
      <c r="A44" s="1"/>
      <c r="B44" s="1">
        <v>820610</v>
      </c>
      <c r="C44" s="1" t="s">
        <v>170</v>
      </c>
      <c r="D44" s="1" t="s">
        <v>171</v>
      </c>
      <c r="E44" s="3" t="s">
        <v>172</v>
      </c>
      <c r="F44" s="1" t="s">
        <v>173</v>
      </c>
      <c r="G44" s="1">
        <v>7</v>
      </c>
      <c r="H44" s="1" t="s">
        <v>92</v>
      </c>
      <c r="I44" s="1">
        <v>0</v>
      </c>
      <c r="J44" s="1" t="s">
        <v>14</v>
      </c>
      <c r="K44" s="2"/>
      <c r="L44" s="5">
        <f>K44*2593.00</f>
        <v>0</v>
      </c>
    </row>
    <row r="45" spans="1:12" customHeight="1" ht="35">
      <c r="A45" s="1"/>
      <c r="B45" s="1">
        <v>820611</v>
      </c>
      <c r="C45" s="1" t="s">
        <v>174</v>
      </c>
      <c r="D45" s="1" t="s">
        <v>175</v>
      </c>
      <c r="E45" s="3" t="s">
        <v>176</v>
      </c>
      <c r="F45" s="1" t="s">
        <v>177</v>
      </c>
      <c r="G45" s="1">
        <v>7</v>
      </c>
      <c r="H45" s="1" t="s">
        <v>101</v>
      </c>
      <c r="I45" s="1">
        <v>0</v>
      </c>
      <c r="J45" s="1" t="s">
        <v>14</v>
      </c>
      <c r="K45" s="2"/>
      <c r="L45" s="5">
        <f>K45*2016.00</f>
        <v>0</v>
      </c>
    </row>
    <row r="46" spans="1:12" customHeight="1" ht="35">
      <c r="A46" s="1"/>
      <c r="B46" s="1">
        <v>820612</v>
      </c>
      <c r="C46" s="1" t="s">
        <v>178</v>
      </c>
      <c r="D46" s="1" t="s">
        <v>179</v>
      </c>
      <c r="E46" s="3" t="s">
        <v>180</v>
      </c>
      <c r="F46" s="1" t="s">
        <v>181</v>
      </c>
      <c r="G46" s="1">
        <v>0</v>
      </c>
      <c r="H46" s="1">
        <v>0</v>
      </c>
      <c r="I46" s="1">
        <v>0</v>
      </c>
      <c r="J46" s="1" t="s">
        <v>14</v>
      </c>
      <c r="K46" s="2"/>
      <c r="L46" s="5">
        <f>K46*2756.00</f>
        <v>0</v>
      </c>
    </row>
    <row r="47" spans="1:12" customHeight="1" ht="35">
      <c r="A47" s="1"/>
      <c r="B47" s="1">
        <v>820613</v>
      </c>
      <c r="C47" s="1" t="s">
        <v>182</v>
      </c>
      <c r="D47" s="1" t="s">
        <v>183</v>
      </c>
      <c r="E47" s="3" t="s">
        <v>184</v>
      </c>
      <c r="F47" s="1" t="s">
        <v>185</v>
      </c>
      <c r="G47" s="1">
        <v>2</v>
      </c>
      <c r="H47" s="1">
        <v>0</v>
      </c>
      <c r="I47" s="1">
        <v>0</v>
      </c>
      <c r="J47" s="1" t="s">
        <v>14</v>
      </c>
      <c r="K47" s="2"/>
      <c r="L47" s="5">
        <f>K47*3596.00</f>
        <v>0</v>
      </c>
    </row>
    <row r="48" spans="1:12" customHeight="1" ht="35">
      <c r="A48" s="1"/>
      <c r="B48" s="1">
        <v>820614</v>
      </c>
      <c r="C48" s="1" t="s">
        <v>186</v>
      </c>
      <c r="D48" s="1" t="s">
        <v>187</v>
      </c>
      <c r="E48" s="3" t="s">
        <v>152</v>
      </c>
      <c r="F48" s="1" t="s">
        <v>188</v>
      </c>
      <c r="G48" s="1">
        <v>5</v>
      </c>
      <c r="H48" s="1" t="s">
        <v>92</v>
      </c>
      <c r="I48" s="1">
        <v>0</v>
      </c>
      <c r="J48" s="1" t="s">
        <v>14</v>
      </c>
      <c r="K48" s="2"/>
      <c r="L48" s="5">
        <f>K48*1739.00</f>
        <v>0</v>
      </c>
    </row>
    <row r="49" spans="1:12" customHeight="1" ht="35">
      <c r="A49" s="1"/>
      <c r="B49" s="1">
        <v>820615</v>
      </c>
      <c r="C49" s="1" t="s">
        <v>189</v>
      </c>
      <c r="D49" s="1" t="s">
        <v>190</v>
      </c>
      <c r="E49" s="3" t="s">
        <v>191</v>
      </c>
      <c r="F49" s="1" t="s">
        <v>192</v>
      </c>
      <c r="G49" s="1">
        <v>0</v>
      </c>
      <c r="H49" s="1">
        <v>0</v>
      </c>
      <c r="I49" s="1">
        <v>0</v>
      </c>
      <c r="J49" s="1" t="s">
        <v>14</v>
      </c>
      <c r="K49" s="2"/>
      <c r="L49" s="5">
        <f>K49*2442.00</f>
        <v>0</v>
      </c>
    </row>
    <row r="50" spans="1:12" customHeight="1" ht="35">
      <c r="A50" s="1"/>
      <c r="B50" s="1">
        <v>820616</v>
      </c>
      <c r="C50" s="1" t="s">
        <v>193</v>
      </c>
      <c r="D50" s="1" t="s">
        <v>194</v>
      </c>
      <c r="E50" s="3" t="s">
        <v>195</v>
      </c>
      <c r="F50" s="1" t="s">
        <v>196</v>
      </c>
      <c r="G50" s="1">
        <v>8</v>
      </c>
      <c r="H50" s="1">
        <v>0</v>
      </c>
      <c r="I50" s="1">
        <v>0</v>
      </c>
      <c r="J50" s="1" t="s">
        <v>14</v>
      </c>
      <c r="K50" s="2"/>
      <c r="L50" s="5">
        <f>K50*3265.00</f>
        <v>0</v>
      </c>
    </row>
    <row r="51" spans="1:12" customHeight="1" ht="35">
      <c r="A51" s="1"/>
      <c r="B51" s="1">
        <v>834778</v>
      </c>
      <c r="C51" s="1" t="s">
        <v>197</v>
      </c>
      <c r="D51" s="1" t="s">
        <v>198</v>
      </c>
      <c r="E51" s="3" t="s">
        <v>199</v>
      </c>
      <c r="F51" s="1" t="s">
        <v>200</v>
      </c>
      <c r="G51" s="1">
        <v>2</v>
      </c>
      <c r="H51" s="1">
        <v>0</v>
      </c>
      <c r="I51" s="1">
        <v>0</v>
      </c>
      <c r="J51" s="1" t="s">
        <v>14</v>
      </c>
      <c r="K51" s="2"/>
      <c r="L51" s="5">
        <f>K51*2423.00</f>
        <v>0</v>
      </c>
    </row>
    <row r="52" spans="1:12" customHeight="1" ht="35">
      <c r="A52" s="1"/>
      <c r="B52" s="1">
        <v>834779</v>
      </c>
      <c r="C52" s="1" t="s">
        <v>201</v>
      </c>
      <c r="D52" s="1" t="s">
        <v>202</v>
      </c>
      <c r="E52" s="3" t="s">
        <v>203</v>
      </c>
      <c r="F52" s="1" t="s">
        <v>204</v>
      </c>
      <c r="G52" s="1">
        <v>0</v>
      </c>
      <c r="H52" s="1">
        <v>0</v>
      </c>
      <c r="I52" s="1">
        <v>0</v>
      </c>
      <c r="J52" s="1" t="s">
        <v>14</v>
      </c>
      <c r="K52" s="2"/>
      <c r="L52" s="5">
        <f>K52*3418.00</f>
        <v>0</v>
      </c>
    </row>
    <row r="53" spans="1:12" customHeight="1" ht="35">
      <c r="A53" s="1"/>
      <c r="B53" s="1">
        <v>834780</v>
      </c>
      <c r="C53" s="1" t="s">
        <v>205</v>
      </c>
      <c r="D53" s="1" t="s">
        <v>206</v>
      </c>
      <c r="E53" s="3" t="s">
        <v>207</v>
      </c>
      <c r="F53" s="1" t="s">
        <v>208</v>
      </c>
      <c r="G53" s="1">
        <v>0</v>
      </c>
      <c r="H53" s="1">
        <v>0</v>
      </c>
      <c r="I53" s="1">
        <v>0</v>
      </c>
      <c r="J53" s="1" t="s">
        <v>14</v>
      </c>
      <c r="K53" s="2"/>
      <c r="L53" s="5">
        <f>K53*4465.00</f>
        <v>0</v>
      </c>
    </row>
    <row r="54" spans="1:12" customHeight="1" ht="27">
      <c r="A54" s="1"/>
      <c r="B54" s="1">
        <v>820617</v>
      </c>
      <c r="C54" s="1" t="s">
        <v>209</v>
      </c>
      <c r="D54" s="1" t="s">
        <v>210</v>
      </c>
      <c r="E54" s="3" t="s">
        <v>211</v>
      </c>
      <c r="F54" s="1" t="s">
        <v>212</v>
      </c>
      <c r="G54" s="1">
        <v>0</v>
      </c>
      <c r="H54" s="1">
        <v>0</v>
      </c>
      <c r="I54" s="1">
        <v>0</v>
      </c>
      <c r="J54" s="1" t="s">
        <v>14</v>
      </c>
      <c r="K54" s="2"/>
      <c r="L54" s="5">
        <f>K54*1200.00</f>
        <v>0</v>
      </c>
    </row>
    <row r="55" spans="1:12" customHeight="1" ht="27">
      <c r="A55" s="1"/>
      <c r="B55" s="1">
        <v>820618</v>
      </c>
      <c r="C55" s="1" t="s">
        <v>213</v>
      </c>
      <c r="D55" s="1" t="s">
        <v>214</v>
      </c>
      <c r="E55" s="3" t="s">
        <v>215</v>
      </c>
      <c r="F55" s="1" t="s">
        <v>216</v>
      </c>
      <c r="G55" s="1">
        <v>7</v>
      </c>
      <c r="H55" s="1" t="s">
        <v>217</v>
      </c>
      <c r="I55" s="1">
        <v>0</v>
      </c>
      <c r="J55" s="1" t="s">
        <v>14</v>
      </c>
      <c r="K55" s="2"/>
      <c r="L55" s="5">
        <f>K55*1803.00</f>
        <v>0</v>
      </c>
    </row>
    <row r="56" spans="1:12" customHeight="1" ht="27">
      <c r="A56" s="1"/>
      <c r="B56" s="1">
        <v>820619</v>
      </c>
      <c r="C56" s="1" t="s">
        <v>218</v>
      </c>
      <c r="D56" s="1" t="s">
        <v>219</v>
      </c>
      <c r="E56" s="3" t="s">
        <v>220</v>
      </c>
      <c r="F56" s="1" t="s">
        <v>221</v>
      </c>
      <c r="G56" s="1">
        <v>5</v>
      </c>
      <c r="H56" s="1" t="s">
        <v>222</v>
      </c>
      <c r="I56" s="1">
        <v>0</v>
      </c>
      <c r="J56" s="1" t="s">
        <v>14</v>
      </c>
      <c r="K56" s="2"/>
      <c r="L56" s="5">
        <f>K56*1479.00</f>
        <v>0</v>
      </c>
    </row>
    <row r="57" spans="1:12" customHeight="1" ht="27">
      <c r="A57" s="1"/>
      <c r="B57" s="1">
        <v>820620</v>
      </c>
      <c r="C57" s="1" t="s">
        <v>223</v>
      </c>
      <c r="D57" s="1" t="s">
        <v>224</v>
      </c>
      <c r="E57" s="3" t="s">
        <v>225</v>
      </c>
      <c r="F57" s="1" t="s">
        <v>226</v>
      </c>
      <c r="G57" s="1">
        <v>7</v>
      </c>
      <c r="H57" s="1" t="s">
        <v>92</v>
      </c>
      <c r="I57" s="1">
        <v>0</v>
      </c>
      <c r="J57" s="1" t="s">
        <v>14</v>
      </c>
      <c r="K57" s="2"/>
      <c r="L57" s="5">
        <f>K57*1873.00</f>
        <v>0</v>
      </c>
    </row>
    <row r="58" spans="1:12" customHeight="1" ht="53">
      <c r="A58" s="1"/>
      <c r="B58" s="1">
        <v>820621</v>
      </c>
      <c r="C58" s="1" t="s">
        <v>227</v>
      </c>
      <c r="D58" s="1" t="s">
        <v>228</v>
      </c>
      <c r="E58" s="3" t="s">
        <v>229</v>
      </c>
      <c r="F58" s="1" t="s">
        <v>230</v>
      </c>
      <c r="G58" s="1">
        <v>6</v>
      </c>
      <c r="H58" s="1" t="s">
        <v>92</v>
      </c>
      <c r="I58" s="1">
        <v>0</v>
      </c>
      <c r="J58" s="1" t="s">
        <v>14</v>
      </c>
      <c r="K58" s="2"/>
      <c r="L58" s="5">
        <f>K58*1613.00</f>
        <v>0</v>
      </c>
    </row>
    <row r="59" spans="1:12" customHeight="1" ht="53">
      <c r="A59" s="1"/>
      <c r="B59" s="1">
        <v>820622</v>
      </c>
      <c r="C59" s="1" t="s">
        <v>231</v>
      </c>
      <c r="D59" s="1" t="s">
        <v>232</v>
      </c>
      <c r="E59" s="3" t="s">
        <v>233</v>
      </c>
      <c r="F59" s="1" t="s">
        <v>234</v>
      </c>
      <c r="G59" s="1">
        <v>6</v>
      </c>
      <c r="H59" s="1" t="s">
        <v>92</v>
      </c>
      <c r="I59" s="1">
        <v>0</v>
      </c>
      <c r="J59" s="1" t="s">
        <v>14</v>
      </c>
      <c r="K59" s="2"/>
      <c r="L59" s="5">
        <f>K59*2035.00</f>
        <v>0</v>
      </c>
    </row>
    <row r="60" spans="1:12" customHeight="1" ht="105">
      <c r="A60" s="1"/>
      <c r="B60" s="1">
        <v>820654</v>
      </c>
      <c r="C60" s="1" t="s">
        <v>235</v>
      </c>
      <c r="D60" s="1" t="s">
        <v>236</v>
      </c>
      <c r="E60" s="3" t="s">
        <v>237</v>
      </c>
      <c r="F60" s="1" t="s">
        <v>238</v>
      </c>
      <c r="G60" s="1">
        <v>0</v>
      </c>
      <c r="H60" s="1">
        <v>0</v>
      </c>
      <c r="I60" s="1">
        <v>0</v>
      </c>
      <c r="J60" s="1" t="s">
        <v>14</v>
      </c>
      <c r="K60" s="2"/>
      <c r="L60" s="5">
        <f>K60*1537.27</f>
        <v>0</v>
      </c>
    </row>
    <row r="61" spans="1:12" customHeight="1" ht="105">
      <c r="A61" s="1"/>
      <c r="B61" s="1">
        <v>820651</v>
      </c>
      <c r="C61" s="1" t="s">
        <v>239</v>
      </c>
      <c r="D61" s="1" t="s">
        <v>240</v>
      </c>
      <c r="E61" s="3" t="s">
        <v>241</v>
      </c>
      <c r="F61" s="1" t="s">
        <v>242</v>
      </c>
      <c r="G61" s="1">
        <v>0</v>
      </c>
      <c r="H61" s="1">
        <v>0</v>
      </c>
      <c r="I61" s="1">
        <v>0</v>
      </c>
      <c r="J61" s="1" t="s">
        <v>14</v>
      </c>
      <c r="K61" s="2"/>
      <c r="L61" s="5">
        <f>K61*1195.06</f>
        <v>0</v>
      </c>
    </row>
    <row r="62" spans="1:12" customHeight="1" ht="105">
      <c r="A62" s="1"/>
      <c r="B62" s="1">
        <v>820655</v>
      </c>
      <c r="C62" s="1" t="s">
        <v>243</v>
      </c>
      <c r="D62" s="1" t="s">
        <v>244</v>
      </c>
      <c r="E62" s="3" t="s">
        <v>245</v>
      </c>
      <c r="F62" s="1" t="s">
        <v>246</v>
      </c>
      <c r="G62" s="1">
        <v>0</v>
      </c>
      <c r="H62" s="1">
        <v>0</v>
      </c>
      <c r="I62" s="1">
        <v>0</v>
      </c>
      <c r="J62" s="1" t="s">
        <v>14</v>
      </c>
      <c r="K62" s="2"/>
      <c r="L62" s="5">
        <f>K62*2165.65</f>
        <v>0</v>
      </c>
    </row>
    <row r="63" spans="1:12" customHeight="1" ht="105">
      <c r="A63" s="1"/>
      <c r="B63" s="1">
        <v>820652</v>
      </c>
      <c r="C63" s="1" t="s">
        <v>247</v>
      </c>
      <c r="D63" s="1" t="s">
        <v>248</v>
      </c>
      <c r="E63" s="3" t="s">
        <v>249</v>
      </c>
      <c r="F63" s="1" t="s">
        <v>250</v>
      </c>
      <c r="G63" s="1">
        <v>0</v>
      </c>
      <c r="H63" s="1">
        <v>0</v>
      </c>
      <c r="I63" s="1">
        <v>0</v>
      </c>
      <c r="J63" s="1" t="s">
        <v>14</v>
      </c>
      <c r="K63" s="2"/>
      <c r="L63" s="5">
        <f>K63*1811.16</f>
        <v>0</v>
      </c>
    </row>
    <row r="64" spans="1:12" customHeight="1" ht="105">
      <c r="A64" s="1"/>
      <c r="B64" s="1">
        <v>820656</v>
      </c>
      <c r="C64" s="1" t="s">
        <v>251</v>
      </c>
      <c r="D64" s="1" t="s">
        <v>252</v>
      </c>
      <c r="E64" s="3" t="s">
        <v>253</v>
      </c>
      <c r="F64" s="1" t="s">
        <v>254</v>
      </c>
      <c r="G64" s="1">
        <v>0</v>
      </c>
      <c r="H64" s="1">
        <v>0</v>
      </c>
      <c r="I64" s="1">
        <v>0</v>
      </c>
      <c r="J64" s="1" t="s">
        <v>14</v>
      </c>
      <c r="K64" s="2"/>
      <c r="L64" s="5">
        <f>K64*2741.51</f>
        <v>0</v>
      </c>
    </row>
    <row r="65" spans="1:12" customHeight="1" ht="105">
      <c r="A65" s="1"/>
      <c r="B65" s="1">
        <v>820653</v>
      </c>
      <c r="C65" s="1" t="s">
        <v>255</v>
      </c>
      <c r="D65" s="1" t="s">
        <v>256</v>
      </c>
      <c r="E65" s="3" t="s">
        <v>257</v>
      </c>
      <c r="F65" s="1" t="s">
        <v>258</v>
      </c>
      <c r="G65" s="1">
        <v>0</v>
      </c>
      <c r="H65" s="1">
        <v>0</v>
      </c>
      <c r="I65" s="1">
        <v>0</v>
      </c>
      <c r="J65" s="1" t="s">
        <v>14</v>
      </c>
      <c r="K65" s="2"/>
      <c r="L65" s="5">
        <f>K65*2345.22</f>
        <v>0</v>
      </c>
    </row>
    <row r="66" spans="1:12" customHeight="1" ht="105">
      <c r="A66" s="1"/>
      <c r="B66" s="1">
        <v>820657</v>
      </c>
      <c r="C66" s="1" t="s">
        <v>259</v>
      </c>
      <c r="D66" s="1" t="s">
        <v>260</v>
      </c>
      <c r="E66" s="3" t="s">
        <v>261</v>
      </c>
      <c r="F66" s="1" t="s">
        <v>262</v>
      </c>
      <c r="G66" s="1">
        <v>0</v>
      </c>
      <c r="H66" s="1">
        <v>0</v>
      </c>
      <c r="I66" s="1">
        <v>0</v>
      </c>
      <c r="J66" s="1" t="s">
        <v>14</v>
      </c>
      <c r="K66" s="2"/>
      <c r="L66" s="5">
        <f>K66*3495.38</f>
        <v>0</v>
      </c>
    </row>
    <row r="67" spans="1:12" customHeight="1" ht="105">
      <c r="A67" s="1"/>
      <c r="B67" s="1">
        <v>824785</v>
      </c>
      <c r="C67" s="1" t="s">
        <v>263</v>
      </c>
      <c r="D67" s="1" t="s">
        <v>264</v>
      </c>
      <c r="E67" s="3" t="s">
        <v>265</v>
      </c>
      <c r="F67" s="1" t="s">
        <v>266</v>
      </c>
      <c r="G67" s="1">
        <v>8</v>
      </c>
      <c r="H67" s="1">
        <v>0</v>
      </c>
      <c r="I67" s="1">
        <v>0</v>
      </c>
      <c r="J67" s="1" t="s">
        <v>14</v>
      </c>
      <c r="K67" s="2"/>
      <c r="L67" s="5">
        <f>K67*1169.05</f>
        <v>0</v>
      </c>
    </row>
    <row r="68" spans="1:12" customHeight="1" ht="105">
      <c r="A68" s="1"/>
      <c r="B68" s="1">
        <v>824787</v>
      </c>
      <c r="C68" s="1" t="s">
        <v>267</v>
      </c>
      <c r="D68" s="1" t="s">
        <v>268</v>
      </c>
      <c r="E68" s="3" t="s">
        <v>269</v>
      </c>
      <c r="F68" s="1" t="s">
        <v>270</v>
      </c>
      <c r="G68" s="1">
        <v>6</v>
      </c>
      <c r="H68" s="1">
        <v>0</v>
      </c>
      <c r="I68" s="1">
        <v>0</v>
      </c>
      <c r="J68" s="1" t="s">
        <v>14</v>
      </c>
      <c r="K68" s="2"/>
      <c r="L68" s="5">
        <f>K68*1702.39</f>
        <v>0</v>
      </c>
    </row>
    <row r="69" spans="1:12" customHeight="1" ht="105">
      <c r="A69" s="1"/>
      <c r="B69" s="1">
        <v>824789</v>
      </c>
      <c r="C69" s="1" t="s">
        <v>271</v>
      </c>
      <c r="D69" s="1" t="s">
        <v>272</v>
      </c>
      <c r="E69" s="3" t="s">
        <v>273</v>
      </c>
      <c r="F69" s="1" t="s">
        <v>274</v>
      </c>
      <c r="G69" s="1">
        <v>6</v>
      </c>
      <c r="H69" s="1">
        <v>0</v>
      </c>
      <c r="I69" s="1">
        <v>0</v>
      </c>
      <c r="J69" s="1" t="s">
        <v>14</v>
      </c>
      <c r="K69" s="2"/>
      <c r="L69" s="5">
        <f>K69*2270.40</f>
        <v>0</v>
      </c>
    </row>
    <row r="70" spans="1:12" customHeight="1" ht="105">
      <c r="A70" s="1"/>
      <c r="B70" s="1">
        <v>824791</v>
      </c>
      <c r="C70" s="1" t="s">
        <v>275</v>
      </c>
      <c r="D70" s="1" t="s">
        <v>276</v>
      </c>
      <c r="E70" s="3" t="s">
        <v>277</v>
      </c>
      <c r="F70" s="1" t="s">
        <v>278</v>
      </c>
      <c r="G70" s="1">
        <v>5</v>
      </c>
      <c r="H70" s="1">
        <v>0</v>
      </c>
      <c r="I70" s="1">
        <v>0</v>
      </c>
      <c r="J70" s="1" t="s">
        <v>14</v>
      </c>
      <c r="K70" s="2"/>
      <c r="L70" s="5">
        <f>K70*2641.92</f>
        <v>0</v>
      </c>
    </row>
    <row r="71" spans="1:12" customHeight="1" ht="105">
      <c r="A71" s="1"/>
      <c r="B71" s="1">
        <v>829311</v>
      </c>
      <c r="C71" s="1" t="s">
        <v>279</v>
      </c>
      <c r="D71" s="1" t="s">
        <v>280</v>
      </c>
      <c r="E71" s="3" t="s">
        <v>281</v>
      </c>
      <c r="F71" s="1" t="s">
        <v>282</v>
      </c>
      <c r="G71" s="1">
        <v>9</v>
      </c>
      <c r="H71" s="1">
        <v>0</v>
      </c>
      <c r="I71" s="1">
        <v>0</v>
      </c>
      <c r="J71" s="1" t="s">
        <v>14</v>
      </c>
      <c r="K71" s="2"/>
      <c r="L71" s="5">
        <f>K71*1170.70</f>
        <v>0</v>
      </c>
    </row>
    <row r="72" spans="1:12" customHeight="1" ht="105">
      <c r="A72" s="1"/>
      <c r="B72" s="1">
        <v>829312</v>
      </c>
      <c r="C72" s="1" t="s">
        <v>283</v>
      </c>
      <c r="D72" s="1" t="s">
        <v>284</v>
      </c>
      <c r="E72" s="3" t="s">
        <v>285</v>
      </c>
      <c r="F72" s="1" t="s">
        <v>286</v>
      </c>
      <c r="G72" s="1">
        <v>7</v>
      </c>
      <c r="H72" s="1">
        <v>0</v>
      </c>
      <c r="I72" s="1">
        <v>0</v>
      </c>
      <c r="J72" s="1" t="s">
        <v>14</v>
      </c>
      <c r="K72" s="2"/>
      <c r="L72" s="5">
        <f>K72*1735.41</f>
        <v>0</v>
      </c>
    </row>
    <row r="73" spans="1:12" customHeight="1" ht="105">
      <c r="A73" s="1"/>
      <c r="B73" s="1">
        <v>829313</v>
      </c>
      <c r="C73" s="1" t="s">
        <v>287</v>
      </c>
      <c r="D73" s="1" t="s">
        <v>288</v>
      </c>
      <c r="E73" s="3" t="s">
        <v>289</v>
      </c>
      <c r="F73" s="1" t="s">
        <v>290</v>
      </c>
      <c r="G73" s="1" t="s">
        <v>26</v>
      </c>
      <c r="H73" s="1">
        <v>0</v>
      </c>
      <c r="I73" s="1">
        <v>0</v>
      </c>
      <c r="J73" s="1" t="s">
        <v>14</v>
      </c>
      <c r="K73" s="2"/>
      <c r="L73" s="5">
        <f>K73*2293.52</f>
        <v>0</v>
      </c>
    </row>
    <row r="74" spans="1:12" customHeight="1" ht="105">
      <c r="A74" s="1"/>
      <c r="B74" s="1">
        <v>829314</v>
      </c>
      <c r="C74" s="1" t="s">
        <v>291</v>
      </c>
      <c r="D74" s="1" t="s">
        <v>292</v>
      </c>
      <c r="E74" s="3" t="s">
        <v>293</v>
      </c>
      <c r="F74" s="1" t="s">
        <v>294</v>
      </c>
      <c r="G74" s="1" t="s">
        <v>26</v>
      </c>
      <c r="H74" s="1">
        <v>0</v>
      </c>
      <c r="I74" s="1">
        <v>0</v>
      </c>
      <c r="J74" s="1" t="s">
        <v>14</v>
      </c>
      <c r="K74" s="2"/>
      <c r="L74" s="5">
        <f>K74*2726.13</f>
        <v>0</v>
      </c>
    </row>
    <row r="75" spans="1:12" customHeight="1" ht="105">
      <c r="A75" s="1"/>
      <c r="B75" s="1">
        <v>824786</v>
      </c>
      <c r="C75" s="1" t="s">
        <v>295</v>
      </c>
      <c r="D75" s="1" t="s">
        <v>296</v>
      </c>
      <c r="E75" s="3" t="s">
        <v>297</v>
      </c>
      <c r="F75" s="1" t="s">
        <v>298</v>
      </c>
      <c r="G75" s="1">
        <v>5</v>
      </c>
      <c r="H75" s="1">
        <v>0</v>
      </c>
      <c r="I75" s="1">
        <v>0</v>
      </c>
      <c r="J75" s="1" t="s">
        <v>14</v>
      </c>
      <c r="K75" s="2"/>
      <c r="L75" s="5">
        <f>K75*1316.01</f>
        <v>0</v>
      </c>
    </row>
    <row r="76" spans="1:12" customHeight="1" ht="105">
      <c r="A76" s="1"/>
      <c r="B76" s="1">
        <v>824788</v>
      </c>
      <c r="C76" s="1" t="s">
        <v>299</v>
      </c>
      <c r="D76" s="1" t="s">
        <v>300</v>
      </c>
      <c r="E76" s="3" t="s">
        <v>301</v>
      </c>
      <c r="F76" s="1" t="s">
        <v>302</v>
      </c>
      <c r="G76" s="1">
        <v>7</v>
      </c>
      <c r="H76" s="1">
        <v>0</v>
      </c>
      <c r="I76" s="1">
        <v>0</v>
      </c>
      <c r="J76" s="1" t="s">
        <v>14</v>
      </c>
      <c r="K76" s="2"/>
      <c r="L76" s="5">
        <f>K76*1902.18</f>
        <v>0</v>
      </c>
    </row>
    <row r="77" spans="1:12" customHeight="1" ht="105">
      <c r="A77" s="1"/>
      <c r="B77" s="1">
        <v>824790</v>
      </c>
      <c r="C77" s="1" t="s">
        <v>303</v>
      </c>
      <c r="D77" s="1" t="s">
        <v>304</v>
      </c>
      <c r="E77" s="3" t="s">
        <v>305</v>
      </c>
      <c r="F77" s="1" t="s">
        <v>306</v>
      </c>
      <c r="G77" s="1">
        <v>5</v>
      </c>
      <c r="H77" s="1">
        <v>0</v>
      </c>
      <c r="I77" s="1">
        <v>0</v>
      </c>
      <c r="J77" s="1" t="s">
        <v>14</v>
      </c>
      <c r="K77" s="2"/>
      <c r="L77" s="5">
        <f>K77*2496.61</f>
        <v>0</v>
      </c>
    </row>
    <row r="78" spans="1:12" customHeight="1" ht="105">
      <c r="A78" s="1"/>
      <c r="B78" s="1">
        <v>824792</v>
      </c>
      <c r="C78" s="1" t="s">
        <v>307</v>
      </c>
      <c r="D78" s="1" t="s">
        <v>308</v>
      </c>
      <c r="E78" s="3" t="s">
        <v>309</v>
      </c>
      <c r="F78" s="1" t="s">
        <v>310</v>
      </c>
      <c r="G78" s="1">
        <v>3</v>
      </c>
      <c r="H78" s="1">
        <v>0</v>
      </c>
      <c r="I78" s="1">
        <v>0</v>
      </c>
      <c r="J78" s="1" t="s">
        <v>14</v>
      </c>
      <c r="K78" s="2"/>
      <c r="L78" s="5">
        <f>K78*3216.54</f>
        <v>0</v>
      </c>
    </row>
    <row r="79" spans="1:12" customHeight="1" ht="105">
      <c r="A79" s="1"/>
      <c r="B79" s="1">
        <v>829315</v>
      </c>
      <c r="C79" s="1" t="s">
        <v>311</v>
      </c>
      <c r="D79" s="1" t="s">
        <v>312</v>
      </c>
      <c r="E79" s="3" t="s">
        <v>313</v>
      </c>
      <c r="F79" s="1" t="s">
        <v>314</v>
      </c>
      <c r="G79" s="1">
        <v>0</v>
      </c>
      <c r="H79" s="1">
        <v>0</v>
      </c>
      <c r="I79" s="1">
        <v>0</v>
      </c>
      <c r="J79" s="1" t="s">
        <v>14</v>
      </c>
      <c r="K79" s="2"/>
      <c r="L79" s="5">
        <f>K79*1287.94</f>
        <v>0</v>
      </c>
    </row>
    <row r="80" spans="1:12" customHeight="1" ht="105">
      <c r="A80" s="1"/>
      <c r="B80" s="1">
        <v>829316</v>
      </c>
      <c r="C80" s="1" t="s">
        <v>315</v>
      </c>
      <c r="D80" s="1" t="s">
        <v>316</v>
      </c>
      <c r="E80" s="3" t="s">
        <v>317</v>
      </c>
      <c r="F80" s="1" t="s">
        <v>318</v>
      </c>
      <c r="G80" s="1">
        <v>2</v>
      </c>
      <c r="H80" s="1">
        <v>0</v>
      </c>
      <c r="I80" s="1">
        <v>0</v>
      </c>
      <c r="J80" s="1" t="s">
        <v>14</v>
      </c>
      <c r="K80" s="2"/>
      <c r="L80" s="5">
        <f>K80*1862.55</f>
        <v>0</v>
      </c>
    </row>
    <row r="81" spans="1:12" customHeight="1" ht="105">
      <c r="A81" s="1"/>
      <c r="B81" s="1">
        <v>829317</v>
      </c>
      <c r="C81" s="1" t="s">
        <v>319</v>
      </c>
      <c r="D81" s="1" t="s">
        <v>320</v>
      </c>
      <c r="E81" s="3" t="s">
        <v>321</v>
      </c>
      <c r="F81" s="1" t="s">
        <v>322</v>
      </c>
      <c r="G81" s="1">
        <v>0</v>
      </c>
      <c r="H81" s="1">
        <v>0</v>
      </c>
      <c r="I81" s="1">
        <v>0</v>
      </c>
      <c r="J81" s="1" t="s">
        <v>14</v>
      </c>
      <c r="K81" s="2"/>
      <c r="L81" s="5">
        <f>K81*2493.31</f>
        <v>0</v>
      </c>
    </row>
    <row r="82" spans="1:12" customHeight="1" ht="105">
      <c r="A82" s="1"/>
      <c r="B82" s="1">
        <v>829318</v>
      </c>
      <c r="C82" s="1" t="s">
        <v>323</v>
      </c>
      <c r="D82" s="1" t="s">
        <v>324</v>
      </c>
      <c r="E82" s="3" t="s">
        <v>325</v>
      </c>
      <c r="F82" s="1" t="s">
        <v>326</v>
      </c>
      <c r="G82" s="1">
        <v>0</v>
      </c>
      <c r="H82" s="1">
        <v>0</v>
      </c>
      <c r="I82" s="1">
        <v>0</v>
      </c>
      <c r="J82" s="1" t="s">
        <v>14</v>
      </c>
      <c r="K82" s="2"/>
      <c r="L82" s="5">
        <f>K82*3271.03</f>
        <v>0</v>
      </c>
    </row>
    <row r="83" spans="1:12" customHeight="1" ht="35">
      <c r="A83" s="1"/>
      <c r="B83" s="1">
        <v>824793</v>
      </c>
      <c r="C83" s="1" t="s">
        <v>327</v>
      </c>
      <c r="D83" s="1" t="s">
        <v>328</v>
      </c>
      <c r="E83" s="3" t="s">
        <v>329</v>
      </c>
      <c r="F83" s="1" t="s">
        <v>330</v>
      </c>
      <c r="G83" s="1">
        <v>10</v>
      </c>
      <c r="H83" s="1">
        <v>0</v>
      </c>
      <c r="I83" s="1">
        <v>0</v>
      </c>
      <c r="J83" s="1" t="s">
        <v>14</v>
      </c>
      <c r="K83" s="2"/>
      <c r="L83" s="5">
        <f>K83*1023.74</f>
        <v>0</v>
      </c>
    </row>
    <row r="84" spans="1:12" customHeight="1" ht="35">
      <c r="A84" s="1"/>
      <c r="B84" s="1">
        <v>824794</v>
      </c>
      <c r="C84" s="1" t="s">
        <v>331</v>
      </c>
      <c r="D84" s="1" t="s">
        <v>332</v>
      </c>
      <c r="E84" s="3" t="s">
        <v>333</v>
      </c>
      <c r="F84" s="1" t="s">
        <v>334</v>
      </c>
      <c r="G84" s="1">
        <v>5</v>
      </c>
      <c r="H84" s="1">
        <v>0</v>
      </c>
      <c r="I84" s="1">
        <v>0</v>
      </c>
      <c r="J84" s="1" t="s">
        <v>14</v>
      </c>
      <c r="K84" s="2"/>
      <c r="L84" s="5">
        <f>K84*1207.03</f>
        <v>0</v>
      </c>
    </row>
    <row r="85" spans="1:12" customHeight="1" ht="35">
      <c r="A85" s="1"/>
      <c r="B85" s="1">
        <v>824795</v>
      </c>
      <c r="C85" s="1" t="s">
        <v>335</v>
      </c>
      <c r="D85" s="1" t="s">
        <v>336</v>
      </c>
      <c r="E85" s="3" t="s">
        <v>337</v>
      </c>
      <c r="F85" s="1" t="s">
        <v>338</v>
      </c>
      <c r="G85" s="1">
        <v>0</v>
      </c>
      <c r="H85" s="1">
        <v>0</v>
      </c>
      <c r="I85" s="1">
        <v>0</v>
      </c>
      <c r="J85" s="1" t="s">
        <v>14</v>
      </c>
      <c r="K85" s="2"/>
      <c r="L85" s="5">
        <f>K85*1436.54</f>
        <v>0</v>
      </c>
    </row>
    <row r="86" spans="1:12" customHeight="1" ht="35">
      <c r="A86" s="1"/>
      <c r="B86" s="1">
        <v>824796</v>
      </c>
      <c r="C86" s="1" t="s">
        <v>339</v>
      </c>
      <c r="D86" s="1" t="s">
        <v>340</v>
      </c>
      <c r="E86" s="3" t="s">
        <v>341</v>
      </c>
      <c r="F86" s="1" t="s">
        <v>342</v>
      </c>
      <c r="G86" s="1">
        <v>10</v>
      </c>
      <c r="H86" s="1">
        <v>0</v>
      </c>
      <c r="I86" s="1">
        <v>0</v>
      </c>
      <c r="J86" s="1" t="s">
        <v>14</v>
      </c>
      <c r="K86" s="2"/>
      <c r="L86" s="5">
        <f>K86*1426.64</f>
        <v>0</v>
      </c>
    </row>
    <row r="87" spans="1:12" customHeight="1" ht="35">
      <c r="A87" s="1"/>
      <c r="B87" s="1">
        <v>824797</v>
      </c>
      <c r="C87" s="1" t="s">
        <v>343</v>
      </c>
      <c r="D87" s="1" t="s">
        <v>344</v>
      </c>
      <c r="E87" s="3" t="s">
        <v>345</v>
      </c>
      <c r="F87" s="1" t="s">
        <v>346</v>
      </c>
      <c r="G87" s="1">
        <v>5</v>
      </c>
      <c r="H87" s="1">
        <v>0</v>
      </c>
      <c r="I87" s="1">
        <v>0</v>
      </c>
      <c r="J87" s="1" t="s">
        <v>14</v>
      </c>
      <c r="K87" s="2"/>
      <c r="L87" s="5">
        <f>K87*1619.83</f>
        <v>0</v>
      </c>
    </row>
    <row r="88" spans="1:12" customHeight="1" ht="35">
      <c r="A88" s="1"/>
      <c r="B88" s="1">
        <v>824798</v>
      </c>
      <c r="C88" s="1" t="s">
        <v>347</v>
      </c>
      <c r="D88" s="1" t="s">
        <v>348</v>
      </c>
      <c r="E88" s="3" t="s">
        <v>349</v>
      </c>
      <c r="F88" s="1" t="s">
        <v>350</v>
      </c>
      <c r="G88" s="1">
        <v>0</v>
      </c>
      <c r="H88" s="1">
        <v>0</v>
      </c>
      <c r="I88" s="1">
        <v>0</v>
      </c>
      <c r="J88" s="1" t="s">
        <v>14</v>
      </c>
      <c r="K88" s="2"/>
      <c r="L88" s="5">
        <f>K88*2158.12</f>
        <v>0</v>
      </c>
    </row>
    <row r="89" spans="1:12" customHeight="1" ht="35">
      <c r="A89" s="1"/>
      <c r="B89" s="1">
        <v>824799</v>
      </c>
      <c r="C89" s="1" t="s">
        <v>351</v>
      </c>
      <c r="D89" s="1" t="s">
        <v>352</v>
      </c>
      <c r="E89" s="3" t="s">
        <v>353</v>
      </c>
      <c r="F89" s="1" t="s">
        <v>354</v>
      </c>
      <c r="G89" s="1">
        <v>5</v>
      </c>
      <c r="H89" s="1">
        <v>0</v>
      </c>
      <c r="I89" s="1">
        <v>0</v>
      </c>
      <c r="J89" s="1" t="s">
        <v>14</v>
      </c>
      <c r="K89" s="2"/>
      <c r="L89" s="5">
        <f>K89*1892.28</f>
        <v>0</v>
      </c>
    </row>
    <row r="90" spans="1:12" customHeight="1" ht="35">
      <c r="A90" s="1"/>
      <c r="B90" s="1">
        <v>824800</v>
      </c>
      <c r="C90" s="1" t="s">
        <v>355</v>
      </c>
      <c r="D90" s="1" t="s">
        <v>356</v>
      </c>
      <c r="E90" s="3" t="s">
        <v>357</v>
      </c>
      <c r="F90" s="1" t="s">
        <v>358</v>
      </c>
      <c r="G90" s="1">
        <v>5</v>
      </c>
      <c r="H90" s="1">
        <v>0</v>
      </c>
      <c r="I90" s="1">
        <v>0</v>
      </c>
      <c r="J90" s="1" t="s">
        <v>14</v>
      </c>
      <c r="K90" s="2"/>
      <c r="L90" s="5">
        <f>K90*2204.35</f>
        <v>0</v>
      </c>
    </row>
    <row r="91" spans="1:12" customHeight="1" ht="35">
      <c r="A91" s="1"/>
      <c r="B91" s="1">
        <v>824801</v>
      </c>
      <c r="C91" s="1" t="s">
        <v>359</v>
      </c>
      <c r="D91" s="1" t="s">
        <v>360</v>
      </c>
      <c r="E91" s="3" t="s">
        <v>361</v>
      </c>
      <c r="F91" s="1" t="s">
        <v>362</v>
      </c>
      <c r="G91" s="1">
        <v>0</v>
      </c>
      <c r="H91" s="1">
        <v>0</v>
      </c>
      <c r="I91" s="1">
        <v>0</v>
      </c>
      <c r="J91" s="1" t="s">
        <v>14</v>
      </c>
      <c r="K91" s="2"/>
      <c r="L91" s="5">
        <f>K91*2879.69</f>
        <v>0</v>
      </c>
    </row>
    <row r="92" spans="1:12" customHeight="1" ht="35">
      <c r="A92" s="1"/>
      <c r="B92" s="1">
        <v>824802</v>
      </c>
      <c r="C92" s="1" t="s">
        <v>363</v>
      </c>
      <c r="D92" s="1" t="s">
        <v>364</v>
      </c>
      <c r="E92" s="3" t="s">
        <v>365</v>
      </c>
      <c r="F92" s="1" t="s">
        <v>358</v>
      </c>
      <c r="G92" s="1" t="s">
        <v>26</v>
      </c>
      <c r="H92" s="1">
        <v>0</v>
      </c>
      <c r="I92" s="1">
        <v>0</v>
      </c>
      <c r="J92" s="1" t="s">
        <v>14</v>
      </c>
      <c r="K92" s="2"/>
      <c r="L92" s="5">
        <f>K92*2204.35</f>
        <v>0</v>
      </c>
    </row>
    <row r="93" spans="1:12" customHeight="1" ht="35">
      <c r="A93" s="1"/>
      <c r="B93" s="1">
        <v>824803</v>
      </c>
      <c r="C93" s="1" t="s">
        <v>366</v>
      </c>
      <c r="D93" s="1" t="s">
        <v>367</v>
      </c>
      <c r="E93" s="3" t="s">
        <v>368</v>
      </c>
      <c r="F93" s="1" t="s">
        <v>369</v>
      </c>
      <c r="G93" s="1">
        <v>0</v>
      </c>
      <c r="H93" s="1">
        <v>0</v>
      </c>
      <c r="I93" s="1">
        <v>0</v>
      </c>
      <c r="J93" s="1" t="s">
        <v>14</v>
      </c>
      <c r="K93" s="2"/>
      <c r="L93" s="5">
        <f>K93*2303.42</f>
        <v>0</v>
      </c>
    </row>
    <row r="94" spans="1:12" customHeight="1" ht="35">
      <c r="A94" s="1"/>
      <c r="B94" s="1">
        <v>824804</v>
      </c>
      <c r="C94" s="1" t="s">
        <v>370</v>
      </c>
      <c r="D94" s="1" t="s">
        <v>371</v>
      </c>
      <c r="E94" s="3" t="s">
        <v>372</v>
      </c>
      <c r="F94" s="1" t="s">
        <v>373</v>
      </c>
      <c r="G94" s="1">
        <v>0</v>
      </c>
      <c r="H94" s="1">
        <v>0</v>
      </c>
      <c r="I94" s="1">
        <v>0</v>
      </c>
      <c r="J94" s="1" t="s">
        <v>14</v>
      </c>
      <c r="K94" s="2"/>
      <c r="L94" s="5">
        <f>K94*2544.50</f>
        <v>0</v>
      </c>
    </row>
    <row r="95" spans="1:12" customHeight="1" ht="105">
      <c r="A95" s="1"/>
      <c r="B95" s="1">
        <v>823192</v>
      </c>
      <c r="C95" s="1" t="s">
        <v>374</v>
      </c>
      <c r="D95" s="1" t="s">
        <v>375</v>
      </c>
      <c r="E95" s="3" t="s">
        <v>376</v>
      </c>
      <c r="F95" s="1" t="s">
        <v>377</v>
      </c>
      <c r="G95" s="1" t="s">
        <v>26</v>
      </c>
      <c r="H95" s="1">
        <v>0</v>
      </c>
      <c r="I95" s="1">
        <v>0</v>
      </c>
      <c r="J95" s="1" t="s">
        <v>14</v>
      </c>
      <c r="K95" s="2"/>
      <c r="L95" s="5">
        <f>K95*790.92</f>
        <v>0</v>
      </c>
    </row>
    <row r="96" spans="1:12" customHeight="1" ht="105">
      <c r="A96" s="1"/>
      <c r="B96" s="1">
        <v>823193</v>
      </c>
      <c r="C96" s="1" t="s">
        <v>378</v>
      </c>
      <c r="D96" s="1" t="s">
        <v>379</v>
      </c>
      <c r="E96" s="3" t="s">
        <v>380</v>
      </c>
      <c r="F96" s="1" t="s">
        <v>381</v>
      </c>
      <c r="G96" s="1" t="s">
        <v>26</v>
      </c>
      <c r="H96" s="1">
        <v>0</v>
      </c>
      <c r="I96" s="1">
        <v>0</v>
      </c>
      <c r="J96" s="1" t="s">
        <v>14</v>
      </c>
      <c r="K96" s="2"/>
      <c r="L96" s="5">
        <f>K96*1122.82</f>
        <v>0</v>
      </c>
    </row>
    <row r="97" spans="1:12" customHeight="1" ht="105">
      <c r="A97" s="1"/>
      <c r="B97" s="1">
        <v>823194</v>
      </c>
      <c r="C97" s="1" t="s">
        <v>382</v>
      </c>
      <c r="D97" s="1" t="s">
        <v>383</v>
      </c>
      <c r="E97" s="3" t="s">
        <v>384</v>
      </c>
      <c r="F97" s="1" t="s">
        <v>385</v>
      </c>
      <c r="G97" s="1" t="s">
        <v>26</v>
      </c>
      <c r="H97" s="1">
        <v>0</v>
      </c>
      <c r="I97" s="1">
        <v>0</v>
      </c>
      <c r="J97" s="1" t="s">
        <v>14</v>
      </c>
      <c r="K97" s="2"/>
      <c r="L97" s="5">
        <f>K97*1429.94</f>
        <v>0</v>
      </c>
    </row>
    <row r="98" spans="1:12" customHeight="1" ht="105">
      <c r="A98" s="1"/>
      <c r="B98" s="1">
        <v>824045</v>
      </c>
      <c r="C98" s="1" t="s">
        <v>386</v>
      </c>
      <c r="D98" s="1" t="s">
        <v>387</v>
      </c>
      <c r="E98" s="3" t="s">
        <v>388</v>
      </c>
      <c r="F98" s="1" t="s">
        <v>389</v>
      </c>
      <c r="G98" s="1" t="s">
        <v>26</v>
      </c>
      <c r="H98" s="1">
        <v>0</v>
      </c>
      <c r="I98" s="1">
        <v>0</v>
      </c>
      <c r="J98" s="1" t="s">
        <v>14</v>
      </c>
      <c r="K98" s="2"/>
      <c r="L98" s="5">
        <f>K98*1200.42</f>
        <v>0</v>
      </c>
    </row>
    <row r="99" spans="1:12" customHeight="1" ht="105">
      <c r="A99" s="1"/>
      <c r="B99" s="1">
        <v>824046</v>
      </c>
      <c r="C99" s="1" t="s">
        <v>390</v>
      </c>
      <c r="D99" s="1" t="s">
        <v>391</v>
      </c>
      <c r="E99" s="3" t="s">
        <v>392</v>
      </c>
      <c r="F99" s="1" t="s">
        <v>46</v>
      </c>
      <c r="G99" s="1" t="s">
        <v>26</v>
      </c>
      <c r="H99" s="1">
        <v>0</v>
      </c>
      <c r="I99" s="1">
        <v>0</v>
      </c>
      <c r="J99" s="1" t="s">
        <v>14</v>
      </c>
      <c r="K99" s="2"/>
      <c r="L99" s="5">
        <f>K99*1679.27</f>
        <v>0</v>
      </c>
    </row>
    <row r="100" spans="1:12" customHeight="1" ht="105">
      <c r="A100" s="1"/>
      <c r="B100" s="1">
        <v>824047</v>
      </c>
      <c r="C100" s="1" t="s">
        <v>393</v>
      </c>
      <c r="D100" s="1" t="s">
        <v>394</v>
      </c>
      <c r="E100" s="3" t="s">
        <v>395</v>
      </c>
      <c r="F100" s="1" t="s">
        <v>396</v>
      </c>
      <c r="G100" s="1" t="s">
        <v>26</v>
      </c>
      <c r="H100" s="1">
        <v>0</v>
      </c>
      <c r="I100" s="1">
        <v>0</v>
      </c>
      <c r="J100" s="1" t="s">
        <v>14</v>
      </c>
      <c r="K100" s="2"/>
      <c r="L100" s="5">
        <f>K100*2172.98</f>
        <v>0</v>
      </c>
    </row>
    <row r="101" spans="1:12">
      <c r="A101" s="1"/>
      <c r="B101" s="1">
        <v>837028</v>
      </c>
      <c r="C101" s="1" t="s">
        <v>397</v>
      </c>
      <c r="D101" s="1" t="s">
        <v>398</v>
      </c>
      <c r="E101" s="3" t="s">
        <v>399</v>
      </c>
      <c r="F101" s="1" t="s">
        <v>400</v>
      </c>
      <c r="G101" s="1">
        <v>9</v>
      </c>
      <c r="H101" s="1">
        <v>0</v>
      </c>
      <c r="I101" s="1">
        <v>0</v>
      </c>
      <c r="J101" s="1" t="s">
        <v>14</v>
      </c>
      <c r="K101" s="2"/>
      <c r="L101" s="5">
        <f>K101*1185.63</f>
        <v>0</v>
      </c>
    </row>
    <row r="102" spans="1:12">
      <c r="A102" s="1"/>
      <c r="B102" s="1">
        <v>837029</v>
      </c>
      <c r="C102" s="1" t="s">
        <v>401</v>
      </c>
      <c r="D102" s="1" t="s">
        <v>402</v>
      </c>
      <c r="E102" s="3" t="s">
        <v>403</v>
      </c>
      <c r="F102" s="1" t="s">
        <v>404</v>
      </c>
      <c r="G102" s="1">
        <v>9</v>
      </c>
      <c r="H102" s="1">
        <v>0</v>
      </c>
      <c r="I102" s="1">
        <v>0</v>
      </c>
      <c r="J102" s="1" t="s">
        <v>14</v>
      </c>
      <c r="K102" s="2"/>
      <c r="L102" s="5">
        <f>K102*1780.97</f>
        <v>0</v>
      </c>
    </row>
    <row r="103" spans="1:12">
      <c r="A103" s="1"/>
      <c r="B103" s="1">
        <v>837030</v>
      </c>
      <c r="C103" s="1" t="s">
        <v>405</v>
      </c>
      <c r="D103" s="1" t="s">
        <v>406</v>
      </c>
      <c r="E103" s="3" t="s">
        <v>407</v>
      </c>
      <c r="F103" s="1" t="s">
        <v>408</v>
      </c>
      <c r="G103" s="1">
        <v>10</v>
      </c>
      <c r="H103" s="1">
        <v>0</v>
      </c>
      <c r="I103" s="1">
        <v>0</v>
      </c>
      <c r="J103" s="1" t="s">
        <v>14</v>
      </c>
      <c r="K103" s="2"/>
      <c r="L103" s="5">
        <f>K103*2316.65</f>
        <v>0</v>
      </c>
    </row>
    <row r="104" spans="1:12">
      <c r="A104" s="1"/>
      <c r="B104" s="1">
        <v>837031</v>
      </c>
      <c r="C104" s="1" t="s">
        <v>409</v>
      </c>
      <c r="D104" s="1" t="s">
        <v>410</v>
      </c>
      <c r="E104" s="3" t="s">
        <v>411</v>
      </c>
      <c r="F104" s="1" t="s">
        <v>412</v>
      </c>
      <c r="G104" s="1">
        <v>3</v>
      </c>
      <c r="H104" s="1">
        <v>0</v>
      </c>
      <c r="I104" s="1">
        <v>0</v>
      </c>
      <c r="J104" s="1" t="s">
        <v>14</v>
      </c>
      <c r="K104" s="2"/>
      <c r="L104" s="5">
        <f>K104*2924.11</f>
        <v>0</v>
      </c>
    </row>
    <row r="105" spans="1:12">
      <c r="A105" s="1"/>
      <c r="B105" s="1">
        <v>837032</v>
      </c>
      <c r="C105" s="1" t="s">
        <v>413</v>
      </c>
      <c r="D105" s="1" t="s">
        <v>414</v>
      </c>
      <c r="E105" s="3" t="s">
        <v>415</v>
      </c>
      <c r="F105" s="1" t="s">
        <v>416</v>
      </c>
      <c r="G105" s="1">
        <v>2</v>
      </c>
      <c r="H105" s="1">
        <v>0</v>
      </c>
      <c r="I105" s="1">
        <v>0</v>
      </c>
      <c r="J105" s="1" t="s">
        <v>14</v>
      </c>
      <c r="K105" s="2"/>
      <c r="L105" s="5">
        <f>K105*3836.34</f>
        <v>0</v>
      </c>
    </row>
    <row r="106" spans="1:12">
      <c r="A106" s="1"/>
      <c r="B106" s="1">
        <v>837033</v>
      </c>
      <c r="C106" s="1" t="s">
        <v>417</v>
      </c>
      <c r="D106" s="1" t="s">
        <v>418</v>
      </c>
      <c r="E106" s="3" t="s">
        <v>419</v>
      </c>
      <c r="F106" s="1" t="s">
        <v>420</v>
      </c>
      <c r="G106" s="1">
        <v>9</v>
      </c>
      <c r="H106" s="1">
        <v>0</v>
      </c>
      <c r="I106" s="1">
        <v>0</v>
      </c>
      <c r="J106" s="1" t="s">
        <v>14</v>
      </c>
      <c r="K106" s="2"/>
      <c r="L106" s="5">
        <f>K106*1474.48</f>
        <v>0</v>
      </c>
    </row>
    <row r="107" spans="1:12">
      <c r="A107" s="1"/>
      <c r="B107" s="1">
        <v>837034</v>
      </c>
      <c r="C107" s="1" t="s">
        <v>421</v>
      </c>
      <c r="D107" s="1" t="s">
        <v>422</v>
      </c>
      <c r="E107" s="3" t="s">
        <v>423</v>
      </c>
      <c r="F107" s="1" t="s">
        <v>424</v>
      </c>
      <c r="G107" s="1">
        <v>9</v>
      </c>
      <c r="H107" s="1">
        <v>0</v>
      </c>
      <c r="I107" s="1">
        <v>0</v>
      </c>
      <c r="J107" s="1" t="s">
        <v>14</v>
      </c>
      <c r="K107" s="2"/>
      <c r="L107" s="5">
        <f>K107*2023.96</f>
        <v>0</v>
      </c>
    </row>
    <row r="108" spans="1:12">
      <c r="A108" s="1"/>
      <c r="B108" s="1">
        <v>837035</v>
      </c>
      <c r="C108" s="1" t="s">
        <v>425</v>
      </c>
      <c r="D108" s="1" t="s">
        <v>426</v>
      </c>
      <c r="E108" s="3" t="s">
        <v>427</v>
      </c>
      <c r="F108" s="1" t="s">
        <v>428</v>
      </c>
      <c r="G108" s="1">
        <v>7</v>
      </c>
      <c r="H108" s="1">
        <v>0</v>
      </c>
      <c r="I108" s="1">
        <v>0</v>
      </c>
      <c r="J108" s="1" t="s">
        <v>14</v>
      </c>
      <c r="K108" s="2"/>
      <c r="L108" s="5">
        <f>K108*2601.05</f>
        <v>0</v>
      </c>
    </row>
    <row r="109" spans="1:12">
      <c r="A109" s="1"/>
      <c r="B109" s="1">
        <v>837036</v>
      </c>
      <c r="C109" s="1" t="s">
        <v>429</v>
      </c>
      <c r="D109" s="1" t="s">
        <v>430</v>
      </c>
      <c r="E109" s="3" t="s">
        <v>431</v>
      </c>
      <c r="F109" s="1" t="s">
        <v>432</v>
      </c>
      <c r="G109" s="1">
        <v>5</v>
      </c>
      <c r="H109" s="1">
        <v>0</v>
      </c>
      <c r="I109" s="1">
        <v>0</v>
      </c>
      <c r="J109" s="1" t="s">
        <v>14</v>
      </c>
      <c r="K109" s="2"/>
      <c r="L109" s="5">
        <f>K109*3249.93</f>
        <v>0</v>
      </c>
    </row>
    <row r="110" spans="1:12">
      <c r="A110" s="1"/>
      <c r="B110" s="1">
        <v>837037</v>
      </c>
      <c r="C110" s="1" t="s">
        <v>433</v>
      </c>
      <c r="D110" s="1" t="s">
        <v>434</v>
      </c>
      <c r="E110" s="3" t="s">
        <v>435</v>
      </c>
      <c r="F110" s="1" t="s">
        <v>436</v>
      </c>
      <c r="G110" s="1">
        <v>3</v>
      </c>
      <c r="H110" s="1">
        <v>0</v>
      </c>
      <c r="I110" s="1">
        <v>0</v>
      </c>
      <c r="J110" s="1" t="s">
        <v>14</v>
      </c>
      <c r="K110" s="2"/>
      <c r="L110" s="5">
        <f>K110*4305.40</f>
        <v>0</v>
      </c>
    </row>
    <row r="111" spans="1:12">
      <c r="A111" s="1"/>
      <c r="B111" s="1">
        <v>820642</v>
      </c>
      <c r="C111" s="1" t="s">
        <v>437</v>
      </c>
      <c r="D111" s="1" t="s">
        <v>438</v>
      </c>
      <c r="E111" s="3" t="s">
        <v>439</v>
      </c>
      <c r="F111" s="1" t="s">
        <v>440</v>
      </c>
      <c r="G111" s="1">
        <v>0</v>
      </c>
      <c r="H111" s="1" t="s">
        <v>92</v>
      </c>
      <c r="I111" s="1">
        <v>0</v>
      </c>
      <c r="J111" s="1" t="s">
        <v>14</v>
      </c>
      <c r="K111" s="2"/>
      <c r="L111" s="5">
        <f>K111*1480.00</f>
        <v>0</v>
      </c>
    </row>
    <row r="112" spans="1:12">
      <c r="A112" s="1"/>
      <c r="B112" s="1">
        <v>820643</v>
      </c>
      <c r="C112" s="1" t="s">
        <v>441</v>
      </c>
      <c r="D112" s="1" t="s">
        <v>442</v>
      </c>
      <c r="E112" s="3" t="s">
        <v>443</v>
      </c>
      <c r="F112" s="1" t="s">
        <v>444</v>
      </c>
      <c r="G112" s="1">
        <v>0</v>
      </c>
      <c r="H112" s="1">
        <v>0</v>
      </c>
      <c r="I112" s="1">
        <v>0</v>
      </c>
      <c r="J112" s="1" t="s">
        <v>14</v>
      </c>
      <c r="K112" s="2"/>
      <c r="L112" s="5">
        <f>K112*1988.00</f>
        <v>0</v>
      </c>
    </row>
    <row r="113" spans="1:12">
      <c r="A113" s="1"/>
      <c r="B113" s="1">
        <v>820644</v>
      </c>
      <c r="C113" s="1" t="s">
        <v>445</v>
      </c>
      <c r="D113" s="1" t="s">
        <v>446</v>
      </c>
      <c r="E113" s="3" t="s">
        <v>447</v>
      </c>
      <c r="F113" s="1" t="s">
        <v>448</v>
      </c>
      <c r="G113" s="1">
        <v>0</v>
      </c>
      <c r="H113" s="1">
        <v>0</v>
      </c>
      <c r="I113" s="1">
        <v>0</v>
      </c>
      <c r="J113" s="1" t="s">
        <v>14</v>
      </c>
      <c r="K113" s="2"/>
      <c r="L113" s="5">
        <f>K113*2536.00</f>
        <v>0</v>
      </c>
    </row>
    <row r="114" spans="1:12">
      <c r="A114" s="1"/>
      <c r="B114" s="1">
        <v>820645</v>
      </c>
      <c r="C114" s="1" t="s">
        <v>449</v>
      </c>
      <c r="D114" s="1" t="s">
        <v>450</v>
      </c>
      <c r="E114" s="3" t="s">
        <v>451</v>
      </c>
      <c r="F114" s="1" t="s">
        <v>452</v>
      </c>
      <c r="G114" s="1">
        <v>0</v>
      </c>
      <c r="H114" s="1">
        <v>0</v>
      </c>
      <c r="I114" s="1">
        <v>0</v>
      </c>
      <c r="J114" s="1" t="s">
        <v>14</v>
      </c>
      <c r="K114" s="2"/>
      <c r="L114" s="5">
        <f>K114*2713.00</f>
        <v>0</v>
      </c>
    </row>
    <row r="115" spans="1:12">
      <c r="A115" s="1"/>
      <c r="B115" s="1">
        <v>820646</v>
      </c>
      <c r="C115" s="1" t="s">
        <v>453</v>
      </c>
      <c r="D115" s="1" t="s">
        <v>454</v>
      </c>
      <c r="E115" s="3" t="s">
        <v>455</v>
      </c>
      <c r="F115" s="1" t="s">
        <v>456</v>
      </c>
      <c r="G115" s="1">
        <v>0</v>
      </c>
      <c r="H115" s="1" t="s">
        <v>101</v>
      </c>
      <c r="I115" s="1">
        <v>0</v>
      </c>
      <c r="J115" s="1" t="s">
        <v>14</v>
      </c>
      <c r="K115" s="2"/>
      <c r="L115" s="5">
        <f>K115*3182.00</f>
        <v>0</v>
      </c>
    </row>
    <row r="116" spans="1:12">
      <c r="A116" s="1"/>
      <c r="B116" s="1">
        <v>820647</v>
      </c>
      <c r="C116" s="1" t="s">
        <v>457</v>
      </c>
      <c r="D116" s="1" t="s">
        <v>458</v>
      </c>
      <c r="E116" s="3" t="s">
        <v>459</v>
      </c>
      <c r="F116" s="1" t="s">
        <v>460</v>
      </c>
      <c r="G116" s="1">
        <v>0</v>
      </c>
      <c r="H116" s="1" t="s">
        <v>101</v>
      </c>
      <c r="I116" s="1">
        <v>0</v>
      </c>
      <c r="J116" s="1" t="s">
        <v>14</v>
      </c>
      <c r="K116" s="2"/>
      <c r="L116" s="5">
        <f>K116*3826.00</f>
        <v>0</v>
      </c>
    </row>
    <row r="117" spans="1:12">
      <c r="A117" s="1"/>
      <c r="B117" s="1">
        <v>820648</v>
      </c>
      <c r="C117" s="1" t="s">
        <v>461</v>
      </c>
      <c r="D117" s="1" t="s">
        <v>462</v>
      </c>
      <c r="E117" s="3" t="s">
        <v>463</v>
      </c>
      <c r="F117" s="1" t="s">
        <v>464</v>
      </c>
      <c r="G117" s="1">
        <v>0</v>
      </c>
      <c r="H117" s="1" t="s">
        <v>92</v>
      </c>
      <c r="I117" s="1">
        <v>0</v>
      </c>
      <c r="J117" s="1" t="s">
        <v>14</v>
      </c>
      <c r="K117" s="2"/>
      <c r="L117" s="5">
        <f>K117*4218.00</f>
        <v>0</v>
      </c>
    </row>
    <row r="118" spans="1:12">
      <c r="A118" s="1"/>
      <c r="B118" s="1">
        <v>820649</v>
      </c>
      <c r="C118" s="1" t="s">
        <v>465</v>
      </c>
      <c r="D118" s="1" t="s">
        <v>466</v>
      </c>
      <c r="E118" s="3" t="s">
        <v>467</v>
      </c>
      <c r="F118" s="1" t="s">
        <v>468</v>
      </c>
      <c r="G118" s="1">
        <v>0</v>
      </c>
      <c r="H118" s="1" t="s">
        <v>22</v>
      </c>
      <c r="I118" s="1">
        <v>0</v>
      </c>
      <c r="J118" s="1" t="s">
        <v>14</v>
      </c>
      <c r="K118" s="2"/>
      <c r="L118" s="5">
        <f>K118*5072.00</f>
        <v>0</v>
      </c>
    </row>
    <row r="119" spans="1:12">
      <c r="A119" s="1"/>
      <c r="B119" s="1">
        <v>820650</v>
      </c>
      <c r="C119" s="1" t="s">
        <v>469</v>
      </c>
      <c r="D119" s="1" t="s">
        <v>470</v>
      </c>
      <c r="E119" s="3" t="s">
        <v>471</v>
      </c>
      <c r="F119" s="1" t="s">
        <v>472</v>
      </c>
      <c r="G119" s="1">
        <v>0</v>
      </c>
      <c r="H119" s="1" t="s">
        <v>101</v>
      </c>
      <c r="I119" s="1">
        <v>0</v>
      </c>
      <c r="J119" s="1" t="s">
        <v>14</v>
      </c>
      <c r="K119" s="2"/>
      <c r="L119" s="5">
        <f>K119*5076.00</f>
        <v>0</v>
      </c>
    </row>
    <row r="120" spans="1:12">
      <c r="A120" s="1"/>
      <c r="B120" s="1">
        <v>820631</v>
      </c>
      <c r="C120" s="1" t="s">
        <v>473</v>
      </c>
      <c r="D120" s="1" t="s">
        <v>474</v>
      </c>
      <c r="E120" s="3" t="s">
        <v>475</v>
      </c>
      <c r="F120" s="1" t="s">
        <v>476</v>
      </c>
      <c r="G120" s="1">
        <v>0</v>
      </c>
      <c r="H120" s="1">
        <v>5</v>
      </c>
      <c r="I120" s="1">
        <v>0</v>
      </c>
      <c r="J120" s="1" t="s">
        <v>14</v>
      </c>
      <c r="K120" s="2"/>
      <c r="L120" s="5">
        <f>K120*5027.00</f>
        <v>0</v>
      </c>
    </row>
    <row r="121" spans="1:12">
      <c r="A121" s="1"/>
      <c r="B121" s="1">
        <v>820632</v>
      </c>
      <c r="C121" s="1" t="s">
        <v>477</v>
      </c>
      <c r="D121" s="1" t="s">
        <v>478</v>
      </c>
      <c r="E121" s="3" t="s">
        <v>479</v>
      </c>
      <c r="F121" s="1" t="s">
        <v>480</v>
      </c>
      <c r="G121" s="1">
        <v>0</v>
      </c>
      <c r="H121" s="1">
        <v>0</v>
      </c>
      <c r="I121" s="1">
        <v>0</v>
      </c>
      <c r="J121" s="1" t="s">
        <v>14</v>
      </c>
      <c r="K121" s="2"/>
      <c r="L121" s="5">
        <f>K121*5661.00</f>
        <v>0</v>
      </c>
    </row>
    <row r="122" spans="1:12">
      <c r="A122" s="1"/>
      <c r="B122" s="1">
        <v>820633</v>
      </c>
      <c r="C122" s="1" t="s">
        <v>481</v>
      </c>
      <c r="D122" s="1" t="s">
        <v>482</v>
      </c>
      <c r="E122" s="3" t="s">
        <v>483</v>
      </c>
      <c r="F122" s="1" t="s">
        <v>484</v>
      </c>
      <c r="G122" s="1">
        <v>0</v>
      </c>
      <c r="H122" s="1" t="s">
        <v>22</v>
      </c>
      <c r="I122" s="1">
        <v>0</v>
      </c>
      <c r="J122" s="1" t="s">
        <v>14</v>
      </c>
      <c r="K122" s="2"/>
      <c r="L122" s="5">
        <f>K122*7881.00</f>
        <v>0</v>
      </c>
    </row>
    <row r="123" spans="1:12">
      <c r="A123" s="1"/>
      <c r="B123" s="1">
        <v>820634</v>
      </c>
      <c r="C123" s="1" t="s">
        <v>485</v>
      </c>
      <c r="D123" s="1" t="s">
        <v>486</v>
      </c>
      <c r="E123" s="3" t="s">
        <v>487</v>
      </c>
      <c r="F123" s="1" t="s">
        <v>488</v>
      </c>
      <c r="G123" s="1">
        <v>0</v>
      </c>
      <c r="H123" s="1" t="s">
        <v>26</v>
      </c>
      <c r="I123" s="1">
        <v>0</v>
      </c>
      <c r="J123" s="1" t="s">
        <v>14</v>
      </c>
      <c r="K123" s="2"/>
      <c r="L123" s="5">
        <f>K123*9118.00</f>
        <v>0</v>
      </c>
    </row>
    <row r="124" spans="1:12">
      <c r="A124" s="1"/>
      <c r="B124" s="1">
        <v>820635</v>
      </c>
      <c r="C124" s="1" t="s">
        <v>489</v>
      </c>
      <c r="D124" s="1" t="s">
        <v>490</v>
      </c>
      <c r="E124" s="3" t="s">
        <v>491</v>
      </c>
      <c r="F124" s="1" t="s">
        <v>492</v>
      </c>
      <c r="G124" s="1">
        <v>0</v>
      </c>
      <c r="H124" s="1">
        <v>0</v>
      </c>
      <c r="I124" s="1">
        <v>0</v>
      </c>
      <c r="J124" s="1" t="s">
        <v>14</v>
      </c>
      <c r="K124" s="2"/>
      <c r="L124" s="5">
        <f>K124*11073.00</f>
        <v>0</v>
      </c>
    </row>
    <row r="125" spans="1:12">
      <c r="A125" s="1"/>
      <c r="B125" s="1">
        <v>820636</v>
      </c>
      <c r="C125" s="1" t="s">
        <v>493</v>
      </c>
      <c r="D125" s="1" t="s">
        <v>494</v>
      </c>
      <c r="E125" s="3" t="s">
        <v>495</v>
      </c>
      <c r="F125" s="1" t="s">
        <v>496</v>
      </c>
      <c r="G125" s="1">
        <v>0</v>
      </c>
      <c r="H125" s="1" t="s">
        <v>92</v>
      </c>
      <c r="I125" s="1">
        <v>0</v>
      </c>
      <c r="J125" s="1" t="s">
        <v>14</v>
      </c>
      <c r="K125" s="2"/>
      <c r="L125" s="5">
        <f>K125*2472.00</f>
        <v>0</v>
      </c>
    </row>
    <row r="126" spans="1:12">
      <c r="A126" s="1"/>
      <c r="B126" s="1">
        <v>820637</v>
      </c>
      <c r="C126" s="1" t="s">
        <v>497</v>
      </c>
      <c r="D126" s="1" t="s">
        <v>498</v>
      </c>
      <c r="E126" s="3" t="s">
        <v>499</v>
      </c>
      <c r="F126" s="1" t="s">
        <v>196</v>
      </c>
      <c r="G126" s="1">
        <v>0</v>
      </c>
      <c r="H126" s="1" t="s">
        <v>92</v>
      </c>
      <c r="I126" s="1">
        <v>0</v>
      </c>
      <c r="J126" s="1" t="s">
        <v>14</v>
      </c>
      <c r="K126" s="2"/>
      <c r="L126" s="5">
        <f>K126*3265.00</f>
        <v>0</v>
      </c>
    </row>
    <row r="127" spans="1:12">
      <c r="A127" s="1"/>
      <c r="B127" s="1">
        <v>820638</v>
      </c>
      <c r="C127" s="1" t="s">
        <v>500</v>
      </c>
      <c r="D127" s="1" t="s">
        <v>501</v>
      </c>
      <c r="E127" s="3" t="s">
        <v>502</v>
      </c>
      <c r="F127" s="1" t="s">
        <v>503</v>
      </c>
      <c r="G127" s="1">
        <v>0</v>
      </c>
      <c r="H127" s="1" t="s">
        <v>101</v>
      </c>
      <c r="I127" s="1">
        <v>0</v>
      </c>
      <c r="J127" s="1" t="s">
        <v>14</v>
      </c>
      <c r="K127" s="2"/>
      <c r="L127" s="5">
        <f>K127*3971.00</f>
        <v>0</v>
      </c>
    </row>
    <row r="128" spans="1:12">
      <c r="A128" s="1"/>
      <c r="B128" s="1">
        <v>820639</v>
      </c>
      <c r="C128" s="1" t="s">
        <v>504</v>
      </c>
      <c r="D128" s="1" t="s">
        <v>505</v>
      </c>
      <c r="E128" s="3" t="s">
        <v>506</v>
      </c>
      <c r="F128" s="1" t="s">
        <v>507</v>
      </c>
      <c r="G128" s="1">
        <v>0</v>
      </c>
      <c r="H128" s="1" t="s">
        <v>101</v>
      </c>
      <c r="I128" s="1">
        <v>0</v>
      </c>
      <c r="J128" s="1" t="s">
        <v>14</v>
      </c>
      <c r="K128" s="2"/>
      <c r="L128" s="5">
        <f>K128*5077.00</f>
        <v>0</v>
      </c>
    </row>
    <row r="129" spans="1:12">
      <c r="A129" s="1"/>
      <c r="B129" s="1">
        <v>820640</v>
      </c>
      <c r="C129" s="1" t="s">
        <v>508</v>
      </c>
      <c r="D129" s="1" t="s">
        <v>509</v>
      </c>
      <c r="E129" s="3" t="s">
        <v>510</v>
      </c>
      <c r="F129" s="1" t="s">
        <v>511</v>
      </c>
      <c r="G129" s="1">
        <v>0</v>
      </c>
      <c r="H129" s="1" t="s">
        <v>22</v>
      </c>
      <c r="I129" s="1">
        <v>0</v>
      </c>
      <c r="J129" s="1" t="s">
        <v>14</v>
      </c>
      <c r="K129" s="2"/>
      <c r="L129" s="5">
        <f>K129*5850.00</f>
        <v>0</v>
      </c>
    </row>
    <row r="130" spans="1:12">
      <c r="A130" s="1"/>
      <c r="B130" s="1">
        <v>820641</v>
      </c>
      <c r="C130" s="1" t="s">
        <v>512</v>
      </c>
      <c r="D130" s="1" t="s">
        <v>513</v>
      </c>
      <c r="E130" s="3" t="s">
        <v>514</v>
      </c>
      <c r="F130" s="1" t="s">
        <v>515</v>
      </c>
      <c r="G130" s="1">
        <v>0</v>
      </c>
      <c r="H130" s="1" t="s">
        <v>101</v>
      </c>
      <c r="I130" s="1">
        <v>0</v>
      </c>
      <c r="J130" s="1" t="s">
        <v>14</v>
      </c>
      <c r="K130" s="2"/>
      <c r="L130" s="5">
        <f>K130*5834.00</f>
        <v>0</v>
      </c>
    </row>
    <row r="131" spans="1:12">
      <c r="A131" s="1"/>
      <c r="B131" s="1">
        <v>836293</v>
      </c>
      <c r="C131" s="1" t="s">
        <v>516</v>
      </c>
      <c r="D131" s="1" t="s">
        <v>517</v>
      </c>
      <c r="E131" s="3" t="s">
        <v>518</v>
      </c>
      <c r="F131" s="1" t="s">
        <v>519</v>
      </c>
      <c r="G131" s="1">
        <v>0</v>
      </c>
      <c r="H131" s="1" t="s">
        <v>26</v>
      </c>
      <c r="I131" s="1">
        <v>0</v>
      </c>
      <c r="J131" s="1" t="s">
        <v>14</v>
      </c>
      <c r="K131" s="2"/>
      <c r="L131" s="5">
        <f>K131*1957.00</f>
        <v>0</v>
      </c>
    </row>
    <row r="132" spans="1:12">
      <c r="A132" s="1"/>
      <c r="B132" s="1">
        <v>836294</v>
      </c>
      <c r="C132" s="1" t="s">
        <v>520</v>
      </c>
      <c r="D132" s="1" t="s">
        <v>521</v>
      </c>
      <c r="E132" s="3" t="s">
        <v>522</v>
      </c>
      <c r="F132" s="1" t="s">
        <v>523</v>
      </c>
      <c r="G132" s="1">
        <v>0</v>
      </c>
      <c r="H132" s="1">
        <v>0</v>
      </c>
      <c r="I132" s="1">
        <v>0</v>
      </c>
      <c r="J132" s="1" t="s">
        <v>14</v>
      </c>
      <c r="K132" s="2"/>
      <c r="L132" s="5">
        <f>K132*1560.00</f>
        <v>0</v>
      </c>
    </row>
    <row r="133" spans="1:12">
      <c r="A133" s="1"/>
      <c r="B133" s="1">
        <v>836295</v>
      </c>
      <c r="C133" s="1" t="s">
        <v>524</v>
      </c>
      <c r="D133" s="1" t="s">
        <v>525</v>
      </c>
      <c r="E133" s="3" t="s">
        <v>526</v>
      </c>
      <c r="F133" s="1" t="s">
        <v>527</v>
      </c>
      <c r="G133" s="1">
        <v>0</v>
      </c>
      <c r="H133" s="1">
        <v>4</v>
      </c>
      <c r="I133" s="1">
        <v>0</v>
      </c>
      <c r="J133" s="1" t="s">
        <v>14</v>
      </c>
      <c r="K133" s="2"/>
      <c r="L133" s="5">
        <f>K133*1781.00</f>
        <v>0</v>
      </c>
    </row>
    <row r="134" spans="1:12">
      <c r="A134" s="1"/>
      <c r="B134" s="1">
        <v>836296</v>
      </c>
      <c r="C134" s="1" t="s">
        <v>528</v>
      </c>
      <c r="D134" s="1" t="s">
        <v>529</v>
      </c>
      <c r="E134" s="3" t="s">
        <v>530</v>
      </c>
      <c r="F134" s="1" t="s">
        <v>531</v>
      </c>
      <c r="G134" s="1">
        <v>0</v>
      </c>
      <c r="H134" s="1">
        <v>0</v>
      </c>
      <c r="I134" s="1">
        <v>0</v>
      </c>
      <c r="J134" s="1" t="s">
        <v>14</v>
      </c>
      <c r="K134" s="2"/>
      <c r="L134" s="5">
        <f>K134*1962.00</f>
        <v>0</v>
      </c>
    </row>
    <row r="135" spans="1:12">
      <c r="A135" s="1"/>
      <c r="B135" s="1">
        <v>836297</v>
      </c>
      <c r="C135" s="1" t="s">
        <v>532</v>
      </c>
      <c r="D135" s="1" t="s">
        <v>533</v>
      </c>
      <c r="E135" s="3" t="s">
        <v>534</v>
      </c>
      <c r="F135" s="1" t="s">
        <v>535</v>
      </c>
      <c r="G135" s="1">
        <v>0</v>
      </c>
      <c r="H135" s="1">
        <v>5</v>
      </c>
      <c r="I135" s="1">
        <v>0</v>
      </c>
      <c r="J135" s="1" t="s">
        <v>14</v>
      </c>
      <c r="K135" s="2"/>
      <c r="L135" s="5">
        <f>K135*2185.00</f>
        <v>0</v>
      </c>
    </row>
    <row r="136" spans="1:12">
      <c r="A136" s="1"/>
      <c r="B136" s="1">
        <v>836298</v>
      </c>
      <c r="C136" s="1" t="s">
        <v>536</v>
      </c>
      <c r="D136" s="1" t="s">
        <v>537</v>
      </c>
      <c r="E136" s="3" t="s">
        <v>538</v>
      </c>
      <c r="F136" s="1" t="s">
        <v>539</v>
      </c>
      <c r="G136" s="1">
        <v>0</v>
      </c>
      <c r="H136" s="1">
        <v>0</v>
      </c>
      <c r="I136" s="1">
        <v>0</v>
      </c>
      <c r="J136" s="1" t="s">
        <v>14</v>
      </c>
      <c r="K136" s="2"/>
      <c r="L136" s="5">
        <f>K136*2377.00</f>
        <v>0</v>
      </c>
    </row>
    <row r="137" spans="1:12">
      <c r="A137" s="1"/>
      <c r="B137" s="1">
        <v>836299</v>
      </c>
      <c r="C137" s="1" t="s">
        <v>540</v>
      </c>
      <c r="D137" s="1" t="s">
        <v>541</v>
      </c>
      <c r="E137" s="3" t="s">
        <v>542</v>
      </c>
      <c r="F137" s="1" t="s">
        <v>543</v>
      </c>
      <c r="G137" s="1">
        <v>0</v>
      </c>
      <c r="H137" s="1" t="s">
        <v>26</v>
      </c>
      <c r="I137" s="1">
        <v>0</v>
      </c>
      <c r="J137" s="1" t="s">
        <v>14</v>
      </c>
      <c r="K137" s="2"/>
      <c r="L137" s="5">
        <f>K137*2610.00</f>
        <v>0</v>
      </c>
    </row>
    <row r="138" spans="1:12">
      <c r="A138" s="1"/>
      <c r="B138" s="1">
        <v>836300</v>
      </c>
      <c r="C138" s="1" t="s">
        <v>544</v>
      </c>
      <c r="D138" s="1" t="s">
        <v>545</v>
      </c>
      <c r="E138" s="3" t="s">
        <v>546</v>
      </c>
      <c r="F138" s="1" t="s">
        <v>547</v>
      </c>
      <c r="G138" s="1">
        <v>0</v>
      </c>
      <c r="H138" s="1">
        <v>5</v>
      </c>
      <c r="I138" s="1">
        <v>0</v>
      </c>
      <c r="J138" s="1" t="s">
        <v>14</v>
      </c>
      <c r="K138" s="2"/>
      <c r="L138" s="5">
        <f>K138*2833.00</f>
        <v>0</v>
      </c>
    </row>
    <row r="139" spans="1:12">
      <c r="A139" s="1"/>
      <c r="B139" s="1">
        <v>836301</v>
      </c>
      <c r="C139" s="1" t="s">
        <v>548</v>
      </c>
      <c r="D139" s="1" t="s">
        <v>549</v>
      </c>
      <c r="E139" s="3" t="s">
        <v>550</v>
      </c>
      <c r="F139" s="1" t="s">
        <v>551</v>
      </c>
      <c r="G139" s="1">
        <v>0</v>
      </c>
      <c r="H139" s="1" t="s">
        <v>26</v>
      </c>
      <c r="I139" s="1">
        <v>0</v>
      </c>
      <c r="J139" s="1" t="s">
        <v>14</v>
      </c>
      <c r="K139" s="2"/>
      <c r="L139" s="5">
        <f>K139*3032.00</f>
        <v>0</v>
      </c>
    </row>
    <row r="140" spans="1:12">
      <c r="A140" s="1"/>
      <c r="B140" s="1">
        <v>877712</v>
      </c>
      <c r="C140" s="1" t="s">
        <v>552</v>
      </c>
      <c r="D140" s="1" t="s">
        <v>553</v>
      </c>
      <c r="E140" s="3" t="s">
        <v>554</v>
      </c>
      <c r="F140" s="1" t="s">
        <v>555</v>
      </c>
      <c r="G140" s="1">
        <v>0</v>
      </c>
      <c r="H140" s="1">
        <v>0</v>
      </c>
      <c r="I140" s="1">
        <v>0</v>
      </c>
      <c r="J140" s="1" t="s">
        <v>14</v>
      </c>
      <c r="K140" s="2"/>
      <c r="L140" s="5">
        <f>K140*2391.00</f>
        <v>0</v>
      </c>
    </row>
    <row r="141" spans="1:12">
      <c r="A141" s="1"/>
      <c r="B141" s="1">
        <v>877713</v>
      </c>
      <c r="C141" s="1" t="s">
        <v>556</v>
      </c>
      <c r="D141" s="1" t="s">
        <v>557</v>
      </c>
      <c r="E141" s="3" t="s">
        <v>558</v>
      </c>
      <c r="F141" s="1" t="s">
        <v>559</v>
      </c>
      <c r="G141" s="1">
        <v>0</v>
      </c>
      <c r="H141" s="1">
        <v>0</v>
      </c>
      <c r="I141" s="1">
        <v>0</v>
      </c>
      <c r="J141" s="1" t="s">
        <v>14</v>
      </c>
      <c r="K141" s="2"/>
      <c r="L141" s="5">
        <f>K141*2612.00</f>
        <v>0</v>
      </c>
    </row>
    <row r="142" spans="1:12">
      <c r="A142" s="1"/>
      <c r="B142" s="1">
        <v>877714</v>
      </c>
      <c r="C142" s="1" t="s">
        <v>560</v>
      </c>
      <c r="D142" s="1" t="s">
        <v>561</v>
      </c>
      <c r="E142" s="3" t="s">
        <v>562</v>
      </c>
      <c r="F142" s="1" t="s">
        <v>563</v>
      </c>
      <c r="G142" s="1">
        <v>0</v>
      </c>
      <c r="H142" s="1">
        <v>0</v>
      </c>
      <c r="I142" s="1">
        <v>0</v>
      </c>
      <c r="J142" s="1" t="s">
        <v>14</v>
      </c>
      <c r="K142" s="2"/>
      <c r="L142" s="5">
        <f>K142*2879.00</f>
        <v>0</v>
      </c>
    </row>
    <row r="143" spans="1:12">
      <c r="A143" s="1"/>
      <c r="B143" s="1">
        <v>877715</v>
      </c>
      <c r="C143" s="1" t="s">
        <v>564</v>
      </c>
      <c r="D143" s="1" t="s">
        <v>565</v>
      </c>
      <c r="E143" s="3" t="s">
        <v>566</v>
      </c>
      <c r="F143" s="1" t="s">
        <v>567</v>
      </c>
      <c r="G143" s="1">
        <v>0</v>
      </c>
      <c r="H143" s="1">
        <v>0</v>
      </c>
      <c r="I143" s="1">
        <v>0</v>
      </c>
      <c r="J143" s="1" t="s">
        <v>14</v>
      </c>
      <c r="K143" s="2"/>
      <c r="L143" s="5">
        <f>K143*3229.00</f>
        <v>0</v>
      </c>
    </row>
    <row r="144" spans="1:12">
      <c r="A144" s="1"/>
      <c r="B144" s="1">
        <v>877716</v>
      </c>
      <c r="C144" s="1" t="s">
        <v>568</v>
      </c>
      <c r="D144" s="1" t="s">
        <v>569</v>
      </c>
      <c r="E144" s="3" t="s">
        <v>570</v>
      </c>
      <c r="F144" s="1" t="s">
        <v>571</v>
      </c>
      <c r="G144" s="1">
        <v>0</v>
      </c>
      <c r="H144" s="1">
        <v>0</v>
      </c>
      <c r="I144" s="1">
        <v>0</v>
      </c>
      <c r="J144" s="1" t="s">
        <v>14</v>
      </c>
      <c r="K144" s="2"/>
      <c r="L144" s="5">
        <f>K144*3478.00</f>
        <v>0</v>
      </c>
    </row>
    <row r="145" spans="1:12" customHeight="1" ht="105">
      <c r="A145" s="1"/>
      <c r="B145" s="1">
        <v>852684</v>
      </c>
      <c r="C145" s="1" t="s">
        <v>572</v>
      </c>
      <c r="D145" s="1" t="s">
        <v>573</v>
      </c>
      <c r="E145" s="3" t="s">
        <v>574</v>
      </c>
      <c r="F145" s="1" t="s">
        <v>575</v>
      </c>
      <c r="G145" s="1">
        <v>0</v>
      </c>
      <c r="H145" s="1" t="s">
        <v>92</v>
      </c>
      <c r="I145" s="1">
        <v>0</v>
      </c>
      <c r="J145" s="1" t="s">
        <v>576</v>
      </c>
      <c r="K145" s="2"/>
      <c r="L145" s="5">
        <f>K145*438.00</f>
        <v>0</v>
      </c>
    </row>
    <row r="146" spans="1:12" customHeight="1" ht="105">
      <c r="A146" s="1"/>
      <c r="B146" s="1">
        <v>820658</v>
      </c>
      <c r="C146" s="1" t="s">
        <v>577</v>
      </c>
      <c r="D146" s="1" t="s">
        <v>578</v>
      </c>
      <c r="E146" s="3" t="s">
        <v>579</v>
      </c>
      <c r="F146" s="1" t="s">
        <v>580</v>
      </c>
      <c r="G146" s="1">
        <v>0</v>
      </c>
      <c r="H146" s="1">
        <v>0</v>
      </c>
      <c r="I146" s="1">
        <v>0</v>
      </c>
      <c r="J146" s="1" t="s">
        <v>581</v>
      </c>
      <c r="K146" s="2"/>
      <c r="L146" s="5">
        <f>K146*132.10</f>
        <v>0</v>
      </c>
    </row>
    <row r="147" spans="1:12" customHeight="1" ht="105">
      <c r="A147" s="1"/>
      <c r="B147" s="1">
        <v>820580</v>
      </c>
      <c r="C147" s="1" t="s">
        <v>582</v>
      </c>
      <c r="D147" s="1" t="s">
        <v>583</v>
      </c>
      <c r="E147" s="3" t="s">
        <v>584</v>
      </c>
      <c r="F147" s="1" t="s">
        <v>585</v>
      </c>
      <c r="G147" s="1">
        <v>0</v>
      </c>
      <c r="H147" s="1">
        <v>0</v>
      </c>
      <c r="I147" s="1">
        <v>0</v>
      </c>
      <c r="J147" s="1" t="s">
        <v>14</v>
      </c>
      <c r="K147" s="2"/>
      <c r="L147" s="5">
        <f>K147*786.00</f>
        <v>0</v>
      </c>
    </row>
    <row r="148" spans="1:12" customHeight="1" ht="53">
      <c r="A148" s="1"/>
      <c r="B148" s="1">
        <v>820581</v>
      </c>
      <c r="C148" s="1" t="s">
        <v>586</v>
      </c>
      <c r="D148" s="1" t="s">
        <v>587</v>
      </c>
      <c r="E148" s="3" t="s">
        <v>588</v>
      </c>
      <c r="F148" s="1" t="s">
        <v>589</v>
      </c>
      <c r="G148" s="1">
        <v>0</v>
      </c>
      <c r="H148" s="1" t="s">
        <v>92</v>
      </c>
      <c r="I148" s="1">
        <v>0</v>
      </c>
      <c r="J148" s="1" t="s">
        <v>14</v>
      </c>
      <c r="K148" s="2"/>
      <c r="L148" s="5">
        <f>K148*479.00</f>
        <v>0</v>
      </c>
    </row>
    <row r="149" spans="1:12" customHeight="1" ht="53">
      <c r="A149" s="1"/>
      <c r="B149" s="1">
        <v>820583</v>
      </c>
      <c r="C149" s="1" t="s">
        <v>590</v>
      </c>
      <c r="D149" s="1" t="s">
        <v>591</v>
      </c>
      <c r="E149" s="3" t="s">
        <v>592</v>
      </c>
      <c r="F149" s="1" t="s">
        <v>593</v>
      </c>
      <c r="G149" s="1">
        <v>0</v>
      </c>
      <c r="H149" s="1" t="s">
        <v>26</v>
      </c>
      <c r="I149" s="1">
        <v>0</v>
      </c>
      <c r="J149" s="1" t="s">
        <v>14</v>
      </c>
      <c r="K149" s="2"/>
      <c r="L149" s="5">
        <f>K149*561.00</f>
        <v>0</v>
      </c>
    </row>
    <row r="150" spans="1:12" customHeight="1" ht="53">
      <c r="A150" s="1"/>
      <c r="B150" s="1">
        <v>820582</v>
      </c>
      <c r="C150" s="1" t="s">
        <v>594</v>
      </c>
      <c r="D150" s="1" t="s">
        <v>595</v>
      </c>
      <c r="E150" s="3" t="s">
        <v>596</v>
      </c>
      <c r="F150" s="1" t="s">
        <v>597</v>
      </c>
      <c r="G150" s="1">
        <v>0</v>
      </c>
      <c r="H150" s="1">
        <v>0</v>
      </c>
      <c r="I150" s="1">
        <v>0</v>
      </c>
      <c r="J150" s="1" t="s">
        <v>14</v>
      </c>
      <c r="K150" s="2"/>
      <c r="L150" s="5">
        <f>K150*372.00</f>
        <v>0</v>
      </c>
    </row>
    <row r="151" spans="1:12" customHeight="1" ht="53">
      <c r="A151" s="1"/>
      <c r="B151" s="1">
        <v>820584</v>
      </c>
      <c r="C151" s="1" t="s">
        <v>598</v>
      </c>
      <c r="D151" s="1" t="s">
        <v>599</v>
      </c>
      <c r="E151" s="3" t="s">
        <v>600</v>
      </c>
      <c r="F151" s="1" t="s">
        <v>601</v>
      </c>
      <c r="G151" s="1">
        <v>0</v>
      </c>
      <c r="H151" s="1">
        <v>0</v>
      </c>
      <c r="I151" s="1">
        <v>0</v>
      </c>
      <c r="J151" s="1" t="s">
        <v>14</v>
      </c>
      <c r="K151" s="2"/>
      <c r="L151" s="5">
        <f>K151*449.00</f>
        <v>0</v>
      </c>
    </row>
    <row r="152" spans="1:12" customHeight="1" ht="53">
      <c r="A152" s="1"/>
      <c r="B152" s="1">
        <v>820578</v>
      </c>
      <c r="C152" s="1" t="s">
        <v>602</v>
      </c>
      <c r="D152" s="1" t="s">
        <v>603</v>
      </c>
      <c r="E152" s="3" t="s">
        <v>604</v>
      </c>
      <c r="F152" s="1" t="s">
        <v>605</v>
      </c>
      <c r="G152" s="1" t="s">
        <v>26</v>
      </c>
      <c r="H152" s="1" t="s">
        <v>217</v>
      </c>
      <c r="I152" s="1">
        <v>0</v>
      </c>
      <c r="J152" s="1" t="s">
        <v>14</v>
      </c>
      <c r="K152" s="2"/>
      <c r="L152" s="5">
        <f>K152*574.00</f>
        <v>0</v>
      </c>
    </row>
    <row r="153" spans="1:12" customHeight="1" ht="53">
      <c r="A153" s="1"/>
      <c r="B153" s="1">
        <v>820579</v>
      </c>
      <c r="C153" s="1" t="s">
        <v>606</v>
      </c>
      <c r="D153" s="1" t="s">
        <v>607</v>
      </c>
      <c r="E153" s="3" t="s">
        <v>608</v>
      </c>
      <c r="F153" s="1" t="s">
        <v>609</v>
      </c>
      <c r="G153" s="1" t="s">
        <v>22</v>
      </c>
      <c r="H153" s="1">
        <v>0</v>
      </c>
      <c r="I153" s="1">
        <v>0</v>
      </c>
      <c r="J153" s="1" t="s">
        <v>14</v>
      </c>
      <c r="K153" s="2"/>
      <c r="L153" s="5">
        <f>K153*601.00</f>
        <v>0</v>
      </c>
    </row>
    <row r="154" spans="1:12" customHeight="1" ht="105">
      <c r="A154" s="1"/>
      <c r="B154" s="1">
        <v>820585</v>
      </c>
      <c r="C154" s="1" t="s">
        <v>610</v>
      </c>
      <c r="D154" s="1" t="s">
        <v>611</v>
      </c>
      <c r="E154" s="3" t="s">
        <v>612</v>
      </c>
      <c r="F154" s="1" t="s">
        <v>613</v>
      </c>
      <c r="G154" s="1">
        <v>1</v>
      </c>
      <c r="H154" s="1" t="s">
        <v>92</v>
      </c>
      <c r="I154" s="1">
        <v>0</v>
      </c>
      <c r="J154" s="1" t="s">
        <v>14</v>
      </c>
      <c r="K154" s="2"/>
      <c r="L154" s="5">
        <f>K154*823.00</f>
        <v>0</v>
      </c>
    </row>
    <row r="155" spans="1:12" customHeight="1" ht="105">
      <c r="A155" s="1"/>
      <c r="B155" s="1">
        <v>829360</v>
      </c>
      <c r="C155" s="1" t="s">
        <v>614</v>
      </c>
      <c r="D155" s="1" t="s">
        <v>615</v>
      </c>
      <c r="E155" s="3" t="s">
        <v>616</v>
      </c>
      <c r="F155" s="1" t="s">
        <v>617</v>
      </c>
      <c r="G155" s="1" t="s">
        <v>22</v>
      </c>
      <c r="H155" s="1">
        <v>0</v>
      </c>
      <c r="I155" s="1">
        <v>0</v>
      </c>
      <c r="J155" s="1" t="s">
        <v>14</v>
      </c>
      <c r="K155" s="2"/>
      <c r="L155" s="5">
        <f>K155*142.00</f>
        <v>0</v>
      </c>
    </row>
    <row r="156" spans="1:12" customHeight="1" ht="105">
      <c r="A156" s="1"/>
      <c r="B156" s="1">
        <v>829361</v>
      </c>
      <c r="C156" s="1" t="s">
        <v>618</v>
      </c>
      <c r="D156" s="1" t="s">
        <v>619</v>
      </c>
      <c r="E156" s="3" t="s">
        <v>620</v>
      </c>
      <c r="F156" s="1" t="s">
        <v>621</v>
      </c>
      <c r="G156" s="1" t="s">
        <v>22</v>
      </c>
      <c r="H156" s="1">
        <v>0</v>
      </c>
      <c r="I156" s="1">
        <v>0</v>
      </c>
      <c r="J156" s="1" t="s">
        <v>14</v>
      </c>
      <c r="K156" s="2"/>
      <c r="L156" s="5">
        <f>K156*173.38</f>
        <v>0</v>
      </c>
    </row>
    <row r="157" spans="1:12" customHeight="1" ht="53">
      <c r="A157" s="1"/>
      <c r="B157" s="1">
        <v>829319</v>
      </c>
      <c r="C157" s="1" t="s">
        <v>622</v>
      </c>
      <c r="D157" s="1" t="s">
        <v>623</v>
      </c>
      <c r="E157" s="3" t="s">
        <v>624</v>
      </c>
      <c r="F157" s="1" t="s">
        <v>625</v>
      </c>
      <c r="G157" s="1" t="s">
        <v>101</v>
      </c>
      <c r="H157" s="1">
        <v>0</v>
      </c>
      <c r="I157" s="1">
        <v>0</v>
      </c>
      <c r="J157" s="1" t="s">
        <v>14</v>
      </c>
      <c r="K157" s="2"/>
      <c r="L157" s="5">
        <f>K157*29.72</f>
        <v>0</v>
      </c>
    </row>
    <row r="158" spans="1:12" customHeight="1" ht="53">
      <c r="A158" s="1"/>
      <c r="B158" s="1">
        <v>829320</v>
      </c>
      <c r="C158" s="1" t="s">
        <v>626</v>
      </c>
      <c r="D158" s="1" t="s">
        <v>627</v>
      </c>
      <c r="E158" s="3" t="s">
        <v>628</v>
      </c>
      <c r="F158" s="1" t="s">
        <v>629</v>
      </c>
      <c r="G158" s="1">
        <v>0</v>
      </c>
      <c r="H158" s="1">
        <v>0</v>
      </c>
      <c r="I158" s="1">
        <v>0</v>
      </c>
      <c r="J158" s="1" t="s">
        <v>14</v>
      </c>
      <c r="K158" s="2"/>
      <c r="L158" s="5">
        <f>K158*39.63</f>
        <v>0</v>
      </c>
    </row>
    <row r="159" spans="1:12" customHeight="1" ht="105">
      <c r="A159" s="1"/>
      <c r="B159" s="1">
        <v>869369</v>
      </c>
      <c r="C159" s="1" t="s">
        <v>630</v>
      </c>
      <c r="D159" s="1" t="s">
        <v>631</v>
      </c>
      <c r="E159" s="3" t="s">
        <v>632</v>
      </c>
      <c r="F159" s="1" t="s">
        <v>633</v>
      </c>
      <c r="G159" s="1">
        <v>3</v>
      </c>
      <c r="H159" s="1">
        <v>0</v>
      </c>
      <c r="I159" s="1">
        <v>0</v>
      </c>
      <c r="J159" s="1" t="s">
        <v>14</v>
      </c>
      <c r="K159" s="2"/>
      <c r="L159" s="5">
        <f>K159*467.00</f>
        <v>0</v>
      </c>
    </row>
    <row r="160" spans="1:12" customHeight="1" ht="53">
      <c r="A160" s="1"/>
      <c r="B160" s="1">
        <v>820586</v>
      </c>
      <c r="C160" s="1" t="s">
        <v>634</v>
      </c>
      <c r="D160" s="1" t="s">
        <v>635</v>
      </c>
      <c r="E160" s="3" t="s">
        <v>636</v>
      </c>
      <c r="F160" s="1" t="s">
        <v>637</v>
      </c>
      <c r="G160" s="1">
        <v>0</v>
      </c>
      <c r="H160" s="1" t="s">
        <v>92</v>
      </c>
      <c r="I160" s="1">
        <v>0</v>
      </c>
      <c r="J160" s="1" t="s">
        <v>14</v>
      </c>
      <c r="K160" s="2"/>
      <c r="L160" s="5">
        <f>K160*314.00</f>
        <v>0</v>
      </c>
    </row>
    <row r="161" spans="1:12" customHeight="1" ht="53">
      <c r="A161" s="1"/>
      <c r="B161" s="1">
        <v>820587</v>
      </c>
      <c r="C161" s="1" t="s">
        <v>638</v>
      </c>
      <c r="D161" s="1" t="s">
        <v>639</v>
      </c>
      <c r="E161" s="3" t="s">
        <v>640</v>
      </c>
      <c r="F161" s="1" t="s">
        <v>641</v>
      </c>
      <c r="G161" s="1" t="s">
        <v>26</v>
      </c>
      <c r="H161" s="1" t="s">
        <v>92</v>
      </c>
      <c r="I161" s="1">
        <v>0</v>
      </c>
      <c r="J161" s="1" t="s">
        <v>14</v>
      </c>
      <c r="K161" s="2"/>
      <c r="L161" s="5">
        <f>K161*376.00</f>
        <v>0</v>
      </c>
    </row>
    <row r="162" spans="1:12" customHeight="1" ht="53">
      <c r="A162" s="1"/>
      <c r="B162" s="1">
        <v>820597</v>
      </c>
      <c r="C162" s="1" t="s">
        <v>642</v>
      </c>
      <c r="D162" s="1" t="s">
        <v>643</v>
      </c>
      <c r="E162" s="3" t="s">
        <v>644</v>
      </c>
      <c r="F162" s="1" t="s">
        <v>645</v>
      </c>
      <c r="G162" s="1">
        <v>0</v>
      </c>
      <c r="H162" s="1" t="s">
        <v>92</v>
      </c>
      <c r="I162" s="1">
        <v>0</v>
      </c>
      <c r="J162" s="1" t="s">
        <v>14</v>
      </c>
      <c r="K162" s="2"/>
      <c r="L162" s="5">
        <f>K162*288.00</f>
        <v>0</v>
      </c>
    </row>
    <row r="163" spans="1:12" customHeight="1" ht="53">
      <c r="A163" s="1"/>
      <c r="B163" s="1">
        <v>820598</v>
      </c>
      <c r="C163" s="1" t="s">
        <v>646</v>
      </c>
      <c r="D163" s="1" t="s">
        <v>647</v>
      </c>
      <c r="E163" s="3" t="s">
        <v>648</v>
      </c>
      <c r="F163" s="1" t="s">
        <v>649</v>
      </c>
      <c r="G163" s="1" t="s">
        <v>26</v>
      </c>
      <c r="H163" s="1" t="s">
        <v>92</v>
      </c>
      <c r="I163" s="1">
        <v>0</v>
      </c>
      <c r="J163" s="1" t="s">
        <v>14</v>
      </c>
      <c r="K163" s="2"/>
      <c r="L163" s="5">
        <f>K163*379.00</f>
        <v>0</v>
      </c>
    </row>
    <row r="164" spans="1:12" customHeight="1" ht="53">
      <c r="A164" s="1"/>
      <c r="B164" s="1">
        <v>820623</v>
      </c>
      <c r="C164" s="1" t="s">
        <v>650</v>
      </c>
      <c r="D164" s="1" t="s">
        <v>651</v>
      </c>
      <c r="E164" s="3" t="s">
        <v>652</v>
      </c>
      <c r="F164" s="1" t="s">
        <v>653</v>
      </c>
      <c r="G164" s="1">
        <v>0</v>
      </c>
      <c r="H164" s="1" t="s">
        <v>217</v>
      </c>
      <c r="I164" s="1">
        <v>0</v>
      </c>
      <c r="J164" s="1" t="s">
        <v>14</v>
      </c>
      <c r="K164" s="2"/>
      <c r="L164" s="5">
        <f>K164*46.00</f>
        <v>0</v>
      </c>
    </row>
    <row r="165" spans="1:12" customHeight="1" ht="53">
      <c r="A165" s="1"/>
      <c r="B165" s="1">
        <v>820624</v>
      </c>
      <c r="C165" s="1" t="s">
        <v>654</v>
      </c>
      <c r="D165" s="1" t="s">
        <v>655</v>
      </c>
      <c r="E165" s="3" t="s">
        <v>656</v>
      </c>
      <c r="F165" s="1" t="s">
        <v>657</v>
      </c>
      <c r="G165" s="1">
        <v>0</v>
      </c>
      <c r="H165" s="1">
        <v>0</v>
      </c>
      <c r="I165" s="1">
        <v>0</v>
      </c>
      <c r="J165" s="1" t="s">
        <v>14</v>
      </c>
      <c r="K165" s="2"/>
      <c r="L165" s="5">
        <f>K165*40.00</f>
        <v>0</v>
      </c>
    </row>
    <row r="166" spans="1:12" customHeight="1" ht="53">
      <c r="A166" s="1"/>
      <c r="B166" s="1">
        <v>820625</v>
      </c>
      <c r="C166" s="1" t="s">
        <v>658</v>
      </c>
      <c r="D166" s="1" t="s">
        <v>659</v>
      </c>
      <c r="E166" s="3" t="s">
        <v>660</v>
      </c>
      <c r="F166" s="1" t="s">
        <v>661</v>
      </c>
      <c r="G166" s="1" t="s">
        <v>22</v>
      </c>
      <c r="H166" s="1" t="s">
        <v>222</v>
      </c>
      <c r="I166" s="1">
        <v>0</v>
      </c>
      <c r="J166" s="1" t="s">
        <v>14</v>
      </c>
      <c r="K166" s="2"/>
      <c r="L166" s="5">
        <f>K166*146.00</f>
        <v>0</v>
      </c>
    </row>
    <row r="167" spans="1:12" customHeight="1" ht="53">
      <c r="A167" s="1"/>
      <c r="B167" s="1">
        <v>836291</v>
      </c>
      <c r="C167" s="1" t="s">
        <v>662</v>
      </c>
      <c r="D167" s="1" t="s">
        <v>663</v>
      </c>
      <c r="E167" s="3" t="s">
        <v>664</v>
      </c>
      <c r="F167" s="1" t="s">
        <v>665</v>
      </c>
      <c r="G167" s="1" t="s">
        <v>26</v>
      </c>
      <c r="H167" s="1" t="s">
        <v>92</v>
      </c>
      <c r="I167" s="1">
        <v>0</v>
      </c>
      <c r="J167" s="1" t="s">
        <v>14</v>
      </c>
      <c r="K167" s="2"/>
      <c r="L167" s="5">
        <f>K167*133.00</f>
        <v>0</v>
      </c>
    </row>
    <row r="168" spans="1:12" customHeight="1" ht="105">
      <c r="A168" s="1"/>
      <c r="B168" s="1">
        <v>820626</v>
      </c>
      <c r="C168" s="1" t="s">
        <v>666</v>
      </c>
      <c r="D168" s="1" t="s">
        <v>667</v>
      </c>
      <c r="E168" s="3" t="s">
        <v>668</v>
      </c>
      <c r="F168" s="1" t="s">
        <v>669</v>
      </c>
      <c r="G168" s="1" t="s">
        <v>22</v>
      </c>
      <c r="H168" s="1" t="s">
        <v>217</v>
      </c>
      <c r="I168" s="1">
        <v>0</v>
      </c>
      <c r="J168" s="1" t="s">
        <v>14</v>
      </c>
      <c r="K168" s="2"/>
      <c r="L168" s="5">
        <f>K168*144.00</f>
        <v>0</v>
      </c>
    </row>
    <row r="169" spans="1:12" customHeight="1" ht="105">
      <c r="A169" s="1"/>
      <c r="B169" s="1">
        <v>820627</v>
      </c>
      <c r="C169" s="1" t="s">
        <v>670</v>
      </c>
      <c r="D169" s="1" t="s">
        <v>671</v>
      </c>
      <c r="E169" s="3" t="s">
        <v>672</v>
      </c>
      <c r="F169" s="1" t="s">
        <v>673</v>
      </c>
      <c r="G169" s="1" t="s">
        <v>22</v>
      </c>
      <c r="H169" s="1" t="s">
        <v>101</v>
      </c>
      <c r="I169" s="1">
        <v>0</v>
      </c>
      <c r="J169" s="1" t="s">
        <v>14</v>
      </c>
      <c r="K169" s="2"/>
      <c r="L169" s="5">
        <f>K169*87.00</f>
        <v>0</v>
      </c>
    </row>
    <row r="170" spans="1:12" customHeight="1" ht="105">
      <c r="A170" s="1"/>
      <c r="B170" s="1">
        <v>820628</v>
      </c>
      <c r="C170" s="1" t="s">
        <v>674</v>
      </c>
      <c r="D170" s="1" t="s">
        <v>675</v>
      </c>
      <c r="E170" s="3" t="s">
        <v>676</v>
      </c>
      <c r="F170" s="1" t="s">
        <v>677</v>
      </c>
      <c r="G170" s="1" t="s">
        <v>101</v>
      </c>
      <c r="H170" s="1" t="s">
        <v>217</v>
      </c>
      <c r="I170" s="1">
        <v>0</v>
      </c>
      <c r="J170" s="1" t="s">
        <v>14</v>
      </c>
      <c r="K170" s="2"/>
      <c r="L170" s="5">
        <f>K170*235.00</f>
        <v>0</v>
      </c>
    </row>
    <row r="171" spans="1:12" customHeight="1" ht="53">
      <c r="A171" s="1"/>
      <c r="B171" s="1">
        <v>820629</v>
      </c>
      <c r="C171" s="1" t="s">
        <v>678</v>
      </c>
      <c r="D171" s="1" t="s">
        <v>679</v>
      </c>
      <c r="E171" s="3" t="s">
        <v>680</v>
      </c>
      <c r="F171" s="1" t="s">
        <v>681</v>
      </c>
      <c r="G171" s="1">
        <v>0</v>
      </c>
      <c r="H171" s="1">
        <v>0</v>
      </c>
      <c r="I171" s="1">
        <v>0</v>
      </c>
      <c r="J171" s="1" t="s">
        <v>14</v>
      </c>
      <c r="K171" s="2"/>
      <c r="L171" s="5">
        <f>K171*319.00</f>
        <v>0</v>
      </c>
    </row>
    <row r="172" spans="1:12" customHeight="1" ht="53">
      <c r="A172" s="1"/>
      <c r="B172" s="1">
        <v>879986</v>
      </c>
      <c r="C172" s="1" t="s">
        <v>682</v>
      </c>
      <c r="D172" s="1" t="s">
        <v>683</v>
      </c>
      <c r="E172" s="3" t="s">
        <v>684</v>
      </c>
      <c r="F172" s="1" t="s">
        <v>685</v>
      </c>
      <c r="G172" s="1">
        <v>0</v>
      </c>
      <c r="H172" s="1">
        <v>0</v>
      </c>
      <c r="I172" s="1">
        <v>0</v>
      </c>
      <c r="J172" s="1" t="s">
        <v>14</v>
      </c>
      <c r="K172" s="2"/>
      <c r="L172" s="5">
        <f>K172*324.00</f>
        <v>0</v>
      </c>
    </row>
    <row r="173" spans="1:12" customHeight="1" ht="105">
      <c r="A173" s="1"/>
      <c r="B173" s="1">
        <v>820630</v>
      </c>
      <c r="C173" s="1" t="s">
        <v>686</v>
      </c>
      <c r="D173" s="1" t="s">
        <v>687</v>
      </c>
      <c r="E173" s="3" t="s">
        <v>688</v>
      </c>
      <c r="F173" s="1" t="s">
        <v>689</v>
      </c>
      <c r="G173" s="1">
        <v>0</v>
      </c>
      <c r="H173" s="1" t="s">
        <v>22</v>
      </c>
      <c r="I173" s="1">
        <v>0</v>
      </c>
      <c r="J173" s="1" t="s">
        <v>14</v>
      </c>
      <c r="K173" s="2"/>
      <c r="L173" s="5">
        <f>K173*572.00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A20"/>
    <mergeCell ref="A21:A23"/>
    <mergeCell ref="A24:A29"/>
    <mergeCell ref="A30:A32"/>
    <mergeCell ref="A33:A38"/>
    <mergeCell ref="A39:A44"/>
    <mergeCell ref="A45:A47"/>
    <mergeCell ref="A48:A50"/>
    <mergeCell ref="A51:A53"/>
    <mergeCell ref="A54:A57"/>
    <mergeCell ref="A58:A59"/>
    <mergeCell ref="A83:A85"/>
    <mergeCell ref="A86:A88"/>
    <mergeCell ref="A89:A91"/>
    <mergeCell ref="A92:A94"/>
    <mergeCell ref="A101:A110"/>
    <mergeCell ref="A111:A119"/>
    <mergeCell ref="A120:A131"/>
    <mergeCell ref="A132:A144"/>
    <mergeCell ref="A148:A149"/>
    <mergeCell ref="A150:A151"/>
    <mergeCell ref="A152:A153"/>
    <mergeCell ref="A157:A158"/>
    <mergeCell ref="A160:A161"/>
    <mergeCell ref="A162:A163"/>
    <mergeCell ref="A164:A165"/>
    <mergeCell ref="A166:A167"/>
    <mergeCell ref="A171:A17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2024-11-21T09:30:00+03:00</dcterms:created>
  <dcterms:modified xsi:type="dcterms:W3CDTF">2024-11-21T09:30:00+03:00</dcterms:modified>
  <dc:title>Untitled Spreadsheet</dc:title>
  <dc:description/>
  <dc:subject/>
  <cp:keywords/>
  <cp:category/>
</cp:coreProperties>
</file>