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<sst xmlns="http://schemas.openxmlformats.org/spreadsheetml/2006/main" uniqueCount="635">
  <si>
    <t>Изображение*</t>
  </si>
  <si>
    <t>ID</t>
  </si>
  <si>
    <t>Код</t>
  </si>
  <si>
    <t>Артикул*</t>
  </si>
  <si>
    <t>Название товара*</t>
  </si>
  <si>
    <t>Цена, руб.*</t>
  </si>
  <si>
    <t>Основной</t>
  </si>
  <si>
    <t>Удаленный</t>
  </si>
  <si>
    <t>В пути</t>
  </si>
  <si>
    <t>Ваш заказ</t>
  </si>
  <si>
    <t>VLC-411071</t>
  </si>
  <si>
    <t>VT.298.NR.04</t>
  </si>
  <si>
    <t>КФРД - Кран шар. со встроенным фильтром и редуктором давления, рукоятка бабочка 1/2" вн.-вн. (правый</t>
  </si>
  <si>
    <t>0.00 руб.</t>
  </si>
  <si>
    <t>шт</t>
  </si>
  <si>
    <t>VLC-411072</t>
  </si>
  <si>
    <t>VT.299.NL.04</t>
  </si>
  <si>
    <t>КФРД - Кран шар. со встроенным фильтром и редуктором давления, рукоятка бабочка 1/2" вн.-вн. (левый)</t>
  </si>
  <si>
    <t>VLC-412001</t>
  </si>
  <si>
    <t>VT.090.N.04</t>
  </si>
  <si>
    <t>- Кран шар. COMPACT, стальная рукоятка 1/2" вн.-вн.  (15 /240шт)</t>
  </si>
  <si>
    <t>444.00 руб.</t>
  </si>
  <si>
    <t>VLC-412002</t>
  </si>
  <si>
    <t>VT.090.N.05</t>
  </si>
  <si>
    <t>- Кран шар. COMPACT, стальная рукоятка 3/4" вн.-вн. (12 /192шт)</t>
  </si>
  <si>
    <t>669.00 руб.</t>
  </si>
  <si>
    <t>VLC-412003</t>
  </si>
  <si>
    <t>VT.092.N.04</t>
  </si>
  <si>
    <t>Кран шар. COMPACT, рукоятка бабочка 1/2" вн.-вн.  (20 /320шт)</t>
  </si>
  <si>
    <t>417.00 руб.</t>
  </si>
  <si>
    <t>&gt;100</t>
  </si>
  <si>
    <t>&gt;1000</t>
  </si>
  <si>
    <t>VLC-412004</t>
  </si>
  <si>
    <t>VT.092.N.05</t>
  </si>
  <si>
    <t>- Кран шар. COMPACT, рукоятка бабочка 3/4" вн.-вн.  (14 /224шт)</t>
  </si>
  <si>
    <t>599.00 руб.</t>
  </si>
  <si>
    <t>VLC-412005</t>
  </si>
  <si>
    <t>VT.093.N.04</t>
  </si>
  <si>
    <t>Кран шар. COMPACT, рукоятка бабочка 1/2" вн.-нар.  (20 /320шт)</t>
  </si>
  <si>
    <t>365.00 руб.</t>
  </si>
  <si>
    <t>&gt;500</t>
  </si>
  <si>
    <t>VLC-412006</t>
  </si>
  <si>
    <t>VT.093.N.05</t>
  </si>
  <si>
    <t>- Кран шар. COMPACT, рукоятка бабочка 3/4" вн.-нар.  (12 /192шт)</t>
  </si>
  <si>
    <t>700.00 руб.</t>
  </si>
  <si>
    <t>VLC-413001</t>
  </si>
  <si>
    <t>VT.314.N.04</t>
  </si>
  <si>
    <t>Кран шар. PERFECT, стальная рукоятка 1/2" вн.-вн.  (12 /72шт)</t>
  </si>
  <si>
    <t>829.00 руб.</t>
  </si>
  <si>
    <t>VLC-413002</t>
  </si>
  <si>
    <t>VT.314.N.05</t>
  </si>
  <si>
    <t>Кран шар. PERFECT, стальная рукоятка 3/4" вн.-вн. (9 /36шт)</t>
  </si>
  <si>
    <t>1 522.00 руб.</t>
  </si>
  <si>
    <t>VLC-413003</t>
  </si>
  <si>
    <t>VT.314.N.06</t>
  </si>
  <si>
    <t>Кран шар. PERFECT, стальная рукоятка 1" вн.-вн. (6 /24шт)</t>
  </si>
  <si>
    <t>2 696.00 руб.</t>
  </si>
  <si>
    <t>VLC-413004</t>
  </si>
  <si>
    <t>VT.314.N.07</t>
  </si>
  <si>
    <t>Кран шар. PERFECT, стальная рукоятка 1 1/4" вн.-вн.  (2 /12шт)</t>
  </si>
  <si>
    <t>3 585.00 руб.</t>
  </si>
  <si>
    <t>VLC-413005</t>
  </si>
  <si>
    <t>VT.314.N.08</t>
  </si>
  <si>
    <t>Кран шар. PERFECT, стальная рукоятка 1 1/2" вн.-вн.  (2 /8шт)</t>
  </si>
  <si>
    <t>5 934.00 руб.</t>
  </si>
  <si>
    <t>VLC-413006</t>
  </si>
  <si>
    <t>VT.314.N.09</t>
  </si>
  <si>
    <t>Кран шар. PERFECT, стальная рукоятка 2" вн.-вн.  (2 /6шт)</t>
  </si>
  <si>
    <t>8 060.00 руб.</t>
  </si>
  <si>
    <t>&gt;10</t>
  </si>
  <si>
    <t>VLC-413007</t>
  </si>
  <si>
    <t>VT.315.N.04</t>
  </si>
  <si>
    <t>Кран шар. PERFECT, стальная рукоятка 1/2" вн.-нар.  (9 /54шт)</t>
  </si>
  <si>
    <t>891.00 руб.</t>
  </si>
  <si>
    <t>VLC-413008</t>
  </si>
  <si>
    <t>VT.315.N.05</t>
  </si>
  <si>
    <t>Кран шар. PERFECT, стальная рукоятка 3/4" вн.-нар.  (7 /28шт)</t>
  </si>
  <si>
    <t>1 509.00 руб.</t>
  </si>
  <si>
    <t>VLC-413009</t>
  </si>
  <si>
    <t>VT.315.N.06</t>
  </si>
  <si>
    <t>Кран шар. PERFECT, стальная рукоятка 1" вн.-нар. (4 /16шт)</t>
  </si>
  <si>
    <t>2 463.00 руб.</t>
  </si>
  <si>
    <t>&gt;50</t>
  </si>
  <si>
    <t>VLC-413010</t>
  </si>
  <si>
    <t>VT.315.N.07</t>
  </si>
  <si>
    <t>Кран шар. PERFECT, стальная рукоятка 1 1/4" вн.-нар.  (2 /12шт)</t>
  </si>
  <si>
    <t>3 983.00 руб.</t>
  </si>
  <si>
    <t>VLC-413011</t>
  </si>
  <si>
    <t>VT.317.N.04</t>
  </si>
  <si>
    <t>Кран шар. PERFECT, рукоятка бабочка 1/2" вн.-вн. (12 /72шт)</t>
  </si>
  <si>
    <t>818.00 руб.</t>
  </si>
  <si>
    <t>VLC-413012</t>
  </si>
  <si>
    <t>VT.317.N.05</t>
  </si>
  <si>
    <t>Кран шар. PERFECT, рукоятка бабочка 3/4" вн.-вн. (9 /36шт)</t>
  </si>
  <si>
    <t>1 467.00 руб.</t>
  </si>
  <si>
    <t>&gt;25</t>
  </si>
  <si>
    <t>VLC-413013</t>
  </si>
  <si>
    <t>VT.317.N.06</t>
  </si>
  <si>
    <t>Кран шар. PERFECT, рукоятка бабочка 1" вн.-вн.  (6 /24шт)</t>
  </si>
  <si>
    <t>2 605.00 руб.</t>
  </si>
  <si>
    <t>VLC-413014</t>
  </si>
  <si>
    <t>VT.318.N.04</t>
  </si>
  <si>
    <t>Кран шар. PERFECT, рукоятка бабочка 1/2" вн.-нар. (11 /66шт)</t>
  </si>
  <si>
    <t>855.00 руб.</t>
  </si>
  <si>
    <t>VLC-413015</t>
  </si>
  <si>
    <t>VT.318.N.05</t>
  </si>
  <si>
    <t>Кран шар. PERFECT, рукоятка бабочка 3/4" вн.-нар.  (9 /36шт)</t>
  </si>
  <si>
    <t>1 488.00 руб.</t>
  </si>
  <si>
    <t>VLC-413016</t>
  </si>
  <si>
    <t>VT.318.N.06</t>
  </si>
  <si>
    <t>Кран шар. PERFECT, рукоятка бабочка 1" вн.-нар. (6 /24шт)</t>
  </si>
  <si>
    <t>2 694.00 руб.</t>
  </si>
  <si>
    <t>VLC-413017</t>
  </si>
  <si>
    <t>VT.327.N.04</t>
  </si>
  <si>
    <t>Кран шар. PERFECT с полусгоном 1/2" вн.-нар.  (10 /60шт)</t>
  </si>
  <si>
    <t>974.00 руб.</t>
  </si>
  <si>
    <t>VLC-413018</t>
  </si>
  <si>
    <t>VT.327.N.05</t>
  </si>
  <si>
    <t>Кран шар. PERFECT с полусгоном 3/4" вн.-нар. (9 /36шт)</t>
  </si>
  <si>
    <t>1 841.00 руб.</t>
  </si>
  <si>
    <t>VLC-413019</t>
  </si>
  <si>
    <t>VT.327.N.06</t>
  </si>
  <si>
    <t>Кран шар. PERFECT с полусгоном 1" вн.-нар. (5 /20шт)</t>
  </si>
  <si>
    <t>3 201.00 руб.</t>
  </si>
  <si>
    <t>VLC-413020</t>
  </si>
  <si>
    <t>VT.328.N.04</t>
  </si>
  <si>
    <t>Кран шар. PERFECT угловой с полусгоном 1/2" вн.-нар. (8 /48шт)</t>
  </si>
  <si>
    <t>1 134.00 руб.</t>
  </si>
  <si>
    <t>VLC-413021</t>
  </si>
  <si>
    <t>VT.328.N.05</t>
  </si>
  <si>
    <t>Кран шар. PERFECT угловой с полусгоном 3/4" вн.-нар. (6 /24шт)</t>
  </si>
  <si>
    <t>1 975.00 руб.</t>
  </si>
  <si>
    <t>VLC-900767</t>
  </si>
  <si>
    <t>VT.414.N.04</t>
  </si>
  <si>
    <t>Кран шаровый Дн 15 (1/2")  вн.-вн. рукоятка ГОСТ полнопроходной (12/48шт)</t>
  </si>
  <si>
    <t>670.00 руб.</t>
  </si>
  <si>
    <t>VLC-900768</t>
  </si>
  <si>
    <t>VT.414.N.05</t>
  </si>
  <si>
    <t>Кран шаровый Дн 20 (3/4")  вн.-вн. рукоятка ГОСТ полнопроходной (6/24шт)</t>
  </si>
  <si>
    <t>1 208.00 руб.</t>
  </si>
  <si>
    <t>VLC-900777</t>
  </si>
  <si>
    <t>VT.415.N.05</t>
  </si>
  <si>
    <t>Кран шаровый Дн 20 (3/4")  вн.-нар. рукоятка ГОСТ полнопроходной (6/24шт)</t>
  </si>
  <si>
    <t>1 278.00 руб.</t>
  </si>
  <si>
    <t>VLC-900782</t>
  </si>
  <si>
    <t>VT.417.N.04</t>
  </si>
  <si>
    <t>Кран шаровый Дн 15 (1/2")  вн.-вн. бабочка ГОСТ полнопроходной (14/56шт)</t>
  </si>
  <si>
    <t>617.00 руб.</t>
  </si>
  <si>
    <t>VLC-900785</t>
  </si>
  <si>
    <t>VT.418.N.04</t>
  </si>
  <si>
    <t>Кран шаровый Дн 15 (1/2")  вн.-нар. бабочка ГОСТ полнопроходной (12/48шт)</t>
  </si>
  <si>
    <t>641.00 руб.</t>
  </si>
  <si>
    <t>&gt;5000</t>
  </si>
  <si>
    <t>VLC-900786</t>
  </si>
  <si>
    <t>VT.418.N.05</t>
  </si>
  <si>
    <t>Кран шаровый Дн 20 (3/4")  вн.-нар. бабочка ГОСТ полнопроходной (7/28шт)</t>
  </si>
  <si>
    <t>1 158.00 руб.</t>
  </si>
  <si>
    <t>VLC-900806</t>
  </si>
  <si>
    <t>VT.120.N.04</t>
  </si>
  <si>
    <t xml:space="preserve">Кран шаровый Дн 15 (1/2")  вн.-вн. рукоятка ГОСТ стандарт </t>
  </si>
  <si>
    <t>318.00 руб.</t>
  </si>
  <si>
    <t>VLC-900807</t>
  </si>
  <si>
    <t>VT.120.N.05</t>
  </si>
  <si>
    <t>Кран шаровый Дн 20 (3/4")  вн.-вн. рукоятка ГОСТ стандарт</t>
  </si>
  <si>
    <t>453.00 руб.</t>
  </si>
  <si>
    <t>VLC-900808</t>
  </si>
  <si>
    <t>VT.120.N.06</t>
  </si>
  <si>
    <t>Кран шаровый Дн 25 (1")  вн.-вн. рукоятка ГОСТ стандарт</t>
  </si>
  <si>
    <t>793.00 руб.</t>
  </si>
  <si>
    <t>VLC-900815</t>
  </si>
  <si>
    <t>VT.121.N.04</t>
  </si>
  <si>
    <t>Кран шаровый Дн 15 (1/2")  вн.-нар. рукоятка ГОСТ стандарт (50шт)</t>
  </si>
  <si>
    <t>349.00 руб.</t>
  </si>
  <si>
    <t>VLC-900816</t>
  </si>
  <si>
    <t>VT.121.N.05</t>
  </si>
  <si>
    <t>Кран шаровый Дн 20 (3/4")  вн.-нар. рукоятка ГОСТ стандарт (30шт)</t>
  </si>
  <si>
    <t>512.00 руб.</t>
  </si>
  <si>
    <t>VLC-900821</t>
  </si>
  <si>
    <t>VT.122.N.04</t>
  </si>
  <si>
    <t>Кран шаровый Дн 15 (1/2")  вн.-вн. бабочка ГОСТ стандарт (60шт)</t>
  </si>
  <si>
    <t>308.00 руб.</t>
  </si>
  <si>
    <t>VLC-900822</t>
  </si>
  <si>
    <t>VT.122.N.05</t>
  </si>
  <si>
    <t>Кран шаровый Дн 20 (3/4")  вн.-вн. бабочка ГОСТ стандарт (50шт)</t>
  </si>
  <si>
    <t>447.00 руб.</t>
  </si>
  <si>
    <t>VLC-900824</t>
  </si>
  <si>
    <t>VT.123.N.04</t>
  </si>
  <si>
    <t>Кран шаровый Дн 15 (1/2")  вн.-нар. бабочка ГОСТ стандарт (60шт)</t>
  </si>
  <si>
    <t>340.00 руб.</t>
  </si>
  <si>
    <t>VLC-900825</t>
  </si>
  <si>
    <t>VT.123.N.05</t>
  </si>
  <si>
    <t>Кран шаровый Дн 20 (3/4")  вн.-нар. бабочка ГОСТ стандарт (50шт)</t>
  </si>
  <si>
    <t>498.00 руб.</t>
  </si>
  <si>
    <t>VLC-900836</t>
  </si>
  <si>
    <t>VT.127.N.04</t>
  </si>
  <si>
    <t>Кран шаровый со сгоном Дн 15 (1/2") прямой вн.-нар. бабочка ГОСТ стандарт (шт)</t>
  </si>
  <si>
    <t>386.00 руб.</t>
  </si>
  <si>
    <t>VLC-900837</t>
  </si>
  <si>
    <t>VT.127.N.05</t>
  </si>
  <si>
    <t>Кран шаровый со сгоном Дн 20 (3/4") прямой вн.-нар. бабочка ГОСТ стандарт (30шт)</t>
  </si>
  <si>
    <t>596.00 руб.</t>
  </si>
  <si>
    <t>VLC-900842</t>
  </si>
  <si>
    <t>VT.128.N.04</t>
  </si>
  <si>
    <t>Кран шаровой 1/2", вн.-вн., для подключения датчика температуры, рукоятка бабочка ГОСТ стандарт (50ш</t>
  </si>
  <si>
    <t>344.00 руб.</t>
  </si>
  <si>
    <t>VLC-999124</t>
  </si>
  <si>
    <t>VT.120.GN.04</t>
  </si>
  <si>
    <t>Кран шар. СТАНДАРТ (PN40), длинная рукоятка 1/2", вн.-вн. (60шт)</t>
  </si>
  <si>
    <t>240.00 руб.</t>
  </si>
  <si>
    <t>VLC-999125</t>
  </si>
  <si>
    <t>VT.120.GN.05</t>
  </si>
  <si>
    <t>Кран шар. СТАНДАРТ (PN40), длинная рукоятка 3/4", вн.-вн. (50шт)</t>
  </si>
  <si>
    <t>339.00 руб.</t>
  </si>
  <si>
    <t>VLC-999126</t>
  </si>
  <si>
    <t>VT.121.GN.04</t>
  </si>
  <si>
    <t>Кран шар. СТАНДАРТ (PN40), длинная рукоятка 1/2", вн.-нар. (60шт)</t>
  </si>
  <si>
    <t>267.00 руб.</t>
  </si>
  <si>
    <t>VLC-999127</t>
  </si>
  <si>
    <t>VT.121.GN.05</t>
  </si>
  <si>
    <t>Кран шар. СТАНДАРТ (PN40), длинная рукоятка 3/4", вн.-нар. (50шт)</t>
  </si>
  <si>
    <t>383.00 руб.</t>
  </si>
  <si>
    <t>VLC-999128</t>
  </si>
  <si>
    <t>VT.121.GN.06</t>
  </si>
  <si>
    <t>Кран шар. СТАНДАРТ (PN40), длинная рукоятка 1", вн.-нар. (30шт)</t>
  </si>
  <si>
    <t>681.00 руб.</t>
  </si>
  <si>
    <t>VLC-999129</t>
  </si>
  <si>
    <t>VT.122.GN.04</t>
  </si>
  <si>
    <t>Кран шар. СТАНДАРТ (PN40), рукоятка бабочка 1/2", вн.-вн. (60шт)</t>
  </si>
  <si>
    <t>300.00 руб.</t>
  </si>
  <si>
    <t>VLC-999130</t>
  </si>
  <si>
    <t>VT.122.GN.05</t>
  </si>
  <si>
    <t>Кран шар. СТАНДАРТ (PN40), рукоятка бабочка 3/4", вн.-вн. (50шт)</t>
  </si>
  <si>
    <t>436.00 руб.</t>
  </si>
  <si>
    <t>VLC-999131</t>
  </si>
  <si>
    <t>VT.123.GN.04</t>
  </si>
  <si>
    <t>Кран шар. СТАНДАРТ (PN40), рукоятка бабочка 1/2", вн.-нар. (60шт)</t>
  </si>
  <si>
    <t>324.00 руб.</t>
  </si>
  <si>
    <t>VLC-999132</t>
  </si>
  <si>
    <t>VT.123.GN.05</t>
  </si>
  <si>
    <t>Кран шар. СТАНДАРТ (PN40), рукоятка бабочка 3/4", вн.-нар. (50шт)</t>
  </si>
  <si>
    <t>473.00 руб.</t>
  </si>
  <si>
    <t>VLC-999133</t>
  </si>
  <si>
    <t>VT.120.GN.06</t>
  </si>
  <si>
    <t>Кран шар. СТАНДАРТ (PN40), длинная рукоятка 1", вн.-вн. (30шт)</t>
  </si>
  <si>
    <t>607.00 руб.</t>
  </si>
  <si>
    <t>VLC-999134</t>
  </si>
  <si>
    <t>VT.127.GN.04</t>
  </si>
  <si>
    <t>Кран шар. СТАНДАРТ (PN40) с полусгоном 1/2", вн.-нар. (60шт)</t>
  </si>
  <si>
    <t>294.00 руб.</t>
  </si>
  <si>
    <t>VLC-999135</t>
  </si>
  <si>
    <t>VT.127.GN.05</t>
  </si>
  <si>
    <t>Кран шар. СТАНДАРТ (PN40)  с полусгоном 3/4", вн.-нар. (30шт)</t>
  </si>
  <si>
    <t>582.00 руб.</t>
  </si>
  <si>
    <t>VLC-999136</t>
  </si>
  <si>
    <t>VT.128.GN.04</t>
  </si>
  <si>
    <t>Кран шар. СТАНДАРТ для подключения датчика температуры, бабочка, 1/2", вн.-нар. (PN40) (50шт)</t>
  </si>
  <si>
    <t>335.00 руб.</t>
  </si>
  <si>
    <t>VLC-411003</t>
  </si>
  <si>
    <t>VT.214.N.04</t>
  </si>
  <si>
    <t>Кран шар. BASE, стальная рукоятка 1/2" вн.-вн. (14 /126шт)</t>
  </si>
  <si>
    <t>568.00 руб.</t>
  </si>
  <si>
    <t>VLC-411004</t>
  </si>
  <si>
    <t>VT.214.N.05</t>
  </si>
  <si>
    <t>Кран шар. BASE, стальная рукоятка 3/4" вн.-вн. (10 /120шт)</t>
  </si>
  <si>
    <t>864.00 руб.</t>
  </si>
  <si>
    <t>VLC-411005</t>
  </si>
  <si>
    <t>VT.214.N.06</t>
  </si>
  <si>
    <t>Кран шар. BASE, стальная рукоятка 1" вн.-вн. (6 /54шт)</t>
  </si>
  <si>
    <t>1 405.00 руб.</t>
  </si>
  <si>
    <t>VLC-411006</t>
  </si>
  <si>
    <t>VT.214.N.07</t>
  </si>
  <si>
    <t>Кран шар. BASE, стальная рукоятка 1 1/4" вн.-вн. (3 /36шт)</t>
  </si>
  <si>
    <t>2 249.00 руб.</t>
  </si>
  <si>
    <t>VLC-411007</t>
  </si>
  <si>
    <t>VT.214.N.08</t>
  </si>
  <si>
    <t>Кран шар. BASE, стальная рукоятка 1 1/2" вн.-вн. (2 /20шт)</t>
  </si>
  <si>
    <t>3 364.00 руб.</t>
  </si>
  <si>
    <t>VLC-411008</t>
  </si>
  <si>
    <t>VT.214.N.09</t>
  </si>
  <si>
    <t>Кран шар. BASE, стальная рукоятка 2" вн.-вн. (2 /20шт)</t>
  </si>
  <si>
    <t>4 742.00 руб.</t>
  </si>
  <si>
    <t>VLC-411009</t>
  </si>
  <si>
    <t>VT.214.N.10</t>
  </si>
  <si>
    <t>Кран шар. BASE, стальная рукоятка 2 1/2" вн.-вн. (1 /6шт)</t>
  </si>
  <si>
    <t>12 046.00 руб.</t>
  </si>
  <si>
    <t>VLC-411010</t>
  </si>
  <si>
    <t>VT.214.N.11</t>
  </si>
  <si>
    <t>Кран шар. BASE, стальная рукоятка 3" вн.-вн. (1 /4шт)</t>
  </si>
  <si>
    <t>17 265.00 руб.</t>
  </si>
  <si>
    <t>VLC-411011</t>
  </si>
  <si>
    <t>VT.214.N.12</t>
  </si>
  <si>
    <t>Кран шар. BASE, стальная рукоятка 4" вн.-вн. (1 /4шт)</t>
  </si>
  <si>
    <t>24 617.00 руб.</t>
  </si>
  <si>
    <t>VLC-411012</t>
  </si>
  <si>
    <t>VT.215.N.04</t>
  </si>
  <si>
    <t>Кран шар. BASE, стальная рукоятка 1/2" вн.-нар. (16 /144шт)</t>
  </si>
  <si>
    <t>612.00 руб.</t>
  </si>
  <si>
    <t>VLC-411013</t>
  </si>
  <si>
    <t>VT.215.N.05</t>
  </si>
  <si>
    <t>Кран шар. BASE, стальная рукоятка 3/4" вн.-нар. (10 /120шт)</t>
  </si>
  <si>
    <t>937.00 руб.</t>
  </si>
  <si>
    <t>VLC-411014</t>
  </si>
  <si>
    <t>VT.215.N.06</t>
  </si>
  <si>
    <t>Кран шар. BASE, стальная рукоятка 1" вн.-нар. (6 /72шт)</t>
  </si>
  <si>
    <t>1 492.00 руб.</t>
  </si>
  <si>
    <t>VLC-411015</t>
  </si>
  <si>
    <t>VT.215.N.07</t>
  </si>
  <si>
    <t>Кран шар. BASE, стальная рукоятка 1 1/4" вн.-нар. (4 /32шт)</t>
  </si>
  <si>
    <t>2 763.00 руб.</t>
  </si>
  <si>
    <t>VLC-411016</t>
  </si>
  <si>
    <t>VT.215.N.08</t>
  </si>
  <si>
    <t>Кран шар. BASE, стальная рукоятка 1 1/2" вн.-нар. (2 /20шт)</t>
  </si>
  <si>
    <t>4 151.00 руб.</t>
  </si>
  <si>
    <t>VLC-411017</t>
  </si>
  <si>
    <t>VT.215.N.09</t>
  </si>
  <si>
    <t>Кран шар. BASE, стальная рукоятка 2" вн.-нар. (2 /16шт)</t>
  </si>
  <si>
    <t>6 134.00 руб.</t>
  </si>
  <si>
    <t>VLC-411018</t>
  </si>
  <si>
    <t>VT.217.N.04</t>
  </si>
  <si>
    <t>Кран шар. BASE, рукоятка бабочка 1/2" вн.-вн. (16 /256шт)</t>
  </si>
  <si>
    <t>510.00 руб.</t>
  </si>
  <si>
    <t>VLC-411019</t>
  </si>
  <si>
    <t>VT.217.N.05</t>
  </si>
  <si>
    <t>Кран шар. BASE, рукоятка бабочка 3/4" вн.-вн.  (14 /126шт)</t>
  </si>
  <si>
    <t>764.00 руб.</t>
  </si>
  <si>
    <t>VLC-411020</t>
  </si>
  <si>
    <t>VT.217.N.06</t>
  </si>
  <si>
    <t>Кран шар. BASE, рукоятка бабочка 1" вн.-вн.  (6 /90шт</t>
  </si>
  <si>
    <t>1 291.00 руб.</t>
  </si>
  <si>
    <t>VLC-411021</t>
  </si>
  <si>
    <t>VT.218.N.04</t>
  </si>
  <si>
    <t>Кран шар. BASE, рукоятка бабочка 1/2" вн.-нар.  (12 /192шт)</t>
  </si>
  <si>
    <t>544.00 руб.</t>
  </si>
  <si>
    <t>VLC-411022</t>
  </si>
  <si>
    <t>VT.218.N.05</t>
  </si>
  <si>
    <t>Кран шар. BASE, рукоятка бабочка 3/4" вн.-нар.  (10 /120шт)</t>
  </si>
  <si>
    <t>899.00 руб.</t>
  </si>
  <si>
    <t>VLC-411023</t>
  </si>
  <si>
    <t>VT.218.N.06</t>
  </si>
  <si>
    <t>Кран шар. BASE, рукоятка бабочка 1" вн.-нар. (6 /90шт)</t>
  </si>
  <si>
    <t>1 411.00 руб.</t>
  </si>
  <si>
    <t>VLC-411024</t>
  </si>
  <si>
    <t>VT.219.N.04</t>
  </si>
  <si>
    <t>Кран шар. BASE, рукоятка бабочка 1/2" нар.-нар. (12 /192шт)</t>
  </si>
  <si>
    <t>595.00 руб.</t>
  </si>
  <si>
    <t>VLC-411025</t>
  </si>
  <si>
    <t>VT.219.N.05</t>
  </si>
  <si>
    <t>Кран шар. BASE, рукоятка бабочка 3/4" нар.-нар.  (12 /144шт)</t>
  </si>
  <si>
    <t>942.00 руб.</t>
  </si>
  <si>
    <t>VLC-411026</t>
  </si>
  <si>
    <t>VT.219.N.06</t>
  </si>
  <si>
    <t>Кран шар. BASE, рукоятка бабочка 1" нар.-нар. (6 /90шт)</t>
  </si>
  <si>
    <t>1 697.00 руб.</t>
  </si>
  <si>
    <t>VLC-411029</t>
  </si>
  <si>
    <t>VT.226.N.04</t>
  </si>
  <si>
    <t>Кран шар. BASE с полусгоном 1/2" нар.-нар. (10 /60шт)</t>
  </si>
  <si>
    <t>802.00 руб.</t>
  </si>
  <si>
    <t>VLC-411030</t>
  </si>
  <si>
    <t>VT.226.N.05</t>
  </si>
  <si>
    <t>Кран шар. BASE с полусгоном 3/4" нар.-нар.  (7 /42шт)</t>
  </si>
  <si>
    <t>1 237.00 руб.</t>
  </si>
  <si>
    <t>VLC-411031</t>
  </si>
  <si>
    <t>VT.227.N.04</t>
  </si>
  <si>
    <t>Кран шар. BASE с полусгоном 1/2" вн.-нар.  (10 /160шт)</t>
  </si>
  <si>
    <t>645.00 руб.</t>
  </si>
  <si>
    <t>VLC-411034</t>
  </si>
  <si>
    <t>VT.227.N.05</t>
  </si>
  <si>
    <t>Кран шар. BASE с полусгоном 3/4" вн.-нар.   (7 /84шт)</t>
  </si>
  <si>
    <t>1 033.00 руб.</t>
  </si>
  <si>
    <t>VLC-411037</t>
  </si>
  <si>
    <t>VT.227.N.06</t>
  </si>
  <si>
    <t>Кран шар. BASE с полусгоном 1" вн.-нар.  (5 /50шт)</t>
  </si>
  <si>
    <t>2 311.00 руб.</t>
  </si>
  <si>
    <t>VLC-411038</t>
  </si>
  <si>
    <t>VT.227.N.07</t>
  </si>
  <si>
    <t>Кран шар. BASE с полусгоном 1 1/4" вн.-нар.  (4 /36шт)</t>
  </si>
  <si>
    <t>3 263.00 руб.</t>
  </si>
  <si>
    <t>VLC-411033</t>
  </si>
  <si>
    <t>VT.227.NRW.04</t>
  </si>
  <si>
    <t>Кран шар. BASE с полусгоном 1/2" вн.-нар. белая рукоятка с доп. уплотнением (10 /160шт)</t>
  </si>
  <si>
    <t>690.00 руб.</t>
  </si>
  <si>
    <t>VLC-411036</t>
  </si>
  <si>
    <t>VT.227.NRW.05</t>
  </si>
  <si>
    <t>Кран шар. BASE с полусгоном 3/4" вн.-нар. белая рукоятка с доп. уплотнением  (7 /84шт)</t>
  </si>
  <si>
    <t>1 118.00 руб.</t>
  </si>
  <si>
    <t>VLC-411032</t>
  </si>
  <si>
    <t>VT.227.NW.04</t>
  </si>
  <si>
    <t>Кран шар. BASE с полусгоном 1/2" вн.-нар. белая рукоятка (10 /160шт)</t>
  </si>
  <si>
    <t>VLC-411035</t>
  </si>
  <si>
    <t>VT.227.NW.05</t>
  </si>
  <si>
    <t>Кран шар. BASE с полусгоном 3/4" вн.-нар. белая рукоятка  (7 /84шт)</t>
  </si>
  <si>
    <t>1 034.00 руб.</t>
  </si>
  <si>
    <t>VLC-411039</t>
  </si>
  <si>
    <t>VT.228.N.04</t>
  </si>
  <si>
    <t>Кран шар. BASE угловой с полусгоном 1/2" вн.-нар.  (8 /96шт)</t>
  </si>
  <si>
    <t>908.00 руб.</t>
  </si>
  <si>
    <t>VLC-411042</t>
  </si>
  <si>
    <t>VT.228.N.05</t>
  </si>
  <si>
    <t>Кран шар. BASE угловой с полусгоном 3/4" вн.-нар.  (8 /64шт)</t>
  </si>
  <si>
    <t>1 513.00 руб.</t>
  </si>
  <si>
    <t>VLC-411045</t>
  </si>
  <si>
    <t>VT.228.N.06</t>
  </si>
  <si>
    <t>Кран шар. BASE угловой с полусгоном 1" вн.-нар. (4 /32шт)</t>
  </si>
  <si>
    <t>2 351.00 руб.</t>
  </si>
  <si>
    <t>VLC-411041</t>
  </si>
  <si>
    <t>VT.228.NRW.04</t>
  </si>
  <si>
    <t>Кран шар. BASE угловой с полусгоном 1/2" вн.-нар. белая рукоятка с доп. уплотнением (8 /96шт)</t>
  </si>
  <si>
    <t>1 028.00 руб.</t>
  </si>
  <si>
    <t>VLC-411044</t>
  </si>
  <si>
    <t>VT.228.NRW.05</t>
  </si>
  <si>
    <t>Кран шар. BASE угловой с полусгоном 3/4" вн.-нар. белая рукоятка с доп. уплотнением (8 /64шт)</t>
  </si>
  <si>
    <t>1 591.00 руб.</t>
  </si>
  <si>
    <t>VLC-411040</t>
  </si>
  <si>
    <t>VT.228.NW.04</t>
  </si>
  <si>
    <t>Кран шар. BASE угловой с полусгоном 1/2" вн.-нар. белая рукоятка (8 /96шт)</t>
  </si>
  <si>
    <t>VLC-411043</t>
  </si>
  <si>
    <t>VT.228.NW.05</t>
  </si>
  <si>
    <t>Кран шар. BASE угловой с полусгоном 3/4" вн.-нар. белая рукоятка (8 /64шт)</t>
  </si>
  <si>
    <t>VLC-411049</t>
  </si>
  <si>
    <t>VT.241.N.0405</t>
  </si>
  <si>
    <t>Кран шаровой с накидной гайкой 1/2"x3/4" вн.-вн. (12 /72шт)</t>
  </si>
  <si>
    <t>775.00 руб.</t>
  </si>
  <si>
    <t>VLC-411050</t>
  </si>
  <si>
    <t>VT.241.N.0506</t>
  </si>
  <si>
    <t>Кран шаровой с накидной гайкой 3/4"x1" вн.-вн.</t>
  </si>
  <si>
    <t>1 125.00 руб.</t>
  </si>
  <si>
    <t>VLC-411028</t>
  </si>
  <si>
    <t>VT.242.N.1604</t>
  </si>
  <si>
    <t>Кран шар. под пресс, рукоятка бабочка 16х1/2 вн. (12 /192шт)</t>
  </si>
  <si>
    <t>375.00 руб.</t>
  </si>
  <si>
    <t>VLC-411027</t>
  </si>
  <si>
    <t>VT.243.N.1616</t>
  </si>
  <si>
    <t>Кран шар. под пресс, рукоятка бабочка 16 (12 /192шт)</t>
  </si>
  <si>
    <t>491.00 руб.</t>
  </si>
  <si>
    <t>VLC-411051</t>
  </si>
  <si>
    <t>VT.245.N.04</t>
  </si>
  <si>
    <t>Кран шар. BASE с дренажом и воздухоотводчиком 1/2" вн.-вн. (12 /108шт)</t>
  </si>
  <si>
    <t>850.00 руб.</t>
  </si>
  <si>
    <t>VLC-411052</t>
  </si>
  <si>
    <t>VT.245.N.05</t>
  </si>
  <si>
    <t>Кран шар. BASE с дренажом и воздухоотводчиком 3/4" вн.-вн. (10 /90шт)</t>
  </si>
  <si>
    <t>1 275.00 руб.</t>
  </si>
  <si>
    <t>VLC-411053</t>
  </si>
  <si>
    <t>VT.245.N.06</t>
  </si>
  <si>
    <t>Кран шар. BASE с дренажом и воздухоотводчиком 1" вн.-вн. (6 /54шт)</t>
  </si>
  <si>
    <t>1 948.00 руб.</t>
  </si>
  <si>
    <t>VLC-1134001</t>
  </si>
  <si>
    <t>VT.247.N.04</t>
  </si>
  <si>
    <t>Кран шар. для подкл. датчика темп., 1/2" (16 /144шт)</t>
  </si>
  <si>
    <t>698.00 руб.</t>
  </si>
  <si>
    <t>VLC-1134002</t>
  </si>
  <si>
    <t>VT.247.N.05</t>
  </si>
  <si>
    <t>Кран шар. для подкл. датчика темп., 3/4" (12 /108шт)</t>
  </si>
  <si>
    <t>1 020.00 руб.</t>
  </si>
  <si>
    <t>VLC-1134003</t>
  </si>
  <si>
    <t>VT.247.N.06</t>
  </si>
  <si>
    <t>Кран шар. для подкл. датчика темп., 1" (8 /64шт)</t>
  </si>
  <si>
    <t>1 556.00 руб.</t>
  </si>
  <si>
    <t>VLC-411054</t>
  </si>
  <si>
    <t>VT.248.N.04</t>
  </si>
  <si>
    <t>Кран шаровой с обратным клапаном и дренажом 1/2" вн-вн. (8 /48шт)</t>
  </si>
  <si>
    <t>VLC-411055</t>
  </si>
  <si>
    <t>VT.250.N.04</t>
  </si>
  <si>
    <t>Кран шаровой с удлиненным штоком 1/2"</t>
  </si>
  <si>
    <t>851.00 руб.</t>
  </si>
  <si>
    <t>VLC-411056</t>
  </si>
  <si>
    <t>VT.250.N.05</t>
  </si>
  <si>
    <t>Кран шаровой с удлиненным штоком 3/4" вн-вн. (8 /48шт)</t>
  </si>
  <si>
    <t>1 128.00 руб.</t>
  </si>
  <si>
    <t>VLC-411057</t>
  </si>
  <si>
    <t>VT.252.N.04</t>
  </si>
  <si>
    <t>Кран шар. с плавным открыванием 1/2" вн.-вн. (1 /36шт)</t>
  </si>
  <si>
    <t>830.00 руб.</t>
  </si>
  <si>
    <t>VLC-411058</t>
  </si>
  <si>
    <t>VT.252.N.05</t>
  </si>
  <si>
    <t>Кран шар. с плавным открыванием 3/4" вн.-вн. (1 /36шт)</t>
  </si>
  <si>
    <t>1 043.00 руб.</t>
  </si>
  <si>
    <t>VLC-411079</t>
  </si>
  <si>
    <t>VT.260.N.0606</t>
  </si>
  <si>
    <t>Кран шаровой с накидной гайкой 1" вн.-нар. (1 /60шт)</t>
  </si>
  <si>
    <t>1 332.00 руб.</t>
  </si>
  <si>
    <t>VLC-411080</t>
  </si>
  <si>
    <t>VT.260.N.0505</t>
  </si>
  <si>
    <t>Кран шаровой с накидной гайкой 3/4" вн.-нар. (1 /96шт)</t>
  </si>
  <si>
    <t>905.00 руб.</t>
  </si>
  <si>
    <t>VLC-999002</t>
  </si>
  <si>
    <t>VT.260.N.0404</t>
  </si>
  <si>
    <t>Кран шаровой с накидной гайкой 1/2" вн.-нар.</t>
  </si>
  <si>
    <t>644.00 руб.</t>
  </si>
  <si>
    <t>VLC-411059</t>
  </si>
  <si>
    <t>VT.266.N.0404</t>
  </si>
  <si>
    <t>Кран шар. BASE угловой с накидной гайкой 1/2" вн.-вн.  (15 /60шт)</t>
  </si>
  <si>
    <t>809.00 руб.</t>
  </si>
  <si>
    <t>VLC-411060</t>
  </si>
  <si>
    <t>VT.266.N.0505</t>
  </si>
  <si>
    <t>Кран шар. BASE угловой с накидной гайкой 3/4" вн.-вн. (12 /48шт)</t>
  </si>
  <si>
    <t>1 112.00 руб.</t>
  </si>
  <si>
    <t>VLC-411061</t>
  </si>
  <si>
    <t>VT.266.N.0606</t>
  </si>
  <si>
    <t>Кран шар. BASE угловой с накидной гайкой 1" вн.-вн. (7 /28шт)</t>
  </si>
  <si>
    <t>1 929.00 руб.</t>
  </si>
  <si>
    <t>VLC-999003</t>
  </si>
  <si>
    <t>VT.266.NS.0404</t>
  </si>
  <si>
    <t>Кран шар. BASE угловой с накидной гайкой 1/2" вн.-вн. (короткий)</t>
  </si>
  <si>
    <t>792.00 руб.</t>
  </si>
  <si>
    <t>VLC-999004</t>
  </si>
  <si>
    <t>VT.266.NS.0505</t>
  </si>
  <si>
    <t>Кран шар. BASE угловой с накидной гайкой 3/4" вн.-вн. (короткий)</t>
  </si>
  <si>
    <t>1 176.00 руб.</t>
  </si>
  <si>
    <t>VLC-411062</t>
  </si>
  <si>
    <t>VT.267.N.0404</t>
  </si>
  <si>
    <t>Кран шар. BASE угловой с накидной гайкой 1/2" вн.-нар.  (15 /60шт)</t>
  </si>
  <si>
    <t>803.00 руб.</t>
  </si>
  <si>
    <t>VLC-411063</t>
  </si>
  <si>
    <t>VT.267.N.0405</t>
  </si>
  <si>
    <t>Кран шар. BASE угловой с накидной гайкой 1/2"х3/4" нар.-вн. (15 /60шт)</t>
  </si>
  <si>
    <t>866.00 руб.</t>
  </si>
  <si>
    <t>VLC-411064</t>
  </si>
  <si>
    <t>VT.267.N.0505</t>
  </si>
  <si>
    <t>Кран шар. BASE угловой с накидной гайкой 3/4" вн.-нар. (12 /48шт)</t>
  </si>
  <si>
    <t>1 174.00 руб.</t>
  </si>
  <si>
    <t>VLC-411065</t>
  </si>
  <si>
    <t>VT.267.N.0606</t>
  </si>
  <si>
    <t>Кран шар. BASE угловой с накидной гайкой 1" вн.-нар. (7 /28шт)</t>
  </si>
  <si>
    <t>2 036.00 руб.</t>
  </si>
  <si>
    <t>VLC-999005</t>
  </si>
  <si>
    <t>VT.267.NS.0404</t>
  </si>
  <si>
    <t>Кран шар. BASE угловой с накидной гайкой 1/2" вн.-нар. (короткий)</t>
  </si>
  <si>
    <t>804.00 руб.</t>
  </si>
  <si>
    <t>VLC-999006</t>
  </si>
  <si>
    <t>VT.267.NS.0505</t>
  </si>
  <si>
    <t>Кран шар. BASE угловой с накидной гайкой 3/4" вн.-нар. (короткий)</t>
  </si>
  <si>
    <t>1 206.00 руб.</t>
  </si>
  <si>
    <t>VLC-900001</t>
  </si>
  <si>
    <t>VT.290.N.04</t>
  </si>
  <si>
    <t>Кран шар. с цельным корпусом 1/2" вн.-вн.</t>
  </si>
  <si>
    <t>791.00 руб.</t>
  </si>
  <si>
    <t>VLC-411066</t>
  </si>
  <si>
    <t>VT.292.N.04</t>
  </si>
  <si>
    <t>Кран шар. со встроенным фильтром, стальная рукоятка 1/2" вн.-вн. (8 /96шт)</t>
  </si>
  <si>
    <t>1 012.00 руб.</t>
  </si>
  <si>
    <t>VLC-411067</t>
  </si>
  <si>
    <t>VT.292.N.05</t>
  </si>
  <si>
    <t>Кран шар. со встроенным фильтром, стальная рукоятка3/4" вн.-вн. (6 /54шт)</t>
  </si>
  <si>
    <t>1 754.00 руб.</t>
  </si>
  <si>
    <t>VLC-411068</t>
  </si>
  <si>
    <t>VT.293.N.04</t>
  </si>
  <si>
    <t>Кран шар. со встроенным фильтром, рукоятка бабочка 1/2" вн.-вн. (8 /96шт)</t>
  </si>
  <si>
    <t>885.00 руб.</t>
  </si>
  <si>
    <t>VLC-411069</t>
  </si>
  <si>
    <t>VT.294.N.04</t>
  </si>
  <si>
    <t>Кран шар. со встроенным прямым фильтром, рукоятка бабочка 1/2" вн.-вн. (8 /72шт)</t>
  </si>
  <si>
    <t>1 287.00 руб.</t>
  </si>
  <si>
    <t>VLC-411070</t>
  </si>
  <si>
    <t>VT.294.N.05</t>
  </si>
  <si>
    <t>Кран шар. со встроенным прямым фильтром, рукоятка бабочка 3/4" вн.-вн. (5 /20шт)</t>
  </si>
  <si>
    <t>2 332.00 руб.</t>
  </si>
  <si>
    <t>VLC-411084</t>
  </si>
  <si>
    <t>VT.300.N.04</t>
  </si>
  <si>
    <t>Кран шаровой со встроенным фильтром и редуктором давления (КФРД), универсальный</t>
  </si>
  <si>
    <t>3 049.00 руб.</t>
  </si>
  <si>
    <t>VLC-411073</t>
  </si>
  <si>
    <t>VT.330.N.04</t>
  </si>
  <si>
    <t>Кран шар. MINI 1/2" вн.-вн. (25 /400шт)</t>
  </si>
  <si>
    <t>548.00 руб.</t>
  </si>
  <si>
    <t>VLC-411074</t>
  </si>
  <si>
    <t>VT.331.N.04</t>
  </si>
  <si>
    <t>Кран шар. MINI 1/2" вн.-нар. (20 /400шт)</t>
  </si>
  <si>
    <t>VLC-411048</t>
  </si>
  <si>
    <t>VT.341.N.1604</t>
  </si>
  <si>
    <t>Кран шар. под обжим, рукоятка бабочка 16х1/2 нар.  (16 /256шт)</t>
  </si>
  <si>
    <t>541.00 руб.</t>
  </si>
  <si>
    <t>VLC-411047</t>
  </si>
  <si>
    <t>VT.342.N.1604</t>
  </si>
  <si>
    <t>Кран шар. под обжим, рукоятка бабочка 16х1/2 вн.   (14 /224шт)</t>
  </si>
  <si>
    <t>419.00 руб.</t>
  </si>
  <si>
    <t>VLC-411046</t>
  </si>
  <si>
    <t>VT.343.N.1616</t>
  </si>
  <si>
    <t>Кран шар. под обжим, рукоятка бабочка 16   (12 /192шт)</t>
  </si>
  <si>
    <t>639.00 руб.</t>
  </si>
  <si>
    <t>VLC-411075</t>
  </si>
  <si>
    <t>VT.360.N.04</t>
  </si>
  <si>
    <t>Кран шар. трехходовой, тип L 1/2" вн.-вн.-вн. (6 /72шт)</t>
  </si>
  <si>
    <t>1 339.00 руб.</t>
  </si>
  <si>
    <t>VLC-411076</t>
  </si>
  <si>
    <t>VT.360.N.05</t>
  </si>
  <si>
    <t>Кран шар. трехходовой, тип L 3/4" вн.-вн.-вн. (4 /48шт)</t>
  </si>
  <si>
    <t>2 285.00 руб.</t>
  </si>
  <si>
    <t>VLC-411077</t>
  </si>
  <si>
    <t>VT.361.N.04</t>
  </si>
  <si>
    <t>Кран шар. трехходовой, тип Т 1/2" вн.-вн.-вн. (6 /72шт)</t>
  </si>
  <si>
    <t>1 304.00 руб.</t>
  </si>
  <si>
    <t>VLC-411078</t>
  </si>
  <si>
    <t>VT.361.N.05</t>
  </si>
  <si>
    <t>Кран шар. трехходовой, тип Т 3/4" вн.-вн.-вн. (4 /48шт)</t>
  </si>
  <si>
    <t>2 300.00 руб.</t>
  </si>
  <si>
    <t>VLC-411081</t>
  </si>
  <si>
    <t>VT.430.N.04</t>
  </si>
  <si>
    <t>Кран дренажный 1/2" (16 /192шт)</t>
  </si>
  <si>
    <t>VLC-411082</t>
  </si>
  <si>
    <t>VT.435.N.02</t>
  </si>
  <si>
    <t>Кран дренажный 1/4" (16 /192шт)</t>
  </si>
  <si>
    <t>445.00 руб.</t>
  </si>
  <si>
    <t>VLC-1134004</t>
  </si>
  <si>
    <t>VT.806.N.0404</t>
  </si>
  <si>
    <t>Кран шаровой для подключения  манометра, 1/2"нар -1/2"вн. (8 /128шт)</t>
  </si>
  <si>
    <t>719.00 руб.</t>
  </si>
  <si>
    <t>VLC-1134005</t>
  </si>
  <si>
    <t>VT.806.N.0402</t>
  </si>
  <si>
    <t>Кран шаровой для подключения  манометра, 1/2"нар -1/4"вн. (10 /160шт)</t>
  </si>
  <si>
    <t>636.00 руб.</t>
  </si>
  <si>
    <t>VLC-1134006</t>
  </si>
  <si>
    <t>VT.806.N.0403</t>
  </si>
  <si>
    <t>Кран шаровой для подключения  манометра, 1/2"нар -3/8"вн. (9 /144шт)</t>
  </si>
  <si>
    <t>605.00 руб.</t>
  </si>
  <si>
    <t>VLC-1134007</t>
  </si>
  <si>
    <t>VT.807.N.0404</t>
  </si>
  <si>
    <t>Кран шаровой для подключения  манометра, 1/2"вн. -1/2"вн. (10 /160шт)</t>
  </si>
  <si>
    <t>601.00 руб.</t>
  </si>
  <si>
    <t>VLC-1134008</t>
  </si>
  <si>
    <t>VT.807.N.0402</t>
  </si>
  <si>
    <t>Кран шаровой для подключения  манометра, 1/2"вн. -1/4"вн. (10 /160шт)</t>
  </si>
  <si>
    <t>552.00 руб.</t>
  </si>
  <si>
    <t>VLC-1134009</t>
  </si>
  <si>
    <t>VT.807.N.0403</t>
  </si>
  <si>
    <t>Кран шаровой для подключения  манометра, 1/2"вн. -3/8"вн. (10 /160шт)</t>
  </si>
  <si>
    <t>558.00 руб.</t>
  </si>
  <si>
    <t>VLC-1134010</t>
  </si>
  <si>
    <t>VT.808.N.04</t>
  </si>
  <si>
    <t>Кран шаровой c термометром, 1/2" (1 /36шт)</t>
  </si>
  <si>
    <t>1 207.00 руб.</t>
  </si>
  <si>
    <t>VLC-1134011</t>
  </si>
  <si>
    <t>VT.808.N.05</t>
  </si>
  <si>
    <t>Кран шаровой c термометром, 3/4" (1 /36шт)</t>
  </si>
  <si>
    <t>1 593.00 руб.</t>
  </si>
</sst>
</file>

<file path=xl/styles.xml><?xml version="1.0" encoding="utf-8"?>
<styleSheet xmlns="http://schemas.openxmlformats.org/spreadsheetml/2006/main" xml:space="preserve">
  <numFmts count="1">
    <numFmt numFmtId="164" formatCode="# ### ### ### ### ### ### ### ##0"/>
  </numFmts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D9D9D9"/>
        <bgColor rgb="D9D9D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1">
      <alignment horizontal="left" vertical="center" textRotation="0" wrapText="true" shrinkToFit="false"/>
    </xf>
    <xf xfId="0" fontId="0" numFmtId="0" fillId="2" borderId="1" applyFont="0" applyNumberFormat="0" applyFill="1" applyBorder="1" applyAlignment="1">
      <alignment horizontal="center" vertical="center" textRotation="0" wrapText="false" shrinkToFit="false"/>
    </xf>
    <xf xfId="0" fontId="0" numFmtId="0" fillId="0" borderId="1" applyFont="0" applyNumberFormat="0" applyFill="0" applyBorder="1" applyAlignment="1">
      <alignment horizontal="general" vertical="center" textRotation="0" wrapText="true" shrinkToFit="false"/>
    </xf>
    <xf xfId="0" fontId="1" numFmtId="0" fillId="2" borderId="1" applyFont="1" applyNumberFormat="0" applyFill="1" applyBorder="1" applyAlignment="1">
      <alignment horizontal="center" vertical="center" textRotation="0" wrapText="true" shrinkToFit="false"/>
    </xf>
    <xf xfId="0" fontId="1" numFmtId="164" fillId="2" borderId="1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370cf68e_86a5_11e9_8101_003048fd731b_c530e112_2820_11ed_a30f_00259070b4871.jpeg"/><Relationship Id="rId2" Type="http://schemas.openxmlformats.org/officeDocument/2006/relationships/image" Target="../media/370cf6af_86a5_11e9_8101_003048fd731b_c530e136_2820_11ed_a30f_00259070b4872.jpeg"/><Relationship Id="rId3" Type="http://schemas.openxmlformats.org/officeDocument/2006/relationships/image" Target="../media/370cf6c7_86a5_11e9_8101_003048fd731b_c530e14e_2820_11ed_a30f_00259070b4873.jpeg"/><Relationship Id="rId4" Type="http://schemas.openxmlformats.org/officeDocument/2006/relationships/image" Target="../media/370cf6d3_86a5_11e9_8101_003048fd731b_c530e15a_2820_11ed_a30f_00259070b4874.jpeg"/><Relationship Id="rId5" Type="http://schemas.openxmlformats.org/officeDocument/2006/relationships/image" Target="../media/370cf6df_86a5_11e9_8101_003048fd731b_c530e166_2820_11ed_a30f_00259070b4875.jpeg"/><Relationship Id="rId6" Type="http://schemas.openxmlformats.org/officeDocument/2006/relationships/image" Target="../media/370cf6f3_86a5_11e9_8101_003048fd731b_c530e17a_2820_11ed_a30f_00259070b4876.jpeg"/><Relationship Id="rId7" Type="http://schemas.openxmlformats.org/officeDocument/2006/relationships/image" Target="../media/370cf6fb_86a5_11e9_8101_003048fd731b_c530e182_2820_11ed_a30f_00259070b4877.jpeg"/><Relationship Id="rId8" Type="http://schemas.openxmlformats.org/officeDocument/2006/relationships/image" Target="../media/370cf703_86a5_11e9_8101_003048fd731b_c530e18a_2820_11ed_a30f_00259070b4878.jpeg"/><Relationship Id="rId9" Type="http://schemas.openxmlformats.org/officeDocument/2006/relationships/image" Target="../media/370cf6ff_86a5_11e9_8101_003048fd731b_c530e186_2820_11ed_a30f_00259070b4879.jpeg"/><Relationship Id="rId10" Type="http://schemas.openxmlformats.org/officeDocument/2006/relationships/image" Target="../media/370cf71b_86a5_11e9_8101_003048fd731b_c530e1a2_2820_11ed_a30f_00259070b48710.jpeg"/><Relationship Id="rId11" Type="http://schemas.openxmlformats.org/officeDocument/2006/relationships/image" Target="../media/370cf723_86a5_11e9_8101_003048fd731b_c530e1aa_2820_11ed_a30f_00259070b48711.jpeg"/><Relationship Id="rId12" Type="http://schemas.openxmlformats.org/officeDocument/2006/relationships/image" Target="../media/370cf71f_86a5_11e9_8101_003048fd731b_c530e1a6_2820_11ed_a30f_00259070b48712.jpeg"/><Relationship Id="rId13" Type="http://schemas.openxmlformats.org/officeDocument/2006/relationships/image" Target="../media/370cf743_86a5_11e9_8101_003048fd731b_cbe1918b_2820_11ed_a30f_00259070b48713.jpeg"/><Relationship Id="rId14" Type="http://schemas.openxmlformats.org/officeDocument/2006/relationships/image" Target="../media/370cf6ef_86a5_11e9_8101_003048fd731b_c530e176_2820_11ed_a30f_00259070b48714.jpeg"/><Relationship Id="rId15" Type="http://schemas.openxmlformats.org/officeDocument/2006/relationships/image" Target="../media/370cf6eb_86a5_11e9_8101_003048fd731b_c530e172_2820_11ed_a30f_00259070b48715.jpeg"/><Relationship Id="rId16" Type="http://schemas.openxmlformats.org/officeDocument/2006/relationships/image" Target="../media/370cf74b_86a5_11e9_8101_003048fd731b_cbe19193_2820_11ed_a30f_00259070b48716.jpeg"/><Relationship Id="rId17" Type="http://schemas.openxmlformats.org/officeDocument/2006/relationships/image" Target="../media/3d0cfd58_86a5_11e9_8101_003048fd731b_c530e0e6_2820_11ed_a30f_00259070b48717.jpeg"/><Relationship Id="rId18" Type="http://schemas.openxmlformats.org/officeDocument/2006/relationships/image" Target="../media/370cf757_86a5_11e9_8101_003048fd731b_cbe1919f_2820_11ed_a30f_00259070b48718.jpeg"/><Relationship Id="rId19" Type="http://schemas.openxmlformats.org/officeDocument/2006/relationships/image" Target="../media/370cf75b_86a5_11e9_8101_003048fd731b_cbe191a3_2820_11ed_a30f_00259070b48719.jpeg"/><Relationship Id="rId20" Type="http://schemas.openxmlformats.org/officeDocument/2006/relationships/image" Target="../media/370cf763_86a5_11e9_8101_003048fd731b_cbe191ab_2820_11ed_a30f_00259070b48720.jpeg"/><Relationship Id="rId21" Type="http://schemas.openxmlformats.org/officeDocument/2006/relationships/image" Target="../media/3d0cfd44_86a5_11e9_8101_003048fd731b_cbe191fb_2820_11ed_a30f_00259070b48721.jpeg"/><Relationship Id="rId22" Type="http://schemas.openxmlformats.org/officeDocument/2006/relationships/image" Target="../media/370cf769_86a5_11e9_8101_003048fd731b_cbe191b3_2820_11ed_a30f_00259070b48722.jpeg"/><Relationship Id="rId23" Type="http://schemas.openxmlformats.org/officeDocument/2006/relationships/image" Target="../media/3a76c3ad_0b65_11ec_831e_003048fd731b_cbe19217_2820_11ed_a30f_00259070b48723.jpeg"/><Relationship Id="rId24" Type="http://schemas.openxmlformats.org/officeDocument/2006/relationships/image" Target="../media/370cf775_86a5_11e9_8101_003048fd731b_cbe191bf_2820_11ed_a30f_00259070b48724.jpeg"/><Relationship Id="rId25" Type="http://schemas.openxmlformats.org/officeDocument/2006/relationships/image" Target="../media/3a76c3b1_0b65_11ec_831e_003048fd731b_cbe1921f_2820_11ed_a30f_00259070b48725.jpeg"/><Relationship Id="rId26" Type="http://schemas.openxmlformats.org/officeDocument/2006/relationships/image" Target="../media/b33536b1_3462_11eb_81f3_003048fd731b_cbe1920f_2820_11ed_a30f_00259070b48726.jpeg"/><Relationship Id="rId27" Type="http://schemas.openxmlformats.org/officeDocument/2006/relationships/image" Target="../media/370cf785_86a5_11e9_8101_003048fd731b_cbe191cf_2820_11ed_a30f_00259070b48727.jpeg"/><Relationship Id="rId28" Type="http://schemas.openxmlformats.org/officeDocument/2006/relationships/image" Target="../media/3d0cfd1a_86a5_11e9_8101_003048fd731b_cbe191d7_2820_11ed_a30f_00259070b48728.jpeg"/><Relationship Id="rId29" Type="http://schemas.openxmlformats.org/officeDocument/2006/relationships/image" Target="../media/3d0cfd1e_86a5_11e9_8101_003048fd731b_cbe191db_2820_11ed_a30f_00259070b48729.jpeg"/><Relationship Id="rId30" Type="http://schemas.openxmlformats.org/officeDocument/2006/relationships/image" Target="../media/ccf1937d_ffba_11e9_810b_003048fd731b_cbe1920b_2820_11ed_a30f_00259070b48730.jpeg"/><Relationship Id="rId31" Type="http://schemas.openxmlformats.org/officeDocument/2006/relationships/image" Target="../media/3d0cfd2c_86a5_11e9_8101_003048fd731b_cbe191e3_2820_11ed_a30f_00259070b48731.jpeg"/><Relationship Id="rId32" Type="http://schemas.openxmlformats.org/officeDocument/2006/relationships/image" Target="../media/3d0cfd30_86a5_11e9_8101_003048fd731b_cbe191e7_2820_11ed_a30f_00259070b48732.jpeg"/><Relationship Id="rId33" Type="http://schemas.openxmlformats.org/officeDocument/2006/relationships/image" Target="../media/370cf73f_86a5_11e9_8101_003048fd731b_cbe19187_2820_11ed_a30f_00259070b48733.jpeg"/><Relationship Id="rId34" Type="http://schemas.openxmlformats.org/officeDocument/2006/relationships/image" Target="../media/370cf73b_86a5_11e9_8101_003048fd731b_cbe19183_2820_11ed_a30f_00259070b48734.jpeg"/><Relationship Id="rId35" Type="http://schemas.openxmlformats.org/officeDocument/2006/relationships/image" Target="../media/370cf737_86a5_11e9_8101_003048fd731b_cbe1917f_2820_11ed_a30f_00259070b48735.jpeg"/><Relationship Id="rId36" Type="http://schemas.openxmlformats.org/officeDocument/2006/relationships/image" Target="../media/3d0cfd34_86a5_11e9_8101_003048fd731b_cbe191eb_2820_11ed_a30f_00259070b48736.jpeg"/><Relationship Id="rId37" Type="http://schemas.openxmlformats.org/officeDocument/2006/relationships/image" Target="../media/3d0cfd4c_86a5_11e9_8101_003048fd731b_cbe19203_2820_11ed_a30f_00259070b48737.jpeg"/><Relationship Id="rId38" Type="http://schemas.openxmlformats.org/officeDocument/2006/relationships/image" Target="../media/3d0cfd50_86a5_11e9_8101_003048fd731b_cbe19207_2820_11ed_a30f_00259070b48738.jpeg"/><Relationship Id="rId39" Type="http://schemas.openxmlformats.org/officeDocument/2006/relationships/image" Target="../media/3d0cfd64_86a5_11e9_8101_003048fd731b_c530e0f2_2820_11ed_a30f_00259070b48739.jpeg"/><Relationship Id="rId40" Type="http://schemas.openxmlformats.org/officeDocument/2006/relationships/image" Target="../media/3d0cfd70_86a5_11e9_8101_003048fd731b_c530e0fe_2820_11ed_a30f_00259070b48740.jpeg"/><Relationship Id="rId41" Type="http://schemas.openxmlformats.org/officeDocument/2006/relationships/image" Target="../media/3d0cfd7c_86a5_11e9_8101_003048fd731b_c530e10a_2820_11ed_a30f_00259070b4874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61</xdr:row>
      <xdr:rowOff>95250</xdr:rowOff>
    </xdr:from>
    <xdr:ext cx="1143000" cy="1143000"/>
    <xdr:pic>
      <xdr:nvPicPr>
        <xdr:cNvPr id="1" name="Image_1" descr="Image_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70</xdr:row>
      <xdr:rowOff>95250</xdr:rowOff>
    </xdr:from>
    <xdr:ext cx="1143000" cy="1143000"/>
    <xdr:pic>
      <xdr:nvPicPr>
        <xdr:cNvPr id="2" name="Image_2" descr="Image_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76</xdr:row>
      <xdr:rowOff>95250</xdr:rowOff>
    </xdr:from>
    <xdr:ext cx="1143000" cy="1143000"/>
    <xdr:pic>
      <xdr:nvPicPr>
        <xdr:cNvPr id="3" name="Image_3" descr="Image_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79</xdr:row>
      <xdr:rowOff>95250</xdr:rowOff>
    </xdr:from>
    <xdr:ext cx="1143000" cy="1143000"/>
    <xdr:pic>
      <xdr:nvPicPr>
        <xdr:cNvPr id="4" name="Image_4" descr="Image_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82</xdr:row>
      <xdr:rowOff>95250</xdr:rowOff>
    </xdr:from>
    <xdr:ext cx="1143000" cy="1143000"/>
    <xdr:pic>
      <xdr:nvPicPr>
        <xdr:cNvPr id="5" name="Image_5" descr="Image_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85</xdr:row>
      <xdr:rowOff>95250</xdr:rowOff>
    </xdr:from>
    <xdr:ext cx="1143000" cy="1143000"/>
    <xdr:pic>
      <xdr:nvPicPr>
        <xdr:cNvPr id="6" name="Image_6" descr="Image_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87</xdr:row>
      <xdr:rowOff>95250</xdr:rowOff>
    </xdr:from>
    <xdr:ext cx="1143000" cy="1143000"/>
    <xdr:pic>
      <xdr:nvPicPr>
        <xdr:cNvPr id="7" name="Image_7" descr="Image_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91</xdr:row>
      <xdr:rowOff>95250</xdr:rowOff>
    </xdr:from>
    <xdr:ext cx="1143000" cy="1143000"/>
    <xdr:pic>
      <xdr:nvPicPr>
        <xdr:cNvPr id="8" name="Image_8" descr="Image_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93</xdr:row>
      <xdr:rowOff>95250</xdr:rowOff>
    </xdr:from>
    <xdr:ext cx="1143000" cy="1143000"/>
    <xdr:pic>
      <xdr:nvPicPr>
        <xdr:cNvPr id="9" name="Image_9" descr="Image_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95</xdr:row>
      <xdr:rowOff>95250</xdr:rowOff>
    </xdr:from>
    <xdr:ext cx="1143000" cy="1143000"/>
    <xdr:pic>
      <xdr:nvPicPr>
        <xdr:cNvPr id="10" name="Image_10" descr="Image_10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98</xdr:row>
      <xdr:rowOff>95250</xdr:rowOff>
    </xdr:from>
    <xdr:ext cx="1143000" cy="1143000"/>
    <xdr:pic>
      <xdr:nvPicPr>
        <xdr:cNvPr id="11" name="Image_11" descr="Image_11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100</xdr:row>
      <xdr:rowOff>95250</xdr:rowOff>
    </xdr:from>
    <xdr:ext cx="1143000" cy="1143000"/>
    <xdr:pic>
      <xdr:nvPicPr>
        <xdr:cNvPr id="12" name="Image_12" descr="Image_12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102</xdr:row>
      <xdr:rowOff>95250</xdr:rowOff>
    </xdr:from>
    <xdr:ext cx="1143000" cy="1143000"/>
    <xdr:pic>
      <xdr:nvPicPr>
        <xdr:cNvPr id="13" name="Image_13" descr="Image_13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104</xdr:row>
      <xdr:rowOff>95250</xdr:rowOff>
    </xdr:from>
    <xdr:ext cx="1143000" cy="1143000"/>
    <xdr:pic>
      <xdr:nvPicPr>
        <xdr:cNvPr id="14" name="Image_14" descr="Image_14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105</xdr:row>
      <xdr:rowOff>95250</xdr:rowOff>
    </xdr:from>
    <xdr:ext cx="1143000" cy="1143000"/>
    <xdr:pic>
      <xdr:nvPicPr>
        <xdr:cNvPr id="15" name="Image_15" descr="Image_15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106</xdr:row>
      <xdr:rowOff>95250</xdr:rowOff>
    </xdr:from>
    <xdr:ext cx="1143000" cy="1143000"/>
    <xdr:pic>
      <xdr:nvPicPr>
        <xdr:cNvPr id="16" name="Image_16" descr="Image_16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109</xdr:row>
      <xdr:rowOff>95250</xdr:rowOff>
    </xdr:from>
    <xdr:ext cx="1143000" cy="1143000"/>
    <xdr:pic>
      <xdr:nvPicPr>
        <xdr:cNvPr id="17" name="Image_17" descr="Image_17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112</xdr:row>
      <xdr:rowOff>95250</xdr:rowOff>
    </xdr:from>
    <xdr:ext cx="1143000" cy="1143000"/>
    <xdr:pic>
      <xdr:nvPicPr>
        <xdr:cNvPr id="18" name="Image_18" descr="Image_18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113</xdr:row>
      <xdr:rowOff>95250</xdr:rowOff>
    </xdr:from>
    <xdr:ext cx="1143000" cy="1143000"/>
    <xdr:pic>
      <xdr:nvPicPr>
        <xdr:cNvPr id="19" name="Image_19" descr="Image_19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115</xdr:row>
      <xdr:rowOff>95250</xdr:rowOff>
    </xdr:from>
    <xdr:ext cx="1143000" cy="1143000"/>
    <xdr:pic>
      <xdr:nvPicPr>
        <xdr:cNvPr id="20" name="Image_20" descr="Image_20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117</xdr:row>
      <xdr:rowOff>95250</xdr:rowOff>
    </xdr:from>
    <xdr:ext cx="1143000" cy="1143000"/>
    <xdr:pic>
      <xdr:nvPicPr>
        <xdr:cNvPr id="21" name="Image_21" descr="Image_21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120</xdr:row>
      <xdr:rowOff>95250</xdr:rowOff>
    </xdr:from>
    <xdr:ext cx="1143000" cy="1143000"/>
    <xdr:pic>
      <xdr:nvPicPr>
        <xdr:cNvPr id="22" name="Image_22" descr="Image_22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123</xdr:row>
      <xdr:rowOff>95250</xdr:rowOff>
    </xdr:from>
    <xdr:ext cx="1143000" cy="1143000"/>
    <xdr:pic>
      <xdr:nvPicPr>
        <xdr:cNvPr id="23" name="Image_23" descr="Image_23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125</xdr:row>
      <xdr:rowOff>95250</xdr:rowOff>
    </xdr:from>
    <xdr:ext cx="1143000" cy="1143000"/>
    <xdr:pic>
      <xdr:nvPicPr>
        <xdr:cNvPr id="24" name="Image_24" descr="Image_24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129</xdr:row>
      <xdr:rowOff>95250</xdr:rowOff>
    </xdr:from>
    <xdr:ext cx="1143000" cy="1143000"/>
    <xdr:pic>
      <xdr:nvPicPr>
        <xdr:cNvPr id="25" name="Image_25" descr="Image_25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131</xdr:row>
      <xdr:rowOff>95250</xdr:rowOff>
    </xdr:from>
    <xdr:ext cx="1143000" cy="1143000"/>
    <xdr:pic>
      <xdr:nvPicPr>
        <xdr:cNvPr id="26" name="Image_26" descr="Image_26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132</xdr:row>
      <xdr:rowOff>95250</xdr:rowOff>
    </xdr:from>
    <xdr:ext cx="1143000" cy="1143000"/>
    <xdr:pic>
      <xdr:nvPicPr>
        <xdr:cNvPr id="27" name="Image_27" descr="Image_27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134</xdr:row>
      <xdr:rowOff>95250</xdr:rowOff>
    </xdr:from>
    <xdr:ext cx="1143000" cy="1143000"/>
    <xdr:pic>
      <xdr:nvPicPr>
        <xdr:cNvPr id="28" name="Image_28" descr="Image_28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135</xdr:row>
      <xdr:rowOff>95250</xdr:rowOff>
    </xdr:from>
    <xdr:ext cx="1143000" cy="1143000"/>
    <xdr:pic>
      <xdr:nvPicPr>
        <xdr:cNvPr id="29" name="Image_29" descr="Image_29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137</xdr:row>
      <xdr:rowOff>95250</xdr:rowOff>
    </xdr:from>
    <xdr:ext cx="1143000" cy="1143000"/>
    <xdr:pic>
      <xdr:nvPicPr>
        <xdr:cNvPr id="30" name="Image_30" descr="Image_30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138</xdr:row>
      <xdr:rowOff>95250</xdr:rowOff>
    </xdr:from>
    <xdr:ext cx="1143000" cy="1143000"/>
    <xdr:pic>
      <xdr:nvPicPr>
        <xdr:cNvPr id="31" name="Image_31" descr="Image_31"/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139</xdr:row>
      <xdr:rowOff>95250</xdr:rowOff>
    </xdr:from>
    <xdr:ext cx="1143000" cy="1143000"/>
    <xdr:pic>
      <xdr:nvPicPr>
        <xdr:cNvPr id="32" name="Image_32" descr="Image_32"/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140</xdr:row>
      <xdr:rowOff>95250</xdr:rowOff>
    </xdr:from>
    <xdr:ext cx="1143000" cy="1143000"/>
    <xdr:pic>
      <xdr:nvPicPr>
        <xdr:cNvPr id="33" name="Image_33" descr="Image_33"/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141</xdr:row>
      <xdr:rowOff>95250</xdr:rowOff>
    </xdr:from>
    <xdr:ext cx="1143000" cy="1143000"/>
    <xdr:pic>
      <xdr:nvPicPr>
        <xdr:cNvPr id="34" name="Image_34" descr="Image_34"/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142</xdr:row>
      <xdr:rowOff>95250</xdr:rowOff>
    </xdr:from>
    <xdr:ext cx="1143000" cy="1143000"/>
    <xdr:pic>
      <xdr:nvPicPr>
        <xdr:cNvPr id="35" name="Image_35" descr="Image_35"/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143</xdr:row>
      <xdr:rowOff>95250</xdr:rowOff>
    </xdr:from>
    <xdr:ext cx="1143000" cy="1143000"/>
    <xdr:pic>
      <xdr:nvPicPr>
        <xdr:cNvPr id="36" name="Image_36" descr="Image_36"/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147</xdr:row>
      <xdr:rowOff>95250</xdr:rowOff>
    </xdr:from>
    <xdr:ext cx="1143000" cy="1143000"/>
    <xdr:pic>
      <xdr:nvPicPr>
        <xdr:cNvPr id="37" name="Image_37" descr="Image_37"/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148</xdr:row>
      <xdr:rowOff>95250</xdr:rowOff>
    </xdr:from>
    <xdr:ext cx="1143000" cy="1143000"/>
    <xdr:pic>
      <xdr:nvPicPr>
        <xdr:cNvPr id="38" name="Image_38" descr="Image_38"/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149</xdr:row>
      <xdr:rowOff>95250</xdr:rowOff>
    </xdr:from>
    <xdr:ext cx="1143000" cy="1143000"/>
    <xdr:pic>
      <xdr:nvPicPr>
        <xdr:cNvPr id="39" name="Image_39" descr="Image_39"/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152</xdr:row>
      <xdr:rowOff>95250</xdr:rowOff>
    </xdr:from>
    <xdr:ext cx="1143000" cy="1143000"/>
    <xdr:pic>
      <xdr:nvPicPr>
        <xdr:cNvPr id="40" name="Image_40" descr="Image_40"/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95250</xdr:colOff>
      <xdr:row>155</xdr:row>
      <xdr:rowOff>95250</xdr:rowOff>
    </xdr:from>
    <xdr:ext cx="1143000" cy="1143000"/>
    <xdr:pic>
      <xdr:nvPicPr>
        <xdr:cNvPr id="41" name="Image_41" descr="Image_41"/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57"/>
  <sheetViews>
    <sheetView tabSelected="1" workbookViewId="0" showGridLines="true" showRowColHeaders="1">
      <pane ySplit="1" topLeftCell="A2" activePane="bottomLeft" state="frozen"/>
      <selection pane="bottomLeft" activeCell="A2" sqref="A2"/>
    </sheetView>
  </sheetViews>
  <sheetFormatPr defaultRowHeight="14.4" outlineLevelRow="0" outlineLevelCol="0"/>
  <cols>
    <col min="1" max="1" width="24" customWidth="true" style="0"/>
    <col min="2" max="2" width="10" customWidth="true" style="0"/>
    <col min="3" max="3" width="14" customWidth="true" style="0"/>
    <col min="4" max="4" width="20" customWidth="true" style="0"/>
    <col min="5" max="5" width="60" customWidth="true" style="0"/>
    <col min="6" max="6" width="15" customWidth="true" style="0"/>
    <col min="7" max="7" width="15" customWidth="true" style="0"/>
    <col min="8" max="8" width="15" customWidth="true" style="0"/>
    <col min="9" max="9" width="15" customWidth="true" style="0"/>
    <col min="10" max="10" width="11" customWidth="true" style="0"/>
    <col min="11" max="11" width="10" customWidth="true" style="0"/>
    <col min="12" max="12" width="13" customWidth="true" style="0"/>
  </cols>
  <sheetData>
    <row r="1" spans="1:1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>
        <f>SUM(J2:J157)</f>
        <v>0</v>
      </c>
      <c r="K1" s="4" t="s">
        <v>9</v>
      </c>
      <c r="L1" s="5"/>
    </row>
    <row r="2" spans="1:12">
      <c r="A2" s="1"/>
      <c r="B2" s="1">
        <v>810893</v>
      </c>
      <c r="C2" s="1" t="s">
        <v>10</v>
      </c>
      <c r="D2" s="1" t="s">
        <v>11</v>
      </c>
      <c r="E2" s="3" t="s">
        <v>12</v>
      </c>
      <c r="F2" s="1" t="s">
        <v>13</v>
      </c>
      <c r="G2" s="1">
        <v>2</v>
      </c>
      <c r="H2" s="1">
        <v>0</v>
      </c>
      <c r="I2" s="1">
        <v>0</v>
      </c>
      <c r="J2" s="1" t="s">
        <v>14</v>
      </c>
      <c r="K2" s="2"/>
      <c r="L2" s="5">
        <f>K2*0.00</f>
        <v>0</v>
      </c>
    </row>
    <row r="3" spans="1:12">
      <c r="A3" s="1"/>
      <c r="B3" s="1">
        <v>810894</v>
      </c>
      <c r="C3" s="1" t="s">
        <v>15</v>
      </c>
      <c r="D3" s="1" t="s">
        <v>16</v>
      </c>
      <c r="E3" s="3" t="s">
        <v>17</v>
      </c>
      <c r="F3" s="1" t="s">
        <v>13</v>
      </c>
      <c r="G3" s="1">
        <v>1</v>
      </c>
      <c r="H3" s="1">
        <v>0</v>
      </c>
      <c r="I3" s="1">
        <v>0</v>
      </c>
      <c r="J3" s="1" t="s">
        <v>14</v>
      </c>
      <c r="K3" s="2"/>
      <c r="L3" s="5">
        <f>K3*0.00</f>
        <v>0</v>
      </c>
    </row>
    <row r="4" spans="1:12">
      <c r="A4" s="1"/>
      <c r="B4" s="1">
        <v>810917</v>
      </c>
      <c r="C4" s="1" t="s">
        <v>18</v>
      </c>
      <c r="D4" s="1" t="s">
        <v>19</v>
      </c>
      <c r="E4" s="3" t="s">
        <v>20</v>
      </c>
      <c r="F4" s="1" t="s">
        <v>21</v>
      </c>
      <c r="G4" s="1">
        <v>1</v>
      </c>
      <c r="H4" s="1">
        <v>0</v>
      </c>
      <c r="I4" s="1">
        <v>0</v>
      </c>
      <c r="J4" s="1" t="s">
        <v>14</v>
      </c>
      <c r="K4" s="2"/>
      <c r="L4" s="5">
        <f>K4*444.00</f>
        <v>0</v>
      </c>
    </row>
    <row r="5" spans="1:12">
      <c r="A5" s="1"/>
      <c r="B5" s="1">
        <v>810918</v>
      </c>
      <c r="C5" s="1" t="s">
        <v>22</v>
      </c>
      <c r="D5" s="1" t="s">
        <v>23</v>
      </c>
      <c r="E5" s="3" t="s">
        <v>24</v>
      </c>
      <c r="F5" s="1" t="s">
        <v>25</v>
      </c>
      <c r="G5" s="1">
        <v>0</v>
      </c>
      <c r="H5" s="1">
        <v>0</v>
      </c>
      <c r="I5" s="1">
        <v>0</v>
      </c>
      <c r="J5" s="1" t="s">
        <v>14</v>
      </c>
      <c r="K5" s="2"/>
      <c r="L5" s="5">
        <f>K5*669.00</f>
        <v>0</v>
      </c>
    </row>
    <row r="6" spans="1:12">
      <c r="A6" s="1"/>
      <c r="B6" s="1">
        <v>810919</v>
      </c>
      <c r="C6" s="1" t="s">
        <v>26</v>
      </c>
      <c r="D6" s="1" t="s">
        <v>27</v>
      </c>
      <c r="E6" s="3" t="s">
        <v>28</v>
      </c>
      <c r="F6" s="1" t="s">
        <v>29</v>
      </c>
      <c r="G6" s="1" t="s">
        <v>30</v>
      </c>
      <c r="H6" s="1" t="s">
        <v>31</v>
      </c>
      <c r="I6" s="1">
        <v>0</v>
      </c>
      <c r="J6" s="1" t="s">
        <v>14</v>
      </c>
      <c r="K6" s="2"/>
      <c r="L6" s="5">
        <f>K6*417.00</f>
        <v>0</v>
      </c>
    </row>
    <row r="7" spans="1:12">
      <c r="A7" s="1"/>
      <c r="B7" s="1">
        <v>810920</v>
      </c>
      <c r="C7" s="1" t="s">
        <v>32</v>
      </c>
      <c r="D7" s="1" t="s">
        <v>33</v>
      </c>
      <c r="E7" s="3" t="s">
        <v>34</v>
      </c>
      <c r="F7" s="1" t="s">
        <v>35</v>
      </c>
      <c r="G7" s="1">
        <v>0</v>
      </c>
      <c r="H7" s="1">
        <v>0</v>
      </c>
      <c r="I7" s="1">
        <v>0</v>
      </c>
      <c r="J7" s="1" t="s">
        <v>14</v>
      </c>
      <c r="K7" s="2"/>
      <c r="L7" s="5">
        <f>K7*599.00</f>
        <v>0</v>
      </c>
    </row>
    <row r="8" spans="1:12">
      <c r="A8" s="1"/>
      <c r="B8" s="1">
        <v>810921</v>
      </c>
      <c r="C8" s="1" t="s">
        <v>36</v>
      </c>
      <c r="D8" s="1" t="s">
        <v>37</v>
      </c>
      <c r="E8" s="3" t="s">
        <v>38</v>
      </c>
      <c r="F8" s="1" t="s">
        <v>39</v>
      </c>
      <c r="G8" s="1">
        <v>0</v>
      </c>
      <c r="H8" s="1" t="s">
        <v>40</v>
      </c>
      <c r="I8" s="1">
        <v>0</v>
      </c>
      <c r="J8" s="1" t="s">
        <v>14</v>
      </c>
      <c r="K8" s="2"/>
      <c r="L8" s="5">
        <f>K8*365.00</f>
        <v>0</v>
      </c>
    </row>
    <row r="9" spans="1:12">
      <c r="A9" s="1"/>
      <c r="B9" s="1">
        <v>810922</v>
      </c>
      <c r="C9" s="1" t="s">
        <v>41</v>
      </c>
      <c r="D9" s="1" t="s">
        <v>42</v>
      </c>
      <c r="E9" s="3" t="s">
        <v>43</v>
      </c>
      <c r="F9" s="1" t="s">
        <v>44</v>
      </c>
      <c r="G9" s="1">
        <v>0</v>
      </c>
      <c r="H9" s="1">
        <v>0</v>
      </c>
      <c r="I9" s="1">
        <v>0</v>
      </c>
      <c r="J9" s="1" t="s">
        <v>14</v>
      </c>
      <c r="K9" s="2"/>
      <c r="L9" s="5">
        <f>K9*700.00</f>
        <v>0</v>
      </c>
    </row>
    <row r="10" spans="1:12">
      <c r="A10" s="1"/>
      <c r="B10" s="1">
        <v>810923</v>
      </c>
      <c r="C10" s="1" t="s">
        <v>45</v>
      </c>
      <c r="D10" s="1" t="s">
        <v>46</v>
      </c>
      <c r="E10" s="3" t="s">
        <v>47</v>
      </c>
      <c r="F10" s="1" t="s">
        <v>48</v>
      </c>
      <c r="G10" s="1">
        <v>0</v>
      </c>
      <c r="H10" s="1">
        <v>0</v>
      </c>
      <c r="I10" s="1">
        <v>0</v>
      </c>
      <c r="J10" s="1" t="s">
        <v>14</v>
      </c>
      <c r="K10" s="2"/>
      <c r="L10" s="5">
        <f>K10*829.00</f>
        <v>0</v>
      </c>
    </row>
    <row r="11" spans="1:12">
      <c r="A11" s="1"/>
      <c r="B11" s="1">
        <v>810924</v>
      </c>
      <c r="C11" s="1" t="s">
        <v>49</v>
      </c>
      <c r="D11" s="1" t="s">
        <v>50</v>
      </c>
      <c r="E11" s="3" t="s">
        <v>51</v>
      </c>
      <c r="F11" s="1" t="s">
        <v>52</v>
      </c>
      <c r="G11" s="1">
        <v>0</v>
      </c>
      <c r="H11" s="1">
        <v>0</v>
      </c>
      <c r="I11" s="1">
        <v>0</v>
      </c>
      <c r="J11" s="1" t="s">
        <v>14</v>
      </c>
      <c r="K11" s="2"/>
      <c r="L11" s="5">
        <f>K11*1522.00</f>
        <v>0</v>
      </c>
    </row>
    <row r="12" spans="1:12">
      <c r="A12" s="1"/>
      <c r="B12" s="1">
        <v>810925</v>
      </c>
      <c r="C12" s="1" t="s">
        <v>53</v>
      </c>
      <c r="D12" s="1" t="s">
        <v>54</v>
      </c>
      <c r="E12" s="3" t="s">
        <v>55</v>
      </c>
      <c r="F12" s="1" t="s">
        <v>56</v>
      </c>
      <c r="G12" s="1">
        <v>0</v>
      </c>
      <c r="H12" s="1">
        <v>0</v>
      </c>
      <c r="I12" s="1">
        <v>0</v>
      </c>
      <c r="J12" s="1" t="s">
        <v>14</v>
      </c>
      <c r="K12" s="2"/>
      <c r="L12" s="5">
        <f>K12*2696.00</f>
        <v>0</v>
      </c>
    </row>
    <row r="13" spans="1:12">
      <c r="A13" s="1"/>
      <c r="B13" s="1">
        <v>810926</v>
      </c>
      <c r="C13" s="1" t="s">
        <v>57</v>
      </c>
      <c r="D13" s="1" t="s">
        <v>58</v>
      </c>
      <c r="E13" s="3" t="s">
        <v>59</v>
      </c>
      <c r="F13" s="1" t="s">
        <v>60</v>
      </c>
      <c r="G13" s="1">
        <v>0</v>
      </c>
      <c r="H13" s="1">
        <v>0</v>
      </c>
      <c r="I13" s="1">
        <v>0</v>
      </c>
      <c r="J13" s="1" t="s">
        <v>14</v>
      </c>
      <c r="K13" s="2"/>
      <c r="L13" s="5">
        <f>K13*3585.00</f>
        <v>0</v>
      </c>
    </row>
    <row r="14" spans="1:12">
      <c r="A14" s="1"/>
      <c r="B14" s="1">
        <v>810927</v>
      </c>
      <c r="C14" s="1" t="s">
        <v>61</v>
      </c>
      <c r="D14" s="1" t="s">
        <v>62</v>
      </c>
      <c r="E14" s="3" t="s">
        <v>63</v>
      </c>
      <c r="F14" s="1" t="s">
        <v>64</v>
      </c>
      <c r="G14" s="1">
        <v>0</v>
      </c>
      <c r="H14" s="1">
        <v>0</v>
      </c>
      <c r="I14" s="1">
        <v>0</v>
      </c>
      <c r="J14" s="1" t="s">
        <v>14</v>
      </c>
      <c r="K14" s="2"/>
      <c r="L14" s="5">
        <f>K14*5934.00</f>
        <v>0</v>
      </c>
    </row>
    <row r="15" spans="1:12">
      <c r="A15" s="1"/>
      <c r="B15" s="1">
        <v>810928</v>
      </c>
      <c r="C15" s="1" t="s">
        <v>65</v>
      </c>
      <c r="D15" s="1" t="s">
        <v>66</v>
      </c>
      <c r="E15" s="3" t="s">
        <v>67</v>
      </c>
      <c r="F15" s="1" t="s">
        <v>68</v>
      </c>
      <c r="G15" s="1">
        <v>0</v>
      </c>
      <c r="H15" s="1" t="s">
        <v>69</v>
      </c>
      <c r="I15" s="1">
        <v>0</v>
      </c>
      <c r="J15" s="1" t="s">
        <v>14</v>
      </c>
      <c r="K15" s="2"/>
      <c r="L15" s="5">
        <f>K15*8060.00</f>
        <v>0</v>
      </c>
    </row>
    <row r="16" spans="1:12">
      <c r="A16" s="1"/>
      <c r="B16" s="1">
        <v>810929</v>
      </c>
      <c r="C16" s="1" t="s">
        <v>70</v>
      </c>
      <c r="D16" s="1" t="s">
        <v>71</v>
      </c>
      <c r="E16" s="3" t="s">
        <v>72</v>
      </c>
      <c r="F16" s="1" t="s">
        <v>73</v>
      </c>
      <c r="G16" s="1">
        <v>10</v>
      </c>
      <c r="H16" s="1">
        <v>0</v>
      </c>
      <c r="I16" s="1">
        <v>0</v>
      </c>
      <c r="J16" s="1" t="s">
        <v>14</v>
      </c>
      <c r="K16" s="2"/>
      <c r="L16" s="5">
        <f>K16*891.00</f>
        <v>0</v>
      </c>
    </row>
    <row r="17" spans="1:12">
      <c r="A17" s="1"/>
      <c r="B17" s="1">
        <v>810930</v>
      </c>
      <c r="C17" s="1" t="s">
        <v>74</v>
      </c>
      <c r="D17" s="1" t="s">
        <v>75</v>
      </c>
      <c r="E17" s="3" t="s">
        <v>76</v>
      </c>
      <c r="F17" s="1" t="s">
        <v>77</v>
      </c>
      <c r="G17" s="1">
        <v>0</v>
      </c>
      <c r="H17" s="1">
        <v>0</v>
      </c>
      <c r="I17" s="1">
        <v>0</v>
      </c>
      <c r="J17" s="1" t="s">
        <v>14</v>
      </c>
      <c r="K17" s="2"/>
      <c r="L17" s="5">
        <f>K17*1509.00</f>
        <v>0</v>
      </c>
    </row>
    <row r="18" spans="1:12">
      <c r="A18" s="1"/>
      <c r="B18" s="1">
        <v>810931</v>
      </c>
      <c r="C18" s="1" t="s">
        <v>78</v>
      </c>
      <c r="D18" s="1" t="s">
        <v>79</v>
      </c>
      <c r="E18" s="3" t="s">
        <v>80</v>
      </c>
      <c r="F18" s="1" t="s">
        <v>81</v>
      </c>
      <c r="G18" s="1">
        <v>0</v>
      </c>
      <c r="H18" s="1" t="s">
        <v>82</v>
      </c>
      <c r="I18" s="1">
        <v>0</v>
      </c>
      <c r="J18" s="1" t="s">
        <v>14</v>
      </c>
      <c r="K18" s="2"/>
      <c r="L18" s="5">
        <f>K18*2463.00</f>
        <v>0</v>
      </c>
    </row>
    <row r="19" spans="1:12">
      <c r="A19" s="1"/>
      <c r="B19" s="1">
        <v>810932</v>
      </c>
      <c r="C19" s="1" t="s">
        <v>83</v>
      </c>
      <c r="D19" s="1" t="s">
        <v>84</v>
      </c>
      <c r="E19" s="3" t="s">
        <v>85</v>
      </c>
      <c r="F19" s="1" t="s">
        <v>86</v>
      </c>
      <c r="G19" s="1">
        <v>0</v>
      </c>
      <c r="H19" s="1" t="s">
        <v>30</v>
      </c>
      <c r="I19" s="1">
        <v>0</v>
      </c>
      <c r="J19" s="1" t="s">
        <v>14</v>
      </c>
      <c r="K19" s="2"/>
      <c r="L19" s="5">
        <f>K19*3983.00</f>
        <v>0</v>
      </c>
    </row>
    <row r="20" spans="1:12">
      <c r="A20" s="1"/>
      <c r="B20" s="1">
        <v>810933</v>
      </c>
      <c r="C20" s="1" t="s">
        <v>87</v>
      </c>
      <c r="D20" s="1" t="s">
        <v>88</v>
      </c>
      <c r="E20" s="3" t="s">
        <v>89</v>
      </c>
      <c r="F20" s="1" t="s">
        <v>90</v>
      </c>
      <c r="G20" s="1">
        <v>0</v>
      </c>
      <c r="H20" s="1">
        <v>0</v>
      </c>
      <c r="I20" s="1">
        <v>0</v>
      </c>
      <c r="J20" s="1" t="s">
        <v>14</v>
      </c>
      <c r="K20" s="2"/>
      <c r="L20" s="5">
        <f>K20*818.00</f>
        <v>0</v>
      </c>
    </row>
    <row r="21" spans="1:12">
      <c r="A21" s="1"/>
      <c r="B21" s="1">
        <v>810934</v>
      </c>
      <c r="C21" s="1" t="s">
        <v>91</v>
      </c>
      <c r="D21" s="1" t="s">
        <v>92</v>
      </c>
      <c r="E21" s="3" t="s">
        <v>93</v>
      </c>
      <c r="F21" s="1" t="s">
        <v>94</v>
      </c>
      <c r="G21" s="1">
        <v>0</v>
      </c>
      <c r="H21" s="1" t="s">
        <v>95</v>
      </c>
      <c r="I21" s="1">
        <v>0</v>
      </c>
      <c r="J21" s="1" t="s">
        <v>14</v>
      </c>
      <c r="K21" s="2"/>
      <c r="L21" s="5">
        <f>K21*1467.00</f>
        <v>0</v>
      </c>
    </row>
    <row r="22" spans="1:12">
      <c r="A22" s="1"/>
      <c r="B22" s="1">
        <v>810935</v>
      </c>
      <c r="C22" s="1" t="s">
        <v>96</v>
      </c>
      <c r="D22" s="1" t="s">
        <v>97</v>
      </c>
      <c r="E22" s="3" t="s">
        <v>98</v>
      </c>
      <c r="F22" s="1" t="s">
        <v>99</v>
      </c>
      <c r="G22" s="1">
        <v>0</v>
      </c>
      <c r="H22" s="1">
        <v>0</v>
      </c>
      <c r="I22" s="1">
        <v>0</v>
      </c>
      <c r="J22" s="1" t="s">
        <v>14</v>
      </c>
      <c r="K22" s="2"/>
      <c r="L22" s="5">
        <f>K22*2605.00</f>
        <v>0</v>
      </c>
    </row>
    <row r="23" spans="1:12">
      <c r="A23" s="1"/>
      <c r="B23" s="1">
        <v>810936</v>
      </c>
      <c r="C23" s="1" t="s">
        <v>100</v>
      </c>
      <c r="D23" s="1" t="s">
        <v>101</v>
      </c>
      <c r="E23" s="3" t="s">
        <v>102</v>
      </c>
      <c r="F23" s="1" t="s">
        <v>103</v>
      </c>
      <c r="G23" s="1">
        <v>0</v>
      </c>
      <c r="H23" s="1">
        <v>3</v>
      </c>
      <c r="I23" s="1">
        <v>0</v>
      </c>
      <c r="J23" s="1" t="s">
        <v>14</v>
      </c>
      <c r="K23" s="2"/>
      <c r="L23" s="5">
        <f>K23*855.00</f>
        <v>0</v>
      </c>
    </row>
    <row r="24" spans="1:12">
      <c r="A24" s="1"/>
      <c r="B24" s="1">
        <v>810937</v>
      </c>
      <c r="C24" s="1" t="s">
        <v>104</v>
      </c>
      <c r="D24" s="1" t="s">
        <v>105</v>
      </c>
      <c r="E24" s="3" t="s">
        <v>106</v>
      </c>
      <c r="F24" s="1" t="s">
        <v>107</v>
      </c>
      <c r="G24" s="1">
        <v>0</v>
      </c>
      <c r="H24" s="1" t="s">
        <v>95</v>
      </c>
      <c r="I24" s="1">
        <v>0</v>
      </c>
      <c r="J24" s="1" t="s">
        <v>14</v>
      </c>
      <c r="K24" s="2"/>
      <c r="L24" s="5">
        <f>K24*1488.00</f>
        <v>0</v>
      </c>
    </row>
    <row r="25" spans="1:12">
      <c r="A25" s="1"/>
      <c r="B25" s="1">
        <v>810938</v>
      </c>
      <c r="C25" s="1" t="s">
        <v>108</v>
      </c>
      <c r="D25" s="1" t="s">
        <v>109</v>
      </c>
      <c r="E25" s="3" t="s">
        <v>110</v>
      </c>
      <c r="F25" s="1" t="s">
        <v>111</v>
      </c>
      <c r="G25" s="1">
        <v>0</v>
      </c>
      <c r="H25" s="1">
        <v>0</v>
      </c>
      <c r="I25" s="1">
        <v>0</v>
      </c>
      <c r="J25" s="1" t="s">
        <v>14</v>
      </c>
      <c r="K25" s="2"/>
      <c r="L25" s="5">
        <f>K25*2694.00</f>
        <v>0</v>
      </c>
    </row>
    <row r="26" spans="1:12">
      <c r="A26" s="1"/>
      <c r="B26" s="1">
        <v>810939</v>
      </c>
      <c r="C26" s="1" t="s">
        <v>112</v>
      </c>
      <c r="D26" s="1" t="s">
        <v>113</v>
      </c>
      <c r="E26" s="3" t="s">
        <v>114</v>
      </c>
      <c r="F26" s="1" t="s">
        <v>115</v>
      </c>
      <c r="G26" s="1">
        <v>0</v>
      </c>
      <c r="H26" s="1">
        <v>0</v>
      </c>
      <c r="I26" s="1">
        <v>0</v>
      </c>
      <c r="J26" s="1" t="s">
        <v>14</v>
      </c>
      <c r="K26" s="2"/>
      <c r="L26" s="5">
        <f>K26*974.00</f>
        <v>0</v>
      </c>
    </row>
    <row r="27" spans="1:12">
      <c r="A27" s="1"/>
      <c r="B27" s="1">
        <v>810940</v>
      </c>
      <c r="C27" s="1" t="s">
        <v>116</v>
      </c>
      <c r="D27" s="1" t="s">
        <v>117</v>
      </c>
      <c r="E27" s="3" t="s">
        <v>118</v>
      </c>
      <c r="F27" s="1" t="s">
        <v>119</v>
      </c>
      <c r="G27" s="1">
        <v>0</v>
      </c>
      <c r="H27" s="1">
        <v>8</v>
      </c>
      <c r="I27" s="1">
        <v>0</v>
      </c>
      <c r="J27" s="1" t="s">
        <v>14</v>
      </c>
      <c r="K27" s="2"/>
      <c r="L27" s="5">
        <f>K27*1841.00</f>
        <v>0</v>
      </c>
    </row>
    <row r="28" spans="1:12">
      <c r="A28" s="1"/>
      <c r="B28" s="1">
        <v>810941</v>
      </c>
      <c r="C28" s="1" t="s">
        <v>120</v>
      </c>
      <c r="D28" s="1" t="s">
        <v>121</v>
      </c>
      <c r="E28" s="3" t="s">
        <v>122</v>
      </c>
      <c r="F28" s="1" t="s">
        <v>123</v>
      </c>
      <c r="G28" s="1">
        <v>1</v>
      </c>
      <c r="H28" s="1">
        <v>1</v>
      </c>
      <c r="I28" s="1">
        <v>0</v>
      </c>
      <c r="J28" s="1" t="s">
        <v>14</v>
      </c>
      <c r="K28" s="2"/>
      <c r="L28" s="5">
        <f>K28*3201.00</f>
        <v>0</v>
      </c>
    </row>
    <row r="29" spans="1:12">
      <c r="A29" s="1"/>
      <c r="B29" s="1">
        <v>810942</v>
      </c>
      <c r="C29" s="1" t="s">
        <v>124</v>
      </c>
      <c r="D29" s="1" t="s">
        <v>125</v>
      </c>
      <c r="E29" s="3" t="s">
        <v>126</v>
      </c>
      <c r="F29" s="1" t="s">
        <v>127</v>
      </c>
      <c r="G29" s="1">
        <v>0</v>
      </c>
      <c r="H29" s="1" t="s">
        <v>82</v>
      </c>
      <c r="I29" s="1">
        <v>0</v>
      </c>
      <c r="J29" s="1" t="s">
        <v>14</v>
      </c>
      <c r="K29" s="2"/>
      <c r="L29" s="5">
        <f>K29*1134.00</f>
        <v>0</v>
      </c>
    </row>
    <row r="30" spans="1:12">
      <c r="A30" s="1"/>
      <c r="B30" s="1">
        <v>810943</v>
      </c>
      <c r="C30" s="1" t="s">
        <v>128</v>
      </c>
      <c r="D30" s="1" t="s">
        <v>129</v>
      </c>
      <c r="E30" s="3" t="s">
        <v>130</v>
      </c>
      <c r="F30" s="1" t="s">
        <v>131</v>
      </c>
      <c r="G30" s="1">
        <v>1</v>
      </c>
      <c r="H30" s="1">
        <v>0</v>
      </c>
      <c r="I30" s="1">
        <v>0</v>
      </c>
      <c r="J30" s="1" t="s">
        <v>14</v>
      </c>
      <c r="K30" s="2"/>
      <c r="L30" s="5">
        <f>K30*1975.00</f>
        <v>0</v>
      </c>
    </row>
    <row r="31" spans="1:12">
      <c r="A31" s="1"/>
      <c r="B31" s="1">
        <v>883783</v>
      </c>
      <c r="C31" s="1" t="s">
        <v>132</v>
      </c>
      <c r="D31" s="1" t="s">
        <v>133</v>
      </c>
      <c r="E31" s="3" t="s">
        <v>134</v>
      </c>
      <c r="F31" s="1" t="s">
        <v>135</v>
      </c>
      <c r="G31" s="1">
        <v>0</v>
      </c>
      <c r="H31" s="1" t="s">
        <v>31</v>
      </c>
      <c r="I31" s="1">
        <v>0</v>
      </c>
      <c r="J31" s="1" t="s">
        <v>14</v>
      </c>
      <c r="K31" s="2"/>
      <c r="L31" s="5">
        <f>K31*670.00</f>
        <v>0</v>
      </c>
    </row>
    <row r="32" spans="1:12">
      <c r="A32" s="1"/>
      <c r="B32" s="1">
        <v>883784</v>
      </c>
      <c r="C32" s="1" t="s">
        <v>136</v>
      </c>
      <c r="D32" s="1" t="s">
        <v>137</v>
      </c>
      <c r="E32" s="3" t="s">
        <v>138</v>
      </c>
      <c r="F32" s="1" t="s">
        <v>139</v>
      </c>
      <c r="G32" s="1">
        <v>6</v>
      </c>
      <c r="H32" s="1">
        <v>0</v>
      </c>
      <c r="I32" s="1">
        <v>0</v>
      </c>
      <c r="J32" s="1" t="s">
        <v>14</v>
      </c>
      <c r="K32" s="2"/>
      <c r="L32" s="5">
        <f>K32*1208.00</f>
        <v>0</v>
      </c>
    </row>
    <row r="33" spans="1:12">
      <c r="A33" s="1"/>
      <c r="B33" s="1">
        <v>883785</v>
      </c>
      <c r="C33" s="1" t="s">
        <v>140</v>
      </c>
      <c r="D33" s="1" t="s">
        <v>141</v>
      </c>
      <c r="E33" s="3" t="s">
        <v>142</v>
      </c>
      <c r="F33" s="1" t="s">
        <v>143</v>
      </c>
      <c r="G33" s="1">
        <v>0</v>
      </c>
      <c r="H33" s="1">
        <v>0</v>
      </c>
      <c r="I33" s="1">
        <v>0</v>
      </c>
      <c r="J33" s="1" t="s">
        <v>14</v>
      </c>
      <c r="K33" s="2"/>
      <c r="L33" s="5">
        <f>K33*1278.00</f>
        <v>0</v>
      </c>
    </row>
    <row r="34" spans="1:12">
      <c r="A34" s="1"/>
      <c r="B34" s="1">
        <v>883786</v>
      </c>
      <c r="C34" s="1" t="s">
        <v>144</v>
      </c>
      <c r="D34" s="1" t="s">
        <v>145</v>
      </c>
      <c r="E34" s="3" t="s">
        <v>146</v>
      </c>
      <c r="F34" s="1" t="s">
        <v>147</v>
      </c>
      <c r="G34" s="1">
        <v>0</v>
      </c>
      <c r="H34" s="1">
        <v>0</v>
      </c>
      <c r="I34" s="1">
        <v>0</v>
      </c>
      <c r="J34" s="1" t="s">
        <v>14</v>
      </c>
      <c r="K34" s="2"/>
      <c r="L34" s="5">
        <f>K34*617.00</f>
        <v>0</v>
      </c>
    </row>
    <row r="35" spans="1:12">
      <c r="A35" s="1"/>
      <c r="B35" s="1">
        <v>883787</v>
      </c>
      <c r="C35" s="1" t="s">
        <v>148</v>
      </c>
      <c r="D35" s="1" t="s">
        <v>149</v>
      </c>
      <c r="E35" s="3" t="s">
        <v>150</v>
      </c>
      <c r="F35" s="1" t="s">
        <v>151</v>
      </c>
      <c r="G35" s="1" t="s">
        <v>30</v>
      </c>
      <c r="H35" s="1" t="s">
        <v>152</v>
      </c>
      <c r="I35" s="1">
        <v>0</v>
      </c>
      <c r="J35" s="1" t="s">
        <v>14</v>
      </c>
      <c r="K35" s="2"/>
      <c r="L35" s="5">
        <f>K35*641.00</f>
        <v>0</v>
      </c>
    </row>
    <row r="36" spans="1:12">
      <c r="A36" s="1"/>
      <c r="B36" s="1">
        <v>883788</v>
      </c>
      <c r="C36" s="1" t="s">
        <v>153</v>
      </c>
      <c r="D36" s="1" t="s">
        <v>154</v>
      </c>
      <c r="E36" s="3" t="s">
        <v>155</v>
      </c>
      <c r="F36" s="1" t="s">
        <v>156</v>
      </c>
      <c r="G36" s="1" t="s">
        <v>69</v>
      </c>
      <c r="H36" s="1">
        <v>0</v>
      </c>
      <c r="I36" s="1">
        <v>0</v>
      </c>
      <c r="J36" s="1" t="s">
        <v>14</v>
      </c>
      <c r="K36" s="2"/>
      <c r="L36" s="5">
        <f>K36*1158.00</f>
        <v>0</v>
      </c>
    </row>
    <row r="37" spans="1:12">
      <c r="A37" s="1"/>
      <c r="B37" s="1">
        <v>885135</v>
      </c>
      <c r="C37" s="1" t="s">
        <v>157</v>
      </c>
      <c r="D37" s="1" t="s">
        <v>158</v>
      </c>
      <c r="E37" s="3" t="s">
        <v>159</v>
      </c>
      <c r="F37" s="1" t="s">
        <v>160</v>
      </c>
      <c r="G37" s="1">
        <v>0</v>
      </c>
      <c r="H37" s="1" t="s">
        <v>152</v>
      </c>
      <c r="I37" s="1">
        <v>0</v>
      </c>
      <c r="J37" s="1" t="s">
        <v>14</v>
      </c>
      <c r="K37" s="2"/>
      <c r="L37" s="5">
        <f>K37*318.00</f>
        <v>0</v>
      </c>
    </row>
    <row r="38" spans="1:12">
      <c r="A38" s="1"/>
      <c r="B38" s="1">
        <v>885136</v>
      </c>
      <c r="C38" s="1" t="s">
        <v>161</v>
      </c>
      <c r="D38" s="1" t="s">
        <v>162</v>
      </c>
      <c r="E38" s="3" t="s">
        <v>163</v>
      </c>
      <c r="F38" s="1" t="s">
        <v>164</v>
      </c>
      <c r="G38" s="1">
        <v>0</v>
      </c>
      <c r="H38" s="1" t="s">
        <v>31</v>
      </c>
      <c r="I38" s="1">
        <v>0</v>
      </c>
      <c r="J38" s="1" t="s">
        <v>14</v>
      </c>
      <c r="K38" s="2"/>
      <c r="L38" s="5">
        <f>K38*453.00</f>
        <v>0</v>
      </c>
    </row>
    <row r="39" spans="1:12">
      <c r="A39" s="1"/>
      <c r="B39" s="1">
        <v>885137</v>
      </c>
      <c r="C39" s="1" t="s">
        <v>165</v>
      </c>
      <c r="D39" s="1" t="s">
        <v>166</v>
      </c>
      <c r="E39" s="3" t="s">
        <v>167</v>
      </c>
      <c r="F39" s="1" t="s">
        <v>168</v>
      </c>
      <c r="G39" s="1">
        <v>0</v>
      </c>
      <c r="H39" s="1" t="s">
        <v>40</v>
      </c>
      <c r="I39" s="1">
        <v>0</v>
      </c>
      <c r="J39" s="1" t="s">
        <v>14</v>
      </c>
      <c r="K39" s="2"/>
      <c r="L39" s="5">
        <f>K39*793.00</f>
        <v>0</v>
      </c>
    </row>
    <row r="40" spans="1:12">
      <c r="A40" s="1"/>
      <c r="B40" s="1">
        <v>883983</v>
      </c>
      <c r="C40" s="1" t="s">
        <v>169</v>
      </c>
      <c r="D40" s="1" t="s">
        <v>170</v>
      </c>
      <c r="E40" s="3" t="s">
        <v>171</v>
      </c>
      <c r="F40" s="1" t="s">
        <v>172</v>
      </c>
      <c r="G40" s="1">
        <v>0</v>
      </c>
      <c r="H40" s="1" t="s">
        <v>31</v>
      </c>
      <c r="I40" s="1">
        <v>0</v>
      </c>
      <c r="J40" s="1" t="s">
        <v>14</v>
      </c>
      <c r="K40" s="2"/>
      <c r="L40" s="5">
        <f>K40*349.00</f>
        <v>0</v>
      </c>
    </row>
    <row r="41" spans="1:12">
      <c r="A41" s="1"/>
      <c r="B41" s="1">
        <v>883984</v>
      </c>
      <c r="C41" s="1" t="s">
        <v>173</v>
      </c>
      <c r="D41" s="1" t="s">
        <v>174</v>
      </c>
      <c r="E41" s="3" t="s">
        <v>175</v>
      </c>
      <c r="F41" s="1" t="s">
        <v>176</v>
      </c>
      <c r="G41" s="1">
        <v>0</v>
      </c>
      <c r="H41" s="1" t="s">
        <v>31</v>
      </c>
      <c r="I41" s="1">
        <v>0</v>
      </c>
      <c r="J41" s="1" t="s">
        <v>14</v>
      </c>
      <c r="K41" s="2"/>
      <c r="L41" s="5">
        <f>K41*512.00</f>
        <v>0</v>
      </c>
    </row>
    <row r="42" spans="1:12">
      <c r="A42" s="1"/>
      <c r="B42" s="1">
        <v>883985</v>
      </c>
      <c r="C42" s="1" t="s">
        <v>177</v>
      </c>
      <c r="D42" s="1" t="s">
        <v>178</v>
      </c>
      <c r="E42" s="3" t="s">
        <v>179</v>
      </c>
      <c r="F42" s="1" t="s">
        <v>180</v>
      </c>
      <c r="G42" s="1">
        <v>0</v>
      </c>
      <c r="H42" s="1" t="s">
        <v>152</v>
      </c>
      <c r="I42" s="1">
        <v>0</v>
      </c>
      <c r="J42" s="1" t="s">
        <v>14</v>
      </c>
      <c r="K42" s="2"/>
      <c r="L42" s="5">
        <f>K42*308.00</f>
        <v>0</v>
      </c>
    </row>
    <row r="43" spans="1:12">
      <c r="A43" s="1"/>
      <c r="B43" s="1">
        <v>883986</v>
      </c>
      <c r="C43" s="1" t="s">
        <v>181</v>
      </c>
      <c r="D43" s="1" t="s">
        <v>182</v>
      </c>
      <c r="E43" s="3" t="s">
        <v>183</v>
      </c>
      <c r="F43" s="1" t="s">
        <v>184</v>
      </c>
      <c r="G43" s="1">
        <v>0</v>
      </c>
      <c r="H43" s="1" t="s">
        <v>31</v>
      </c>
      <c r="I43" s="1">
        <v>0</v>
      </c>
      <c r="J43" s="1" t="s">
        <v>14</v>
      </c>
      <c r="K43" s="2"/>
      <c r="L43" s="5">
        <f>K43*447.00</f>
        <v>0</v>
      </c>
    </row>
    <row r="44" spans="1:12">
      <c r="A44" s="1"/>
      <c r="B44" s="1">
        <v>883987</v>
      </c>
      <c r="C44" s="1" t="s">
        <v>185</v>
      </c>
      <c r="D44" s="1" t="s">
        <v>186</v>
      </c>
      <c r="E44" s="3" t="s">
        <v>187</v>
      </c>
      <c r="F44" s="1" t="s">
        <v>188</v>
      </c>
      <c r="G44" s="1">
        <v>0</v>
      </c>
      <c r="H44" s="1" t="s">
        <v>31</v>
      </c>
      <c r="I44" s="1">
        <v>0</v>
      </c>
      <c r="J44" s="1" t="s">
        <v>14</v>
      </c>
      <c r="K44" s="2"/>
      <c r="L44" s="5">
        <f>K44*340.00</f>
        <v>0</v>
      </c>
    </row>
    <row r="45" spans="1:12">
      <c r="A45" s="1"/>
      <c r="B45" s="1">
        <v>883988</v>
      </c>
      <c r="C45" s="1" t="s">
        <v>189</v>
      </c>
      <c r="D45" s="1" t="s">
        <v>190</v>
      </c>
      <c r="E45" s="3" t="s">
        <v>191</v>
      </c>
      <c r="F45" s="1" t="s">
        <v>192</v>
      </c>
      <c r="G45" s="1">
        <v>0</v>
      </c>
      <c r="H45" s="1" t="s">
        <v>31</v>
      </c>
      <c r="I45" s="1">
        <v>0</v>
      </c>
      <c r="J45" s="1" t="s">
        <v>14</v>
      </c>
      <c r="K45" s="2"/>
      <c r="L45" s="5">
        <f>K45*498.00</f>
        <v>0</v>
      </c>
    </row>
    <row r="46" spans="1:12">
      <c r="A46" s="1"/>
      <c r="B46" s="1">
        <v>884153</v>
      </c>
      <c r="C46" s="1" t="s">
        <v>193</v>
      </c>
      <c r="D46" s="1" t="s">
        <v>194</v>
      </c>
      <c r="E46" s="3" t="s">
        <v>195</v>
      </c>
      <c r="F46" s="1" t="s">
        <v>196</v>
      </c>
      <c r="G46" s="1">
        <v>0</v>
      </c>
      <c r="H46" s="1">
        <v>0</v>
      </c>
      <c r="I46" s="1">
        <v>0</v>
      </c>
      <c r="J46" s="1" t="s">
        <v>14</v>
      </c>
      <c r="K46" s="2"/>
      <c r="L46" s="5">
        <f>K46*386.00</f>
        <v>0</v>
      </c>
    </row>
    <row r="47" spans="1:12">
      <c r="A47" s="1"/>
      <c r="B47" s="1">
        <v>883989</v>
      </c>
      <c r="C47" s="1" t="s">
        <v>197</v>
      </c>
      <c r="D47" s="1" t="s">
        <v>198</v>
      </c>
      <c r="E47" s="3" t="s">
        <v>199</v>
      </c>
      <c r="F47" s="1" t="s">
        <v>200</v>
      </c>
      <c r="G47" s="1">
        <v>0</v>
      </c>
      <c r="H47" s="1">
        <v>0</v>
      </c>
      <c r="I47" s="1">
        <v>0</v>
      </c>
      <c r="J47" s="1" t="s">
        <v>14</v>
      </c>
      <c r="K47" s="2"/>
      <c r="L47" s="5">
        <f>K47*596.00</f>
        <v>0</v>
      </c>
    </row>
    <row r="48" spans="1:12">
      <c r="A48" s="1"/>
      <c r="B48" s="1">
        <v>883990</v>
      </c>
      <c r="C48" s="1" t="s">
        <v>201</v>
      </c>
      <c r="D48" s="1" t="s">
        <v>202</v>
      </c>
      <c r="E48" s="3" t="s">
        <v>203</v>
      </c>
      <c r="F48" s="1" t="s">
        <v>204</v>
      </c>
      <c r="G48" s="1">
        <v>0</v>
      </c>
      <c r="H48" s="1" t="s">
        <v>40</v>
      </c>
      <c r="I48" s="1">
        <v>0</v>
      </c>
      <c r="J48" s="1" t="s">
        <v>14</v>
      </c>
      <c r="K48" s="2"/>
      <c r="L48" s="5">
        <f>K48*344.00</f>
        <v>0</v>
      </c>
    </row>
    <row r="49" spans="1:12">
      <c r="A49" s="1"/>
      <c r="B49" s="1">
        <v>837260</v>
      </c>
      <c r="C49" s="1" t="s">
        <v>205</v>
      </c>
      <c r="D49" s="1" t="s">
        <v>206</v>
      </c>
      <c r="E49" s="3" t="s">
        <v>207</v>
      </c>
      <c r="F49" s="1" t="s">
        <v>208</v>
      </c>
      <c r="G49" s="1">
        <v>0</v>
      </c>
      <c r="H49" s="1" t="s">
        <v>40</v>
      </c>
      <c r="I49" s="1">
        <v>0</v>
      </c>
      <c r="J49" s="1" t="s">
        <v>14</v>
      </c>
      <c r="K49" s="2"/>
      <c r="L49" s="5">
        <f>K49*240.00</f>
        <v>0</v>
      </c>
    </row>
    <row r="50" spans="1:12">
      <c r="A50" s="1"/>
      <c r="B50" s="1">
        <v>837261</v>
      </c>
      <c r="C50" s="1" t="s">
        <v>209</v>
      </c>
      <c r="D50" s="1" t="s">
        <v>210</v>
      </c>
      <c r="E50" s="3" t="s">
        <v>211</v>
      </c>
      <c r="F50" s="1" t="s">
        <v>212</v>
      </c>
      <c r="G50" s="1">
        <v>0</v>
      </c>
      <c r="H50" s="1" t="s">
        <v>30</v>
      </c>
      <c r="I50" s="1">
        <v>0</v>
      </c>
      <c r="J50" s="1" t="s">
        <v>14</v>
      </c>
      <c r="K50" s="2"/>
      <c r="L50" s="5">
        <f>K50*339.00</f>
        <v>0</v>
      </c>
    </row>
    <row r="51" spans="1:12">
      <c r="A51" s="1"/>
      <c r="B51" s="1">
        <v>837262</v>
      </c>
      <c r="C51" s="1" t="s">
        <v>213</v>
      </c>
      <c r="D51" s="1" t="s">
        <v>214</v>
      </c>
      <c r="E51" s="3" t="s">
        <v>215</v>
      </c>
      <c r="F51" s="1" t="s">
        <v>216</v>
      </c>
      <c r="G51" s="1" t="s">
        <v>95</v>
      </c>
      <c r="H51" s="1" t="s">
        <v>31</v>
      </c>
      <c r="I51" s="1">
        <v>0</v>
      </c>
      <c r="J51" s="1" t="s">
        <v>14</v>
      </c>
      <c r="K51" s="2"/>
      <c r="L51" s="5">
        <f>K51*267.00</f>
        <v>0</v>
      </c>
    </row>
    <row r="52" spans="1:12">
      <c r="A52" s="1"/>
      <c r="B52" s="1">
        <v>837263</v>
      </c>
      <c r="C52" s="1" t="s">
        <v>217</v>
      </c>
      <c r="D52" s="1" t="s">
        <v>218</v>
      </c>
      <c r="E52" s="3" t="s">
        <v>219</v>
      </c>
      <c r="F52" s="1" t="s">
        <v>220</v>
      </c>
      <c r="G52" s="1">
        <v>0</v>
      </c>
      <c r="H52" s="1" t="s">
        <v>31</v>
      </c>
      <c r="I52" s="1">
        <v>0</v>
      </c>
      <c r="J52" s="1" t="s">
        <v>14</v>
      </c>
      <c r="K52" s="2"/>
      <c r="L52" s="5">
        <f>K52*383.00</f>
        <v>0</v>
      </c>
    </row>
    <row r="53" spans="1:12">
      <c r="A53" s="1"/>
      <c r="B53" s="1">
        <v>837264</v>
      </c>
      <c r="C53" s="1" t="s">
        <v>221</v>
      </c>
      <c r="D53" s="1" t="s">
        <v>222</v>
      </c>
      <c r="E53" s="3" t="s">
        <v>223</v>
      </c>
      <c r="F53" s="1" t="s">
        <v>224</v>
      </c>
      <c r="G53" s="1">
        <v>1</v>
      </c>
      <c r="H53" s="1" t="s">
        <v>31</v>
      </c>
      <c r="I53" s="1">
        <v>0</v>
      </c>
      <c r="J53" s="1" t="s">
        <v>14</v>
      </c>
      <c r="K53" s="2"/>
      <c r="L53" s="5">
        <f>K53*681.00</f>
        <v>0</v>
      </c>
    </row>
    <row r="54" spans="1:12">
      <c r="A54" s="1"/>
      <c r="B54" s="1">
        <v>837265</v>
      </c>
      <c r="C54" s="1" t="s">
        <v>225</v>
      </c>
      <c r="D54" s="1" t="s">
        <v>226</v>
      </c>
      <c r="E54" s="3" t="s">
        <v>227</v>
      </c>
      <c r="F54" s="1" t="s">
        <v>228</v>
      </c>
      <c r="G54" s="1">
        <v>0</v>
      </c>
      <c r="H54" s="1" t="s">
        <v>30</v>
      </c>
      <c r="I54" s="1">
        <v>0</v>
      </c>
      <c r="J54" s="1" t="s">
        <v>14</v>
      </c>
      <c r="K54" s="2"/>
      <c r="L54" s="5">
        <f>K54*300.00</f>
        <v>0</v>
      </c>
    </row>
    <row r="55" spans="1:12">
      <c r="A55" s="1"/>
      <c r="B55" s="1">
        <v>837266</v>
      </c>
      <c r="C55" s="1" t="s">
        <v>229</v>
      </c>
      <c r="D55" s="1" t="s">
        <v>230</v>
      </c>
      <c r="E55" s="3" t="s">
        <v>231</v>
      </c>
      <c r="F55" s="1" t="s">
        <v>232</v>
      </c>
      <c r="G55" s="1">
        <v>7</v>
      </c>
      <c r="H55" s="1">
        <v>0</v>
      </c>
      <c r="I55" s="1">
        <v>0</v>
      </c>
      <c r="J55" s="1" t="s">
        <v>14</v>
      </c>
      <c r="K55" s="2"/>
      <c r="L55" s="5">
        <f>K55*436.00</f>
        <v>0</v>
      </c>
    </row>
    <row r="56" spans="1:12">
      <c r="A56" s="1"/>
      <c r="B56" s="1">
        <v>837267</v>
      </c>
      <c r="C56" s="1" t="s">
        <v>233</v>
      </c>
      <c r="D56" s="1" t="s">
        <v>234</v>
      </c>
      <c r="E56" s="3" t="s">
        <v>235</v>
      </c>
      <c r="F56" s="1" t="s">
        <v>236</v>
      </c>
      <c r="G56" s="1">
        <v>0</v>
      </c>
      <c r="H56" s="1">
        <v>0</v>
      </c>
      <c r="I56" s="1">
        <v>0</v>
      </c>
      <c r="J56" s="1" t="s">
        <v>14</v>
      </c>
      <c r="K56" s="2"/>
      <c r="L56" s="5">
        <f>K56*324.00</f>
        <v>0</v>
      </c>
    </row>
    <row r="57" spans="1:12">
      <c r="A57" s="1"/>
      <c r="B57" s="1">
        <v>837268</v>
      </c>
      <c r="C57" s="1" t="s">
        <v>237</v>
      </c>
      <c r="D57" s="1" t="s">
        <v>238</v>
      </c>
      <c r="E57" s="3" t="s">
        <v>239</v>
      </c>
      <c r="F57" s="1" t="s">
        <v>240</v>
      </c>
      <c r="G57" s="1">
        <v>0</v>
      </c>
      <c r="H57" s="1">
        <v>0</v>
      </c>
      <c r="I57" s="1">
        <v>0</v>
      </c>
      <c r="J57" s="1" t="s">
        <v>14</v>
      </c>
      <c r="K57" s="2"/>
      <c r="L57" s="5">
        <f>K57*473.00</f>
        <v>0</v>
      </c>
    </row>
    <row r="58" spans="1:12">
      <c r="A58" s="1"/>
      <c r="B58" s="1">
        <v>837882</v>
      </c>
      <c r="C58" s="1" t="s">
        <v>241</v>
      </c>
      <c r="D58" s="1" t="s">
        <v>242</v>
      </c>
      <c r="E58" s="3" t="s">
        <v>243</v>
      </c>
      <c r="F58" s="1" t="s">
        <v>244</v>
      </c>
      <c r="G58" s="1">
        <v>0</v>
      </c>
      <c r="H58" s="1" t="s">
        <v>95</v>
      </c>
      <c r="I58" s="1">
        <v>0</v>
      </c>
      <c r="J58" s="1" t="s">
        <v>14</v>
      </c>
      <c r="K58" s="2"/>
      <c r="L58" s="5">
        <f>K58*607.00</f>
        <v>0</v>
      </c>
    </row>
    <row r="59" spans="1:12">
      <c r="A59" s="1"/>
      <c r="B59" s="1">
        <v>837883</v>
      </c>
      <c r="C59" s="1" t="s">
        <v>245</v>
      </c>
      <c r="D59" s="1" t="s">
        <v>246</v>
      </c>
      <c r="E59" s="3" t="s">
        <v>247</v>
      </c>
      <c r="F59" s="1" t="s">
        <v>248</v>
      </c>
      <c r="G59" s="1">
        <v>0</v>
      </c>
      <c r="H59" s="1" t="s">
        <v>31</v>
      </c>
      <c r="I59" s="1">
        <v>0</v>
      </c>
      <c r="J59" s="1" t="s">
        <v>14</v>
      </c>
      <c r="K59" s="2"/>
      <c r="L59" s="5">
        <f>K59*294.00</f>
        <v>0</v>
      </c>
    </row>
    <row r="60" spans="1:12">
      <c r="A60" s="1"/>
      <c r="B60" s="1">
        <v>837884</v>
      </c>
      <c r="C60" s="1" t="s">
        <v>249</v>
      </c>
      <c r="D60" s="1" t="s">
        <v>250</v>
      </c>
      <c r="E60" s="3" t="s">
        <v>251</v>
      </c>
      <c r="F60" s="1" t="s">
        <v>252</v>
      </c>
      <c r="G60" s="1">
        <v>0</v>
      </c>
      <c r="H60" s="1">
        <v>0</v>
      </c>
      <c r="I60" s="1">
        <v>0</v>
      </c>
      <c r="J60" s="1" t="s">
        <v>14</v>
      </c>
      <c r="K60" s="2"/>
      <c r="L60" s="5">
        <f>K60*582.00</f>
        <v>0</v>
      </c>
    </row>
    <row r="61" spans="1:12">
      <c r="A61" s="1"/>
      <c r="B61" s="1">
        <v>837885</v>
      </c>
      <c r="C61" s="1" t="s">
        <v>253</v>
      </c>
      <c r="D61" s="1" t="s">
        <v>254</v>
      </c>
      <c r="E61" s="3" t="s">
        <v>255</v>
      </c>
      <c r="F61" s="1" t="s">
        <v>256</v>
      </c>
      <c r="G61" s="1">
        <v>0</v>
      </c>
      <c r="H61" s="1">
        <v>0</v>
      </c>
      <c r="I61" s="1">
        <v>0</v>
      </c>
      <c r="J61" s="1" t="s">
        <v>14</v>
      </c>
      <c r="K61" s="2"/>
      <c r="L61" s="5">
        <f>K61*335.00</f>
        <v>0</v>
      </c>
    </row>
    <row r="62" spans="1:12">
      <c r="A62" s="1"/>
      <c r="B62" s="1">
        <v>810825</v>
      </c>
      <c r="C62" s="1" t="s">
        <v>257</v>
      </c>
      <c r="D62" s="1" t="s">
        <v>258</v>
      </c>
      <c r="E62" s="3" t="s">
        <v>259</v>
      </c>
      <c r="F62" s="1" t="s">
        <v>260</v>
      </c>
      <c r="G62" s="1">
        <v>0</v>
      </c>
      <c r="H62" s="1">
        <v>0</v>
      </c>
      <c r="I62" s="1">
        <v>0</v>
      </c>
      <c r="J62" s="1" t="s">
        <v>14</v>
      </c>
      <c r="K62" s="2"/>
      <c r="L62" s="5">
        <f>K62*568.00</f>
        <v>0</v>
      </c>
    </row>
    <row r="63" spans="1:12">
      <c r="A63" s="1"/>
      <c r="B63" s="1">
        <v>810826</v>
      </c>
      <c r="C63" s="1" t="s">
        <v>261</v>
      </c>
      <c r="D63" s="1" t="s">
        <v>262</v>
      </c>
      <c r="E63" s="3" t="s">
        <v>263</v>
      </c>
      <c r="F63" s="1" t="s">
        <v>264</v>
      </c>
      <c r="G63" s="1">
        <v>0</v>
      </c>
      <c r="H63" s="1">
        <v>0</v>
      </c>
      <c r="I63" s="1">
        <v>0</v>
      </c>
      <c r="J63" s="1" t="s">
        <v>14</v>
      </c>
      <c r="K63" s="2"/>
      <c r="L63" s="5">
        <f>K63*864.00</f>
        <v>0</v>
      </c>
    </row>
    <row r="64" spans="1:12">
      <c r="A64" s="1"/>
      <c r="B64" s="1">
        <v>810827</v>
      </c>
      <c r="C64" s="1" t="s">
        <v>265</v>
      </c>
      <c r="D64" s="1" t="s">
        <v>266</v>
      </c>
      <c r="E64" s="3" t="s">
        <v>267</v>
      </c>
      <c r="F64" s="1" t="s">
        <v>268</v>
      </c>
      <c r="G64" s="1">
        <v>0</v>
      </c>
      <c r="H64" s="1">
        <v>0</v>
      </c>
      <c r="I64" s="1">
        <v>0</v>
      </c>
      <c r="J64" s="1" t="s">
        <v>14</v>
      </c>
      <c r="K64" s="2"/>
      <c r="L64" s="5">
        <f>K64*1405.00</f>
        <v>0</v>
      </c>
    </row>
    <row r="65" spans="1:12">
      <c r="A65" s="1"/>
      <c r="B65" s="1">
        <v>810828</v>
      </c>
      <c r="C65" s="1" t="s">
        <v>269</v>
      </c>
      <c r="D65" s="1" t="s">
        <v>270</v>
      </c>
      <c r="E65" s="3" t="s">
        <v>271</v>
      </c>
      <c r="F65" s="1" t="s">
        <v>272</v>
      </c>
      <c r="G65" s="1">
        <v>0</v>
      </c>
      <c r="H65" s="1">
        <v>0</v>
      </c>
      <c r="I65" s="1">
        <v>0</v>
      </c>
      <c r="J65" s="1" t="s">
        <v>14</v>
      </c>
      <c r="K65" s="2"/>
      <c r="L65" s="5">
        <f>K65*2249.00</f>
        <v>0</v>
      </c>
    </row>
    <row r="66" spans="1:12">
      <c r="A66" s="1"/>
      <c r="B66" s="1">
        <v>810829</v>
      </c>
      <c r="C66" s="1" t="s">
        <v>273</v>
      </c>
      <c r="D66" s="1" t="s">
        <v>274</v>
      </c>
      <c r="E66" s="3" t="s">
        <v>275</v>
      </c>
      <c r="F66" s="1" t="s">
        <v>276</v>
      </c>
      <c r="G66" s="1">
        <v>8</v>
      </c>
      <c r="H66" s="1">
        <v>0</v>
      </c>
      <c r="I66" s="1">
        <v>0</v>
      </c>
      <c r="J66" s="1" t="s">
        <v>14</v>
      </c>
      <c r="K66" s="2"/>
      <c r="L66" s="5">
        <f>K66*3364.00</f>
        <v>0</v>
      </c>
    </row>
    <row r="67" spans="1:12">
      <c r="A67" s="1"/>
      <c r="B67" s="1">
        <v>810830</v>
      </c>
      <c r="C67" s="1" t="s">
        <v>277</v>
      </c>
      <c r="D67" s="1" t="s">
        <v>278</v>
      </c>
      <c r="E67" s="3" t="s">
        <v>279</v>
      </c>
      <c r="F67" s="1" t="s">
        <v>280</v>
      </c>
      <c r="G67" s="1">
        <v>0</v>
      </c>
      <c r="H67" s="1">
        <v>0</v>
      </c>
      <c r="I67" s="1">
        <v>0</v>
      </c>
      <c r="J67" s="1" t="s">
        <v>14</v>
      </c>
      <c r="K67" s="2"/>
      <c r="L67" s="5">
        <f>K67*4742.00</f>
        <v>0</v>
      </c>
    </row>
    <row r="68" spans="1:12">
      <c r="A68" s="1"/>
      <c r="B68" s="1">
        <v>810831</v>
      </c>
      <c r="C68" s="1" t="s">
        <v>281</v>
      </c>
      <c r="D68" s="1" t="s">
        <v>282</v>
      </c>
      <c r="E68" s="3" t="s">
        <v>283</v>
      </c>
      <c r="F68" s="1" t="s">
        <v>284</v>
      </c>
      <c r="G68" s="1">
        <v>0</v>
      </c>
      <c r="H68" s="1">
        <v>0</v>
      </c>
      <c r="I68" s="1">
        <v>0</v>
      </c>
      <c r="J68" s="1" t="s">
        <v>14</v>
      </c>
      <c r="K68" s="2"/>
      <c r="L68" s="5">
        <f>K68*12046.00</f>
        <v>0</v>
      </c>
    </row>
    <row r="69" spans="1:12">
      <c r="A69" s="1"/>
      <c r="B69" s="1">
        <v>810832</v>
      </c>
      <c r="C69" s="1" t="s">
        <v>285</v>
      </c>
      <c r="D69" s="1" t="s">
        <v>286</v>
      </c>
      <c r="E69" s="3" t="s">
        <v>287</v>
      </c>
      <c r="F69" s="1" t="s">
        <v>288</v>
      </c>
      <c r="G69" s="1">
        <v>0</v>
      </c>
      <c r="H69" s="1">
        <v>0</v>
      </c>
      <c r="I69" s="1">
        <v>0</v>
      </c>
      <c r="J69" s="1" t="s">
        <v>14</v>
      </c>
      <c r="K69" s="2"/>
      <c r="L69" s="5">
        <f>K69*17265.00</f>
        <v>0</v>
      </c>
    </row>
    <row r="70" spans="1:12">
      <c r="A70" s="1"/>
      <c r="B70" s="1">
        <v>810833</v>
      </c>
      <c r="C70" s="1" t="s">
        <v>289</v>
      </c>
      <c r="D70" s="1" t="s">
        <v>290</v>
      </c>
      <c r="E70" s="3" t="s">
        <v>291</v>
      </c>
      <c r="F70" s="1" t="s">
        <v>292</v>
      </c>
      <c r="G70" s="1">
        <v>0</v>
      </c>
      <c r="H70" s="1">
        <v>0</v>
      </c>
      <c r="I70" s="1">
        <v>0</v>
      </c>
      <c r="J70" s="1" t="s">
        <v>14</v>
      </c>
      <c r="K70" s="2"/>
      <c r="L70" s="5">
        <f>K70*24617.00</f>
        <v>0</v>
      </c>
    </row>
    <row r="71" spans="1:12" customHeight="1" ht="18">
      <c r="A71" s="1"/>
      <c r="B71" s="1">
        <v>810834</v>
      </c>
      <c r="C71" s="1" t="s">
        <v>293</v>
      </c>
      <c r="D71" s="1" t="s">
        <v>294</v>
      </c>
      <c r="E71" s="3" t="s">
        <v>295</v>
      </c>
      <c r="F71" s="1" t="s">
        <v>296</v>
      </c>
      <c r="G71" s="1">
        <v>0</v>
      </c>
      <c r="H71" s="1">
        <v>0</v>
      </c>
      <c r="I71" s="1">
        <v>0</v>
      </c>
      <c r="J71" s="1" t="s">
        <v>14</v>
      </c>
      <c r="K71" s="2"/>
      <c r="L71" s="5">
        <f>K71*612.00</f>
        <v>0</v>
      </c>
    </row>
    <row r="72" spans="1:12" customHeight="1" ht="18">
      <c r="A72" s="1"/>
      <c r="B72" s="1">
        <v>810835</v>
      </c>
      <c r="C72" s="1" t="s">
        <v>297</v>
      </c>
      <c r="D72" s="1" t="s">
        <v>298</v>
      </c>
      <c r="E72" s="3" t="s">
        <v>299</v>
      </c>
      <c r="F72" s="1" t="s">
        <v>300</v>
      </c>
      <c r="G72" s="1" t="s">
        <v>69</v>
      </c>
      <c r="H72" s="1">
        <v>0</v>
      </c>
      <c r="I72" s="1">
        <v>0</v>
      </c>
      <c r="J72" s="1" t="s">
        <v>14</v>
      </c>
      <c r="K72" s="2"/>
      <c r="L72" s="5">
        <f>K72*937.00</f>
        <v>0</v>
      </c>
    </row>
    <row r="73" spans="1:12" customHeight="1" ht="18">
      <c r="A73" s="1"/>
      <c r="B73" s="1">
        <v>810836</v>
      </c>
      <c r="C73" s="1" t="s">
        <v>301</v>
      </c>
      <c r="D73" s="1" t="s">
        <v>302</v>
      </c>
      <c r="E73" s="3" t="s">
        <v>303</v>
      </c>
      <c r="F73" s="1" t="s">
        <v>304</v>
      </c>
      <c r="G73" s="1">
        <v>0</v>
      </c>
      <c r="H73" s="1">
        <v>0</v>
      </c>
      <c r="I73" s="1">
        <v>0</v>
      </c>
      <c r="J73" s="1" t="s">
        <v>14</v>
      </c>
      <c r="K73" s="2"/>
      <c r="L73" s="5">
        <f>K73*1492.00</f>
        <v>0</v>
      </c>
    </row>
    <row r="74" spans="1:12" customHeight="1" ht="18">
      <c r="A74" s="1"/>
      <c r="B74" s="1">
        <v>810837</v>
      </c>
      <c r="C74" s="1" t="s">
        <v>305</v>
      </c>
      <c r="D74" s="1" t="s">
        <v>306</v>
      </c>
      <c r="E74" s="3" t="s">
        <v>307</v>
      </c>
      <c r="F74" s="1" t="s">
        <v>308</v>
      </c>
      <c r="G74" s="1">
        <v>0</v>
      </c>
      <c r="H74" s="1">
        <v>0</v>
      </c>
      <c r="I74" s="1">
        <v>0</v>
      </c>
      <c r="J74" s="1" t="s">
        <v>14</v>
      </c>
      <c r="K74" s="2"/>
      <c r="L74" s="5">
        <f>K74*2763.00</f>
        <v>0</v>
      </c>
    </row>
    <row r="75" spans="1:12" customHeight="1" ht="18">
      <c r="A75" s="1"/>
      <c r="B75" s="1">
        <v>810838</v>
      </c>
      <c r="C75" s="1" t="s">
        <v>309</v>
      </c>
      <c r="D75" s="1" t="s">
        <v>310</v>
      </c>
      <c r="E75" s="3" t="s">
        <v>311</v>
      </c>
      <c r="F75" s="1" t="s">
        <v>312</v>
      </c>
      <c r="G75" s="1">
        <v>2</v>
      </c>
      <c r="H75" s="1">
        <v>0</v>
      </c>
      <c r="I75" s="1">
        <v>0</v>
      </c>
      <c r="J75" s="1" t="s">
        <v>14</v>
      </c>
      <c r="K75" s="2"/>
      <c r="L75" s="5">
        <f>K75*4151.00</f>
        <v>0</v>
      </c>
    </row>
    <row r="76" spans="1:12" customHeight="1" ht="18">
      <c r="A76" s="1"/>
      <c r="B76" s="1">
        <v>810839</v>
      </c>
      <c r="C76" s="1" t="s">
        <v>313</v>
      </c>
      <c r="D76" s="1" t="s">
        <v>314</v>
      </c>
      <c r="E76" s="3" t="s">
        <v>315</v>
      </c>
      <c r="F76" s="1" t="s">
        <v>316</v>
      </c>
      <c r="G76" s="1">
        <v>0</v>
      </c>
      <c r="H76" s="1">
        <v>0</v>
      </c>
      <c r="I76" s="1">
        <v>0</v>
      </c>
      <c r="J76" s="1" t="s">
        <v>14</v>
      </c>
      <c r="K76" s="2"/>
      <c r="L76" s="5">
        <f>K76*6134.00</f>
        <v>0</v>
      </c>
    </row>
    <row r="77" spans="1:12" customHeight="1" ht="35">
      <c r="A77" s="1"/>
      <c r="B77" s="1">
        <v>810840</v>
      </c>
      <c r="C77" s="1" t="s">
        <v>317</v>
      </c>
      <c r="D77" s="1" t="s">
        <v>318</v>
      </c>
      <c r="E77" s="3" t="s">
        <v>319</v>
      </c>
      <c r="F77" s="1" t="s">
        <v>320</v>
      </c>
      <c r="G77" s="1">
        <v>0</v>
      </c>
      <c r="H77" s="1">
        <v>0</v>
      </c>
      <c r="I77" s="1">
        <v>0</v>
      </c>
      <c r="J77" s="1" t="s">
        <v>14</v>
      </c>
      <c r="K77" s="2"/>
      <c r="L77" s="5">
        <f>K77*510.00</f>
        <v>0</v>
      </c>
    </row>
    <row r="78" spans="1:12" customHeight="1" ht="35">
      <c r="A78" s="1"/>
      <c r="B78" s="1">
        <v>810841</v>
      </c>
      <c r="C78" s="1" t="s">
        <v>321</v>
      </c>
      <c r="D78" s="1" t="s">
        <v>322</v>
      </c>
      <c r="E78" s="3" t="s">
        <v>323</v>
      </c>
      <c r="F78" s="1" t="s">
        <v>324</v>
      </c>
      <c r="G78" s="1" t="s">
        <v>82</v>
      </c>
      <c r="H78" s="1">
        <v>0</v>
      </c>
      <c r="I78" s="1">
        <v>0</v>
      </c>
      <c r="J78" s="1" t="s">
        <v>14</v>
      </c>
      <c r="K78" s="2"/>
      <c r="L78" s="5">
        <f>K78*764.00</f>
        <v>0</v>
      </c>
    </row>
    <row r="79" spans="1:12" customHeight="1" ht="35">
      <c r="A79" s="1"/>
      <c r="B79" s="1">
        <v>810842</v>
      </c>
      <c r="C79" s="1" t="s">
        <v>325</v>
      </c>
      <c r="D79" s="1" t="s">
        <v>326</v>
      </c>
      <c r="E79" s="3" t="s">
        <v>327</v>
      </c>
      <c r="F79" s="1" t="s">
        <v>328</v>
      </c>
      <c r="G79" s="1" t="s">
        <v>69</v>
      </c>
      <c r="H79" s="1">
        <v>0</v>
      </c>
      <c r="I79" s="1">
        <v>0</v>
      </c>
      <c r="J79" s="1" t="s">
        <v>14</v>
      </c>
      <c r="K79" s="2"/>
      <c r="L79" s="5">
        <f>K79*1291.00</f>
        <v>0</v>
      </c>
    </row>
    <row r="80" spans="1:12" customHeight="1" ht="35">
      <c r="A80" s="1"/>
      <c r="B80" s="1">
        <v>810843</v>
      </c>
      <c r="C80" s="1" t="s">
        <v>329</v>
      </c>
      <c r="D80" s="1" t="s">
        <v>330</v>
      </c>
      <c r="E80" s="3" t="s">
        <v>331</v>
      </c>
      <c r="F80" s="1" t="s">
        <v>332</v>
      </c>
      <c r="G80" s="1" t="s">
        <v>31</v>
      </c>
      <c r="H80" s="1">
        <v>0</v>
      </c>
      <c r="I80" s="1">
        <v>0</v>
      </c>
      <c r="J80" s="1" t="s">
        <v>14</v>
      </c>
      <c r="K80" s="2"/>
      <c r="L80" s="5">
        <f>K80*544.00</f>
        <v>0</v>
      </c>
    </row>
    <row r="81" spans="1:12" customHeight="1" ht="35">
      <c r="A81" s="1"/>
      <c r="B81" s="1">
        <v>810844</v>
      </c>
      <c r="C81" s="1" t="s">
        <v>333</v>
      </c>
      <c r="D81" s="1" t="s">
        <v>334</v>
      </c>
      <c r="E81" s="3" t="s">
        <v>335</v>
      </c>
      <c r="F81" s="1" t="s">
        <v>336</v>
      </c>
      <c r="G81" s="1">
        <v>0</v>
      </c>
      <c r="H81" s="1">
        <v>0</v>
      </c>
      <c r="I81" s="1">
        <v>0</v>
      </c>
      <c r="J81" s="1" t="s">
        <v>14</v>
      </c>
      <c r="K81" s="2"/>
      <c r="L81" s="5">
        <f>K81*899.00</f>
        <v>0</v>
      </c>
    </row>
    <row r="82" spans="1:12" customHeight="1" ht="35">
      <c r="A82" s="1"/>
      <c r="B82" s="1">
        <v>810845</v>
      </c>
      <c r="C82" s="1" t="s">
        <v>337</v>
      </c>
      <c r="D82" s="1" t="s">
        <v>338</v>
      </c>
      <c r="E82" s="3" t="s">
        <v>339</v>
      </c>
      <c r="F82" s="1" t="s">
        <v>340</v>
      </c>
      <c r="G82" s="1">
        <v>0</v>
      </c>
      <c r="H82" s="1">
        <v>0</v>
      </c>
      <c r="I82" s="1">
        <v>0</v>
      </c>
      <c r="J82" s="1" t="s">
        <v>14</v>
      </c>
      <c r="K82" s="2"/>
      <c r="L82" s="5">
        <f>K82*1411.00</f>
        <v>0</v>
      </c>
    </row>
    <row r="83" spans="1:12" customHeight="1" ht="35">
      <c r="A83" s="1"/>
      <c r="B83" s="1">
        <v>810846</v>
      </c>
      <c r="C83" s="1" t="s">
        <v>341</v>
      </c>
      <c r="D83" s="1" t="s">
        <v>342</v>
      </c>
      <c r="E83" s="3" t="s">
        <v>343</v>
      </c>
      <c r="F83" s="1" t="s">
        <v>344</v>
      </c>
      <c r="G83" s="1">
        <v>0</v>
      </c>
      <c r="H83" s="1">
        <v>0</v>
      </c>
      <c r="I83" s="1">
        <v>0</v>
      </c>
      <c r="J83" s="1" t="s">
        <v>14</v>
      </c>
      <c r="K83" s="2"/>
      <c r="L83" s="5">
        <f>K83*595.00</f>
        <v>0</v>
      </c>
    </row>
    <row r="84" spans="1:12" customHeight="1" ht="35">
      <c r="A84" s="1"/>
      <c r="B84" s="1">
        <v>810847</v>
      </c>
      <c r="C84" s="1" t="s">
        <v>345</v>
      </c>
      <c r="D84" s="1" t="s">
        <v>346</v>
      </c>
      <c r="E84" s="3" t="s">
        <v>347</v>
      </c>
      <c r="F84" s="1" t="s">
        <v>348</v>
      </c>
      <c r="G84" s="1">
        <v>0</v>
      </c>
      <c r="H84" s="1">
        <v>0</v>
      </c>
      <c r="I84" s="1">
        <v>0</v>
      </c>
      <c r="J84" s="1" t="s">
        <v>14</v>
      </c>
      <c r="K84" s="2"/>
      <c r="L84" s="5">
        <f>K84*942.00</f>
        <v>0</v>
      </c>
    </row>
    <row r="85" spans="1:12" customHeight="1" ht="35">
      <c r="A85" s="1"/>
      <c r="B85" s="1">
        <v>810848</v>
      </c>
      <c r="C85" s="1" t="s">
        <v>349</v>
      </c>
      <c r="D85" s="1" t="s">
        <v>350</v>
      </c>
      <c r="E85" s="3" t="s">
        <v>351</v>
      </c>
      <c r="F85" s="1" t="s">
        <v>352</v>
      </c>
      <c r="G85" s="1" t="s">
        <v>69</v>
      </c>
      <c r="H85" s="1">
        <v>0</v>
      </c>
      <c r="I85" s="1">
        <v>0</v>
      </c>
      <c r="J85" s="1" t="s">
        <v>14</v>
      </c>
      <c r="K85" s="2"/>
      <c r="L85" s="5">
        <f>K85*1697.00</f>
        <v>0</v>
      </c>
    </row>
    <row r="86" spans="1:12" customHeight="1" ht="53">
      <c r="A86" s="1"/>
      <c r="B86" s="1">
        <v>810851</v>
      </c>
      <c r="C86" s="1" t="s">
        <v>353</v>
      </c>
      <c r="D86" s="1" t="s">
        <v>354</v>
      </c>
      <c r="E86" s="3" t="s">
        <v>355</v>
      </c>
      <c r="F86" s="1" t="s">
        <v>356</v>
      </c>
      <c r="G86" s="1">
        <v>0</v>
      </c>
      <c r="H86" s="1">
        <v>0</v>
      </c>
      <c r="I86" s="1">
        <v>0</v>
      </c>
      <c r="J86" s="1" t="s">
        <v>14</v>
      </c>
      <c r="K86" s="2"/>
      <c r="L86" s="5">
        <f>K86*802.00</f>
        <v>0</v>
      </c>
    </row>
    <row r="87" spans="1:12" customHeight="1" ht="53">
      <c r="A87" s="1"/>
      <c r="B87" s="1">
        <v>810852</v>
      </c>
      <c r="C87" s="1" t="s">
        <v>357</v>
      </c>
      <c r="D87" s="1" t="s">
        <v>358</v>
      </c>
      <c r="E87" s="3" t="s">
        <v>359</v>
      </c>
      <c r="F87" s="1" t="s">
        <v>360</v>
      </c>
      <c r="G87" s="1">
        <v>0</v>
      </c>
      <c r="H87" s="1">
        <v>0</v>
      </c>
      <c r="I87" s="1">
        <v>0</v>
      </c>
      <c r="J87" s="1" t="s">
        <v>14</v>
      </c>
      <c r="K87" s="2"/>
      <c r="L87" s="5">
        <f>K87*1237.00</f>
        <v>0</v>
      </c>
    </row>
    <row r="88" spans="1:12" customHeight="1" ht="27">
      <c r="A88" s="1"/>
      <c r="B88" s="1">
        <v>810853</v>
      </c>
      <c r="C88" s="1" t="s">
        <v>361</v>
      </c>
      <c r="D88" s="1" t="s">
        <v>362</v>
      </c>
      <c r="E88" s="3" t="s">
        <v>363</v>
      </c>
      <c r="F88" s="1" t="s">
        <v>364</v>
      </c>
      <c r="G88" s="1">
        <v>0</v>
      </c>
      <c r="H88" s="1">
        <v>0</v>
      </c>
      <c r="I88" s="1">
        <v>0</v>
      </c>
      <c r="J88" s="1" t="s">
        <v>14</v>
      </c>
      <c r="K88" s="2"/>
      <c r="L88" s="5">
        <f>K88*645.00</f>
        <v>0</v>
      </c>
    </row>
    <row r="89" spans="1:12" customHeight="1" ht="27">
      <c r="A89" s="1"/>
      <c r="B89" s="1">
        <v>810856</v>
      </c>
      <c r="C89" s="1" t="s">
        <v>365</v>
      </c>
      <c r="D89" s="1" t="s">
        <v>366</v>
      </c>
      <c r="E89" s="3" t="s">
        <v>367</v>
      </c>
      <c r="F89" s="1" t="s">
        <v>368</v>
      </c>
      <c r="G89" s="1" t="s">
        <v>30</v>
      </c>
      <c r="H89" s="1">
        <v>0</v>
      </c>
      <c r="I89" s="1">
        <v>0</v>
      </c>
      <c r="J89" s="1" t="s">
        <v>14</v>
      </c>
      <c r="K89" s="2"/>
      <c r="L89" s="5">
        <f>K89*1033.00</f>
        <v>0</v>
      </c>
    </row>
    <row r="90" spans="1:12" customHeight="1" ht="27">
      <c r="A90" s="1"/>
      <c r="B90" s="1">
        <v>810859</v>
      </c>
      <c r="C90" s="1" t="s">
        <v>369</v>
      </c>
      <c r="D90" s="1" t="s">
        <v>370</v>
      </c>
      <c r="E90" s="3" t="s">
        <v>371</v>
      </c>
      <c r="F90" s="1" t="s">
        <v>372</v>
      </c>
      <c r="G90" s="1">
        <v>8</v>
      </c>
      <c r="H90" s="1">
        <v>0</v>
      </c>
      <c r="I90" s="1">
        <v>0</v>
      </c>
      <c r="J90" s="1" t="s">
        <v>14</v>
      </c>
      <c r="K90" s="2"/>
      <c r="L90" s="5">
        <f>K90*2311.00</f>
        <v>0</v>
      </c>
    </row>
    <row r="91" spans="1:12" customHeight="1" ht="27">
      <c r="A91" s="1"/>
      <c r="B91" s="1">
        <v>810860</v>
      </c>
      <c r="C91" s="1" t="s">
        <v>373</v>
      </c>
      <c r="D91" s="1" t="s">
        <v>374</v>
      </c>
      <c r="E91" s="3" t="s">
        <v>375</v>
      </c>
      <c r="F91" s="1" t="s">
        <v>376</v>
      </c>
      <c r="G91" s="1">
        <v>0</v>
      </c>
      <c r="H91" s="1">
        <v>0</v>
      </c>
      <c r="I91" s="1">
        <v>0</v>
      </c>
      <c r="J91" s="1" t="s">
        <v>14</v>
      </c>
      <c r="K91" s="2"/>
      <c r="L91" s="5">
        <f>K91*3263.00</f>
        <v>0</v>
      </c>
    </row>
    <row r="92" spans="1:12" customHeight="1" ht="53">
      <c r="A92" s="1"/>
      <c r="B92" s="1">
        <v>810855</v>
      </c>
      <c r="C92" s="1" t="s">
        <v>377</v>
      </c>
      <c r="D92" s="1" t="s">
        <v>378</v>
      </c>
      <c r="E92" s="3" t="s">
        <v>379</v>
      </c>
      <c r="F92" s="1" t="s">
        <v>380</v>
      </c>
      <c r="G92" s="1">
        <v>0</v>
      </c>
      <c r="H92" s="1">
        <v>0</v>
      </c>
      <c r="I92" s="1">
        <v>0</v>
      </c>
      <c r="J92" s="1" t="s">
        <v>14</v>
      </c>
      <c r="K92" s="2"/>
      <c r="L92" s="5">
        <f>K92*690.00</f>
        <v>0</v>
      </c>
    </row>
    <row r="93" spans="1:12" customHeight="1" ht="53">
      <c r="A93" s="1"/>
      <c r="B93" s="1">
        <v>810858</v>
      </c>
      <c r="C93" s="1" t="s">
        <v>381</v>
      </c>
      <c r="D93" s="1" t="s">
        <v>382</v>
      </c>
      <c r="E93" s="3" t="s">
        <v>383</v>
      </c>
      <c r="F93" s="1" t="s">
        <v>384</v>
      </c>
      <c r="G93" s="1" t="s">
        <v>30</v>
      </c>
      <c r="H93" s="1">
        <v>0</v>
      </c>
      <c r="I93" s="1">
        <v>0</v>
      </c>
      <c r="J93" s="1" t="s">
        <v>14</v>
      </c>
      <c r="K93" s="2"/>
      <c r="L93" s="5">
        <f>K93*1118.00</f>
        <v>0</v>
      </c>
    </row>
    <row r="94" spans="1:12" customHeight="1" ht="53">
      <c r="A94" s="1"/>
      <c r="B94" s="1">
        <v>810854</v>
      </c>
      <c r="C94" s="1" t="s">
        <v>385</v>
      </c>
      <c r="D94" s="1" t="s">
        <v>386</v>
      </c>
      <c r="E94" s="3" t="s">
        <v>387</v>
      </c>
      <c r="F94" s="1" t="s">
        <v>364</v>
      </c>
      <c r="G94" s="1">
        <v>0</v>
      </c>
      <c r="H94" s="1">
        <v>0</v>
      </c>
      <c r="I94" s="1">
        <v>0</v>
      </c>
      <c r="J94" s="1" t="s">
        <v>14</v>
      </c>
      <c r="K94" s="2"/>
      <c r="L94" s="5">
        <f>K94*645.00</f>
        <v>0</v>
      </c>
    </row>
    <row r="95" spans="1:12" customHeight="1" ht="53">
      <c r="A95" s="1"/>
      <c r="B95" s="1">
        <v>810857</v>
      </c>
      <c r="C95" s="1" t="s">
        <v>388</v>
      </c>
      <c r="D95" s="1" t="s">
        <v>389</v>
      </c>
      <c r="E95" s="3" t="s">
        <v>390</v>
      </c>
      <c r="F95" s="1" t="s">
        <v>391</v>
      </c>
      <c r="G95" s="1">
        <v>0</v>
      </c>
      <c r="H95" s="1">
        <v>0</v>
      </c>
      <c r="I95" s="1">
        <v>0</v>
      </c>
      <c r="J95" s="1" t="s">
        <v>14</v>
      </c>
      <c r="K95" s="2"/>
      <c r="L95" s="5">
        <f>K95*1034.00</f>
        <v>0</v>
      </c>
    </row>
    <row r="96" spans="1:12" customHeight="1" ht="35">
      <c r="A96" s="1"/>
      <c r="B96" s="1">
        <v>810861</v>
      </c>
      <c r="C96" s="1" t="s">
        <v>392</v>
      </c>
      <c r="D96" s="1" t="s">
        <v>393</v>
      </c>
      <c r="E96" s="3" t="s">
        <v>394</v>
      </c>
      <c r="F96" s="1" t="s">
        <v>395</v>
      </c>
      <c r="G96" s="1">
        <v>0</v>
      </c>
      <c r="H96" s="1">
        <v>0</v>
      </c>
      <c r="I96" s="1">
        <v>0</v>
      </c>
      <c r="J96" s="1" t="s">
        <v>14</v>
      </c>
      <c r="K96" s="2"/>
      <c r="L96" s="5">
        <f>K96*908.00</f>
        <v>0</v>
      </c>
    </row>
    <row r="97" spans="1:12" customHeight="1" ht="35">
      <c r="A97" s="1"/>
      <c r="B97" s="1">
        <v>810864</v>
      </c>
      <c r="C97" s="1" t="s">
        <v>396</v>
      </c>
      <c r="D97" s="1" t="s">
        <v>397</v>
      </c>
      <c r="E97" s="3" t="s">
        <v>398</v>
      </c>
      <c r="F97" s="1" t="s">
        <v>399</v>
      </c>
      <c r="G97" s="1">
        <v>0</v>
      </c>
      <c r="H97" s="1">
        <v>0</v>
      </c>
      <c r="I97" s="1">
        <v>0</v>
      </c>
      <c r="J97" s="1" t="s">
        <v>14</v>
      </c>
      <c r="K97" s="2"/>
      <c r="L97" s="5">
        <f>K97*1513.00</f>
        <v>0</v>
      </c>
    </row>
    <row r="98" spans="1:12" customHeight="1" ht="35">
      <c r="A98" s="1"/>
      <c r="B98" s="1">
        <v>810867</v>
      </c>
      <c r="C98" s="1" t="s">
        <v>400</v>
      </c>
      <c r="D98" s="1" t="s">
        <v>401</v>
      </c>
      <c r="E98" s="3" t="s">
        <v>402</v>
      </c>
      <c r="F98" s="1" t="s">
        <v>403</v>
      </c>
      <c r="G98" s="1">
        <v>0</v>
      </c>
      <c r="H98" s="1">
        <v>0</v>
      </c>
      <c r="I98" s="1">
        <v>0</v>
      </c>
      <c r="J98" s="1" t="s">
        <v>14</v>
      </c>
      <c r="K98" s="2"/>
      <c r="L98" s="5">
        <f>K98*2351.00</f>
        <v>0</v>
      </c>
    </row>
    <row r="99" spans="1:12" customHeight="1" ht="53">
      <c r="A99" s="1"/>
      <c r="B99" s="1">
        <v>810863</v>
      </c>
      <c r="C99" s="1" t="s">
        <v>404</v>
      </c>
      <c r="D99" s="1" t="s">
        <v>405</v>
      </c>
      <c r="E99" s="3" t="s">
        <v>406</v>
      </c>
      <c r="F99" s="1" t="s">
        <v>407</v>
      </c>
      <c r="G99" s="1">
        <v>0</v>
      </c>
      <c r="H99" s="1">
        <v>0</v>
      </c>
      <c r="I99" s="1">
        <v>0</v>
      </c>
      <c r="J99" s="1" t="s">
        <v>14</v>
      </c>
      <c r="K99" s="2"/>
      <c r="L99" s="5">
        <f>K99*1028.00</f>
        <v>0</v>
      </c>
    </row>
    <row r="100" spans="1:12" customHeight="1" ht="53">
      <c r="A100" s="1"/>
      <c r="B100" s="1">
        <v>810866</v>
      </c>
      <c r="C100" s="1" t="s">
        <v>408</v>
      </c>
      <c r="D100" s="1" t="s">
        <v>409</v>
      </c>
      <c r="E100" s="3" t="s">
        <v>410</v>
      </c>
      <c r="F100" s="1" t="s">
        <v>411</v>
      </c>
      <c r="G100" s="1">
        <v>0</v>
      </c>
      <c r="H100" s="1">
        <v>0</v>
      </c>
      <c r="I100" s="1">
        <v>0</v>
      </c>
      <c r="J100" s="1" t="s">
        <v>14</v>
      </c>
      <c r="K100" s="2"/>
      <c r="L100" s="5">
        <f>K100*1591.00</f>
        <v>0</v>
      </c>
    </row>
    <row r="101" spans="1:12" customHeight="1" ht="53">
      <c r="A101" s="1"/>
      <c r="B101" s="1">
        <v>810862</v>
      </c>
      <c r="C101" s="1" t="s">
        <v>412</v>
      </c>
      <c r="D101" s="1" t="s">
        <v>413</v>
      </c>
      <c r="E101" s="3" t="s">
        <v>414</v>
      </c>
      <c r="F101" s="1" t="s">
        <v>395</v>
      </c>
      <c r="G101" s="1">
        <v>0</v>
      </c>
      <c r="H101" s="1">
        <v>0</v>
      </c>
      <c r="I101" s="1">
        <v>0</v>
      </c>
      <c r="J101" s="1" t="s">
        <v>14</v>
      </c>
      <c r="K101" s="2"/>
      <c r="L101" s="5">
        <f>K101*908.00</f>
        <v>0</v>
      </c>
    </row>
    <row r="102" spans="1:12" customHeight="1" ht="53">
      <c r="A102" s="1"/>
      <c r="B102" s="1">
        <v>810865</v>
      </c>
      <c r="C102" s="1" t="s">
        <v>415</v>
      </c>
      <c r="D102" s="1" t="s">
        <v>416</v>
      </c>
      <c r="E102" s="3" t="s">
        <v>417</v>
      </c>
      <c r="F102" s="1" t="s">
        <v>399</v>
      </c>
      <c r="G102" s="1">
        <v>0</v>
      </c>
      <c r="H102" s="1">
        <v>0</v>
      </c>
      <c r="I102" s="1">
        <v>0</v>
      </c>
      <c r="J102" s="1" t="s">
        <v>14</v>
      </c>
      <c r="K102" s="2"/>
      <c r="L102" s="5">
        <f>K102*1513.00</f>
        <v>0</v>
      </c>
    </row>
    <row r="103" spans="1:12" customHeight="1" ht="53">
      <c r="A103" s="1"/>
      <c r="B103" s="1">
        <v>810871</v>
      </c>
      <c r="C103" s="1" t="s">
        <v>418</v>
      </c>
      <c r="D103" s="1" t="s">
        <v>419</v>
      </c>
      <c r="E103" s="3" t="s">
        <v>420</v>
      </c>
      <c r="F103" s="1" t="s">
        <v>421</v>
      </c>
      <c r="G103" s="1">
        <v>9</v>
      </c>
      <c r="H103" s="1" t="s">
        <v>31</v>
      </c>
      <c r="I103" s="1">
        <v>0</v>
      </c>
      <c r="J103" s="1" t="s">
        <v>14</v>
      </c>
      <c r="K103" s="2"/>
      <c r="L103" s="5">
        <f>K103*775.00</f>
        <v>0</v>
      </c>
    </row>
    <row r="104" spans="1:12" customHeight="1" ht="53">
      <c r="A104" s="1"/>
      <c r="B104" s="1">
        <v>810872</v>
      </c>
      <c r="C104" s="1" t="s">
        <v>422</v>
      </c>
      <c r="D104" s="1" t="s">
        <v>423</v>
      </c>
      <c r="E104" s="3" t="s">
        <v>424</v>
      </c>
      <c r="F104" s="1" t="s">
        <v>425</v>
      </c>
      <c r="G104" s="1">
        <v>2</v>
      </c>
      <c r="H104" s="1">
        <v>0</v>
      </c>
      <c r="I104" s="1">
        <v>0</v>
      </c>
      <c r="J104" s="1" t="s">
        <v>14</v>
      </c>
      <c r="K104" s="2"/>
      <c r="L104" s="5">
        <f>K104*1125.00</f>
        <v>0</v>
      </c>
    </row>
    <row r="105" spans="1:12" customHeight="1" ht="105">
      <c r="A105" s="1"/>
      <c r="B105" s="1">
        <v>810850</v>
      </c>
      <c r="C105" s="1" t="s">
        <v>426</v>
      </c>
      <c r="D105" s="1" t="s">
        <v>427</v>
      </c>
      <c r="E105" s="3" t="s">
        <v>428</v>
      </c>
      <c r="F105" s="1" t="s">
        <v>429</v>
      </c>
      <c r="G105" s="1" t="s">
        <v>69</v>
      </c>
      <c r="H105" s="1">
        <v>0</v>
      </c>
      <c r="I105" s="1">
        <v>0</v>
      </c>
      <c r="J105" s="1" t="s">
        <v>14</v>
      </c>
      <c r="K105" s="2"/>
      <c r="L105" s="5">
        <f>K105*375.00</f>
        <v>0</v>
      </c>
    </row>
    <row r="106" spans="1:12" customHeight="1" ht="105">
      <c r="A106" s="1"/>
      <c r="B106" s="1">
        <v>810849</v>
      </c>
      <c r="C106" s="1" t="s">
        <v>430</v>
      </c>
      <c r="D106" s="1" t="s">
        <v>431</v>
      </c>
      <c r="E106" s="3" t="s">
        <v>432</v>
      </c>
      <c r="F106" s="1" t="s">
        <v>433</v>
      </c>
      <c r="G106" s="1" t="s">
        <v>95</v>
      </c>
      <c r="H106" s="1">
        <v>0</v>
      </c>
      <c r="I106" s="1">
        <v>0</v>
      </c>
      <c r="J106" s="1" t="s">
        <v>14</v>
      </c>
      <c r="K106" s="2"/>
      <c r="L106" s="5">
        <f>K106*491.00</f>
        <v>0</v>
      </c>
    </row>
    <row r="107" spans="1:12" customHeight="1" ht="35">
      <c r="A107" s="1"/>
      <c r="B107" s="1">
        <v>810873</v>
      </c>
      <c r="C107" s="1" t="s">
        <v>434</v>
      </c>
      <c r="D107" s="1" t="s">
        <v>435</v>
      </c>
      <c r="E107" s="3" t="s">
        <v>436</v>
      </c>
      <c r="F107" s="1" t="s">
        <v>437</v>
      </c>
      <c r="G107" s="1" t="s">
        <v>69</v>
      </c>
      <c r="H107" s="1">
        <v>0</v>
      </c>
      <c r="I107" s="1">
        <v>0</v>
      </c>
      <c r="J107" s="1" t="s">
        <v>14</v>
      </c>
      <c r="K107" s="2"/>
      <c r="L107" s="5">
        <f>K107*850.00</f>
        <v>0</v>
      </c>
    </row>
    <row r="108" spans="1:12" customHeight="1" ht="35">
      <c r="A108" s="1"/>
      <c r="B108" s="1">
        <v>810874</v>
      </c>
      <c r="C108" s="1" t="s">
        <v>438</v>
      </c>
      <c r="D108" s="1" t="s">
        <v>439</v>
      </c>
      <c r="E108" s="3" t="s">
        <v>440</v>
      </c>
      <c r="F108" s="1" t="s">
        <v>441</v>
      </c>
      <c r="G108" s="1">
        <v>0</v>
      </c>
      <c r="H108" s="1">
        <v>0</v>
      </c>
      <c r="I108" s="1">
        <v>0</v>
      </c>
      <c r="J108" s="1" t="s">
        <v>14</v>
      </c>
      <c r="K108" s="2"/>
      <c r="L108" s="5">
        <f>K108*1275.00</f>
        <v>0</v>
      </c>
    </row>
    <row r="109" spans="1:12" customHeight="1" ht="35">
      <c r="A109" s="1"/>
      <c r="B109" s="1">
        <v>810875</v>
      </c>
      <c r="C109" s="1" t="s">
        <v>442</v>
      </c>
      <c r="D109" s="1" t="s">
        <v>443</v>
      </c>
      <c r="E109" s="3" t="s">
        <v>444</v>
      </c>
      <c r="F109" s="1" t="s">
        <v>445</v>
      </c>
      <c r="G109" s="1">
        <v>5</v>
      </c>
      <c r="H109" s="1">
        <v>0</v>
      </c>
      <c r="I109" s="1">
        <v>0</v>
      </c>
      <c r="J109" s="1" t="s">
        <v>14</v>
      </c>
      <c r="K109" s="2"/>
      <c r="L109" s="5">
        <f>K109*1948.00</f>
        <v>0</v>
      </c>
    </row>
    <row r="110" spans="1:12" customHeight="1" ht="35">
      <c r="A110" s="1"/>
      <c r="B110" s="1">
        <v>810906</v>
      </c>
      <c r="C110" s="1" t="s">
        <v>446</v>
      </c>
      <c r="D110" s="1" t="s">
        <v>447</v>
      </c>
      <c r="E110" s="3" t="s">
        <v>448</v>
      </c>
      <c r="F110" s="1" t="s">
        <v>449</v>
      </c>
      <c r="G110" s="1" t="s">
        <v>82</v>
      </c>
      <c r="H110" s="1" t="s">
        <v>31</v>
      </c>
      <c r="I110" s="1">
        <v>0</v>
      </c>
      <c r="J110" s="1" t="s">
        <v>14</v>
      </c>
      <c r="K110" s="2"/>
      <c r="L110" s="5">
        <f>K110*698.00</f>
        <v>0</v>
      </c>
    </row>
    <row r="111" spans="1:12" customHeight="1" ht="35">
      <c r="A111" s="1"/>
      <c r="B111" s="1">
        <v>810907</v>
      </c>
      <c r="C111" s="1" t="s">
        <v>450</v>
      </c>
      <c r="D111" s="1" t="s">
        <v>451</v>
      </c>
      <c r="E111" s="3" t="s">
        <v>452</v>
      </c>
      <c r="F111" s="1" t="s">
        <v>453</v>
      </c>
      <c r="G111" s="1">
        <v>0</v>
      </c>
      <c r="H111" s="1" t="s">
        <v>82</v>
      </c>
      <c r="I111" s="1">
        <v>0</v>
      </c>
      <c r="J111" s="1" t="s">
        <v>14</v>
      </c>
      <c r="K111" s="2"/>
      <c r="L111" s="5">
        <f>K111*1020.00</f>
        <v>0</v>
      </c>
    </row>
    <row r="112" spans="1:12" customHeight="1" ht="35">
      <c r="A112" s="1"/>
      <c r="B112" s="1">
        <v>810908</v>
      </c>
      <c r="C112" s="1" t="s">
        <v>454</v>
      </c>
      <c r="D112" s="1" t="s">
        <v>455</v>
      </c>
      <c r="E112" s="3" t="s">
        <v>456</v>
      </c>
      <c r="F112" s="1" t="s">
        <v>457</v>
      </c>
      <c r="G112" s="1">
        <v>0</v>
      </c>
      <c r="H112" s="1" t="s">
        <v>95</v>
      </c>
      <c r="I112" s="1">
        <v>0</v>
      </c>
      <c r="J112" s="1" t="s">
        <v>14</v>
      </c>
      <c r="K112" s="2"/>
      <c r="L112" s="5">
        <f>K112*1556.00</f>
        <v>0</v>
      </c>
    </row>
    <row r="113" spans="1:12" customHeight="1" ht="105">
      <c r="A113" s="1"/>
      <c r="B113" s="1">
        <v>810876</v>
      </c>
      <c r="C113" s="1" t="s">
        <v>458</v>
      </c>
      <c r="D113" s="1" t="s">
        <v>459</v>
      </c>
      <c r="E113" s="3" t="s">
        <v>460</v>
      </c>
      <c r="F113" s="1" t="s">
        <v>139</v>
      </c>
      <c r="G113" s="1">
        <v>3</v>
      </c>
      <c r="H113" s="1" t="s">
        <v>30</v>
      </c>
      <c r="I113" s="1">
        <v>0</v>
      </c>
      <c r="J113" s="1" t="s">
        <v>14</v>
      </c>
      <c r="K113" s="2"/>
      <c r="L113" s="5">
        <f>K113*1208.00</f>
        <v>0</v>
      </c>
    </row>
    <row r="114" spans="1:12" customHeight="1" ht="53">
      <c r="A114" s="1"/>
      <c r="B114" s="1">
        <v>810877</v>
      </c>
      <c r="C114" s="1" t="s">
        <v>461</v>
      </c>
      <c r="D114" s="1" t="s">
        <v>462</v>
      </c>
      <c r="E114" s="3" t="s">
        <v>463</v>
      </c>
      <c r="F114" s="1" t="s">
        <v>464</v>
      </c>
      <c r="G114" s="1">
        <v>1</v>
      </c>
      <c r="H114" s="1" t="s">
        <v>82</v>
      </c>
      <c r="I114" s="1">
        <v>0</v>
      </c>
      <c r="J114" s="1" t="s">
        <v>14</v>
      </c>
      <c r="K114" s="2"/>
      <c r="L114" s="5">
        <f>K114*851.00</f>
        <v>0</v>
      </c>
    </row>
    <row r="115" spans="1:12" customHeight="1" ht="53">
      <c r="A115" s="1"/>
      <c r="B115" s="1">
        <v>810878</v>
      </c>
      <c r="C115" s="1" t="s">
        <v>465</v>
      </c>
      <c r="D115" s="1" t="s">
        <v>466</v>
      </c>
      <c r="E115" s="3" t="s">
        <v>467</v>
      </c>
      <c r="F115" s="1" t="s">
        <v>468</v>
      </c>
      <c r="G115" s="1">
        <v>0</v>
      </c>
      <c r="H115" s="1">
        <v>0</v>
      </c>
      <c r="I115" s="1">
        <v>0</v>
      </c>
      <c r="J115" s="1" t="s">
        <v>14</v>
      </c>
      <c r="K115" s="2"/>
      <c r="L115" s="5">
        <f>K115*1128.00</f>
        <v>0</v>
      </c>
    </row>
    <row r="116" spans="1:12" customHeight="1" ht="53">
      <c r="A116" s="1"/>
      <c r="B116" s="1">
        <v>810879</v>
      </c>
      <c r="C116" s="1" t="s">
        <v>469</v>
      </c>
      <c r="D116" s="1" t="s">
        <v>470</v>
      </c>
      <c r="E116" s="3" t="s">
        <v>471</v>
      </c>
      <c r="F116" s="1" t="s">
        <v>472</v>
      </c>
      <c r="G116" s="1">
        <v>0</v>
      </c>
      <c r="H116" s="1" t="s">
        <v>30</v>
      </c>
      <c r="I116" s="1">
        <v>0</v>
      </c>
      <c r="J116" s="1" t="s">
        <v>14</v>
      </c>
      <c r="K116" s="2"/>
      <c r="L116" s="5">
        <f>K116*830.00</f>
        <v>0</v>
      </c>
    </row>
    <row r="117" spans="1:12" customHeight="1" ht="53">
      <c r="A117" s="1"/>
      <c r="B117" s="1">
        <v>810880</v>
      </c>
      <c r="C117" s="1" t="s">
        <v>473</v>
      </c>
      <c r="D117" s="1" t="s">
        <v>474</v>
      </c>
      <c r="E117" s="3" t="s">
        <v>475</v>
      </c>
      <c r="F117" s="1" t="s">
        <v>476</v>
      </c>
      <c r="G117" s="1">
        <v>0</v>
      </c>
      <c r="H117" s="1">
        <v>0</v>
      </c>
      <c r="I117" s="1">
        <v>0</v>
      </c>
      <c r="J117" s="1" t="s">
        <v>14</v>
      </c>
      <c r="K117" s="2"/>
      <c r="L117" s="5">
        <f>K117*1043.00</f>
        <v>0</v>
      </c>
    </row>
    <row r="118" spans="1:12" customHeight="1" ht="35">
      <c r="A118" s="1"/>
      <c r="B118" s="1">
        <v>810901</v>
      </c>
      <c r="C118" s="1" t="s">
        <v>477</v>
      </c>
      <c r="D118" s="1" t="s">
        <v>478</v>
      </c>
      <c r="E118" s="3" t="s">
        <v>479</v>
      </c>
      <c r="F118" s="1" t="s">
        <v>480</v>
      </c>
      <c r="G118" s="1">
        <v>0</v>
      </c>
      <c r="H118" s="1">
        <v>0</v>
      </c>
      <c r="I118" s="1">
        <v>0</v>
      </c>
      <c r="J118" s="1" t="s">
        <v>14</v>
      </c>
      <c r="K118" s="2"/>
      <c r="L118" s="5">
        <f>K118*1332.00</f>
        <v>0</v>
      </c>
    </row>
    <row r="119" spans="1:12" customHeight="1" ht="35">
      <c r="A119" s="1"/>
      <c r="B119" s="1">
        <v>810902</v>
      </c>
      <c r="C119" s="1" t="s">
        <v>481</v>
      </c>
      <c r="D119" s="1" t="s">
        <v>482</v>
      </c>
      <c r="E119" s="3" t="s">
        <v>483</v>
      </c>
      <c r="F119" s="1" t="s">
        <v>484</v>
      </c>
      <c r="G119" s="1">
        <v>0</v>
      </c>
      <c r="H119" s="1">
        <v>0</v>
      </c>
      <c r="I119" s="1">
        <v>0</v>
      </c>
      <c r="J119" s="1" t="s">
        <v>14</v>
      </c>
      <c r="K119" s="2"/>
      <c r="L119" s="5">
        <f>K119*905.00</f>
        <v>0</v>
      </c>
    </row>
    <row r="120" spans="1:12" customHeight="1" ht="35">
      <c r="A120" s="1"/>
      <c r="B120" s="1">
        <v>834701</v>
      </c>
      <c r="C120" s="1" t="s">
        <v>485</v>
      </c>
      <c r="D120" s="1" t="s">
        <v>486</v>
      </c>
      <c r="E120" s="3" t="s">
        <v>487</v>
      </c>
      <c r="F120" s="1" t="s">
        <v>488</v>
      </c>
      <c r="G120" s="1">
        <v>0</v>
      </c>
      <c r="H120" s="1" t="s">
        <v>30</v>
      </c>
      <c r="I120" s="1">
        <v>0</v>
      </c>
      <c r="J120" s="1" t="s">
        <v>14</v>
      </c>
      <c r="K120" s="2"/>
      <c r="L120" s="5">
        <f>K120*644.00</f>
        <v>0</v>
      </c>
    </row>
    <row r="121" spans="1:12" customHeight="1" ht="35">
      <c r="A121" s="1"/>
      <c r="B121" s="1">
        <v>810881</v>
      </c>
      <c r="C121" s="1" t="s">
        <v>489</v>
      </c>
      <c r="D121" s="1" t="s">
        <v>490</v>
      </c>
      <c r="E121" s="3" t="s">
        <v>491</v>
      </c>
      <c r="F121" s="1" t="s">
        <v>492</v>
      </c>
      <c r="G121" s="1">
        <v>0</v>
      </c>
      <c r="H121" s="1" t="s">
        <v>30</v>
      </c>
      <c r="I121" s="1">
        <v>0</v>
      </c>
      <c r="J121" s="1" t="s">
        <v>14</v>
      </c>
      <c r="K121" s="2"/>
      <c r="L121" s="5">
        <f>K121*809.00</f>
        <v>0</v>
      </c>
    </row>
    <row r="122" spans="1:12" customHeight="1" ht="35">
      <c r="A122" s="1"/>
      <c r="B122" s="1">
        <v>810882</v>
      </c>
      <c r="C122" s="1" t="s">
        <v>493</v>
      </c>
      <c r="D122" s="1" t="s">
        <v>494</v>
      </c>
      <c r="E122" s="3" t="s">
        <v>495</v>
      </c>
      <c r="F122" s="1" t="s">
        <v>496</v>
      </c>
      <c r="G122" s="1">
        <v>0</v>
      </c>
      <c r="H122" s="1">
        <v>0</v>
      </c>
      <c r="I122" s="1">
        <v>0</v>
      </c>
      <c r="J122" s="1" t="s">
        <v>14</v>
      </c>
      <c r="K122" s="2"/>
      <c r="L122" s="5">
        <f>K122*1112.00</f>
        <v>0</v>
      </c>
    </row>
    <row r="123" spans="1:12" customHeight="1" ht="35">
      <c r="A123" s="1"/>
      <c r="B123" s="1">
        <v>810883</v>
      </c>
      <c r="C123" s="1" t="s">
        <v>497</v>
      </c>
      <c r="D123" s="1" t="s">
        <v>498</v>
      </c>
      <c r="E123" s="3" t="s">
        <v>499</v>
      </c>
      <c r="F123" s="1" t="s">
        <v>500</v>
      </c>
      <c r="G123" s="1">
        <v>0</v>
      </c>
      <c r="H123" s="1">
        <v>0</v>
      </c>
      <c r="I123" s="1">
        <v>0</v>
      </c>
      <c r="J123" s="1" t="s">
        <v>14</v>
      </c>
      <c r="K123" s="2"/>
      <c r="L123" s="5">
        <f>K123*1929.00</f>
        <v>0</v>
      </c>
    </row>
    <row r="124" spans="1:12" customHeight="1" ht="53">
      <c r="A124" s="1"/>
      <c r="B124" s="1">
        <v>834702</v>
      </c>
      <c r="C124" s="1" t="s">
        <v>501</v>
      </c>
      <c r="D124" s="1" t="s">
        <v>502</v>
      </c>
      <c r="E124" s="3" t="s">
        <v>503</v>
      </c>
      <c r="F124" s="1" t="s">
        <v>504</v>
      </c>
      <c r="G124" s="1">
        <v>0</v>
      </c>
      <c r="H124" s="1" t="s">
        <v>95</v>
      </c>
      <c r="I124" s="1">
        <v>0</v>
      </c>
      <c r="J124" s="1" t="s">
        <v>14</v>
      </c>
      <c r="K124" s="2"/>
      <c r="L124" s="5">
        <f>K124*792.00</f>
        <v>0</v>
      </c>
    </row>
    <row r="125" spans="1:12" customHeight="1" ht="53">
      <c r="A125" s="1"/>
      <c r="B125" s="1">
        <v>834703</v>
      </c>
      <c r="C125" s="1" t="s">
        <v>505</v>
      </c>
      <c r="D125" s="1" t="s">
        <v>506</v>
      </c>
      <c r="E125" s="3" t="s">
        <v>507</v>
      </c>
      <c r="F125" s="1" t="s">
        <v>508</v>
      </c>
      <c r="G125" s="1">
        <v>0</v>
      </c>
      <c r="H125" s="1">
        <v>0</v>
      </c>
      <c r="I125" s="1">
        <v>0</v>
      </c>
      <c r="J125" s="1" t="s">
        <v>14</v>
      </c>
      <c r="K125" s="2"/>
      <c r="L125" s="5">
        <f>K125*1176.00</f>
        <v>0</v>
      </c>
    </row>
    <row r="126" spans="1:12" customHeight="1" ht="27">
      <c r="A126" s="1"/>
      <c r="B126" s="1">
        <v>810884</v>
      </c>
      <c r="C126" s="1" t="s">
        <v>509</v>
      </c>
      <c r="D126" s="1" t="s">
        <v>510</v>
      </c>
      <c r="E126" s="3" t="s">
        <v>511</v>
      </c>
      <c r="F126" s="1" t="s">
        <v>512</v>
      </c>
      <c r="G126" s="1">
        <v>0</v>
      </c>
      <c r="H126" s="1">
        <v>0</v>
      </c>
      <c r="I126" s="1">
        <v>0</v>
      </c>
      <c r="J126" s="1" t="s">
        <v>14</v>
      </c>
      <c r="K126" s="2"/>
      <c r="L126" s="5">
        <f>K126*803.00</f>
        <v>0</v>
      </c>
    </row>
    <row r="127" spans="1:12" customHeight="1" ht="27">
      <c r="A127" s="1"/>
      <c r="B127" s="1">
        <v>810885</v>
      </c>
      <c r="C127" s="1" t="s">
        <v>513</v>
      </c>
      <c r="D127" s="1" t="s">
        <v>514</v>
      </c>
      <c r="E127" s="3" t="s">
        <v>515</v>
      </c>
      <c r="F127" s="1" t="s">
        <v>516</v>
      </c>
      <c r="G127" s="1">
        <v>0</v>
      </c>
      <c r="H127" s="1" t="s">
        <v>30</v>
      </c>
      <c r="I127" s="1">
        <v>0</v>
      </c>
      <c r="J127" s="1" t="s">
        <v>14</v>
      </c>
      <c r="K127" s="2"/>
      <c r="L127" s="5">
        <f>K127*866.00</f>
        <v>0</v>
      </c>
    </row>
    <row r="128" spans="1:12" customHeight="1" ht="27">
      <c r="A128" s="1"/>
      <c r="B128" s="1">
        <v>810886</v>
      </c>
      <c r="C128" s="1" t="s">
        <v>517</v>
      </c>
      <c r="D128" s="1" t="s">
        <v>518</v>
      </c>
      <c r="E128" s="3" t="s">
        <v>519</v>
      </c>
      <c r="F128" s="1" t="s">
        <v>520</v>
      </c>
      <c r="G128" s="1">
        <v>0</v>
      </c>
      <c r="H128" s="1">
        <v>0</v>
      </c>
      <c r="I128" s="1">
        <v>0</v>
      </c>
      <c r="J128" s="1" t="s">
        <v>14</v>
      </c>
      <c r="K128" s="2"/>
      <c r="L128" s="5">
        <f>K128*1174.00</f>
        <v>0</v>
      </c>
    </row>
    <row r="129" spans="1:12" customHeight="1" ht="27">
      <c r="A129" s="1"/>
      <c r="B129" s="1">
        <v>810887</v>
      </c>
      <c r="C129" s="1" t="s">
        <v>521</v>
      </c>
      <c r="D129" s="1" t="s">
        <v>522</v>
      </c>
      <c r="E129" s="3" t="s">
        <v>523</v>
      </c>
      <c r="F129" s="1" t="s">
        <v>524</v>
      </c>
      <c r="G129" s="1">
        <v>0</v>
      </c>
      <c r="H129" s="1" t="s">
        <v>30</v>
      </c>
      <c r="I129" s="1">
        <v>0</v>
      </c>
      <c r="J129" s="1" t="s">
        <v>14</v>
      </c>
      <c r="K129" s="2"/>
      <c r="L129" s="5">
        <f>K129*2036.00</f>
        <v>0</v>
      </c>
    </row>
    <row r="130" spans="1:12" customHeight="1" ht="53">
      <c r="A130" s="1"/>
      <c r="B130" s="1">
        <v>834704</v>
      </c>
      <c r="C130" s="1" t="s">
        <v>525</v>
      </c>
      <c r="D130" s="1" t="s">
        <v>526</v>
      </c>
      <c r="E130" s="3" t="s">
        <v>527</v>
      </c>
      <c r="F130" s="1" t="s">
        <v>528</v>
      </c>
      <c r="G130" s="1">
        <v>0</v>
      </c>
      <c r="H130" s="1">
        <v>0</v>
      </c>
      <c r="I130" s="1">
        <v>0</v>
      </c>
      <c r="J130" s="1" t="s">
        <v>14</v>
      </c>
      <c r="K130" s="2"/>
      <c r="L130" s="5">
        <f>K130*804.00</f>
        <v>0</v>
      </c>
    </row>
    <row r="131" spans="1:12" customHeight="1" ht="53">
      <c r="A131" s="1"/>
      <c r="B131" s="1">
        <v>834705</v>
      </c>
      <c r="C131" s="1" t="s">
        <v>529</v>
      </c>
      <c r="D131" s="1" t="s">
        <v>530</v>
      </c>
      <c r="E131" s="3" t="s">
        <v>531</v>
      </c>
      <c r="F131" s="1" t="s">
        <v>532</v>
      </c>
      <c r="G131" s="1">
        <v>0</v>
      </c>
      <c r="H131" s="1">
        <v>0</v>
      </c>
      <c r="I131" s="1">
        <v>0</v>
      </c>
      <c r="J131" s="1" t="s">
        <v>14</v>
      </c>
      <c r="K131" s="2"/>
      <c r="L131" s="5">
        <f>K131*1206.00</f>
        <v>0</v>
      </c>
    </row>
    <row r="132" spans="1:12" customHeight="1" ht="105">
      <c r="A132" s="1"/>
      <c r="B132" s="1">
        <v>836169</v>
      </c>
      <c r="C132" s="1" t="s">
        <v>533</v>
      </c>
      <c r="D132" s="1" t="s">
        <v>534</v>
      </c>
      <c r="E132" s="3" t="s">
        <v>535</v>
      </c>
      <c r="F132" s="1" t="s">
        <v>536</v>
      </c>
      <c r="G132" s="1">
        <v>0</v>
      </c>
      <c r="H132" s="1">
        <v>2</v>
      </c>
      <c r="I132" s="1">
        <v>0</v>
      </c>
      <c r="J132" s="1" t="s">
        <v>14</v>
      </c>
      <c r="K132" s="2"/>
      <c r="L132" s="5">
        <f>K132*791.00</f>
        <v>0</v>
      </c>
    </row>
    <row r="133" spans="1:12" customHeight="1" ht="53">
      <c r="A133" s="1"/>
      <c r="B133" s="1">
        <v>810888</v>
      </c>
      <c r="C133" s="1" t="s">
        <v>537</v>
      </c>
      <c r="D133" s="1" t="s">
        <v>538</v>
      </c>
      <c r="E133" s="3" t="s">
        <v>539</v>
      </c>
      <c r="F133" s="1" t="s">
        <v>540</v>
      </c>
      <c r="G133" s="1">
        <v>0</v>
      </c>
      <c r="H133" s="1">
        <v>0</v>
      </c>
      <c r="I133" s="1">
        <v>0</v>
      </c>
      <c r="J133" s="1" t="s">
        <v>14</v>
      </c>
      <c r="K133" s="2"/>
      <c r="L133" s="5">
        <f>K133*1012.00</f>
        <v>0</v>
      </c>
    </row>
    <row r="134" spans="1:12" customHeight="1" ht="53">
      <c r="A134" s="1"/>
      <c r="B134" s="1">
        <v>810889</v>
      </c>
      <c r="C134" s="1" t="s">
        <v>541</v>
      </c>
      <c r="D134" s="1" t="s">
        <v>542</v>
      </c>
      <c r="E134" s="3" t="s">
        <v>543</v>
      </c>
      <c r="F134" s="1" t="s">
        <v>544</v>
      </c>
      <c r="G134" s="1">
        <v>-3</v>
      </c>
      <c r="H134" s="1">
        <v>0</v>
      </c>
      <c r="I134" s="1" t="s">
        <v>69</v>
      </c>
      <c r="J134" s="1" t="s">
        <v>14</v>
      </c>
      <c r="K134" s="2"/>
      <c r="L134" s="5">
        <f>K134*1754.00</f>
        <v>0</v>
      </c>
    </row>
    <row r="135" spans="1:12" customHeight="1" ht="105">
      <c r="A135" s="1"/>
      <c r="B135" s="1">
        <v>810890</v>
      </c>
      <c r="C135" s="1" t="s">
        <v>545</v>
      </c>
      <c r="D135" s="1" t="s">
        <v>546</v>
      </c>
      <c r="E135" s="3" t="s">
        <v>547</v>
      </c>
      <c r="F135" s="1" t="s">
        <v>548</v>
      </c>
      <c r="G135" s="1" t="s">
        <v>69</v>
      </c>
      <c r="H135" s="1" t="s">
        <v>82</v>
      </c>
      <c r="I135" s="1">
        <v>0</v>
      </c>
      <c r="J135" s="1" t="s">
        <v>14</v>
      </c>
      <c r="K135" s="2"/>
      <c r="L135" s="5">
        <f>K135*885.00</f>
        <v>0</v>
      </c>
    </row>
    <row r="136" spans="1:12" customHeight="1" ht="53">
      <c r="A136" s="1"/>
      <c r="B136" s="1">
        <v>810891</v>
      </c>
      <c r="C136" s="1" t="s">
        <v>549</v>
      </c>
      <c r="D136" s="1" t="s">
        <v>550</v>
      </c>
      <c r="E136" s="3" t="s">
        <v>551</v>
      </c>
      <c r="F136" s="1" t="s">
        <v>552</v>
      </c>
      <c r="G136" s="1" t="s">
        <v>69</v>
      </c>
      <c r="H136" s="1">
        <v>8</v>
      </c>
      <c r="I136" s="1">
        <v>0</v>
      </c>
      <c r="J136" s="1" t="s">
        <v>14</v>
      </c>
      <c r="K136" s="2"/>
      <c r="L136" s="5">
        <f>K136*1287.00</f>
        <v>0</v>
      </c>
    </row>
    <row r="137" spans="1:12" customHeight="1" ht="53">
      <c r="A137" s="1"/>
      <c r="B137" s="1">
        <v>810892</v>
      </c>
      <c r="C137" s="1" t="s">
        <v>553</v>
      </c>
      <c r="D137" s="1" t="s">
        <v>554</v>
      </c>
      <c r="E137" s="3" t="s">
        <v>555</v>
      </c>
      <c r="F137" s="1" t="s">
        <v>556</v>
      </c>
      <c r="G137" s="1">
        <v>0</v>
      </c>
      <c r="H137" s="1" t="s">
        <v>69</v>
      </c>
      <c r="I137" s="1">
        <v>0</v>
      </c>
      <c r="J137" s="1" t="s">
        <v>14</v>
      </c>
      <c r="K137" s="2"/>
      <c r="L137" s="5">
        <f>K137*2332.00</f>
        <v>0</v>
      </c>
    </row>
    <row r="138" spans="1:12" customHeight="1" ht="105">
      <c r="A138" s="1"/>
      <c r="B138" s="1">
        <v>824485</v>
      </c>
      <c r="C138" s="1" t="s">
        <v>557</v>
      </c>
      <c r="D138" s="1" t="s">
        <v>558</v>
      </c>
      <c r="E138" s="3" t="s">
        <v>559</v>
      </c>
      <c r="F138" s="1" t="s">
        <v>560</v>
      </c>
      <c r="G138" s="1">
        <v>0</v>
      </c>
      <c r="H138" s="1">
        <v>0</v>
      </c>
      <c r="I138" s="1">
        <v>0</v>
      </c>
      <c r="J138" s="1" t="s">
        <v>14</v>
      </c>
      <c r="K138" s="2"/>
      <c r="L138" s="5">
        <f>K138*3049.00</f>
        <v>0</v>
      </c>
    </row>
    <row r="139" spans="1:12" customHeight="1" ht="105">
      <c r="A139" s="1"/>
      <c r="B139" s="1">
        <v>810895</v>
      </c>
      <c r="C139" s="1" t="s">
        <v>561</v>
      </c>
      <c r="D139" s="1" t="s">
        <v>562</v>
      </c>
      <c r="E139" s="3" t="s">
        <v>563</v>
      </c>
      <c r="F139" s="1" t="s">
        <v>564</v>
      </c>
      <c r="G139" s="1">
        <v>2</v>
      </c>
      <c r="H139" s="1">
        <v>0</v>
      </c>
      <c r="I139" s="1">
        <v>0</v>
      </c>
      <c r="J139" s="1" t="s">
        <v>14</v>
      </c>
      <c r="K139" s="2"/>
      <c r="L139" s="5">
        <f>K139*548.00</f>
        <v>0</v>
      </c>
    </row>
    <row r="140" spans="1:12" customHeight="1" ht="105">
      <c r="A140" s="1"/>
      <c r="B140" s="1">
        <v>810896</v>
      </c>
      <c r="C140" s="1" t="s">
        <v>565</v>
      </c>
      <c r="D140" s="1" t="s">
        <v>566</v>
      </c>
      <c r="E140" s="3" t="s">
        <v>567</v>
      </c>
      <c r="F140" s="1" t="s">
        <v>433</v>
      </c>
      <c r="G140" s="1">
        <v>0</v>
      </c>
      <c r="H140" s="1">
        <v>0</v>
      </c>
      <c r="I140" s="1">
        <v>0</v>
      </c>
      <c r="J140" s="1" t="s">
        <v>14</v>
      </c>
      <c r="K140" s="2"/>
      <c r="L140" s="5">
        <f>K140*491.00</f>
        <v>0</v>
      </c>
    </row>
    <row r="141" spans="1:12" customHeight="1" ht="105">
      <c r="A141" s="1"/>
      <c r="B141" s="1">
        <v>810870</v>
      </c>
      <c r="C141" s="1" t="s">
        <v>568</v>
      </c>
      <c r="D141" s="1" t="s">
        <v>569</v>
      </c>
      <c r="E141" s="3" t="s">
        <v>570</v>
      </c>
      <c r="F141" s="1" t="s">
        <v>571</v>
      </c>
      <c r="G141" s="1">
        <v>0</v>
      </c>
      <c r="H141" s="1" t="s">
        <v>40</v>
      </c>
      <c r="I141" s="1">
        <v>0</v>
      </c>
      <c r="J141" s="1" t="s">
        <v>14</v>
      </c>
      <c r="K141" s="2"/>
      <c r="L141" s="5">
        <f>K141*541.00</f>
        <v>0</v>
      </c>
    </row>
    <row r="142" spans="1:12" customHeight="1" ht="105">
      <c r="A142" s="1"/>
      <c r="B142" s="1">
        <v>810869</v>
      </c>
      <c r="C142" s="1" t="s">
        <v>572</v>
      </c>
      <c r="D142" s="1" t="s">
        <v>573</v>
      </c>
      <c r="E142" s="3" t="s">
        <v>574</v>
      </c>
      <c r="F142" s="1" t="s">
        <v>575</v>
      </c>
      <c r="G142" s="1">
        <v>0</v>
      </c>
      <c r="H142" s="1">
        <v>0</v>
      </c>
      <c r="I142" s="1">
        <v>0</v>
      </c>
      <c r="J142" s="1" t="s">
        <v>14</v>
      </c>
      <c r="K142" s="2"/>
      <c r="L142" s="5">
        <f>K142*419.00</f>
        <v>0</v>
      </c>
    </row>
    <row r="143" spans="1:12" customHeight="1" ht="105">
      <c r="A143" s="1"/>
      <c r="B143" s="1">
        <v>810868</v>
      </c>
      <c r="C143" s="1" t="s">
        <v>576</v>
      </c>
      <c r="D143" s="1" t="s">
        <v>577</v>
      </c>
      <c r="E143" s="3" t="s">
        <v>578</v>
      </c>
      <c r="F143" s="1" t="s">
        <v>579</v>
      </c>
      <c r="G143" s="1">
        <v>0</v>
      </c>
      <c r="H143" s="1" t="s">
        <v>40</v>
      </c>
      <c r="I143" s="1">
        <v>0</v>
      </c>
      <c r="J143" s="1" t="s">
        <v>14</v>
      </c>
      <c r="K143" s="2"/>
      <c r="L143" s="5">
        <f>K143*639.00</f>
        <v>0</v>
      </c>
    </row>
    <row r="144" spans="1:12" customHeight="1" ht="27">
      <c r="A144" s="1"/>
      <c r="B144" s="1">
        <v>810897</v>
      </c>
      <c r="C144" s="1" t="s">
        <v>580</v>
      </c>
      <c r="D144" s="1" t="s">
        <v>581</v>
      </c>
      <c r="E144" s="3" t="s">
        <v>582</v>
      </c>
      <c r="F144" s="1" t="s">
        <v>583</v>
      </c>
      <c r="G144" s="1">
        <v>0</v>
      </c>
      <c r="H144" s="1">
        <v>0</v>
      </c>
      <c r="I144" s="1">
        <v>0</v>
      </c>
      <c r="J144" s="1" t="s">
        <v>14</v>
      </c>
      <c r="K144" s="2"/>
      <c r="L144" s="5">
        <f>K144*1339.00</f>
        <v>0</v>
      </c>
    </row>
    <row r="145" spans="1:12" customHeight="1" ht="27">
      <c r="A145" s="1"/>
      <c r="B145" s="1">
        <v>810898</v>
      </c>
      <c r="C145" s="1" t="s">
        <v>584</v>
      </c>
      <c r="D145" s="1" t="s">
        <v>585</v>
      </c>
      <c r="E145" s="3" t="s">
        <v>586</v>
      </c>
      <c r="F145" s="1" t="s">
        <v>587</v>
      </c>
      <c r="G145" s="1">
        <v>1</v>
      </c>
      <c r="H145" s="1" t="s">
        <v>95</v>
      </c>
      <c r="I145" s="1">
        <v>0</v>
      </c>
      <c r="J145" s="1" t="s">
        <v>14</v>
      </c>
      <c r="K145" s="2"/>
      <c r="L145" s="5">
        <f>K145*2285.00</f>
        <v>0</v>
      </c>
    </row>
    <row r="146" spans="1:12" customHeight="1" ht="27">
      <c r="A146" s="1"/>
      <c r="B146" s="1">
        <v>810899</v>
      </c>
      <c r="C146" s="1" t="s">
        <v>588</v>
      </c>
      <c r="D146" s="1" t="s">
        <v>589</v>
      </c>
      <c r="E146" s="3" t="s">
        <v>590</v>
      </c>
      <c r="F146" s="1" t="s">
        <v>591</v>
      </c>
      <c r="G146" s="1">
        <v>0</v>
      </c>
      <c r="H146" s="1" t="s">
        <v>30</v>
      </c>
      <c r="I146" s="1">
        <v>0</v>
      </c>
      <c r="J146" s="1" t="s">
        <v>14</v>
      </c>
      <c r="K146" s="2"/>
      <c r="L146" s="5">
        <f>K146*1304.00</f>
        <v>0</v>
      </c>
    </row>
    <row r="147" spans="1:12" customHeight="1" ht="27">
      <c r="A147" s="1"/>
      <c r="B147" s="1">
        <v>810900</v>
      </c>
      <c r="C147" s="1" t="s">
        <v>592</v>
      </c>
      <c r="D147" s="1" t="s">
        <v>593</v>
      </c>
      <c r="E147" s="3" t="s">
        <v>594</v>
      </c>
      <c r="F147" s="1" t="s">
        <v>595</v>
      </c>
      <c r="G147" s="1">
        <v>5</v>
      </c>
      <c r="H147" s="1">
        <v>4</v>
      </c>
      <c r="I147" s="1">
        <v>0</v>
      </c>
      <c r="J147" s="1" t="s">
        <v>14</v>
      </c>
      <c r="K147" s="2"/>
      <c r="L147" s="5">
        <f>K147*2300.00</f>
        <v>0</v>
      </c>
    </row>
    <row r="148" spans="1:12" customHeight="1" ht="105">
      <c r="A148" s="1"/>
      <c r="B148" s="1">
        <v>810903</v>
      </c>
      <c r="C148" s="1" t="s">
        <v>596</v>
      </c>
      <c r="D148" s="1" t="s">
        <v>597</v>
      </c>
      <c r="E148" s="3" t="s">
        <v>598</v>
      </c>
      <c r="F148" s="1" t="s">
        <v>320</v>
      </c>
      <c r="G148" s="1" t="s">
        <v>69</v>
      </c>
      <c r="H148" s="1">
        <v>0</v>
      </c>
      <c r="I148" s="1">
        <v>0</v>
      </c>
      <c r="J148" s="1" t="s">
        <v>14</v>
      </c>
      <c r="K148" s="2"/>
      <c r="L148" s="5">
        <f>K148*510.00</f>
        <v>0</v>
      </c>
    </row>
    <row r="149" spans="1:12" customHeight="1" ht="105">
      <c r="A149" s="1"/>
      <c r="B149" s="1">
        <v>810904</v>
      </c>
      <c r="C149" s="1" t="s">
        <v>599</v>
      </c>
      <c r="D149" s="1" t="s">
        <v>600</v>
      </c>
      <c r="E149" s="3" t="s">
        <v>601</v>
      </c>
      <c r="F149" s="1" t="s">
        <v>602</v>
      </c>
      <c r="G149" s="1">
        <v>0</v>
      </c>
      <c r="H149" s="1">
        <v>0</v>
      </c>
      <c r="I149" s="1">
        <v>0</v>
      </c>
      <c r="J149" s="1" t="s">
        <v>14</v>
      </c>
      <c r="K149" s="2"/>
      <c r="L149" s="5">
        <f>K149*445.00</f>
        <v>0</v>
      </c>
    </row>
    <row r="150" spans="1:12" customHeight="1" ht="35">
      <c r="A150" s="1"/>
      <c r="B150" s="1">
        <v>810909</v>
      </c>
      <c r="C150" s="1" t="s">
        <v>603</v>
      </c>
      <c r="D150" s="1" t="s">
        <v>604</v>
      </c>
      <c r="E150" s="3" t="s">
        <v>605</v>
      </c>
      <c r="F150" s="1" t="s">
        <v>606</v>
      </c>
      <c r="G150" s="1" t="s">
        <v>69</v>
      </c>
      <c r="H150" s="1" t="s">
        <v>40</v>
      </c>
      <c r="I150" s="1">
        <v>0</v>
      </c>
      <c r="J150" s="1" t="s">
        <v>14</v>
      </c>
      <c r="K150" s="2"/>
      <c r="L150" s="5">
        <f>K150*719.00</f>
        <v>0</v>
      </c>
    </row>
    <row r="151" spans="1:12" customHeight="1" ht="35">
      <c r="A151" s="1"/>
      <c r="B151" s="1">
        <v>810910</v>
      </c>
      <c r="C151" s="1" t="s">
        <v>607</v>
      </c>
      <c r="D151" s="1" t="s">
        <v>608</v>
      </c>
      <c r="E151" s="3" t="s">
        <v>609</v>
      </c>
      <c r="F151" s="1" t="s">
        <v>610</v>
      </c>
      <c r="G151" s="1">
        <v>-28</v>
      </c>
      <c r="H151" s="1" t="s">
        <v>30</v>
      </c>
      <c r="I151" s="1">
        <v>0</v>
      </c>
      <c r="J151" s="1" t="s">
        <v>14</v>
      </c>
      <c r="K151" s="2"/>
      <c r="L151" s="5">
        <f>K151*636.00</f>
        <v>0</v>
      </c>
    </row>
    <row r="152" spans="1:12" customHeight="1" ht="35">
      <c r="A152" s="1"/>
      <c r="B152" s="1">
        <v>810911</v>
      </c>
      <c r="C152" s="1" t="s">
        <v>611</v>
      </c>
      <c r="D152" s="1" t="s">
        <v>612</v>
      </c>
      <c r="E152" s="3" t="s">
        <v>613</v>
      </c>
      <c r="F152" s="1" t="s">
        <v>614</v>
      </c>
      <c r="G152" s="1">
        <v>0</v>
      </c>
      <c r="H152" s="1" t="s">
        <v>30</v>
      </c>
      <c r="I152" s="1">
        <v>0</v>
      </c>
      <c r="J152" s="1" t="s">
        <v>14</v>
      </c>
      <c r="K152" s="2"/>
      <c r="L152" s="5">
        <f>K152*605.00</f>
        <v>0</v>
      </c>
    </row>
    <row r="153" spans="1:12" customHeight="1" ht="35">
      <c r="A153" s="1"/>
      <c r="B153" s="1">
        <v>810912</v>
      </c>
      <c r="C153" s="1" t="s">
        <v>615</v>
      </c>
      <c r="D153" s="1" t="s">
        <v>616</v>
      </c>
      <c r="E153" s="3" t="s">
        <v>617</v>
      </c>
      <c r="F153" s="1" t="s">
        <v>618</v>
      </c>
      <c r="G153" s="1" t="s">
        <v>95</v>
      </c>
      <c r="H153" s="1">
        <v>0</v>
      </c>
      <c r="I153" s="1">
        <v>0</v>
      </c>
      <c r="J153" s="1" t="s">
        <v>14</v>
      </c>
      <c r="K153" s="2"/>
      <c r="L153" s="5">
        <f>K153*601.00</f>
        <v>0</v>
      </c>
    </row>
    <row r="154" spans="1:12" customHeight="1" ht="35">
      <c r="A154" s="1"/>
      <c r="B154" s="1">
        <v>810913</v>
      </c>
      <c r="C154" s="1" t="s">
        <v>619</v>
      </c>
      <c r="D154" s="1" t="s">
        <v>620</v>
      </c>
      <c r="E154" s="3" t="s">
        <v>621</v>
      </c>
      <c r="F154" s="1" t="s">
        <v>622</v>
      </c>
      <c r="G154" s="1">
        <v>0</v>
      </c>
      <c r="H154" s="1" t="s">
        <v>31</v>
      </c>
      <c r="I154" s="1">
        <v>0</v>
      </c>
      <c r="J154" s="1" t="s">
        <v>14</v>
      </c>
      <c r="K154" s="2"/>
      <c r="L154" s="5">
        <f>K154*552.00</f>
        <v>0</v>
      </c>
    </row>
    <row r="155" spans="1:12" customHeight="1" ht="35">
      <c r="A155" s="1"/>
      <c r="B155" s="1">
        <v>810914</v>
      </c>
      <c r="C155" s="1" t="s">
        <v>623</v>
      </c>
      <c r="D155" s="1" t="s">
        <v>624</v>
      </c>
      <c r="E155" s="3" t="s">
        <v>625</v>
      </c>
      <c r="F155" s="1" t="s">
        <v>626</v>
      </c>
      <c r="G155" s="1">
        <v>0</v>
      </c>
      <c r="H155" s="1" t="s">
        <v>30</v>
      </c>
      <c r="I155" s="1">
        <v>0</v>
      </c>
      <c r="J155" s="1" t="s">
        <v>14</v>
      </c>
      <c r="K155" s="2"/>
      <c r="L155" s="5">
        <f>K155*558.00</f>
        <v>0</v>
      </c>
    </row>
    <row r="156" spans="1:12" customHeight="1" ht="53">
      <c r="A156" s="1"/>
      <c r="B156" s="1">
        <v>810915</v>
      </c>
      <c r="C156" s="1" t="s">
        <v>627</v>
      </c>
      <c r="D156" s="1" t="s">
        <v>628</v>
      </c>
      <c r="E156" s="3" t="s">
        <v>629</v>
      </c>
      <c r="F156" s="1" t="s">
        <v>630</v>
      </c>
      <c r="G156" s="1">
        <v>8</v>
      </c>
      <c r="H156" s="1">
        <v>0</v>
      </c>
      <c r="I156" s="1">
        <v>0</v>
      </c>
      <c r="J156" s="1" t="s">
        <v>14</v>
      </c>
      <c r="K156" s="2"/>
      <c r="L156" s="5">
        <f>K156*1207.00</f>
        <v>0</v>
      </c>
    </row>
    <row r="157" spans="1:12" customHeight="1" ht="53">
      <c r="A157" s="1"/>
      <c r="B157" s="1">
        <v>810916</v>
      </c>
      <c r="C157" s="1" t="s">
        <v>631</v>
      </c>
      <c r="D157" s="1" t="s">
        <v>632</v>
      </c>
      <c r="E157" s="3" t="s">
        <v>633</v>
      </c>
      <c r="F157" s="1" t="s">
        <v>634</v>
      </c>
      <c r="G157" s="1">
        <v>0</v>
      </c>
      <c r="H157" s="1">
        <v>0</v>
      </c>
      <c r="I157" s="1">
        <v>0</v>
      </c>
      <c r="J157" s="1" t="s">
        <v>14</v>
      </c>
      <c r="K157" s="2"/>
      <c r="L157" s="5">
        <f>K157*1593.00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2:A70"/>
    <mergeCell ref="A71:A76"/>
    <mergeCell ref="A77:A79"/>
    <mergeCell ref="A80:A82"/>
    <mergeCell ref="A83:A85"/>
    <mergeCell ref="A86:A87"/>
    <mergeCell ref="A88:A91"/>
    <mergeCell ref="A92:A93"/>
    <mergeCell ref="A94:A95"/>
    <mergeCell ref="A96:A98"/>
    <mergeCell ref="A99:A100"/>
    <mergeCell ref="A101:A102"/>
    <mergeCell ref="A103:A104"/>
    <mergeCell ref="A107:A109"/>
    <mergeCell ref="A110:A112"/>
    <mergeCell ref="A114:A115"/>
    <mergeCell ref="A116:A117"/>
    <mergeCell ref="A118:A120"/>
    <mergeCell ref="A121:A123"/>
    <mergeCell ref="A124:A125"/>
    <mergeCell ref="A126:A129"/>
    <mergeCell ref="A130:A131"/>
    <mergeCell ref="A133:A134"/>
    <mergeCell ref="A136:A137"/>
    <mergeCell ref="A144:A147"/>
    <mergeCell ref="A150:A152"/>
    <mergeCell ref="A153:A155"/>
    <mergeCell ref="A156:A15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2025-01-15T13:46:37+03:00</dcterms:created>
  <dcterms:modified xsi:type="dcterms:W3CDTF">2025-01-15T13:46:37+03:00</dcterms:modified>
  <dc:title>Untitled Spreadsheet</dc:title>
  <dc:description/>
  <dc:subject/>
  <cp:keywords/>
  <cp:category/>
</cp:coreProperties>
</file>