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<sst xmlns="http://schemas.openxmlformats.org/spreadsheetml/2006/main" uniqueCount="403">
  <si>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</si>
  <si>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</si>
  <si>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</si>
  <si>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</si>
  <si>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</si>
  <si>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</si>
  <si>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</si>
  <si>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</si>
  <si>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</si>
  <si>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</si>
  <si>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MAS-110500</t>
  </si>
  <si>
    <t>полив штуцер 3/4" вн.р. под коннектор (латунь)</t>
  </si>
  <si>
    <t>236.72 руб.</t>
  </si>
  <si>
    <t>шт</t>
  </si>
  <si>
    <t>MAS-110501</t>
  </si>
  <si>
    <t>полив штуцер 1/2" вн.р. под коннектор (латунь)</t>
  </si>
  <si>
    <t>223.68 руб.</t>
  </si>
  <si>
    <t>MAS-110502</t>
  </si>
  <si>
    <t>полив штуцер 1/2" нар.р. под коннектор (латунь)</t>
  </si>
  <si>
    <t>MAS-110503</t>
  </si>
  <si>
    <t>полив штуцер 3/4" нар.р. под коннектор (латунь)</t>
  </si>
  <si>
    <t>MAS-110504</t>
  </si>
  <si>
    <t>полив коннектор 1/2" с аквастопом (латунь)</t>
  </si>
  <si>
    <t>515.10 руб.</t>
  </si>
  <si>
    <t>MAS-110505</t>
  </si>
  <si>
    <t>полив коннектор 3/4" с аквастопом (латунь)</t>
  </si>
  <si>
    <t>705.34 руб.</t>
  </si>
  <si>
    <t>MAS-110506</t>
  </si>
  <si>
    <t>полив коннектор 1/2" без аквастопа, латунь</t>
  </si>
  <si>
    <t>559.16 руб.</t>
  </si>
  <si>
    <t>MAS-110507</t>
  </si>
  <si>
    <t>полив коннектор 3/4" без аквастопа, латунь</t>
  </si>
  <si>
    <t>675.64 руб.</t>
  </si>
  <si>
    <t>MAS-110508</t>
  </si>
  <si>
    <t>полив муфта ремонтная 1/2", латунь</t>
  </si>
  <si>
    <t>440.20 руб.</t>
  </si>
  <si>
    <t>MAS-110509</t>
  </si>
  <si>
    <t>MAS-110510</t>
  </si>
  <si>
    <t>полив муфта ремонтная 3/4", латунь</t>
  </si>
  <si>
    <t>602.40 руб.</t>
  </si>
  <si>
    <t>MAS-110511</t>
  </si>
  <si>
    <t>полив соединитель под коннектор, латунь</t>
  </si>
  <si>
    <t>304.40 руб.</t>
  </si>
  <si>
    <t>MAS-110512</t>
  </si>
  <si>
    <t>полив тройник под коннектор, латунь</t>
  </si>
  <si>
    <t>375.32 руб.</t>
  </si>
  <si>
    <t>PVH-110001</t>
  </si>
  <si>
    <t>Шланг ПВХ для полива 1/2" (12,5мм) 3 слоя Bravura Green (-10*+60*, 5бар) UV защита (бухта 25м)</t>
  </si>
  <si>
    <t>1 002.56 руб.</t>
  </si>
  <si>
    <t>&gt;10</t>
  </si>
  <si>
    <t>бух</t>
  </si>
  <si>
    <t>PVH-110002</t>
  </si>
  <si>
    <t>Шланг ПВХ для полива 1/2" (12,5мм) 3 слоя Bravura Green (-10*+60*, 5бар) UV защита (бухта 50м)</t>
  </si>
  <si>
    <t>2 005.13 руб.</t>
  </si>
  <si>
    <t>PVH-110003</t>
  </si>
  <si>
    <t>Шланг ПВХ для полива 3/4" (19мм) 3 слоя Bravura Green (-10*+60*, 5бар) UV защита,зеленый (бухта 25м)</t>
  </si>
  <si>
    <t>1 403.59 руб.</t>
  </si>
  <si>
    <t>&gt;25</t>
  </si>
  <si>
    <t>PVH-110004</t>
  </si>
  <si>
    <t>Шланг ПВХ для полива 3/4" (19мм) 3 слоя Bravura Green (-10*+60*, 5бар) UV защита (бухта 50м)</t>
  </si>
  <si>
    <t>2 807.18 руб.</t>
  </si>
  <si>
    <t>PVH-110005</t>
  </si>
  <si>
    <t>Шланг ПВХ для полива 1/2" (12,5мм) 3 слоя Bravura Gray (-10*+60*, 5бар) UV защита (бухта 25м)</t>
  </si>
  <si>
    <t>979.36 руб.</t>
  </si>
  <si>
    <t>PVH-110006</t>
  </si>
  <si>
    <t>Шланг ПВХ для полива 1/2" (12,5мм) 3 слоя Bravura Gray (-10*+60*, 5бар) UV защита (бухта 50м)</t>
  </si>
  <si>
    <t>1 958.72 руб.</t>
  </si>
  <si>
    <t>PVH-110007</t>
  </si>
  <si>
    <t>Шланг ПВХ для полива 3/4" (19мм) 3 слоя Bravura Gray (-10*+60*, 5бар) UV защита (бухта 25м)</t>
  </si>
  <si>
    <t>1 371.10 руб.</t>
  </si>
  <si>
    <t>PVH-110008</t>
  </si>
  <si>
    <t>Шланг ПВХ для полива 3/4" (19мм) 3 слоя Bravura Gray (-10*+60*, 5бар) UV защита (бухта 50м)</t>
  </si>
  <si>
    <t>2 742.20 руб.</t>
  </si>
  <si>
    <t>PVH-110009</t>
  </si>
  <si>
    <t>Шланг ПВХ для полива 1/2" (12,5мм) 3 слоя Bravura 3 (-10*+60*, 10бар) UV защита (бухта 25м)</t>
  </si>
  <si>
    <t>1 455.77 руб.</t>
  </si>
  <si>
    <t>PVH-110010</t>
  </si>
  <si>
    <t>Шланг ПВХ для полива 1/2" (12,5мм) 3 слоя Bravura 3 (-10*+60*, 10бар) UV защита (бухта 50м)</t>
  </si>
  <si>
    <t>2 911.53 руб.</t>
  </si>
  <si>
    <t>PVH-110011</t>
  </si>
  <si>
    <t>Шланг ПВХ для полива 3/4" (19мм) 3 слоя Bravura 3 (-10*+60*, 10бар) UV защита (бухта 25м)</t>
  </si>
  <si>
    <t>2 426.28 руб.</t>
  </si>
  <si>
    <t>PVH-110012</t>
  </si>
  <si>
    <t>Шланг ПВХ для полива 3/4" (19мм) 3 слоя Bravura 3 (-10*+60*, 10бар) UV защита (бухта 50м)</t>
  </si>
  <si>
    <t>4 852.55 руб.</t>
  </si>
  <si>
    <t>PVH-110013</t>
  </si>
  <si>
    <t>Шланг ПВХ для полива 1/2" (12,5мм) 3 слоя Bravura 3 Crystal (-10*+60*, 10бар) UV защита (бухта 25м)</t>
  </si>
  <si>
    <t>1 462.21 руб.</t>
  </si>
  <si>
    <t>PVH-110014</t>
  </si>
  <si>
    <t>Шланг ПВХ для полива 1/2" (12,5мм) 3 слоя Bravura 3 Crystal (-10*+60*, 10бар) UV защита (бухта 50м)</t>
  </si>
  <si>
    <t>2 924.42 руб.</t>
  </si>
  <si>
    <t>PVH-110015</t>
  </si>
  <si>
    <t>Шланг ПВХ для полива 3/4" (19мм) 3 слоя Bravura 3 Crystal  (-10*+60*, 10бар) UV защита (бухта 25м)</t>
  </si>
  <si>
    <t>2 437.01 руб.</t>
  </si>
  <si>
    <t>PVH-110016</t>
  </si>
  <si>
    <t>Шланг ПВХ для полива 3/4" (19мм) 3 слоя Bravura 3 Crystal  (-10*+60*, 10бар) UV защита (бухта 50м)</t>
  </si>
  <si>
    <t>4 874.03 руб.</t>
  </si>
  <si>
    <t>PVH-110017</t>
  </si>
  <si>
    <t>Шланг ПВХ для полива 1/2" (12,5мм) 4 слоя Bravura 4 (-10*+60*, 10бар) UV защита (бухта 25м)</t>
  </si>
  <si>
    <t>1 789.22 руб.</t>
  </si>
  <si>
    <t>PVH-110018</t>
  </si>
  <si>
    <t>Шланг ПВХ для полива 1/2" (12,5мм) 4 слоя Bravura 4 (-10*+60*, 10бар) UV защита (бухта 50м)</t>
  </si>
  <si>
    <t>3 578.44 руб.</t>
  </si>
  <si>
    <t>PVH-110019</t>
  </si>
  <si>
    <t>Шланг ПВХ для полива 3/4" (19мм) 4 слоя Bravura 4 (-10*+60*, 10бар) UV защита (бухта 25м)</t>
  </si>
  <si>
    <t>2 963.39 руб.</t>
  </si>
  <si>
    <t>PVH-110020</t>
  </si>
  <si>
    <t>Шланг ПВХ для полива 3/4" (19мм) 4 слоя Bravura 4 (-10*+60*, 10бар) UV защита (бухта 50м)</t>
  </si>
  <si>
    <t>5 926.78 руб.</t>
  </si>
  <si>
    <t>PVH-110021</t>
  </si>
  <si>
    <t>Шланг ПВХ для полива 1/2" (12,5мм) 5 слоев Bravura 5 (-10*+60*, 10бар) UV защита (бухта 25м)</t>
  </si>
  <si>
    <t>2 048.46 руб.</t>
  </si>
  <si>
    <t>PVH-110022</t>
  </si>
  <si>
    <t>Шланг ПВХ для полива 1/2" (12,5мм) 5 слоев Bravura 5 (-10*+60*, 10бар) UV защита (бухта 50м)</t>
  </si>
  <si>
    <t>4 096.92 руб.</t>
  </si>
  <si>
    <t>PVH-110023</t>
  </si>
  <si>
    <t>Шланг ПВХ для полива 3/4" (19мм) 5 слоев Bravura 5 (-10*+60*, 10бар) UV защита (бухта 25м)</t>
  </si>
  <si>
    <t>3 392.76 руб.</t>
  </si>
  <si>
    <t>PVH-110024</t>
  </si>
  <si>
    <t>Шланг ПВХ для полива 3/4" (19мм) 5 слоев Bravura 5 (-10*+60*, 10бар) UV защита (бухта 50м)</t>
  </si>
  <si>
    <t>6 785.52 руб.</t>
  </si>
  <si>
    <t>PVH-110025</t>
  </si>
  <si>
    <t>Шланг ПВХ для полива 1" (25мм) 5 слоев Bravura 5 (-10*+60*, 10бар) UV защита (бухта 25м)</t>
  </si>
  <si>
    <t>6 337.42 руб.</t>
  </si>
  <si>
    <t>PVH-110026</t>
  </si>
  <si>
    <t>Шланг ПВХ для полива 1" (25мм) 5 слоев Bravura 5 (-10*+60*, 10бар) UV защита (бухта 50м)</t>
  </si>
  <si>
    <t>12 674.85 руб.</t>
  </si>
  <si>
    <t>PVH-110027</t>
  </si>
  <si>
    <t>Шланг ПВХ для полива 1/2" (12,5мм) 5 слоев Bravura 5 Crystal (-10*+60*, 10бар) UV защита (бухта 25м)</t>
  </si>
  <si>
    <t>2 048.12 руб.</t>
  </si>
  <si>
    <t>PVH-110028</t>
  </si>
  <si>
    <t>Шланг ПВХ для полива 1/2" (12,5мм) 5 слоев Bravura 5 Crystal (-10*+60*, 10бар) UV защита (бухта 50м)</t>
  </si>
  <si>
    <t>4 096.24 руб.</t>
  </si>
  <si>
    <t>PVH-110029</t>
  </si>
  <si>
    <t>Шланг ПВХ для полива 3/4" (19мм) 5 слоев Bravura 5 Crystal  (-10*+60*, 10бар) UV защита (бухта 25м)</t>
  </si>
  <si>
    <t>3 392.20 руб.</t>
  </si>
  <si>
    <t>PVH-110030</t>
  </si>
  <si>
    <t>Шланг ПВХ для полива 3/4" (19мм) 5 слоев Bravura 5 Crystal  (-10*+60*, 10бар) UV защита (бухта 50м)</t>
  </si>
  <si>
    <t>6 784.39 руб.</t>
  </si>
  <si>
    <t>PVH-110031</t>
  </si>
  <si>
    <t>Шланг ПВХ для полива 1" (25мм) 5 слоев Bravura 5 Crystal (-10*+60*, 10бар) UV защита (бухта 25м)</t>
  </si>
  <si>
    <t>6 336.36 руб.</t>
  </si>
  <si>
    <t>PVH-110032</t>
  </si>
  <si>
    <t>Шланг ПВХ для полива 1" (25мм) 5 слоев Bravura 5 Crystal (-10*+60*, 10бар) UV защита (бухта 50м)</t>
  </si>
  <si>
    <t>12 672.73 руб.</t>
  </si>
  <si>
    <t>PVH-110033</t>
  </si>
  <si>
    <t>Шланг силиконовый 3/4" Bravura Glass Lime  (-10*+60*, 3бар) (бухта 25м)</t>
  </si>
  <si>
    <t>2 489.76 руб.</t>
  </si>
  <si>
    <t>PVH-110034</t>
  </si>
  <si>
    <t>Шланг силиконовый 3/4" Bravura Glass Lime  (-10*+60*, 3бар) (бухта 50м)</t>
  </si>
  <si>
    <t>4 979.52 руб.</t>
  </si>
  <si>
    <t>PVH-110035</t>
  </si>
  <si>
    <t>Шланг силиконовый 3/4" Bravura Glass Orange  (-10*+60*, 3бар) (бухта 25м)</t>
  </si>
  <si>
    <t>PVH-110036</t>
  </si>
  <si>
    <t>Шланг силиконовый 3/4" Bravura Glass Orange  (-10*+60*, 3бар) (бухта 50м)</t>
  </si>
  <si>
    <t>PVH-110101</t>
  </si>
  <si>
    <t>Шланг полив ПВХ 1/2" (12мм) 3 слоя МЕТЕОР (-5*+60*, 8бар) зеленный с оранж полосой 1,8мм (бухта 20м)</t>
  </si>
  <si>
    <t>835.20 руб.</t>
  </si>
  <si>
    <t>PVH-110102</t>
  </si>
  <si>
    <t>Шланг полив ПВХ 5/8" (16мм) 3 слоя МЕТЕОР (-5*+60*, 8бар) зеленный с оранж полосой, 1,7мм (бухта 20м</t>
  </si>
  <si>
    <t>1 089.18 руб.</t>
  </si>
  <si>
    <t>PVH-110103</t>
  </si>
  <si>
    <t>Шланг полив ПВХ 3/4" (18мм) 3 слоя МЕТЕОР (-5*+60*, 8бар) зеленный с оранж полосой 1,5мм (бухта 20м)</t>
  </si>
  <si>
    <t>1 044.36 руб.</t>
  </si>
  <si>
    <t>PVH-110104</t>
  </si>
  <si>
    <t>Шланг полив ТЭП 3/4" (18мм) РЕЗИНОВЫЙ армированный, черный, (бухта 20м)</t>
  </si>
  <si>
    <t>2 388.96 руб.</t>
  </si>
  <si>
    <t>PVH-110105</t>
  </si>
  <si>
    <t>Шланг полив ПВХ 3/4" (18мм) СИЛИКОН ЛЮКС (-10*+60*, 12бар) фиолетовый 2,5мм (бухта 20м)</t>
  </si>
  <si>
    <t>1 791.36 руб.</t>
  </si>
  <si>
    <t>PVH-110106</t>
  </si>
  <si>
    <t>Шланг полив ПВХ 3/4" (18мм) СИЛИКОН АРМИРОВАННЫЙ (-10*+60*, 10бар) прозрачный 2мм (бухта 20м)</t>
  </si>
  <si>
    <t>1 492.56 руб.</t>
  </si>
  <si>
    <t>PVH-110107</t>
  </si>
  <si>
    <t>Шланг полив ПВХ 3/4" (18мм) СИЛИКОН (-10*+60*, 10бар) прозрачный 1,7мм (бухта 20м)</t>
  </si>
  <si>
    <t>1 163.88 руб.</t>
  </si>
  <si>
    <t>PVH-110108</t>
  </si>
  <si>
    <t>Шланг полив ПВХ 3/4" (18мм) СИЛИКОН ЦВЕТНОЙ (-10*+60*, 6бар) 1,4мм (бухта 20м)</t>
  </si>
  <si>
    <t>PVH-110109</t>
  </si>
  <si>
    <t>Шланг полив ПВХ 3/4" (18мм) ТИТАН армированный 3 слоя, белый с серой полосой, 2,2мм (бухта 20м)</t>
  </si>
  <si>
    <t>1 641.96 руб.</t>
  </si>
  <si>
    <t>PVH-110110</t>
  </si>
  <si>
    <t>Шланг полив ТЭП 3/4" (18мм) ТОРНАДО армированный, черный с синей полосой, (бухта 20м)</t>
  </si>
  <si>
    <t>2 444.22 руб.</t>
  </si>
  <si>
    <t>PVH-110111</t>
  </si>
  <si>
    <t>Шланг полив ПВХ 3/4" (18мм) ТРИТОН армированный 3 слоя, черный с оранж полосой, 1,5мм (бухта 20м)</t>
  </si>
  <si>
    <t>PVH-110112</t>
  </si>
  <si>
    <t>Шланг полив ПВХ 3/4" (18мм) ЮПИТЕР армированный 3 слоя, оранж. с серой полосой, 2,7мм (бухта 20м)</t>
  </si>
  <si>
    <t>1 879.56 руб.</t>
  </si>
  <si>
    <t>PVH-110201</t>
  </si>
  <si>
    <t>Шланг полив ПВХ 3/4" (18мм) 3 слоя 1,7мм (-5*+50*, 6бар) желтый с черной полосой  (бухта 25м)</t>
  </si>
  <si>
    <t>1 583.71 руб.</t>
  </si>
  <si>
    <t>PVH-110202</t>
  </si>
  <si>
    <t>Шланг полив ПВХ 3/4" (18мм) 3 слоя 1,7мм (-5*+50*, 6бар) оранжевый с черной полосой  (бухта 25м)</t>
  </si>
  <si>
    <t>1 624.90 руб.</t>
  </si>
  <si>
    <t>PVH-110203</t>
  </si>
  <si>
    <t>Шланг полив ПВХ 3/4" (18мм) 3 слоя 1,7мм (-5*+50*, 6бар) салатовый с серой полосой  (бухта 25м)</t>
  </si>
  <si>
    <t>PVH-110204</t>
  </si>
  <si>
    <t>Шланг полив ПВХ 3/4" (18мм) 3 слоя 1,7мм (-5*+50*, 6бар) синий с оранж полосой  (бухта 25м)</t>
  </si>
  <si>
    <t>PVH-110205</t>
  </si>
  <si>
    <t>Шланг полив ПВХ 3/4" (18мм) 3 слоя 1,5мм (-5*+50*, 4бар) военный  (бухта 25м)</t>
  </si>
  <si>
    <t>1 447.06 руб.</t>
  </si>
  <si>
    <t>PVH-110206</t>
  </si>
  <si>
    <t>Шланг полив ПВХ 3/4" (18мм) 3 слоя 1,4мм (-5*+50*, 4бар) фиолетовый с голубой полосой  (бухта 20м) Л</t>
  </si>
  <si>
    <t>1 130.69 руб.</t>
  </si>
  <si>
    <t>PVH-110207</t>
  </si>
  <si>
    <t>Шланг полив ПВХ 3/4" (18мм) 3 слоя 1,4мм (-5*+50*, 4бар) красный с черной полосой  (бухта 20м) Флокс</t>
  </si>
  <si>
    <t>1 031.40 руб.</t>
  </si>
  <si>
    <t>PVH-110209</t>
  </si>
  <si>
    <t>Шланг полив резиновый 12мм армированный напорный КОРДОВЫЙ (бухта 25м)</t>
  </si>
  <si>
    <t>63.65 руб.</t>
  </si>
  <si>
    <t>&gt;100</t>
  </si>
  <si>
    <t>пог</t>
  </si>
  <si>
    <t>PVH-110210</t>
  </si>
  <si>
    <t>Шланг полив резиновый 12мм армированный напорный КОРДОВЫЙ (бухта 50м)</t>
  </si>
  <si>
    <t>PVH-110211</t>
  </si>
  <si>
    <t>Шланг полив резиновый 16мм армированный напорный КОРДОВЫЙ (бухта 25м)</t>
  </si>
  <si>
    <t>88.92 руб.</t>
  </si>
  <si>
    <t>&gt;1000</t>
  </si>
  <si>
    <t>PVH-110212</t>
  </si>
  <si>
    <t>Шланг полив резиновый 16мм армированный напорный КОРДОВЫЙ (бухта 50м)</t>
  </si>
  <si>
    <t>PVH-110213</t>
  </si>
  <si>
    <t>Шланг полив резиновый 18мм армированный напорный КОРДОВЫЙ (бухта 25м)</t>
  </si>
  <si>
    <t>102.96 руб.</t>
  </si>
  <si>
    <t>PVH-110214</t>
  </si>
  <si>
    <t>Шланг полив резиновый 18мм армированный напорный КОРДОВЫЙ (бухта 50м)</t>
  </si>
  <si>
    <t>PVH-110215</t>
  </si>
  <si>
    <t>Шланг полив резиновый 20мм армированный напорный КОРДОВЫЙ (бухта 25м)</t>
  </si>
  <si>
    <t>111.38 руб.</t>
  </si>
  <si>
    <t>PVH-110216</t>
  </si>
  <si>
    <t>Шланг полив резиновый 20мм армированный напорный КОРДОВЫЙ (бухта 50м)</t>
  </si>
  <si>
    <t>PVH-110217</t>
  </si>
  <si>
    <t>Шланг полив резиновый 25мм армированный напорный КОРДОВЫЙ (бухта 25м)</t>
  </si>
  <si>
    <t>160.99 руб.</t>
  </si>
  <si>
    <t>PVH-110218</t>
  </si>
  <si>
    <t>Шланг полив резиновый 25мм армированный напорный КОРДОВЫЙ (бухта 50м)</t>
  </si>
  <si>
    <t>PVH-110219</t>
  </si>
  <si>
    <t>Шланг полив ТЭП с покрытием Soft-touc 3/4" (18-20мм)  армированный, оранжевый (бухта 20м)</t>
  </si>
  <si>
    <t>2 500.00 руб.</t>
  </si>
  <si>
    <t>PVH-110220</t>
  </si>
  <si>
    <t>Шланг полив ТЭП с покрытием Soft-touc 3/4" (18-20мм)  армированный, синий (бухта 20м)</t>
  </si>
  <si>
    <t>2 500.10 руб.</t>
  </si>
  <si>
    <t>PVH-110221</t>
  </si>
  <si>
    <t>Шланг саморастягивающийся 2,5-7,5м в комплекте с коннекторами и пистолетом, синий</t>
  </si>
  <si>
    <t>527.90 руб.</t>
  </si>
  <si>
    <t>PVH-110222</t>
  </si>
  <si>
    <t>Шланг саморастягивающийся 5-15м в комплекте с коннекторами и пистолетом, синий</t>
  </si>
  <si>
    <t>853.63 руб.</t>
  </si>
  <si>
    <t>PVH-110223</t>
  </si>
  <si>
    <t>Шланг саморастягивающийся 7,5-22,5м в комплекте с коннекторами и пистолетом, синий</t>
  </si>
  <si>
    <t>1 108.22 руб.</t>
  </si>
  <si>
    <t>PVH-110224</t>
  </si>
  <si>
    <t>Шланг саморастягивающийся 10-30м в комплекте с коннекторами и пистолетом, синий</t>
  </si>
  <si>
    <t>1 454.54 руб.</t>
  </si>
  <si>
    <t>PVH-111001</t>
  </si>
  <si>
    <t>Шланг напорно-всасывающий ПВХ 3/4" (19мм) прозрачный (-30*+60*, 4бар) бухта 30м</t>
  </si>
  <si>
    <t>1 782.00 руб.</t>
  </si>
  <si>
    <t>PVH-111002</t>
  </si>
  <si>
    <t>Шланг напорно-всасывающий ПВХ 1" (25мм) прозрачный (-30*+60*, 4бар) бухта 30м</t>
  </si>
  <si>
    <t>2 592.00 руб.</t>
  </si>
  <si>
    <t>PVH-111003</t>
  </si>
  <si>
    <t>Шланг напорно-всасывающий ПВХ 11/4" (32мм) прозрачный (-30*+60*, 4бар) бухта 30м</t>
  </si>
  <si>
    <t>3 240.00 руб.</t>
  </si>
  <si>
    <t>PVH-111004</t>
  </si>
  <si>
    <t>Шланг напорно-всасывающий ПВХ 11/2" (38мм) прозрачный (-30*+60*, 4бар) бухта 30м</t>
  </si>
  <si>
    <t>3 780.00 руб.</t>
  </si>
  <si>
    <t>PVH-111005</t>
  </si>
  <si>
    <t>Шланг напорно-всасывающий ПВХ 2" (50мм) прозрачный (-30*+60*, 4бар) бухта 30м</t>
  </si>
  <si>
    <t>5 580.00 руб.</t>
  </si>
  <si>
    <t>PVH-111006</t>
  </si>
  <si>
    <t>Шланг напорно-всасывающий ПВХ 21/2" (63мм) прозрачный (-30*+60*, 4бар) бухта 30м</t>
  </si>
  <si>
    <t>9 720.00 руб.</t>
  </si>
  <si>
    <t>PVH-111007</t>
  </si>
  <si>
    <t>Шланг напорно-всасывающий ПВХ 3" (75мм) прозрачный (-30*+60*, 4бар) бухта 30м</t>
  </si>
  <si>
    <t>13 860.00 руб.</t>
  </si>
  <si>
    <t>PVH-111008</t>
  </si>
  <si>
    <t>Шланг напорно-всасывающий ПВХ 4" (100мм) прозрачный (-30*+60*, 4бар) бухта 30м</t>
  </si>
  <si>
    <t>20 700.00 руб.</t>
  </si>
  <si>
    <t>PVH-111009</t>
  </si>
  <si>
    <t>Трубка ПВХ однослойная 4х6мм. прозрачная пищевая (200 метров)</t>
  </si>
  <si>
    <t>2 059.20 руб.</t>
  </si>
  <si>
    <t>PVH-111010</t>
  </si>
  <si>
    <t>Трубка ПВХ однослойная 6х8мм. прозрачная пищевая (50 метров)</t>
  </si>
  <si>
    <t>918.00 руб.</t>
  </si>
  <si>
    <t>PVH-111011</t>
  </si>
  <si>
    <t>Трубка ПВХ однослойная 8х10мм. прозрачная пищевая (50 метров)</t>
  </si>
  <si>
    <t>1 159.20 руб.</t>
  </si>
  <si>
    <t>PVH-111012</t>
  </si>
  <si>
    <t>Трубка ПВХ однослойная 10х12мм. прозрачная пищевая (50 метров)</t>
  </si>
  <si>
    <t>1 566.00 руб.</t>
  </si>
  <si>
    <t>PVH-111013</t>
  </si>
  <si>
    <t>Трубка ПВХ однослойная 12х14мм. прозрачная пищевая (50 метров)</t>
  </si>
  <si>
    <t>1 801.80 руб.</t>
  </si>
  <si>
    <t>PVH-111014</t>
  </si>
  <si>
    <t>Трубка ПВХ однослойная 14х17мм. прозрачная пищевая (50 метров)</t>
  </si>
  <si>
    <t>2 574.00 руб.</t>
  </si>
  <si>
    <t>PVH-111015</t>
  </si>
  <si>
    <t>Трубка ПВХ однослойная 18х21мм. прозрачная пищевая (50 метров)</t>
  </si>
  <si>
    <t>3 088.80 руб.</t>
  </si>
  <si>
    <t>PVH-120011</t>
  </si>
  <si>
    <t>Шланг напорно-всасывающий ПВХ черный, под ПНД 22х25 мм, бухта 30 м   TUBOFLEX</t>
  </si>
  <si>
    <t>4 296.81 руб.</t>
  </si>
  <si>
    <t>SIO-100201</t>
  </si>
  <si>
    <t>4459-00</t>
  </si>
  <si>
    <t>Соединитель (коннектор) для шланга 1/2", без аквастопа, пластик ЖУК</t>
  </si>
  <si>
    <t>102.30 руб.</t>
  </si>
  <si>
    <t>SIO-100202</t>
  </si>
  <si>
    <t>4466-00</t>
  </si>
  <si>
    <t>Соединитель (коннектор) для шланга 3/4", без аквастопа, пластик ЖУК</t>
  </si>
  <si>
    <t>122.10 руб.</t>
  </si>
  <si>
    <t>SIO-100203</t>
  </si>
  <si>
    <t>330801-00</t>
  </si>
  <si>
    <t>Соединитель (коннектор) для шланга 1/2", с аквастопом, пластик ЖУК</t>
  </si>
  <si>
    <t>114.40 руб.</t>
  </si>
  <si>
    <t>SIO-100204</t>
  </si>
  <si>
    <t>330795-00</t>
  </si>
  <si>
    <t>Соединитель (коннектор) для шланга 3/4", с аквастопом, пластик ЖУК</t>
  </si>
  <si>
    <t>SIO-100205</t>
  </si>
  <si>
    <t>5809Е</t>
  </si>
  <si>
    <t>Соединитель (коннектор) для шланга 1/2", без аквастопа, мягкий пластик</t>
  </si>
  <si>
    <t>110.00 руб.</t>
  </si>
  <si>
    <t>SIO-100206</t>
  </si>
  <si>
    <t>5819Е</t>
  </si>
  <si>
    <t>Соединитель (коннектор) для шланга 3/4", без аквастопа, мягкий пластик</t>
  </si>
  <si>
    <t>123.20 руб.</t>
  </si>
  <si>
    <t>SIO-100208</t>
  </si>
  <si>
    <t>5820Е</t>
  </si>
  <si>
    <t>Соединитель (коннектор) для шланга 3/4", с аквастопом, мягкий пластик</t>
  </si>
  <si>
    <t>129.80 руб.</t>
  </si>
  <si>
    <t>SIO-100209</t>
  </si>
  <si>
    <t>5808Е</t>
  </si>
  <si>
    <t>Муфта соединительная для шлангов 1/2"-1/2" мягкий пластик</t>
  </si>
  <si>
    <t>88.00 руб.</t>
  </si>
  <si>
    <t>SIO-100210</t>
  </si>
  <si>
    <t>5818Е</t>
  </si>
  <si>
    <t>Муфта соединительная для шлангов 3/4"-3/4" мягкий пластик</t>
  </si>
  <si>
    <t>SIO-100211</t>
  </si>
  <si>
    <t>Разветвитель на кран 2-х канальный пластик с адаптером 1/2-3/4 внутр р.</t>
  </si>
  <si>
    <t>176.00 руб.</t>
  </si>
  <si>
    <t>SIO-100212</t>
  </si>
  <si>
    <t>Соединитель штуцерный под коннектор для шлангов</t>
  </si>
  <si>
    <t>55.00 руб.</t>
  </si>
  <si>
    <t>SIO-100213</t>
  </si>
  <si>
    <t>Тройник штуцерный под коннектор для шлангов</t>
  </si>
  <si>
    <t>63.80 руб.</t>
  </si>
  <si>
    <t>SIO-100214</t>
  </si>
  <si>
    <t>Штуцер для шлангов 1/2" внутренняя резьба, пластик</t>
  </si>
  <si>
    <t>46.20 руб.</t>
  </si>
  <si>
    <t>SIO-100215</t>
  </si>
  <si>
    <t>Штуцер для шлангов 3/4" внутренняя резьба, пластик</t>
  </si>
  <si>
    <t>SIO-100216</t>
  </si>
  <si>
    <t>Штуцер для шлангов 1/2" наружняя резьба, пластик</t>
  </si>
  <si>
    <t>SIO-100217</t>
  </si>
  <si>
    <t>Штуцер для шлангов 3/4" наружняя резьба, пластик</t>
  </si>
  <si>
    <t>41.80 руб.</t>
  </si>
  <si>
    <t>SIO-100218</t>
  </si>
  <si>
    <t>4435-00</t>
  </si>
  <si>
    <t>Штуцер для шлангов 1/2" внутренняя резьба, пластик ЖУК</t>
  </si>
  <si>
    <t>35.20 руб.</t>
  </si>
  <si>
    <t>SIO-100219</t>
  </si>
  <si>
    <t>332782-00</t>
  </si>
  <si>
    <t>Штуцер для шлангов 3/4" внутренняя резьба, пластик ЖУК</t>
  </si>
  <si>
    <t>SIO-100220</t>
  </si>
  <si>
    <t>4411-00</t>
  </si>
  <si>
    <t>Штуцер для шлангов 1/2" и 3/4 внутренняя резьба, пластик</t>
  </si>
  <si>
    <t>34.98 руб.</t>
  </si>
  <si>
    <t>SIO-100221</t>
  </si>
  <si>
    <t>0567-00</t>
  </si>
  <si>
    <t>Насадка  распылительная 1/2"-3/4" ЖУК</t>
  </si>
  <si>
    <t>92.40 руб.</t>
  </si>
  <si>
    <t>SIO-100222</t>
  </si>
  <si>
    <t>330788-00</t>
  </si>
  <si>
    <t>Насадка на шланг регулируемая ЖУК</t>
  </si>
  <si>
    <t>SIO-100223</t>
  </si>
  <si>
    <t>3247-00</t>
  </si>
  <si>
    <t>Пистолет для полива 1 режим с фиксатором ЖУК</t>
  </si>
  <si>
    <t>255.20 руб.</t>
  </si>
  <si>
    <t>SIO-100224</t>
  </si>
  <si>
    <t>3261-00</t>
  </si>
  <si>
    <t>261.80 руб.</t>
  </si>
  <si>
    <t>SIO-100225</t>
  </si>
  <si>
    <t>YM7208</t>
  </si>
  <si>
    <t>Пистолет для полива 1 режим, пластик, мягкая ручка</t>
  </si>
  <si>
    <t>382.80 руб.</t>
  </si>
  <si>
    <t>SIO-100226</t>
  </si>
  <si>
    <t>Пистолет для полива 1 режим, металл</t>
  </si>
  <si>
    <t>968.00 руб.</t>
  </si>
  <si>
    <t>SIO-100227</t>
  </si>
  <si>
    <t>7204D</t>
  </si>
  <si>
    <t>Пистолет для полива 8 режимов, металл, мягкая ручка</t>
  </si>
  <si>
    <t>1 064.80 руб.</t>
  </si>
  <si>
    <t>SIO-100228</t>
  </si>
  <si>
    <t>Пистолет для полива 7 режимов, металл, мягкая ручка</t>
  </si>
  <si>
    <t>1 113.20 руб.</t>
  </si>
  <si>
    <t>SIO-100229</t>
  </si>
  <si>
    <t>Душ металл 9 режимов Belamos короткий (6307)</t>
  </si>
  <si>
    <t>1 240.80 руб.</t>
  </si>
  <si>
    <t>SIO-100230</t>
  </si>
  <si>
    <t>Душ металл телескопический 9 режимов Belamos (6303)</t>
  </si>
  <si>
    <t>1 504.80 руб.</t>
  </si>
  <si>
    <t>SIO-100231</t>
  </si>
  <si>
    <t>Душ металл 9 режимов Belamos (6305)</t>
  </si>
  <si>
    <t>1 632.40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</si>
</sst>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SUM(J2:J131)</f>
        <v>0</v>
      </c>
      <c r="K1" s="4" t="s">
        <v>9</v>
      </c>
      <c r="L1" s="5"/>
    </row>
    <row r="2" spans="1:12">
      <c r="A2" s="1"/>
      <c r="B2" s="1">
        <v>882931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K2*236.72</f>
        <v>0</v>
      </c>
    </row>
    <row r="3" spans="1:12">
      <c r="A3" s="1"/>
      <c r="B3" s="1">
        <v>882932</v>
      </c>
      <c r="C3" s="1" t="s">
        <v>14</v>
      </c>
      <c r="D3" s="1"/>
      <c r="E3" s="3" t="s">
        <v>15</v>
      </c>
      <c r="F3" s="1" t="s">
        <v>16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K3*223.68</f>
        <v>0</v>
      </c>
    </row>
    <row r="4" spans="1:12">
      <c r="A4" s="1"/>
      <c r="B4" s="1">
        <v>882933</v>
      </c>
      <c r="C4" s="1" t="s">
        <v>17</v>
      </c>
      <c r="D4" s="1"/>
      <c r="E4" s="3" t="s">
        <v>18</v>
      </c>
      <c r="F4" s="1" t="s">
        <v>16</v>
      </c>
      <c r="G4" s="1">
        <v>0</v>
      </c>
      <c r="H4" s="1">
        <v>0</v>
      </c>
      <c r="I4" s="1">
        <v>0</v>
      </c>
      <c r="J4" s="1" t="s">
        <v>13</v>
      </c>
      <c r="K4" s="2"/>
      <c r="L4" s="5">
        <f>K4*223.68</f>
        <v>0</v>
      </c>
    </row>
    <row r="5" spans="1:12">
      <c r="A5" s="1"/>
      <c r="B5" s="1">
        <v>882934</v>
      </c>
      <c r="C5" s="1" t="s">
        <v>19</v>
      </c>
      <c r="D5" s="1"/>
      <c r="E5" s="3" t="s">
        <v>20</v>
      </c>
      <c r="F5" s="1" t="s">
        <v>12</v>
      </c>
      <c r="G5" s="1">
        <v>0</v>
      </c>
      <c r="H5" s="1">
        <v>0</v>
      </c>
      <c r="I5" s="1">
        <v>0</v>
      </c>
      <c r="J5" s="1" t="s">
        <v>13</v>
      </c>
      <c r="K5" s="2"/>
      <c r="L5" s="5">
        <f>K5*236.72</f>
        <v>0</v>
      </c>
    </row>
    <row r="6" spans="1:12">
      <c r="A6" s="1"/>
      <c r="B6" s="1">
        <v>882935</v>
      </c>
      <c r="C6" s="1" t="s">
        <v>21</v>
      </c>
      <c r="D6" s="1"/>
      <c r="E6" s="3" t="s">
        <v>22</v>
      </c>
      <c r="F6" s="1" t="s">
        <v>23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K6*515.10</f>
        <v>0</v>
      </c>
    </row>
    <row r="7" spans="1:12">
      <c r="A7" s="1"/>
      <c r="B7" s="1">
        <v>882936</v>
      </c>
      <c r="C7" s="1" t="s">
        <v>24</v>
      </c>
      <c r="D7" s="1"/>
      <c r="E7" s="3" t="s">
        <v>25</v>
      </c>
      <c r="F7" s="1" t="s">
        <v>26</v>
      </c>
      <c r="G7" s="1">
        <v>0</v>
      </c>
      <c r="H7" s="1">
        <v>0</v>
      </c>
      <c r="I7" s="1">
        <v>0</v>
      </c>
      <c r="J7" s="1" t="s">
        <v>13</v>
      </c>
      <c r="K7" s="2"/>
      <c r="L7" s="5">
        <f>K7*705.34</f>
        <v>0</v>
      </c>
    </row>
    <row r="8" spans="1:12">
      <c r="A8" s="1"/>
      <c r="B8" s="1">
        <v>882937</v>
      </c>
      <c r="C8" s="1" t="s">
        <v>27</v>
      </c>
      <c r="D8" s="1"/>
      <c r="E8" s="3" t="s">
        <v>28</v>
      </c>
      <c r="F8" s="1" t="s">
        <v>29</v>
      </c>
      <c r="G8" s="1">
        <v>0</v>
      </c>
      <c r="H8" s="1">
        <v>0</v>
      </c>
      <c r="I8" s="1">
        <v>0</v>
      </c>
      <c r="J8" s="1" t="s">
        <v>13</v>
      </c>
      <c r="K8" s="2"/>
      <c r="L8" s="5">
        <f>K8*559.16</f>
        <v>0</v>
      </c>
    </row>
    <row r="9" spans="1:12">
      <c r="A9" s="1"/>
      <c r="B9" s="1">
        <v>882938</v>
      </c>
      <c r="C9" s="1" t="s">
        <v>30</v>
      </c>
      <c r="D9" s="1"/>
      <c r="E9" s="3" t="s">
        <v>31</v>
      </c>
      <c r="F9" s="1" t="s">
        <v>32</v>
      </c>
      <c r="G9" s="1">
        <v>0</v>
      </c>
      <c r="H9" s="1">
        <v>0</v>
      </c>
      <c r="I9" s="1">
        <v>0</v>
      </c>
      <c r="J9" s="1" t="s">
        <v>13</v>
      </c>
      <c r="K9" s="2"/>
      <c r="L9" s="5">
        <f>K9*675.64</f>
        <v>0</v>
      </c>
    </row>
    <row r="10" spans="1:12">
      <c r="A10" s="1"/>
      <c r="B10" s="1">
        <v>882939</v>
      </c>
      <c r="C10" s="1" t="s">
        <v>33</v>
      </c>
      <c r="D10" s="1"/>
      <c r="E10" s="3" t="s">
        <v>34</v>
      </c>
      <c r="F10" s="1" t="s">
        <v>35</v>
      </c>
      <c r="G10" s="1">
        <v>0</v>
      </c>
      <c r="H10" s="1">
        <v>0</v>
      </c>
      <c r="I10" s="1">
        <v>0</v>
      </c>
      <c r="J10" s="1" t="s">
        <v>13</v>
      </c>
      <c r="K10" s="2"/>
      <c r="L10" s="5">
        <f>K10*440.20</f>
        <v>0</v>
      </c>
    </row>
    <row r="11" spans="1:12">
      <c r="A11" s="1"/>
      <c r="B11" s="1">
        <v>882940</v>
      </c>
      <c r="C11" s="1" t="s">
        <v>36</v>
      </c>
      <c r="D11" s="1"/>
      <c r="E11" s="3" t="s">
        <v>34</v>
      </c>
      <c r="F11" s="1" t="s">
        <v>35</v>
      </c>
      <c r="G11" s="1">
        <v>0</v>
      </c>
      <c r="H11" s="1">
        <v>0</v>
      </c>
      <c r="I11" s="1">
        <v>0</v>
      </c>
      <c r="J11" s="1" t="s">
        <v>13</v>
      </c>
      <c r="K11" s="2"/>
      <c r="L11" s="5">
        <f>K11*440.20</f>
        <v>0</v>
      </c>
    </row>
    <row r="12" spans="1:12">
      <c r="A12" s="1"/>
      <c r="B12" s="1">
        <v>882941</v>
      </c>
      <c r="C12" s="1" t="s">
        <v>37</v>
      </c>
      <c r="D12" s="1"/>
      <c r="E12" s="3" t="s">
        <v>38</v>
      </c>
      <c r="F12" s="1" t="s">
        <v>39</v>
      </c>
      <c r="G12" s="1">
        <v>0</v>
      </c>
      <c r="H12" s="1">
        <v>0</v>
      </c>
      <c r="I12" s="1">
        <v>0</v>
      </c>
      <c r="J12" s="1" t="s">
        <v>13</v>
      </c>
      <c r="K12" s="2"/>
      <c r="L12" s="5">
        <f>K12*602.40</f>
        <v>0</v>
      </c>
    </row>
    <row r="13" spans="1:12">
      <c r="A13" s="1"/>
      <c r="B13" s="1">
        <v>882942</v>
      </c>
      <c r="C13" s="1" t="s">
        <v>40</v>
      </c>
      <c r="D13" s="1"/>
      <c r="E13" s="3" t="s">
        <v>41</v>
      </c>
      <c r="F13" s="1" t="s">
        <v>42</v>
      </c>
      <c r="G13" s="1">
        <v>0</v>
      </c>
      <c r="H13" s="1">
        <v>0</v>
      </c>
      <c r="I13" s="1">
        <v>0</v>
      </c>
      <c r="J13" s="1" t="s">
        <v>13</v>
      </c>
      <c r="K13" s="2"/>
      <c r="L13" s="5">
        <f>K13*304.40</f>
        <v>0</v>
      </c>
    </row>
    <row r="14" spans="1:12">
      <c r="A14" s="1"/>
      <c r="B14" s="1">
        <v>882943</v>
      </c>
      <c r="C14" s="1" t="s">
        <v>43</v>
      </c>
      <c r="D14" s="1"/>
      <c r="E14" s="3" t="s">
        <v>44</v>
      </c>
      <c r="F14" s="1" t="s">
        <v>45</v>
      </c>
      <c r="G14" s="1">
        <v>0</v>
      </c>
      <c r="H14" s="1">
        <v>0</v>
      </c>
      <c r="I14" s="1">
        <v>0</v>
      </c>
      <c r="J14" s="1" t="s">
        <v>13</v>
      </c>
      <c r="K14" s="2"/>
      <c r="L14" s="5">
        <f>K14*375.32</f>
        <v>0</v>
      </c>
    </row>
    <row r="15" spans="1:12">
      <c r="A15" s="1"/>
      <c r="B15" s="1">
        <v>882681</v>
      </c>
      <c r="C15" s="1" t="s">
        <v>46</v>
      </c>
      <c r="D15" s="1"/>
      <c r="E15" s="3" t="s">
        <v>47</v>
      </c>
      <c r="F15" s="1" t="s">
        <v>48</v>
      </c>
      <c r="G15" s="1" t="s">
        <v>49</v>
      </c>
      <c r="H15" s="1">
        <v>0</v>
      </c>
      <c r="I15" s="1">
        <v>0</v>
      </c>
      <c r="J15" s="1" t="s">
        <v>50</v>
      </c>
      <c r="K15" s="2"/>
      <c r="L15" s="5">
        <f>K15*1002.56</f>
        <v>0</v>
      </c>
    </row>
    <row r="16" spans="1:12">
      <c r="A16" s="1"/>
      <c r="B16" s="1">
        <v>882682</v>
      </c>
      <c r="C16" s="1" t="s">
        <v>51</v>
      </c>
      <c r="D16" s="1"/>
      <c r="E16" s="3" t="s">
        <v>52</v>
      </c>
      <c r="F16" s="1" t="s">
        <v>53</v>
      </c>
      <c r="G16" s="1">
        <v>0</v>
      </c>
      <c r="H16" s="1">
        <v>0</v>
      </c>
      <c r="I16" s="1">
        <v>0</v>
      </c>
      <c r="J16" s="1" t="s">
        <v>50</v>
      </c>
      <c r="K16" s="2"/>
      <c r="L16" s="5">
        <f>K16*2005.13</f>
        <v>0</v>
      </c>
    </row>
    <row r="17" spans="1:12">
      <c r="A17" s="1"/>
      <c r="B17" s="1">
        <v>882683</v>
      </c>
      <c r="C17" s="1" t="s">
        <v>54</v>
      </c>
      <c r="D17" s="1"/>
      <c r="E17" s="3" t="s">
        <v>55</v>
      </c>
      <c r="F17" s="1" t="s">
        <v>56</v>
      </c>
      <c r="G17" s="1" t="s">
        <v>57</v>
      </c>
      <c r="H17" s="1">
        <v>0</v>
      </c>
      <c r="I17" s="1">
        <v>0</v>
      </c>
      <c r="J17" s="1" t="s">
        <v>50</v>
      </c>
      <c r="K17" s="2"/>
      <c r="L17" s="5">
        <f>K17*1403.59</f>
        <v>0</v>
      </c>
    </row>
    <row r="18" spans="1:12">
      <c r="A18" s="1"/>
      <c r="B18" s="1">
        <v>882684</v>
      </c>
      <c r="C18" s="1" t="s">
        <v>58</v>
      </c>
      <c r="D18" s="1"/>
      <c r="E18" s="3" t="s">
        <v>59</v>
      </c>
      <c r="F18" s="1" t="s">
        <v>60</v>
      </c>
      <c r="G18" s="1">
        <v>0</v>
      </c>
      <c r="H18" s="1">
        <v>0</v>
      </c>
      <c r="I18" s="1">
        <v>0</v>
      </c>
      <c r="J18" s="1" t="s">
        <v>50</v>
      </c>
      <c r="K18" s="2"/>
      <c r="L18" s="5">
        <f>K18*2807.18</f>
        <v>0</v>
      </c>
    </row>
    <row r="19" spans="1:12">
      <c r="A19" s="1"/>
      <c r="B19" s="1">
        <v>882685</v>
      </c>
      <c r="C19" s="1" t="s">
        <v>61</v>
      </c>
      <c r="D19" s="1"/>
      <c r="E19" s="3" t="s">
        <v>62</v>
      </c>
      <c r="F19" s="1" t="s">
        <v>63</v>
      </c>
      <c r="G19" s="1">
        <v>0</v>
      </c>
      <c r="H19" s="1">
        <v>0</v>
      </c>
      <c r="I19" s="1">
        <v>0</v>
      </c>
      <c r="J19" s="1" t="s">
        <v>50</v>
      </c>
      <c r="K19" s="2"/>
      <c r="L19" s="5">
        <f>K19*979.36</f>
        <v>0</v>
      </c>
    </row>
    <row r="20" spans="1:12">
      <c r="A20" s="1"/>
      <c r="B20" s="1">
        <v>882686</v>
      </c>
      <c r="C20" s="1" t="s">
        <v>64</v>
      </c>
      <c r="D20" s="1"/>
      <c r="E20" s="3" t="s">
        <v>65</v>
      </c>
      <c r="F20" s="1" t="s">
        <v>66</v>
      </c>
      <c r="G20" s="1">
        <v>0</v>
      </c>
      <c r="H20" s="1">
        <v>0</v>
      </c>
      <c r="I20" s="1">
        <v>0</v>
      </c>
      <c r="J20" s="1" t="s">
        <v>50</v>
      </c>
      <c r="K20" s="2"/>
      <c r="L20" s="5">
        <f>K20*1958.72</f>
        <v>0</v>
      </c>
    </row>
    <row r="21" spans="1:12">
      <c r="A21" s="1"/>
      <c r="B21" s="1">
        <v>882687</v>
      </c>
      <c r="C21" s="1" t="s">
        <v>67</v>
      </c>
      <c r="D21" s="1"/>
      <c r="E21" s="3" t="s">
        <v>68</v>
      </c>
      <c r="F21" s="1" t="s">
        <v>69</v>
      </c>
      <c r="G21" s="1">
        <v>0</v>
      </c>
      <c r="H21" s="1">
        <v>0</v>
      </c>
      <c r="I21" s="1">
        <v>0</v>
      </c>
      <c r="J21" s="1" t="s">
        <v>50</v>
      </c>
      <c r="K21" s="2"/>
      <c r="L21" s="5">
        <f>K21*1371.10</f>
        <v>0</v>
      </c>
    </row>
    <row r="22" spans="1:12">
      <c r="A22" s="1"/>
      <c r="B22" s="1">
        <v>882688</v>
      </c>
      <c r="C22" s="1" t="s">
        <v>70</v>
      </c>
      <c r="D22" s="1"/>
      <c r="E22" s="3" t="s">
        <v>71</v>
      </c>
      <c r="F22" s="1" t="s">
        <v>72</v>
      </c>
      <c r="G22" s="1">
        <v>0</v>
      </c>
      <c r="H22" s="1">
        <v>0</v>
      </c>
      <c r="I22" s="1">
        <v>0</v>
      </c>
      <c r="J22" s="1" t="s">
        <v>50</v>
      </c>
      <c r="K22" s="2"/>
      <c r="L22" s="5">
        <f>K22*2742.20</f>
        <v>0</v>
      </c>
    </row>
    <row r="23" spans="1:12">
      <c r="A23" s="1"/>
      <c r="B23" s="1">
        <v>882689</v>
      </c>
      <c r="C23" s="1" t="s">
        <v>73</v>
      </c>
      <c r="D23" s="1"/>
      <c r="E23" s="3" t="s">
        <v>74</v>
      </c>
      <c r="F23" s="1" t="s">
        <v>75</v>
      </c>
      <c r="G23" s="1">
        <v>9</v>
      </c>
      <c r="H23" s="1">
        <v>0</v>
      </c>
      <c r="I23" s="1">
        <v>0</v>
      </c>
      <c r="J23" s="1" t="s">
        <v>50</v>
      </c>
      <c r="K23" s="2"/>
      <c r="L23" s="5">
        <f>K23*1455.77</f>
        <v>0</v>
      </c>
    </row>
    <row r="24" spans="1:12">
      <c r="A24" s="1"/>
      <c r="B24" s="1">
        <v>882690</v>
      </c>
      <c r="C24" s="1" t="s">
        <v>76</v>
      </c>
      <c r="D24" s="1"/>
      <c r="E24" s="3" t="s">
        <v>77</v>
      </c>
      <c r="F24" s="1" t="s">
        <v>78</v>
      </c>
      <c r="G24" s="1">
        <v>0</v>
      </c>
      <c r="H24" s="1">
        <v>0</v>
      </c>
      <c r="I24" s="1">
        <v>0</v>
      </c>
      <c r="J24" s="1" t="s">
        <v>50</v>
      </c>
      <c r="K24" s="2"/>
      <c r="L24" s="5">
        <f>K24*2911.53</f>
        <v>0</v>
      </c>
    </row>
    <row r="25" spans="1:12">
      <c r="A25" s="1"/>
      <c r="B25" s="1">
        <v>882691</v>
      </c>
      <c r="C25" s="1" t="s">
        <v>79</v>
      </c>
      <c r="D25" s="1"/>
      <c r="E25" s="3" t="s">
        <v>80</v>
      </c>
      <c r="F25" s="1" t="s">
        <v>81</v>
      </c>
      <c r="G25" s="1">
        <v>0</v>
      </c>
      <c r="H25" s="1">
        <v>0</v>
      </c>
      <c r="I25" s="1">
        <v>0</v>
      </c>
      <c r="J25" s="1" t="s">
        <v>50</v>
      </c>
      <c r="K25" s="2"/>
      <c r="L25" s="5">
        <f>K25*2426.28</f>
        <v>0</v>
      </c>
    </row>
    <row r="26" spans="1:12">
      <c r="A26" s="1"/>
      <c r="B26" s="1">
        <v>882692</v>
      </c>
      <c r="C26" s="1" t="s">
        <v>82</v>
      </c>
      <c r="D26" s="1"/>
      <c r="E26" s="3" t="s">
        <v>83</v>
      </c>
      <c r="F26" s="1" t="s">
        <v>84</v>
      </c>
      <c r="G26" s="1">
        <v>0</v>
      </c>
      <c r="H26" s="1">
        <v>0</v>
      </c>
      <c r="I26" s="1">
        <v>0</v>
      </c>
      <c r="J26" s="1" t="s">
        <v>50</v>
      </c>
      <c r="K26" s="2"/>
      <c r="L26" s="5">
        <f>K26*4852.55</f>
        <v>0</v>
      </c>
    </row>
    <row r="27" spans="1:12">
      <c r="A27" s="1"/>
      <c r="B27" s="1">
        <v>882693</v>
      </c>
      <c r="C27" s="1" t="s">
        <v>85</v>
      </c>
      <c r="D27" s="1"/>
      <c r="E27" s="3" t="s">
        <v>86</v>
      </c>
      <c r="F27" s="1" t="s">
        <v>87</v>
      </c>
      <c r="G27" s="1">
        <v>0</v>
      </c>
      <c r="H27" s="1">
        <v>0</v>
      </c>
      <c r="I27" s="1">
        <v>0</v>
      </c>
      <c r="J27" s="1" t="s">
        <v>50</v>
      </c>
      <c r="K27" s="2"/>
      <c r="L27" s="5">
        <f>K27*1462.21</f>
        <v>0</v>
      </c>
    </row>
    <row r="28" spans="1:12">
      <c r="A28" s="1"/>
      <c r="B28" s="1">
        <v>882694</v>
      </c>
      <c r="C28" s="1" t="s">
        <v>88</v>
      </c>
      <c r="D28" s="1"/>
      <c r="E28" s="3" t="s">
        <v>89</v>
      </c>
      <c r="F28" s="1" t="s">
        <v>90</v>
      </c>
      <c r="G28" s="1">
        <v>0</v>
      </c>
      <c r="H28" s="1">
        <v>0</v>
      </c>
      <c r="I28" s="1">
        <v>0</v>
      </c>
      <c r="J28" s="1" t="s">
        <v>50</v>
      </c>
      <c r="K28" s="2"/>
      <c r="L28" s="5">
        <f>K28*2924.42</f>
        <v>0</v>
      </c>
    </row>
    <row r="29" spans="1:12">
      <c r="A29" s="1"/>
      <c r="B29" s="1">
        <v>882695</v>
      </c>
      <c r="C29" s="1" t="s">
        <v>91</v>
      </c>
      <c r="D29" s="1"/>
      <c r="E29" s="3" t="s">
        <v>92</v>
      </c>
      <c r="F29" s="1" t="s">
        <v>93</v>
      </c>
      <c r="G29" s="1">
        <v>9</v>
      </c>
      <c r="H29" s="1">
        <v>0</v>
      </c>
      <c r="I29" s="1">
        <v>0</v>
      </c>
      <c r="J29" s="1" t="s">
        <v>50</v>
      </c>
      <c r="K29" s="2"/>
      <c r="L29" s="5">
        <f>K29*2437.01</f>
        <v>0</v>
      </c>
    </row>
    <row r="30" spans="1:12">
      <c r="A30" s="1"/>
      <c r="B30" s="1">
        <v>882696</v>
      </c>
      <c r="C30" s="1" t="s">
        <v>94</v>
      </c>
      <c r="D30" s="1"/>
      <c r="E30" s="3" t="s">
        <v>95</v>
      </c>
      <c r="F30" s="1" t="s">
        <v>96</v>
      </c>
      <c r="G30" s="1">
        <v>0</v>
      </c>
      <c r="H30" s="1">
        <v>0</v>
      </c>
      <c r="I30" s="1">
        <v>0</v>
      </c>
      <c r="J30" s="1" t="s">
        <v>50</v>
      </c>
      <c r="K30" s="2"/>
      <c r="L30" s="5">
        <f>K30*4874.03</f>
        <v>0</v>
      </c>
    </row>
    <row r="31" spans="1:12">
      <c r="A31" s="1"/>
      <c r="B31" s="1">
        <v>882697</v>
      </c>
      <c r="C31" s="1" t="s">
        <v>97</v>
      </c>
      <c r="D31" s="1"/>
      <c r="E31" s="3" t="s">
        <v>98</v>
      </c>
      <c r="F31" s="1" t="s">
        <v>99</v>
      </c>
      <c r="G31" s="1">
        <v>0</v>
      </c>
      <c r="H31" s="1">
        <v>0</v>
      </c>
      <c r="I31" s="1">
        <v>0</v>
      </c>
      <c r="J31" s="1" t="s">
        <v>50</v>
      </c>
      <c r="K31" s="2"/>
      <c r="L31" s="5">
        <f>K31*1789.22</f>
        <v>0</v>
      </c>
    </row>
    <row r="32" spans="1:12">
      <c r="A32" s="1"/>
      <c r="B32" s="1">
        <v>882698</v>
      </c>
      <c r="C32" s="1" t="s">
        <v>100</v>
      </c>
      <c r="D32" s="1"/>
      <c r="E32" s="3" t="s">
        <v>101</v>
      </c>
      <c r="F32" s="1" t="s">
        <v>102</v>
      </c>
      <c r="G32" s="1">
        <v>0</v>
      </c>
      <c r="H32" s="1">
        <v>0</v>
      </c>
      <c r="I32" s="1">
        <v>0</v>
      </c>
      <c r="J32" s="1" t="s">
        <v>50</v>
      </c>
      <c r="K32" s="2"/>
      <c r="L32" s="5">
        <f>K32*3578.44</f>
        <v>0</v>
      </c>
    </row>
    <row r="33" spans="1:12">
      <c r="A33" s="1"/>
      <c r="B33" s="1">
        <v>882699</v>
      </c>
      <c r="C33" s="1" t="s">
        <v>103</v>
      </c>
      <c r="D33" s="1"/>
      <c r="E33" s="3" t="s">
        <v>104</v>
      </c>
      <c r="F33" s="1" t="s">
        <v>105</v>
      </c>
      <c r="G33" s="1">
        <v>9</v>
      </c>
      <c r="H33" s="1">
        <v>0</v>
      </c>
      <c r="I33" s="1">
        <v>0</v>
      </c>
      <c r="J33" s="1" t="s">
        <v>50</v>
      </c>
      <c r="K33" s="2"/>
      <c r="L33" s="5">
        <f>K33*2963.39</f>
        <v>0</v>
      </c>
    </row>
    <row r="34" spans="1:12">
      <c r="A34" s="1"/>
      <c r="B34" s="1">
        <v>882700</v>
      </c>
      <c r="C34" s="1" t="s">
        <v>106</v>
      </c>
      <c r="D34" s="1"/>
      <c r="E34" s="3" t="s">
        <v>107</v>
      </c>
      <c r="F34" s="1" t="s">
        <v>108</v>
      </c>
      <c r="G34" s="1">
        <v>0</v>
      </c>
      <c r="H34" s="1">
        <v>0</v>
      </c>
      <c r="I34" s="1">
        <v>0</v>
      </c>
      <c r="J34" s="1" t="s">
        <v>50</v>
      </c>
      <c r="K34" s="2"/>
      <c r="L34" s="5">
        <f>K34*5926.78</f>
        <v>0</v>
      </c>
    </row>
    <row r="35" spans="1:12">
      <c r="A35" s="1"/>
      <c r="B35" s="1">
        <v>882701</v>
      </c>
      <c r="C35" s="1" t="s">
        <v>109</v>
      </c>
      <c r="D35" s="1"/>
      <c r="E35" s="3" t="s">
        <v>110</v>
      </c>
      <c r="F35" s="1" t="s">
        <v>111</v>
      </c>
      <c r="G35" s="1">
        <v>0</v>
      </c>
      <c r="H35" s="1">
        <v>0</v>
      </c>
      <c r="I35" s="1">
        <v>0</v>
      </c>
      <c r="J35" s="1" t="s">
        <v>50</v>
      </c>
      <c r="K35" s="2"/>
      <c r="L35" s="5">
        <f>K35*2048.46</f>
        <v>0</v>
      </c>
    </row>
    <row r="36" spans="1:12">
      <c r="A36" s="1"/>
      <c r="B36" s="1">
        <v>882702</v>
      </c>
      <c r="C36" s="1" t="s">
        <v>112</v>
      </c>
      <c r="D36" s="1"/>
      <c r="E36" s="3" t="s">
        <v>113</v>
      </c>
      <c r="F36" s="1" t="s">
        <v>114</v>
      </c>
      <c r="G36" s="1">
        <v>0</v>
      </c>
      <c r="H36" s="1">
        <v>0</v>
      </c>
      <c r="I36" s="1">
        <v>0</v>
      </c>
      <c r="J36" s="1" t="s">
        <v>50</v>
      </c>
      <c r="K36" s="2"/>
      <c r="L36" s="5">
        <f>K36*4096.92</f>
        <v>0</v>
      </c>
    </row>
    <row r="37" spans="1:12">
      <c r="A37" s="1"/>
      <c r="B37" s="1">
        <v>882703</v>
      </c>
      <c r="C37" s="1" t="s">
        <v>115</v>
      </c>
      <c r="D37" s="1"/>
      <c r="E37" s="3" t="s">
        <v>116</v>
      </c>
      <c r="F37" s="1" t="s">
        <v>117</v>
      </c>
      <c r="G37" s="1">
        <v>7</v>
      </c>
      <c r="H37" s="1">
        <v>0</v>
      </c>
      <c r="I37" s="1">
        <v>0</v>
      </c>
      <c r="J37" s="1" t="s">
        <v>50</v>
      </c>
      <c r="K37" s="2"/>
      <c r="L37" s="5">
        <f>K37*3392.76</f>
        <v>0</v>
      </c>
    </row>
    <row r="38" spans="1:12">
      <c r="A38" s="1"/>
      <c r="B38" s="1">
        <v>882704</v>
      </c>
      <c r="C38" s="1" t="s">
        <v>118</v>
      </c>
      <c r="D38" s="1"/>
      <c r="E38" s="3" t="s">
        <v>119</v>
      </c>
      <c r="F38" s="1" t="s">
        <v>120</v>
      </c>
      <c r="G38" s="1">
        <v>0</v>
      </c>
      <c r="H38" s="1">
        <v>0</v>
      </c>
      <c r="I38" s="1">
        <v>0</v>
      </c>
      <c r="J38" s="1" t="s">
        <v>50</v>
      </c>
      <c r="K38" s="2"/>
      <c r="L38" s="5">
        <f>K38*6785.52</f>
        <v>0</v>
      </c>
    </row>
    <row r="39" spans="1:12">
      <c r="A39" s="1"/>
      <c r="B39" s="1">
        <v>882705</v>
      </c>
      <c r="C39" s="1" t="s">
        <v>121</v>
      </c>
      <c r="D39" s="1"/>
      <c r="E39" s="3" t="s">
        <v>122</v>
      </c>
      <c r="F39" s="1" t="s">
        <v>123</v>
      </c>
      <c r="G39" s="1">
        <v>0</v>
      </c>
      <c r="H39" s="1">
        <v>0</v>
      </c>
      <c r="I39" s="1">
        <v>0</v>
      </c>
      <c r="J39" s="1" t="s">
        <v>50</v>
      </c>
      <c r="K39" s="2"/>
      <c r="L39" s="5">
        <f>K39*6337.42</f>
        <v>0</v>
      </c>
    </row>
    <row r="40" spans="1:12">
      <c r="A40" s="1"/>
      <c r="B40" s="1">
        <v>882706</v>
      </c>
      <c r="C40" s="1" t="s">
        <v>124</v>
      </c>
      <c r="D40" s="1"/>
      <c r="E40" s="3" t="s">
        <v>125</v>
      </c>
      <c r="F40" s="1" t="s">
        <v>126</v>
      </c>
      <c r="G40" s="1">
        <v>0</v>
      </c>
      <c r="H40" s="1">
        <v>0</v>
      </c>
      <c r="I40" s="1">
        <v>0</v>
      </c>
      <c r="J40" s="1" t="s">
        <v>50</v>
      </c>
      <c r="K40" s="2"/>
      <c r="L40" s="5">
        <f>K40*12674.85</f>
        <v>0</v>
      </c>
    </row>
    <row r="41" spans="1:12">
      <c r="A41" s="1"/>
      <c r="B41" s="1">
        <v>882707</v>
      </c>
      <c r="C41" s="1" t="s">
        <v>127</v>
      </c>
      <c r="D41" s="1"/>
      <c r="E41" s="3" t="s">
        <v>128</v>
      </c>
      <c r="F41" s="1" t="s">
        <v>129</v>
      </c>
      <c r="G41" s="1">
        <v>4</v>
      </c>
      <c r="H41" s="1">
        <v>0</v>
      </c>
      <c r="I41" s="1">
        <v>0</v>
      </c>
      <c r="J41" s="1" t="s">
        <v>50</v>
      </c>
      <c r="K41" s="2"/>
      <c r="L41" s="5">
        <f>K41*2048.12</f>
        <v>0</v>
      </c>
    </row>
    <row r="42" spans="1:12">
      <c r="A42" s="1"/>
      <c r="B42" s="1">
        <v>882708</v>
      </c>
      <c r="C42" s="1" t="s">
        <v>130</v>
      </c>
      <c r="D42" s="1"/>
      <c r="E42" s="3" t="s">
        <v>131</v>
      </c>
      <c r="F42" s="1" t="s">
        <v>132</v>
      </c>
      <c r="G42" s="1">
        <v>0</v>
      </c>
      <c r="H42" s="1">
        <v>0</v>
      </c>
      <c r="I42" s="1">
        <v>0</v>
      </c>
      <c r="J42" s="1" t="s">
        <v>50</v>
      </c>
      <c r="K42" s="2"/>
      <c r="L42" s="5">
        <f>K42*4096.24</f>
        <v>0</v>
      </c>
    </row>
    <row r="43" spans="1:12">
      <c r="A43" s="1"/>
      <c r="B43" s="1">
        <v>882709</v>
      </c>
      <c r="C43" s="1" t="s">
        <v>133</v>
      </c>
      <c r="D43" s="1"/>
      <c r="E43" s="3" t="s">
        <v>134</v>
      </c>
      <c r="F43" s="1" t="s">
        <v>135</v>
      </c>
      <c r="G43" s="1">
        <v>9</v>
      </c>
      <c r="H43" s="1">
        <v>0</v>
      </c>
      <c r="I43" s="1">
        <v>0</v>
      </c>
      <c r="J43" s="1" t="s">
        <v>50</v>
      </c>
      <c r="K43" s="2"/>
      <c r="L43" s="5">
        <f>K43*3392.20</f>
        <v>0</v>
      </c>
    </row>
    <row r="44" spans="1:12">
      <c r="A44" s="1"/>
      <c r="B44" s="1">
        <v>882710</v>
      </c>
      <c r="C44" s="1" t="s">
        <v>136</v>
      </c>
      <c r="D44" s="1"/>
      <c r="E44" s="3" t="s">
        <v>137</v>
      </c>
      <c r="F44" s="1" t="s">
        <v>138</v>
      </c>
      <c r="G44" s="1">
        <v>0</v>
      </c>
      <c r="H44" s="1">
        <v>0</v>
      </c>
      <c r="I44" s="1">
        <v>0</v>
      </c>
      <c r="J44" s="1" t="s">
        <v>50</v>
      </c>
      <c r="K44" s="2"/>
      <c r="L44" s="5">
        <f>K44*6784.39</f>
        <v>0</v>
      </c>
    </row>
    <row r="45" spans="1:12">
      <c r="A45" s="1"/>
      <c r="B45" s="1">
        <v>882711</v>
      </c>
      <c r="C45" s="1" t="s">
        <v>139</v>
      </c>
      <c r="D45" s="1"/>
      <c r="E45" s="3" t="s">
        <v>140</v>
      </c>
      <c r="F45" s="1" t="s">
        <v>141</v>
      </c>
      <c r="G45" s="1">
        <v>0</v>
      </c>
      <c r="H45" s="1">
        <v>0</v>
      </c>
      <c r="I45" s="1">
        <v>0</v>
      </c>
      <c r="J45" s="1" t="s">
        <v>50</v>
      </c>
      <c r="K45" s="2"/>
      <c r="L45" s="5">
        <f>K45*6336.36</f>
        <v>0</v>
      </c>
    </row>
    <row r="46" spans="1:12">
      <c r="A46" s="1"/>
      <c r="B46" s="1">
        <v>882712</v>
      </c>
      <c r="C46" s="1" t="s">
        <v>142</v>
      </c>
      <c r="D46" s="1"/>
      <c r="E46" s="3" t="s">
        <v>143</v>
      </c>
      <c r="F46" s="1" t="s">
        <v>144</v>
      </c>
      <c r="G46" s="1">
        <v>0</v>
      </c>
      <c r="H46" s="1">
        <v>0</v>
      </c>
      <c r="I46" s="1">
        <v>0</v>
      </c>
      <c r="J46" s="1" t="s">
        <v>50</v>
      </c>
      <c r="K46" s="2"/>
      <c r="L46" s="5">
        <f>K46*12672.73</f>
        <v>0</v>
      </c>
    </row>
    <row r="47" spans="1:12">
      <c r="A47" s="1"/>
      <c r="B47" s="1">
        <v>882713</v>
      </c>
      <c r="C47" s="1" t="s">
        <v>145</v>
      </c>
      <c r="D47" s="1"/>
      <c r="E47" s="3" t="s">
        <v>146</v>
      </c>
      <c r="F47" s="1" t="s">
        <v>147</v>
      </c>
      <c r="G47" s="1">
        <v>0</v>
      </c>
      <c r="H47" s="1">
        <v>0</v>
      </c>
      <c r="I47" s="1">
        <v>0</v>
      </c>
      <c r="J47" s="1" t="s">
        <v>50</v>
      </c>
      <c r="K47" s="2"/>
      <c r="L47" s="5">
        <f>K47*2489.76</f>
        <v>0</v>
      </c>
    </row>
    <row r="48" spans="1:12">
      <c r="A48" s="1"/>
      <c r="B48" s="1">
        <v>882714</v>
      </c>
      <c r="C48" s="1" t="s">
        <v>148</v>
      </c>
      <c r="D48" s="1"/>
      <c r="E48" s="3" t="s">
        <v>149</v>
      </c>
      <c r="F48" s="1" t="s">
        <v>150</v>
      </c>
      <c r="G48" s="1">
        <v>0</v>
      </c>
      <c r="H48" s="1">
        <v>0</v>
      </c>
      <c r="I48" s="1">
        <v>0</v>
      </c>
      <c r="J48" s="1" t="s">
        <v>50</v>
      </c>
      <c r="K48" s="2"/>
      <c r="L48" s="5">
        <f>K48*4979.52</f>
        <v>0</v>
      </c>
    </row>
    <row r="49" spans="1:12">
      <c r="A49" s="1"/>
      <c r="B49" s="1">
        <v>882715</v>
      </c>
      <c r="C49" s="1" t="s">
        <v>151</v>
      </c>
      <c r="D49" s="1"/>
      <c r="E49" s="3" t="s">
        <v>152</v>
      </c>
      <c r="F49" s="1" t="s">
        <v>147</v>
      </c>
      <c r="G49" s="1">
        <v>0</v>
      </c>
      <c r="H49" s="1">
        <v>0</v>
      </c>
      <c r="I49" s="1">
        <v>0</v>
      </c>
      <c r="J49" s="1" t="s">
        <v>50</v>
      </c>
      <c r="K49" s="2"/>
      <c r="L49" s="5">
        <f>K49*2489.76</f>
        <v>0</v>
      </c>
    </row>
    <row r="50" spans="1:12">
      <c r="A50" s="1"/>
      <c r="B50" s="1">
        <v>882716</v>
      </c>
      <c r="C50" s="1" t="s">
        <v>153</v>
      </c>
      <c r="D50" s="1"/>
      <c r="E50" s="3" t="s">
        <v>154</v>
      </c>
      <c r="F50" s="1" t="s">
        <v>150</v>
      </c>
      <c r="G50" s="1">
        <v>0</v>
      </c>
      <c r="H50" s="1">
        <v>0</v>
      </c>
      <c r="I50" s="1">
        <v>0</v>
      </c>
      <c r="J50" s="1" t="s">
        <v>50</v>
      </c>
      <c r="K50" s="2"/>
      <c r="L50" s="5">
        <f>K50*4979.52</f>
        <v>0</v>
      </c>
    </row>
    <row r="51" spans="1:12">
      <c r="A51" s="1"/>
      <c r="B51" s="1">
        <v>882717</v>
      </c>
      <c r="C51" s="1" t="s">
        <v>155</v>
      </c>
      <c r="D51" s="1"/>
      <c r="E51" s="3" t="s">
        <v>156</v>
      </c>
      <c r="F51" s="1" t="s">
        <v>157</v>
      </c>
      <c r="G51" s="1">
        <v>0</v>
      </c>
      <c r="H51" s="1">
        <v>0</v>
      </c>
      <c r="I51" s="1">
        <v>0</v>
      </c>
      <c r="J51" s="1" t="s">
        <v>13</v>
      </c>
      <c r="K51" s="2"/>
      <c r="L51" s="5">
        <f>K51*835.20</f>
        <v>0</v>
      </c>
    </row>
    <row r="52" spans="1:12">
      <c r="A52" s="1"/>
      <c r="B52" s="1">
        <v>882718</v>
      </c>
      <c r="C52" s="1" t="s">
        <v>158</v>
      </c>
      <c r="D52" s="1"/>
      <c r="E52" s="3" t="s">
        <v>159</v>
      </c>
      <c r="F52" s="1" t="s">
        <v>160</v>
      </c>
      <c r="G52" s="1">
        <v>0</v>
      </c>
      <c r="H52" s="1">
        <v>0</v>
      </c>
      <c r="I52" s="1">
        <v>0</v>
      </c>
      <c r="J52" s="1" t="s">
        <v>13</v>
      </c>
      <c r="K52" s="2"/>
      <c r="L52" s="5">
        <f>K52*1089.18</f>
        <v>0</v>
      </c>
    </row>
    <row r="53" spans="1:12">
      <c r="A53" s="1"/>
      <c r="B53" s="1">
        <v>882719</v>
      </c>
      <c r="C53" s="1" t="s">
        <v>161</v>
      </c>
      <c r="D53" s="1"/>
      <c r="E53" s="3" t="s">
        <v>162</v>
      </c>
      <c r="F53" s="1" t="s">
        <v>163</v>
      </c>
      <c r="G53" s="1" t="s">
        <v>57</v>
      </c>
      <c r="H53" s="1">
        <v>0</v>
      </c>
      <c r="I53" s="1">
        <v>0</v>
      </c>
      <c r="J53" s="1" t="s">
        <v>13</v>
      </c>
      <c r="K53" s="2"/>
      <c r="L53" s="5">
        <f>K53*1044.36</f>
        <v>0</v>
      </c>
    </row>
    <row r="54" spans="1:12">
      <c r="A54" s="1"/>
      <c r="B54" s="1">
        <v>882720</v>
      </c>
      <c r="C54" s="1" t="s">
        <v>164</v>
      </c>
      <c r="D54" s="1"/>
      <c r="E54" s="3" t="s">
        <v>165</v>
      </c>
      <c r="F54" s="1" t="s">
        <v>166</v>
      </c>
      <c r="G54" s="1" t="s">
        <v>49</v>
      </c>
      <c r="H54" s="1">
        <v>0</v>
      </c>
      <c r="I54" s="1">
        <v>0</v>
      </c>
      <c r="J54" s="1" t="s">
        <v>13</v>
      </c>
      <c r="K54" s="2"/>
      <c r="L54" s="5">
        <f>K54*2388.96</f>
        <v>0</v>
      </c>
    </row>
    <row r="55" spans="1:12">
      <c r="A55" s="1"/>
      <c r="B55" s="1">
        <v>882721</v>
      </c>
      <c r="C55" s="1" t="s">
        <v>167</v>
      </c>
      <c r="D55" s="1"/>
      <c r="E55" s="3" t="s">
        <v>168</v>
      </c>
      <c r="F55" s="1" t="s">
        <v>169</v>
      </c>
      <c r="G55" s="1">
        <v>10</v>
      </c>
      <c r="H55" s="1">
        <v>0</v>
      </c>
      <c r="I55" s="1">
        <v>0</v>
      </c>
      <c r="J55" s="1" t="s">
        <v>13</v>
      </c>
      <c r="K55" s="2"/>
      <c r="L55" s="5">
        <f>K55*1791.36</f>
        <v>0</v>
      </c>
    </row>
    <row r="56" spans="1:12">
      <c r="A56" s="1"/>
      <c r="B56" s="1">
        <v>882722</v>
      </c>
      <c r="C56" s="1" t="s">
        <v>170</v>
      </c>
      <c r="D56" s="1"/>
      <c r="E56" s="3" t="s">
        <v>171</v>
      </c>
      <c r="F56" s="1" t="s">
        <v>172</v>
      </c>
      <c r="G56" s="1" t="s">
        <v>57</v>
      </c>
      <c r="H56" s="1">
        <v>0</v>
      </c>
      <c r="I56" s="1">
        <v>0</v>
      </c>
      <c r="J56" s="1" t="s">
        <v>13</v>
      </c>
      <c r="K56" s="2"/>
      <c r="L56" s="5">
        <f>K56*1492.56</f>
        <v>0</v>
      </c>
    </row>
    <row r="57" spans="1:12">
      <c r="A57" s="1"/>
      <c r="B57" s="1">
        <v>882723</v>
      </c>
      <c r="C57" s="1" t="s">
        <v>173</v>
      </c>
      <c r="D57" s="1"/>
      <c r="E57" s="3" t="s">
        <v>174</v>
      </c>
      <c r="F57" s="1" t="s">
        <v>175</v>
      </c>
      <c r="G57" s="1" t="s">
        <v>57</v>
      </c>
      <c r="H57" s="1">
        <v>0</v>
      </c>
      <c r="I57" s="1">
        <v>0</v>
      </c>
      <c r="J57" s="1" t="s">
        <v>13</v>
      </c>
      <c r="K57" s="2"/>
      <c r="L57" s="5">
        <f>K57*1163.88</f>
        <v>0</v>
      </c>
    </row>
    <row r="58" spans="1:12">
      <c r="A58" s="1"/>
      <c r="B58" s="1">
        <v>882724</v>
      </c>
      <c r="C58" s="1" t="s">
        <v>176</v>
      </c>
      <c r="D58" s="1"/>
      <c r="E58" s="3" t="s">
        <v>177</v>
      </c>
      <c r="F58" s="1" t="s">
        <v>163</v>
      </c>
      <c r="G58" s="1" t="s">
        <v>57</v>
      </c>
      <c r="H58" s="1">
        <v>0</v>
      </c>
      <c r="I58" s="1">
        <v>0</v>
      </c>
      <c r="J58" s="1" t="s">
        <v>13</v>
      </c>
      <c r="K58" s="2"/>
      <c r="L58" s="5">
        <f>K58*1044.36</f>
        <v>0</v>
      </c>
    </row>
    <row r="59" spans="1:12">
      <c r="A59" s="1"/>
      <c r="B59" s="1">
        <v>882725</v>
      </c>
      <c r="C59" s="1" t="s">
        <v>178</v>
      </c>
      <c r="D59" s="1"/>
      <c r="E59" s="3" t="s">
        <v>179</v>
      </c>
      <c r="F59" s="1" t="s">
        <v>180</v>
      </c>
      <c r="G59" s="1">
        <v>10</v>
      </c>
      <c r="H59" s="1">
        <v>0</v>
      </c>
      <c r="I59" s="1">
        <v>0</v>
      </c>
      <c r="J59" s="1" t="s">
        <v>13</v>
      </c>
      <c r="K59" s="2"/>
      <c r="L59" s="5">
        <f>K59*1641.96</f>
        <v>0</v>
      </c>
    </row>
    <row r="60" spans="1:12">
      <c r="A60" s="1"/>
      <c r="B60" s="1">
        <v>882726</v>
      </c>
      <c r="C60" s="1" t="s">
        <v>181</v>
      </c>
      <c r="D60" s="1"/>
      <c r="E60" s="3" t="s">
        <v>182</v>
      </c>
      <c r="F60" s="1" t="s">
        <v>183</v>
      </c>
      <c r="G60" s="1" t="s">
        <v>49</v>
      </c>
      <c r="H60" s="1">
        <v>0</v>
      </c>
      <c r="I60" s="1">
        <v>0</v>
      </c>
      <c r="J60" s="1" t="s">
        <v>13</v>
      </c>
      <c r="K60" s="2"/>
      <c r="L60" s="5">
        <f>K60*2444.22</f>
        <v>0</v>
      </c>
    </row>
    <row r="61" spans="1:12">
      <c r="A61" s="1"/>
      <c r="B61" s="1">
        <v>882727</v>
      </c>
      <c r="C61" s="1" t="s">
        <v>184</v>
      </c>
      <c r="D61" s="1"/>
      <c r="E61" s="3" t="s">
        <v>185</v>
      </c>
      <c r="F61" s="1" t="s">
        <v>163</v>
      </c>
      <c r="G61" s="1" t="s">
        <v>57</v>
      </c>
      <c r="H61" s="1">
        <v>0</v>
      </c>
      <c r="I61" s="1">
        <v>0</v>
      </c>
      <c r="J61" s="1" t="s">
        <v>13</v>
      </c>
      <c r="K61" s="2"/>
      <c r="L61" s="5">
        <f>K61*1044.36</f>
        <v>0</v>
      </c>
    </row>
    <row r="62" spans="1:12">
      <c r="A62" s="1"/>
      <c r="B62" s="1">
        <v>882728</v>
      </c>
      <c r="C62" s="1" t="s">
        <v>186</v>
      </c>
      <c r="D62" s="1"/>
      <c r="E62" s="3" t="s">
        <v>187</v>
      </c>
      <c r="F62" s="1" t="s">
        <v>188</v>
      </c>
      <c r="G62" s="1">
        <v>10</v>
      </c>
      <c r="H62" s="1">
        <v>0</v>
      </c>
      <c r="I62" s="1">
        <v>0</v>
      </c>
      <c r="J62" s="1" t="s">
        <v>13</v>
      </c>
      <c r="K62" s="2"/>
      <c r="L62" s="5">
        <f>K62*1879.56</f>
        <v>0</v>
      </c>
    </row>
    <row r="63" spans="1:12">
      <c r="A63" s="1"/>
      <c r="B63" s="1">
        <v>882730</v>
      </c>
      <c r="C63" s="1" t="s">
        <v>189</v>
      </c>
      <c r="D63" s="1"/>
      <c r="E63" s="3" t="s">
        <v>190</v>
      </c>
      <c r="F63" s="1" t="s">
        <v>191</v>
      </c>
      <c r="G63" s="1">
        <v>1</v>
      </c>
      <c r="H63" s="1">
        <v>0</v>
      </c>
      <c r="I63" s="1">
        <v>0</v>
      </c>
      <c r="J63" s="1" t="s">
        <v>13</v>
      </c>
      <c r="K63" s="2"/>
      <c r="L63" s="5">
        <f>K63*1583.71</f>
        <v>0</v>
      </c>
    </row>
    <row r="64" spans="1:12">
      <c r="A64" s="1"/>
      <c r="B64" s="1">
        <v>882731</v>
      </c>
      <c r="C64" s="1" t="s">
        <v>192</v>
      </c>
      <c r="D64" s="1"/>
      <c r="E64" s="3" t="s">
        <v>193</v>
      </c>
      <c r="F64" s="1" t="s">
        <v>194</v>
      </c>
      <c r="G64" s="1">
        <v>1</v>
      </c>
      <c r="H64" s="1">
        <v>0</v>
      </c>
      <c r="I64" s="1">
        <v>0</v>
      </c>
      <c r="J64" s="1" t="s">
        <v>13</v>
      </c>
      <c r="K64" s="2"/>
      <c r="L64" s="5">
        <f>K64*1624.90</f>
        <v>0</v>
      </c>
    </row>
    <row r="65" spans="1:12">
      <c r="A65" s="1"/>
      <c r="B65" s="1">
        <v>882732</v>
      </c>
      <c r="C65" s="1" t="s">
        <v>195</v>
      </c>
      <c r="D65" s="1"/>
      <c r="E65" s="3" t="s">
        <v>196</v>
      </c>
      <c r="F65" s="1" t="s">
        <v>194</v>
      </c>
      <c r="G65" s="1">
        <v>1</v>
      </c>
      <c r="H65" s="1">
        <v>0</v>
      </c>
      <c r="I65" s="1">
        <v>0</v>
      </c>
      <c r="J65" s="1" t="s">
        <v>13</v>
      </c>
      <c r="K65" s="2"/>
      <c r="L65" s="5">
        <f>K65*1624.90</f>
        <v>0</v>
      </c>
    </row>
    <row r="66" spans="1:12">
      <c r="A66" s="1"/>
      <c r="B66" s="1">
        <v>882733</v>
      </c>
      <c r="C66" s="1" t="s">
        <v>197</v>
      </c>
      <c r="D66" s="1"/>
      <c r="E66" s="3" t="s">
        <v>198</v>
      </c>
      <c r="F66" s="1" t="s">
        <v>191</v>
      </c>
      <c r="G66" s="1">
        <v>1</v>
      </c>
      <c r="H66" s="1">
        <v>0</v>
      </c>
      <c r="I66" s="1">
        <v>0</v>
      </c>
      <c r="J66" s="1" t="s">
        <v>13</v>
      </c>
      <c r="K66" s="2"/>
      <c r="L66" s="5">
        <f>K66*1583.71</f>
        <v>0</v>
      </c>
    </row>
    <row r="67" spans="1:12">
      <c r="A67" s="1"/>
      <c r="B67" s="1">
        <v>882734</v>
      </c>
      <c r="C67" s="1" t="s">
        <v>199</v>
      </c>
      <c r="D67" s="1"/>
      <c r="E67" s="3" t="s">
        <v>200</v>
      </c>
      <c r="F67" s="1" t="s">
        <v>201</v>
      </c>
      <c r="G67" s="1">
        <v>0</v>
      </c>
      <c r="H67" s="1">
        <v>0</v>
      </c>
      <c r="I67" s="1">
        <v>0</v>
      </c>
      <c r="J67" s="1" t="s">
        <v>13</v>
      </c>
      <c r="K67" s="2"/>
      <c r="L67" s="5">
        <f>K67*1447.06</f>
        <v>0</v>
      </c>
    </row>
    <row r="68" spans="1:12">
      <c r="A68" s="1"/>
      <c r="B68" s="1">
        <v>882735</v>
      </c>
      <c r="C68" s="1" t="s">
        <v>202</v>
      </c>
      <c r="D68" s="1"/>
      <c r="E68" s="3" t="s">
        <v>203</v>
      </c>
      <c r="F68" s="1" t="s">
        <v>204</v>
      </c>
      <c r="G68" s="1" t="s">
        <v>57</v>
      </c>
      <c r="H68" s="1">
        <v>0</v>
      </c>
      <c r="I68" s="1">
        <v>0</v>
      </c>
      <c r="J68" s="1" t="s">
        <v>13</v>
      </c>
      <c r="K68" s="2"/>
      <c r="L68" s="5">
        <f>K68*1130.69</f>
        <v>0</v>
      </c>
    </row>
    <row r="69" spans="1:12">
      <c r="A69" s="1"/>
      <c r="B69" s="1">
        <v>882736</v>
      </c>
      <c r="C69" s="1" t="s">
        <v>205</v>
      </c>
      <c r="D69" s="1"/>
      <c r="E69" s="3" t="s">
        <v>206</v>
      </c>
      <c r="F69" s="1" t="s">
        <v>207</v>
      </c>
      <c r="G69" s="1" t="s">
        <v>57</v>
      </c>
      <c r="H69" s="1">
        <v>0</v>
      </c>
      <c r="I69" s="1">
        <v>0</v>
      </c>
      <c r="J69" s="1" t="s">
        <v>13</v>
      </c>
      <c r="K69" s="2"/>
      <c r="L69" s="5">
        <f>K69*1031.40</f>
        <v>0</v>
      </c>
    </row>
    <row r="70" spans="1:12">
      <c r="A70" s="1"/>
      <c r="B70" s="1">
        <v>882737</v>
      </c>
      <c r="C70" s="1" t="s">
        <v>208</v>
      </c>
      <c r="D70" s="1"/>
      <c r="E70" s="3" t="s">
        <v>209</v>
      </c>
      <c r="F70" s="1" t="s">
        <v>210</v>
      </c>
      <c r="G70" s="1" t="s">
        <v>211</v>
      </c>
      <c r="H70" s="1">
        <v>0</v>
      </c>
      <c r="I70" s="1">
        <v>0</v>
      </c>
      <c r="J70" s="1" t="s">
        <v>212</v>
      </c>
      <c r="K70" s="2"/>
      <c r="L70" s="5">
        <f>K70*63.65</f>
        <v>0</v>
      </c>
    </row>
    <row r="71" spans="1:12">
      <c r="A71" s="1"/>
      <c r="B71" s="1">
        <v>882738</v>
      </c>
      <c r="C71" s="1" t="s">
        <v>213</v>
      </c>
      <c r="D71" s="1"/>
      <c r="E71" s="3" t="s">
        <v>214</v>
      </c>
      <c r="F71" s="1" t="s">
        <v>210</v>
      </c>
      <c r="G71" s="1" t="s">
        <v>211</v>
      </c>
      <c r="H71" s="1">
        <v>0</v>
      </c>
      <c r="I71" s="1">
        <v>0</v>
      </c>
      <c r="J71" s="1" t="s">
        <v>212</v>
      </c>
      <c r="K71" s="2"/>
      <c r="L71" s="5">
        <f>K71*63.65</f>
        <v>0</v>
      </c>
    </row>
    <row r="72" spans="1:12">
      <c r="A72" s="1"/>
      <c r="B72" s="1">
        <v>882739</v>
      </c>
      <c r="C72" s="1" t="s">
        <v>215</v>
      </c>
      <c r="D72" s="1"/>
      <c r="E72" s="3" t="s">
        <v>216</v>
      </c>
      <c r="F72" s="1" t="s">
        <v>217</v>
      </c>
      <c r="G72" s="1" t="s">
        <v>218</v>
      </c>
      <c r="H72" s="1">
        <v>0</v>
      </c>
      <c r="I72" s="1">
        <v>0</v>
      </c>
      <c r="J72" s="1" t="s">
        <v>212</v>
      </c>
      <c r="K72" s="2"/>
      <c r="L72" s="5">
        <f>K72*88.92</f>
        <v>0</v>
      </c>
    </row>
    <row r="73" spans="1:12">
      <c r="A73" s="1"/>
      <c r="B73" s="1">
        <v>882740</v>
      </c>
      <c r="C73" s="1" t="s">
        <v>219</v>
      </c>
      <c r="D73" s="1"/>
      <c r="E73" s="3" t="s">
        <v>220</v>
      </c>
      <c r="F73" s="1" t="s">
        <v>217</v>
      </c>
      <c r="G73" s="1" t="s">
        <v>211</v>
      </c>
      <c r="H73" s="1">
        <v>0</v>
      </c>
      <c r="I73" s="1">
        <v>0</v>
      </c>
      <c r="J73" s="1" t="s">
        <v>212</v>
      </c>
      <c r="K73" s="2"/>
      <c r="L73" s="5">
        <f>K73*88.92</f>
        <v>0</v>
      </c>
    </row>
    <row r="74" spans="1:12">
      <c r="A74" s="1"/>
      <c r="B74" s="1">
        <v>882741</v>
      </c>
      <c r="C74" s="1" t="s">
        <v>221</v>
      </c>
      <c r="D74" s="1"/>
      <c r="E74" s="3" t="s">
        <v>222</v>
      </c>
      <c r="F74" s="1" t="s">
        <v>223</v>
      </c>
      <c r="G74" s="1" t="s">
        <v>218</v>
      </c>
      <c r="H74" s="1">
        <v>0</v>
      </c>
      <c r="I74" s="1">
        <v>0</v>
      </c>
      <c r="J74" s="1" t="s">
        <v>212</v>
      </c>
      <c r="K74" s="2"/>
      <c r="L74" s="5">
        <f>K74*102.96</f>
        <v>0</v>
      </c>
    </row>
    <row r="75" spans="1:12">
      <c r="A75" s="1"/>
      <c r="B75" s="1">
        <v>882742</v>
      </c>
      <c r="C75" s="1" t="s">
        <v>224</v>
      </c>
      <c r="D75" s="1"/>
      <c r="E75" s="3" t="s">
        <v>225</v>
      </c>
      <c r="F75" s="1" t="s">
        <v>223</v>
      </c>
      <c r="G75" s="1" t="s">
        <v>211</v>
      </c>
      <c r="H75" s="1">
        <v>0</v>
      </c>
      <c r="I75" s="1">
        <v>0</v>
      </c>
      <c r="J75" s="1" t="s">
        <v>212</v>
      </c>
      <c r="K75" s="2"/>
      <c r="L75" s="5">
        <f>K75*102.96</f>
        <v>0</v>
      </c>
    </row>
    <row r="76" spans="1:12">
      <c r="A76" s="1"/>
      <c r="B76" s="1">
        <v>882743</v>
      </c>
      <c r="C76" s="1" t="s">
        <v>226</v>
      </c>
      <c r="D76" s="1"/>
      <c r="E76" s="3" t="s">
        <v>227</v>
      </c>
      <c r="F76" s="1" t="s">
        <v>228</v>
      </c>
      <c r="G76" s="1" t="s">
        <v>218</v>
      </c>
      <c r="H76" s="1">
        <v>0</v>
      </c>
      <c r="I76" s="1">
        <v>0</v>
      </c>
      <c r="J76" s="1" t="s">
        <v>212</v>
      </c>
      <c r="K76" s="2"/>
      <c r="L76" s="5">
        <f>K76*111.38</f>
        <v>0</v>
      </c>
    </row>
    <row r="77" spans="1:12">
      <c r="A77" s="1"/>
      <c r="B77" s="1">
        <v>882744</v>
      </c>
      <c r="C77" s="1" t="s">
        <v>229</v>
      </c>
      <c r="D77" s="1"/>
      <c r="E77" s="3" t="s">
        <v>230</v>
      </c>
      <c r="F77" s="1" t="s">
        <v>228</v>
      </c>
      <c r="G77" s="1" t="s">
        <v>211</v>
      </c>
      <c r="H77" s="1">
        <v>0</v>
      </c>
      <c r="I77" s="1">
        <v>0</v>
      </c>
      <c r="J77" s="1" t="s">
        <v>212</v>
      </c>
      <c r="K77" s="2"/>
      <c r="L77" s="5">
        <f>K77*111.38</f>
        <v>0</v>
      </c>
    </row>
    <row r="78" spans="1:12">
      <c r="A78" s="1"/>
      <c r="B78" s="1">
        <v>882745</v>
      </c>
      <c r="C78" s="1" t="s">
        <v>231</v>
      </c>
      <c r="D78" s="1"/>
      <c r="E78" s="3" t="s">
        <v>232</v>
      </c>
      <c r="F78" s="1" t="s">
        <v>233</v>
      </c>
      <c r="G78" s="1" t="s">
        <v>211</v>
      </c>
      <c r="H78" s="1">
        <v>0</v>
      </c>
      <c r="I78" s="1">
        <v>0</v>
      </c>
      <c r="J78" s="1" t="s">
        <v>212</v>
      </c>
      <c r="K78" s="2"/>
      <c r="L78" s="5">
        <f>K78*160.99</f>
        <v>0</v>
      </c>
    </row>
    <row r="79" spans="1:12">
      <c r="A79" s="1"/>
      <c r="B79" s="1">
        <v>882746</v>
      </c>
      <c r="C79" s="1" t="s">
        <v>234</v>
      </c>
      <c r="D79" s="1"/>
      <c r="E79" s="3" t="s">
        <v>235</v>
      </c>
      <c r="F79" s="1" t="s">
        <v>233</v>
      </c>
      <c r="G79" s="1" t="s">
        <v>211</v>
      </c>
      <c r="H79" s="1">
        <v>0</v>
      </c>
      <c r="I79" s="1">
        <v>0</v>
      </c>
      <c r="J79" s="1" t="s">
        <v>212</v>
      </c>
      <c r="K79" s="2"/>
      <c r="L79" s="5">
        <f>K79*160.99</f>
        <v>0</v>
      </c>
    </row>
    <row r="80" spans="1:12">
      <c r="A80" s="1"/>
      <c r="B80" s="1">
        <v>882747</v>
      </c>
      <c r="C80" s="1" t="s">
        <v>236</v>
      </c>
      <c r="D80" s="1"/>
      <c r="E80" s="3" t="s">
        <v>237</v>
      </c>
      <c r="F80" s="1" t="s">
        <v>238</v>
      </c>
      <c r="G80" s="1" t="s">
        <v>49</v>
      </c>
      <c r="H80" s="1">
        <v>0</v>
      </c>
      <c r="I80" s="1">
        <v>0</v>
      </c>
      <c r="J80" s="1" t="s">
        <v>13</v>
      </c>
      <c r="K80" s="2"/>
      <c r="L80" s="5">
        <f>K80*2500.00</f>
        <v>0</v>
      </c>
    </row>
    <row r="81" spans="1:12">
      <c r="A81" s="1"/>
      <c r="B81" s="1">
        <v>882748</v>
      </c>
      <c r="C81" s="1" t="s">
        <v>239</v>
      </c>
      <c r="D81" s="1"/>
      <c r="E81" s="3" t="s">
        <v>240</v>
      </c>
      <c r="F81" s="1" t="s">
        <v>241</v>
      </c>
      <c r="G81" s="1">
        <v>0</v>
      </c>
      <c r="H81" s="1">
        <v>0</v>
      </c>
      <c r="I81" s="1">
        <v>0</v>
      </c>
      <c r="J81" s="1" t="s">
        <v>13</v>
      </c>
      <c r="K81" s="2"/>
      <c r="L81" s="5">
        <f>K81*2500.10</f>
        <v>0</v>
      </c>
    </row>
    <row r="82" spans="1:12">
      <c r="A82" s="1"/>
      <c r="B82" s="1">
        <v>882749</v>
      </c>
      <c r="C82" s="1" t="s">
        <v>242</v>
      </c>
      <c r="D82" s="1"/>
      <c r="E82" s="3" t="s">
        <v>243</v>
      </c>
      <c r="F82" s="1" t="s">
        <v>244</v>
      </c>
      <c r="G82" s="1">
        <v>4</v>
      </c>
      <c r="H82" s="1">
        <v>0</v>
      </c>
      <c r="I82" s="1">
        <v>0</v>
      </c>
      <c r="J82" s="1" t="s">
        <v>13</v>
      </c>
      <c r="K82" s="2"/>
      <c r="L82" s="5">
        <f>K82*527.90</f>
        <v>0</v>
      </c>
    </row>
    <row r="83" spans="1:12">
      <c r="A83" s="1"/>
      <c r="B83" s="1">
        <v>882750</v>
      </c>
      <c r="C83" s="1" t="s">
        <v>245</v>
      </c>
      <c r="D83" s="1"/>
      <c r="E83" s="3" t="s">
        <v>246</v>
      </c>
      <c r="F83" s="1" t="s">
        <v>247</v>
      </c>
      <c r="G83" s="1">
        <v>5</v>
      </c>
      <c r="H83" s="1">
        <v>0</v>
      </c>
      <c r="I83" s="1">
        <v>0</v>
      </c>
      <c r="J83" s="1" t="s">
        <v>13</v>
      </c>
      <c r="K83" s="2"/>
      <c r="L83" s="5">
        <f>K83*853.63</f>
        <v>0</v>
      </c>
    </row>
    <row r="84" spans="1:12">
      <c r="A84" s="1"/>
      <c r="B84" s="1">
        <v>882751</v>
      </c>
      <c r="C84" s="1" t="s">
        <v>248</v>
      </c>
      <c r="D84" s="1"/>
      <c r="E84" s="3" t="s">
        <v>249</v>
      </c>
      <c r="F84" s="1" t="s">
        <v>250</v>
      </c>
      <c r="G84" s="1">
        <v>3</v>
      </c>
      <c r="H84" s="1">
        <v>0</v>
      </c>
      <c r="I84" s="1">
        <v>0</v>
      </c>
      <c r="J84" s="1" t="s">
        <v>13</v>
      </c>
      <c r="K84" s="2"/>
      <c r="L84" s="5">
        <f>K84*1108.22</f>
        <v>0</v>
      </c>
    </row>
    <row r="85" spans="1:12">
      <c r="A85" s="1"/>
      <c r="B85" s="1">
        <v>882752</v>
      </c>
      <c r="C85" s="1" t="s">
        <v>251</v>
      </c>
      <c r="D85" s="1"/>
      <c r="E85" s="3" t="s">
        <v>252</v>
      </c>
      <c r="F85" s="1" t="s">
        <v>253</v>
      </c>
      <c r="G85" s="1">
        <v>4</v>
      </c>
      <c r="H85" s="1">
        <v>0</v>
      </c>
      <c r="I85" s="1">
        <v>0</v>
      </c>
      <c r="J85" s="1" t="s">
        <v>13</v>
      </c>
      <c r="K85" s="2"/>
      <c r="L85" s="5">
        <f>K85*1454.54</f>
        <v>0</v>
      </c>
    </row>
    <row r="86" spans="1:12">
      <c r="A86" s="1"/>
      <c r="B86" s="1">
        <v>882753</v>
      </c>
      <c r="C86" s="1" t="s">
        <v>254</v>
      </c>
      <c r="D86" s="1"/>
      <c r="E86" s="3" t="s">
        <v>255</v>
      </c>
      <c r="F86" s="1" t="s">
        <v>256</v>
      </c>
      <c r="G86" s="1">
        <v>0</v>
      </c>
      <c r="H86" s="1">
        <v>0</v>
      </c>
      <c r="I86" s="1">
        <v>0</v>
      </c>
      <c r="J86" s="1" t="s">
        <v>13</v>
      </c>
      <c r="K86" s="2"/>
      <c r="L86" s="5">
        <f>K86*1782.00</f>
        <v>0</v>
      </c>
    </row>
    <row r="87" spans="1:12">
      <c r="A87" s="1"/>
      <c r="B87" s="1">
        <v>882754</v>
      </c>
      <c r="C87" s="1" t="s">
        <v>257</v>
      </c>
      <c r="D87" s="1"/>
      <c r="E87" s="3" t="s">
        <v>258</v>
      </c>
      <c r="F87" s="1" t="s">
        <v>259</v>
      </c>
      <c r="G87" s="1">
        <v>0</v>
      </c>
      <c r="H87" s="1">
        <v>0</v>
      </c>
      <c r="I87" s="1">
        <v>0</v>
      </c>
      <c r="J87" s="1" t="s">
        <v>13</v>
      </c>
      <c r="K87" s="2"/>
      <c r="L87" s="5">
        <f>K87*2592.00</f>
        <v>0</v>
      </c>
    </row>
    <row r="88" spans="1:12">
      <c r="A88" s="1"/>
      <c r="B88" s="1">
        <v>882755</v>
      </c>
      <c r="C88" s="1" t="s">
        <v>260</v>
      </c>
      <c r="D88" s="1"/>
      <c r="E88" s="3" t="s">
        <v>261</v>
      </c>
      <c r="F88" s="1" t="s">
        <v>262</v>
      </c>
      <c r="G88" s="1" t="s">
        <v>49</v>
      </c>
      <c r="H88" s="1">
        <v>0</v>
      </c>
      <c r="I88" s="1">
        <v>0</v>
      </c>
      <c r="J88" s="1" t="s">
        <v>13</v>
      </c>
      <c r="K88" s="2"/>
      <c r="L88" s="5">
        <f>K88*3240.00</f>
        <v>0</v>
      </c>
    </row>
    <row r="89" spans="1:12">
      <c r="A89" s="1"/>
      <c r="B89" s="1">
        <v>882756</v>
      </c>
      <c r="C89" s="1" t="s">
        <v>263</v>
      </c>
      <c r="D89" s="1"/>
      <c r="E89" s="3" t="s">
        <v>264</v>
      </c>
      <c r="F89" s="1" t="s">
        <v>265</v>
      </c>
      <c r="G89" s="1">
        <v>3</v>
      </c>
      <c r="H89" s="1">
        <v>0</v>
      </c>
      <c r="I89" s="1">
        <v>0</v>
      </c>
      <c r="J89" s="1" t="s">
        <v>13</v>
      </c>
      <c r="K89" s="2"/>
      <c r="L89" s="5">
        <f>K89*3780.00</f>
        <v>0</v>
      </c>
    </row>
    <row r="90" spans="1:12">
      <c r="A90" s="1"/>
      <c r="B90" s="1">
        <v>882757</v>
      </c>
      <c r="C90" s="1" t="s">
        <v>266</v>
      </c>
      <c r="D90" s="1"/>
      <c r="E90" s="3" t="s">
        <v>267</v>
      </c>
      <c r="F90" s="1" t="s">
        <v>268</v>
      </c>
      <c r="G90" s="1">
        <v>2</v>
      </c>
      <c r="H90" s="1">
        <v>0</v>
      </c>
      <c r="I90" s="1">
        <v>0</v>
      </c>
      <c r="J90" s="1" t="s">
        <v>13</v>
      </c>
      <c r="K90" s="2"/>
      <c r="L90" s="5">
        <f>K90*5580.00</f>
        <v>0</v>
      </c>
    </row>
    <row r="91" spans="1:12">
      <c r="A91" s="1"/>
      <c r="B91" s="1">
        <v>882758</v>
      </c>
      <c r="C91" s="1" t="s">
        <v>269</v>
      </c>
      <c r="D91" s="1"/>
      <c r="E91" s="3" t="s">
        <v>270</v>
      </c>
      <c r="F91" s="1" t="s">
        <v>271</v>
      </c>
      <c r="G91" s="1">
        <v>0</v>
      </c>
      <c r="H91" s="1">
        <v>0</v>
      </c>
      <c r="I91" s="1">
        <v>0</v>
      </c>
      <c r="J91" s="1" t="s">
        <v>13</v>
      </c>
      <c r="K91" s="2"/>
      <c r="L91" s="5">
        <f>K91*9720.00</f>
        <v>0</v>
      </c>
    </row>
    <row r="92" spans="1:12">
      <c r="A92" s="1"/>
      <c r="B92" s="1">
        <v>882759</v>
      </c>
      <c r="C92" s="1" t="s">
        <v>272</v>
      </c>
      <c r="D92" s="1"/>
      <c r="E92" s="3" t="s">
        <v>273</v>
      </c>
      <c r="F92" s="1" t="s">
        <v>274</v>
      </c>
      <c r="G92" s="1">
        <v>0</v>
      </c>
      <c r="H92" s="1">
        <v>0</v>
      </c>
      <c r="I92" s="1">
        <v>0</v>
      </c>
      <c r="J92" s="1" t="s">
        <v>13</v>
      </c>
      <c r="K92" s="2"/>
      <c r="L92" s="5">
        <f>K92*13860.00</f>
        <v>0</v>
      </c>
    </row>
    <row r="93" spans="1:12">
      <c r="A93" s="1"/>
      <c r="B93" s="1">
        <v>882760</v>
      </c>
      <c r="C93" s="1" t="s">
        <v>275</v>
      </c>
      <c r="D93" s="1"/>
      <c r="E93" s="3" t="s">
        <v>276</v>
      </c>
      <c r="F93" s="1" t="s">
        <v>277</v>
      </c>
      <c r="G93" s="1">
        <v>0</v>
      </c>
      <c r="H93" s="1">
        <v>0</v>
      </c>
      <c r="I93" s="1">
        <v>0</v>
      </c>
      <c r="J93" s="1" t="s">
        <v>13</v>
      </c>
      <c r="K93" s="2"/>
      <c r="L93" s="5">
        <f>K93*20700.00</f>
        <v>0</v>
      </c>
    </row>
    <row r="94" spans="1:12">
      <c r="A94" s="1"/>
      <c r="B94" s="1">
        <v>882761</v>
      </c>
      <c r="C94" s="1" t="s">
        <v>278</v>
      </c>
      <c r="D94" s="1"/>
      <c r="E94" s="3" t="s">
        <v>279</v>
      </c>
      <c r="F94" s="1" t="s">
        <v>280</v>
      </c>
      <c r="G94" s="1">
        <v>2</v>
      </c>
      <c r="H94" s="1">
        <v>0</v>
      </c>
      <c r="I94" s="1">
        <v>0</v>
      </c>
      <c r="J94" s="1" t="s">
        <v>13</v>
      </c>
      <c r="K94" s="2"/>
      <c r="L94" s="5">
        <f>K94*2059.20</f>
        <v>0</v>
      </c>
    </row>
    <row r="95" spans="1:12">
      <c r="A95" s="1"/>
      <c r="B95" s="1">
        <v>882762</v>
      </c>
      <c r="C95" s="1" t="s">
        <v>281</v>
      </c>
      <c r="D95" s="1"/>
      <c r="E95" s="3" t="s">
        <v>282</v>
      </c>
      <c r="F95" s="1" t="s">
        <v>283</v>
      </c>
      <c r="G95" s="1">
        <v>0</v>
      </c>
      <c r="H95" s="1">
        <v>0</v>
      </c>
      <c r="I95" s="1">
        <v>0</v>
      </c>
      <c r="J95" s="1" t="s">
        <v>13</v>
      </c>
      <c r="K95" s="2"/>
      <c r="L95" s="5">
        <f>K95*918.00</f>
        <v>0</v>
      </c>
    </row>
    <row r="96" spans="1:12">
      <c r="A96" s="1"/>
      <c r="B96" s="1">
        <v>882763</v>
      </c>
      <c r="C96" s="1" t="s">
        <v>284</v>
      </c>
      <c r="D96" s="1"/>
      <c r="E96" s="3" t="s">
        <v>285</v>
      </c>
      <c r="F96" s="1" t="s">
        <v>286</v>
      </c>
      <c r="G96" s="1">
        <v>0</v>
      </c>
      <c r="H96" s="1">
        <v>0</v>
      </c>
      <c r="I96" s="1">
        <v>0</v>
      </c>
      <c r="J96" s="1" t="s">
        <v>13</v>
      </c>
      <c r="K96" s="2"/>
      <c r="L96" s="5">
        <f>K96*1159.20</f>
        <v>0</v>
      </c>
    </row>
    <row r="97" spans="1:12">
      <c r="A97" s="1"/>
      <c r="B97" s="1">
        <v>882764</v>
      </c>
      <c r="C97" s="1" t="s">
        <v>287</v>
      </c>
      <c r="D97" s="1"/>
      <c r="E97" s="3" t="s">
        <v>288</v>
      </c>
      <c r="F97" s="1" t="s">
        <v>289</v>
      </c>
      <c r="G97" s="1">
        <v>1</v>
      </c>
      <c r="H97" s="1">
        <v>0</v>
      </c>
      <c r="I97" s="1">
        <v>0</v>
      </c>
      <c r="J97" s="1" t="s">
        <v>13</v>
      </c>
      <c r="K97" s="2"/>
      <c r="L97" s="5">
        <f>K97*1566.00</f>
        <v>0</v>
      </c>
    </row>
    <row r="98" spans="1:12">
      <c r="A98" s="1"/>
      <c r="B98" s="1">
        <v>882765</v>
      </c>
      <c r="C98" s="1" t="s">
        <v>290</v>
      </c>
      <c r="D98" s="1"/>
      <c r="E98" s="3" t="s">
        <v>291</v>
      </c>
      <c r="F98" s="1" t="s">
        <v>292</v>
      </c>
      <c r="G98" s="1">
        <v>0</v>
      </c>
      <c r="H98" s="1">
        <v>0</v>
      </c>
      <c r="I98" s="1">
        <v>0</v>
      </c>
      <c r="J98" s="1" t="s">
        <v>13</v>
      </c>
      <c r="K98" s="2"/>
      <c r="L98" s="5">
        <f>K98*1801.80</f>
        <v>0</v>
      </c>
    </row>
    <row r="99" spans="1:12">
      <c r="A99" s="1"/>
      <c r="B99" s="1">
        <v>882766</v>
      </c>
      <c r="C99" s="1" t="s">
        <v>293</v>
      </c>
      <c r="D99" s="1"/>
      <c r="E99" s="3" t="s">
        <v>294</v>
      </c>
      <c r="F99" s="1" t="s">
        <v>295</v>
      </c>
      <c r="G99" s="1">
        <v>0</v>
      </c>
      <c r="H99" s="1">
        <v>0</v>
      </c>
      <c r="I99" s="1">
        <v>0</v>
      </c>
      <c r="J99" s="1" t="s">
        <v>13</v>
      </c>
      <c r="K99" s="2"/>
      <c r="L99" s="5">
        <f>K99*2574.00</f>
        <v>0</v>
      </c>
    </row>
    <row r="100" spans="1:12">
      <c r="A100" s="1"/>
      <c r="B100" s="1">
        <v>882767</v>
      </c>
      <c r="C100" s="1" t="s">
        <v>296</v>
      </c>
      <c r="D100" s="1"/>
      <c r="E100" s="3" t="s">
        <v>297</v>
      </c>
      <c r="F100" s="1" t="s">
        <v>298</v>
      </c>
      <c r="G100" s="1">
        <v>0</v>
      </c>
      <c r="H100" s="1">
        <v>0</v>
      </c>
      <c r="I100" s="1">
        <v>0</v>
      </c>
      <c r="J100" s="1" t="s">
        <v>13</v>
      </c>
      <c r="K100" s="2"/>
      <c r="L100" s="5">
        <f>K100*3088.80</f>
        <v>0</v>
      </c>
    </row>
    <row r="101" spans="1:12">
      <c r="A101" s="1"/>
      <c r="B101" s="1">
        <v>883073</v>
      </c>
      <c r="C101" s="1" t="s">
        <v>299</v>
      </c>
      <c r="D101" s="1"/>
      <c r="E101" s="3" t="s">
        <v>300</v>
      </c>
      <c r="F101" s="1" t="s">
        <v>301</v>
      </c>
      <c r="G101" s="1">
        <v>-3</v>
      </c>
      <c r="H101" s="1">
        <v>0</v>
      </c>
      <c r="I101" s="1">
        <v>0</v>
      </c>
      <c r="J101" s="1" t="s">
        <v>13</v>
      </c>
      <c r="K101" s="2"/>
      <c r="L101" s="5">
        <f>K101*4296.81</f>
        <v>0</v>
      </c>
    </row>
    <row r="102" spans="1:12">
      <c r="A102" s="1"/>
      <c r="B102" s="1">
        <v>883074</v>
      </c>
      <c r="C102" s="1" t="s">
        <v>302</v>
      </c>
      <c r="D102" s="1" t="s">
        <v>303</v>
      </c>
      <c r="E102" s="3" t="s">
        <v>304</v>
      </c>
      <c r="F102" s="1" t="s">
        <v>305</v>
      </c>
      <c r="G102" s="1">
        <v>0</v>
      </c>
      <c r="H102" s="1">
        <v>0</v>
      </c>
      <c r="I102" s="1">
        <v>0</v>
      </c>
      <c r="J102" s="1" t="s">
        <v>13</v>
      </c>
      <c r="K102" s="2"/>
      <c r="L102" s="5">
        <f>K102*102.30</f>
        <v>0</v>
      </c>
    </row>
    <row r="103" spans="1:12">
      <c r="A103" s="1"/>
      <c r="B103" s="1">
        <v>883075</v>
      </c>
      <c r="C103" s="1" t="s">
        <v>306</v>
      </c>
      <c r="D103" s="1" t="s">
        <v>307</v>
      </c>
      <c r="E103" s="3" t="s">
        <v>308</v>
      </c>
      <c r="F103" s="1" t="s">
        <v>309</v>
      </c>
      <c r="G103" s="1">
        <v>0</v>
      </c>
      <c r="H103" s="1">
        <v>0</v>
      </c>
      <c r="I103" s="1">
        <v>0</v>
      </c>
      <c r="J103" s="1" t="s">
        <v>13</v>
      </c>
      <c r="K103" s="2"/>
      <c r="L103" s="5">
        <f>K103*122.10</f>
        <v>0</v>
      </c>
    </row>
    <row r="104" spans="1:12">
      <c r="A104" s="1"/>
      <c r="B104" s="1">
        <v>883076</v>
      </c>
      <c r="C104" s="1" t="s">
        <v>310</v>
      </c>
      <c r="D104" s="1" t="s">
        <v>311</v>
      </c>
      <c r="E104" s="3" t="s">
        <v>312</v>
      </c>
      <c r="F104" s="1" t="s">
        <v>313</v>
      </c>
      <c r="G104" s="1">
        <v>0</v>
      </c>
      <c r="H104" s="1">
        <v>0</v>
      </c>
      <c r="I104" s="1">
        <v>0</v>
      </c>
      <c r="J104" s="1" t="s">
        <v>13</v>
      </c>
      <c r="K104" s="2"/>
      <c r="L104" s="5">
        <f>K104*114.40</f>
        <v>0</v>
      </c>
    </row>
    <row r="105" spans="1:12">
      <c r="A105" s="1"/>
      <c r="B105" s="1">
        <v>883077</v>
      </c>
      <c r="C105" s="1" t="s">
        <v>314</v>
      </c>
      <c r="D105" s="1" t="s">
        <v>315</v>
      </c>
      <c r="E105" s="3" t="s">
        <v>316</v>
      </c>
      <c r="F105" s="1" t="s">
        <v>309</v>
      </c>
      <c r="G105" s="1">
        <v>0</v>
      </c>
      <c r="H105" s="1">
        <v>0</v>
      </c>
      <c r="I105" s="1">
        <v>0</v>
      </c>
      <c r="J105" s="1" t="s">
        <v>13</v>
      </c>
      <c r="K105" s="2"/>
      <c r="L105" s="5">
        <f>K105*122.10</f>
        <v>0</v>
      </c>
    </row>
    <row r="106" spans="1:12">
      <c r="A106" s="1"/>
      <c r="B106" s="1">
        <v>883078</v>
      </c>
      <c r="C106" s="1" t="s">
        <v>317</v>
      </c>
      <c r="D106" s="1" t="s">
        <v>318</v>
      </c>
      <c r="E106" s="3" t="s">
        <v>319</v>
      </c>
      <c r="F106" s="1" t="s">
        <v>320</v>
      </c>
      <c r="G106" s="1">
        <v>0</v>
      </c>
      <c r="H106" s="1">
        <v>0</v>
      </c>
      <c r="I106" s="1">
        <v>0</v>
      </c>
      <c r="J106" s="1" t="s">
        <v>13</v>
      </c>
      <c r="K106" s="2"/>
      <c r="L106" s="5">
        <f>K106*110.00</f>
        <v>0</v>
      </c>
    </row>
    <row r="107" spans="1:12">
      <c r="A107" s="1"/>
      <c r="B107" s="1">
        <v>883079</v>
      </c>
      <c r="C107" s="1" t="s">
        <v>321</v>
      </c>
      <c r="D107" s="1" t="s">
        <v>322</v>
      </c>
      <c r="E107" s="3" t="s">
        <v>323</v>
      </c>
      <c r="F107" s="1" t="s">
        <v>324</v>
      </c>
      <c r="G107" s="1">
        <v>0</v>
      </c>
      <c r="H107" s="1">
        <v>0</v>
      </c>
      <c r="I107" s="1">
        <v>0</v>
      </c>
      <c r="J107" s="1" t="s">
        <v>13</v>
      </c>
      <c r="K107" s="2"/>
      <c r="L107" s="5">
        <f>K107*123.20</f>
        <v>0</v>
      </c>
    </row>
    <row r="108" spans="1:12">
      <c r="A108" s="1"/>
      <c r="B108" s="1">
        <v>883081</v>
      </c>
      <c r="C108" s="1" t="s">
        <v>325</v>
      </c>
      <c r="D108" s="1" t="s">
        <v>326</v>
      </c>
      <c r="E108" s="3" t="s">
        <v>327</v>
      </c>
      <c r="F108" s="1" t="s">
        <v>328</v>
      </c>
      <c r="G108" s="1">
        <v>0</v>
      </c>
      <c r="H108" s="1">
        <v>0</v>
      </c>
      <c r="I108" s="1">
        <v>0</v>
      </c>
      <c r="J108" s="1" t="s">
        <v>13</v>
      </c>
      <c r="K108" s="2"/>
      <c r="L108" s="5">
        <f>K108*129.80</f>
        <v>0</v>
      </c>
    </row>
    <row r="109" spans="1:12">
      <c r="A109" s="1"/>
      <c r="B109" s="1">
        <v>883082</v>
      </c>
      <c r="C109" s="1" t="s">
        <v>329</v>
      </c>
      <c r="D109" s="1" t="s">
        <v>330</v>
      </c>
      <c r="E109" s="3" t="s">
        <v>331</v>
      </c>
      <c r="F109" s="1" t="s">
        <v>332</v>
      </c>
      <c r="G109" s="1">
        <v>0</v>
      </c>
      <c r="H109" s="1">
        <v>0</v>
      </c>
      <c r="I109" s="1">
        <v>0</v>
      </c>
      <c r="J109" s="1" t="s">
        <v>13</v>
      </c>
      <c r="K109" s="2"/>
      <c r="L109" s="5">
        <f>K109*88.00</f>
        <v>0</v>
      </c>
    </row>
    <row r="110" spans="1:12">
      <c r="A110" s="1"/>
      <c r="B110" s="1">
        <v>883083</v>
      </c>
      <c r="C110" s="1" t="s">
        <v>333</v>
      </c>
      <c r="D110" s="1" t="s">
        <v>334</v>
      </c>
      <c r="E110" s="3" t="s">
        <v>335</v>
      </c>
      <c r="F110" s="1" t="s">
        <v>324</v>
      </c>
      <c r="G110" s="1">
        <v>0</v>
      </c>
      <c r="H110" s="1">
        <v>0</v>
      </c>
      <c r="I110" s="1">
        <v>0</v>
      </c>
      <c r="J110" s="1" t="s">
        <v>13</v>
      </c>
      <c r="K110" s="2"/>
      <c r="L110" s="5">
        <f>K110*123.20</f>
        <v>0</v>
      </c>
    </row>
    <row r="111" spans="1:12">
      <c r="A111" s="1"/>
      <c r="B111" s="1">
        <v>883084</v>
      </c>
      <c r="C111" s="1" t="s">
        <v>336</v>
      </c>
      <c r="D111" s="1">
        <v>5002</v>
      </c>
      <c r="E111" s="3" t="s">
        <v>337</v>
      </c>
      <c r="F111" s="1" t="s">
        <v>338</v>
      </c>
      <c r="G111" s="1">
        <v>0</v>
      </c>
      <c r="H111" s="1">
        <v>0</v>
      </c>
      <c r="I111" s="1">
        <v>0</v>
      </c>
      <c r="J111" s="1" t="s">
        <v>13</v>
      </c>
      <c r="K111" s="2"/>
      <c r="L111" s="5">
        <f>K111*176.00</f>
        <v>0</v>
      </c>
    </row>
    <row r="112" spans="1:12">
      <c r="A112" s="1"/>
      <c r="B112" s="1">
        <v>883085</v>
      </c>
      <c r="C112" s="1" t="s">
        <v>339</v>
      </c>
      <c r="D112" s="1">
        <v>5804</v>
      </c>
      <c r="E112" s="3" t="s">
        <v>340</v>
      </c>
      <c r="F112" s="1" t="s">
        <v>341</v>
      </c>
      <c r="G112" s="1">
        <v>0</v>
      </c>
      <c r="H112" s="1">
        <v>0</v>
      </c>
      <c r="I112" s="1">
        <v>0</v>
      </c>
      <c r="J112" s="1" t="s">
        <v>13</v>
      </c>
      <c r="K112" s="2"/>
      <c r="L112" s="5">
        <f>K112*55.00</f>
        <v>0</v>
      </c>
    </row>
    <row r="113" spans="1:12">
      <c r="A113" s="1"/>
      <c r="B113" s="1">
        <v>883086</v>
      </c>
      <c r="C113" s="1" t="s">
        <v>342</v>
      </c>
      <c r="D113" s="1">
        <v>5803</v>
      </c>
      <c r="E113" s="3" t="s">
        <v>343</v>
      </c>
      <c r="F113" s="1" t="s">
        <v>344</v>
      </c>
      <c r="G113" s="1">
        <v>0</v>
      </c>
      <c r="H113" s="1">
        <v>0</v>
      </c>
      <c r="I113" s="1">
        <v>0</v>
      </c>
      <c r="J113" s="1" t="s">
        <v>13</v>
      </c>
      <c r="K113" s="2"/>
      <c r="L113" s="5">
        <f>K113*63.80</f>
        <v>0</v>
      </c>
    </row>
    <row r="114" spans="1:12">
      <c r="A114" s="1"/>
      <c r="B114" s="1">
        <v>883087</v>
      </c>
      <c r="C114" s="1" t="s">
        <v>345</v>
      </c>
      <c r="D114" s="1">
        <v>5705</v>
      </c>
      <c r="E114" s="3" t="s">
        <v>346</v>
      </c>
      <c r="F114" s="1" t="s">
        <v>347</v>
      </c>
      <c r="G114" s="1">
        <v>0</v>
      </c>
      <c r="H114" s="1">
        <v>0</v>
      </c>
      <c r="I114" s="1">
        <v>0</v>
      </c>
      <c r="J114" s="1" t="s">
        <v>13</v>
      </c>
      <c r="K114" s="2"/>
      <c r="L114" s="5">
        <f>K114*46.20</f>
        <v>0</v>
      </c>
    </row>
    <row r="115" spans="1:12">
      <c r="A115" s="1"/>
      <c r="B115" s="1">
        <v>883088</v>
      </c>
      <c r="C115" s="1" t="s">
        <v>348</v>
      </c>
      <c r="D115" s="1">
        <v>5805</v>
      </c>
      <c r="E115" s="3" t="s">
        <v>349</v>
      </c>
      <c r="F115" s="1" t="s">
        <v>347</v>
      </c>
      <c r="G115" s="1">
        <v>0</v>
      </c>
      <c r="H115" s="1">
        <v>0</v>
      </c>
      <c r="I115" s="1">
        <v>0</v>
      </c>
      <c r="J115" s="1" t="s">
        <v>13</v>
      </c>
      <c r="K115" s="2"/>
      <c r="L115" s="5">
        <f>K115*46.20</f>
        <v>0</v>
      </c>
    </row>
    <row r="116" spans="1:12">
      <c r="A116" s="1"/>
      <c r="B116" s="1">
        <v>883089</v>
      </c>
      <c r="C116" s="1" t="s">
        <v>350</v>
      </c>
      <c r="D116" s="1">
        <v>5701</v>
      </c>
      <c r="E116" s="3" t="s">
        <v>351</v>
      </c>
      <c r="F116" s="1" t="s">
        <v>347</v>
      </c>
      <c r="G116" s="1">
        <v>0</v>
      </c>
      <c r="H116" s="1">
        <v>0</v>
      </c>
      <c r="I116" s="1">
        <v>0</v>
      </c>
      <c r="J116" s="1" t="s">
        <v>13</v>
      </c>
      <c r="K116" s="2"/>
      <c r="L116" s="5">
        <f>K116*46.20</f>
        <v>0</v>
      </c>
    </row>
    <row r="117" spans="1:12">
      <c r="A117" s="1"/>
      <c r="B117" s="1">
        <v>883090</v>
      </c>
      <c r="C117" s="1" t="s">
        <v>352</v>
      </c>
      <c r="D117" s="1">
        <v>5801</v>
      </c>
      <c r="E117" s="3" t="s">
        <v>353</v>
      </c>
      <c r="F117" s="1" t="s">
        <v>354</v>
      </c>
      <c r="G117" s="1">
        <v>0</v>
      </c>
      <c r="H117" s="1">
        <v>0</v>
      </c>
      <c r="I117" s="1">
        <v>0</v>
      </c>
      <c r="J117" s="1" t="s">
        <v>13</v>
      </c>
      <c r="K117" s="2"/>
      <c r="L117" s="5">
        <f>K117*41.80</f>
        <v>0</v>
      </c>
    </row>
    <row r="118" spans="1:12">
      <c r="A118" s="1"/>
      <c r="B118" s="1">
        <v>883091</v>
      </c>
      <c r="C118" s="1" t="s">
        <v>355</v>
      </c>
      <c r="D118" s="1" t="s">
        <v>356</v>
      </c>
      <c r="E118" s="3" t="s">
        <v>357</v>
      </c>
      <c r="F118" s="1" t="s">
        <v>358</v>
      </c>
      <c r="G118" s="1">
        <v>0</v>
      </c>
      <c r="H118" s="1">
        <v>0</v>
      </c>
      <c r="I118" s="1">
        <v>0</v>
      </c>
      <c r="J118" s="1" t="s">
        <v>13</v>
      </c>
      <c r="K118" s="2"/>
      <c r="L118" s="5">
        <f>K118*35.20</f>
        <v>0</v>
      </c>
    </row>
    <row r="119" spans="1:12">
      <c r="A119" s="1"/>
      <c r="B119" s="1">
        <v>883092</v>
      </c>
      <c r="C119" s="1" t="s">
        <v>359</v>
      </c>
      <c r="D119" s="1" t="s">
        <v>360</v>
      </c>
      <c r="E119" s="3" t="s">
        <v>361</v>
      </c>
      <c r="F119" s="1" t="s">
        <v>358</v>
      </c>
      <c r="G119" s="1">
        <v>0</v>
      </c>
      <c r="H119" s="1">
        <v>0</v>
      </c>
      <c r="I119" s="1">
        <v>0</v>
      </c>
      <c r="J119" s="1" t="s">
        <v>13</v>
      </c>
      <c r="K119" s="2"/>
      <c r="L119" s="5">
        <f>K119*35.20</f>
        <v>0</v>
      </c>
    </row>
    <row r="120" spans="1:12">
      <c r="A120" s="1"/>
      <c r="B120" s="1">
        <v>883093</v>
      </c>
      <c r="C120" s="1" t="s">
        <v>362</v>
      </c>
      <c r="D120" s="1" t="s">
        <v>363</v>
      </c>
      <c r="E120" s="3" t="s">
        <v>364</v>
      </c>
      <c r="F120" s="1" t="s">
        <v>365</v>
      </c>
      <c r="G120" s="1">
        <v>0</v>
      </c>
      <c r="H120" s="1">
        <v>0</v>
      </c>
      <c r="I120" s="1">
        <v>0</v>
      </c>
      <c r="J120" s="1" t="s">
        <v>13</v>
      </c>
      <c r="K120" s="2"/>
      <c r="L120" s="5">
        <f>K120*34.98</f>
        <v>0</v>
      </c>
    </row>
    <row r="121" spans="1:12">
      <c r="A121" s="1"/>
      <c r="B121" s="1">
        <v>883094</v>
      </c>
      <c r="C121" s="1" t="s">
        <v>366</v>
      </c>
      <c r="D121" s="1" t="s">
        <v>367</v>
      </c>
      <c r="E121" s="3" t="s">
        <v>368</v>
      </c>
      <c r="F121" s="1" t="s">
        <v>369</v>
      </c>
      <c r="G121" s="1">
        <v>0</v>
      </c>
      <c r="H121" s="1">
        <v>0</v>
      </c>
      <c r="I121" s="1">
        <v>0</v>
      </c>
      <c r="J121" s="1" t="s">
        <v>13</v>
      </c>
      <c r="K121" s="2"/>
      <c r="L121" s="5">
        <f>K121*92.40</f>
        <v>0</v>
      </c>
    </row>
    <row r="122" spans="1:12">
      <c r="A122" s="1"/>
      <c r="B122" s="1">
        <v>883095</v>
      </c>
      <c r="C122" s="1" t="s">
        <v>370</v>
      </c>
      <c r="D122" s="1" t="s">
        <v>371</v>
      </c>
      <c r="E122" s="3" t="s">
        <v>372</v>
      </c>
      <c r="F122" s="1" t="s">
        <v>338</v>
      </c>
      <c r="G122" s="1">
        <v>0</v>
      </c>
      <c r="H122" s="1">
        <v>0</v>
      </c>
      <c r="I122" s="1">
        <v>0</v>
      </c>
      <c r="J122" s="1" t="s">
        <v>13</v>
      </c>
      <c r="K122" s="2"/>
      <c r="L122" s="5">
        <f>K122*176.00</f>
        <v>0</v>
      </c>
    </row>
    <row r="123" spans="1:12">
      <c r="A123" s="1"/>
      <c r="B123" s="1">
        <v>883096</v>
      </c>
      <c r="C123" s="1" t="s">
        <v>373</v>
      </c>
      <c r="D123" s="1" t="s">
        <v>374</v>
      </c>
      <c r="E123" s="3" t="s">
        <v>375</v>
      </c>
      <c r="F123" s="1" t="s">
        <v>376</v>
      </c>
      <c r="G123" s="1">
        <v>0</v>
      </c>
      <c r="H123" s="1">
        <v>0</v>
      </c>
      <c r="I123" s="1">
        <v>0</v>
      </c>
      <c r="J123" s="1" t="s">
        <v>13</v>
      </c>
      <c r="K123" s="2"/>
      <c r="L123" s="5">
        <f>K123*255.20</f>
        <v>0</v>
      </c>
    </row>
    <row r="124" spans="1:12">
      <c r="A124" s="1"/>
      <c r="B124" s="1">
        <v>883097</v>
      </c>
      <c r="C124" s="1" t="s">
        <v>377</v>
      </c>
      <c r="D124" s="1" t="s">
        <v>378</v>
      </c>
      <c r="E124" s="3" t="s">
        <v>375</v>
      </c>
      <c r="F124" s="1" t="s">
        <v>379</v>
      </c>
      <c r="G124" s="1">
        <v>0</v>
      </c>
      <c r="H124" s="1">
        <v>0</v>
      </c>
      <c r="I124" s="1">
        <v>0</v>
      </c>
      <c r="J124" s="1" t="s">
        <v>13</v>
      </c>
      <c r="K124" s="2"/>
      <c r="L124" s="5">
        <f>K124*261.80</f>
        <v>0</v>
      </c>
    </row>
    <row r="125" spans="1:12">
      <c r="A125" s="1"/>
      <c r="B125" s="1">
        <v>883098</v>
      </c>
      <c r="C125" s="1" t="s">
        <v>380</v>
      </c>
      <c r="D125" s="1" t="s">
        <v>381</v>
      </c>
      <c r="E125" s="3" t="s">
        <v>382</v>
      </c>
      <c r="F125" s="1" t="s">
        <v>383</v>
      </c>
      <c r="G125" s="1">
        <v>0</v>
      </c>
      <c r="H125" s="1">
        <v>0</v>
      </c>
      <c r="I125" s="1">
        <v>0</v>
      </c>
      <c r="J125" s="1" t="s">
        <v>13</v>
      </c>
      <c r="K125" s="2"/>
      <c r="L125" s="5">
        <f>K125*382.80</f>
        <v>0</v>
      </c>
    </row>
    <row r="126" spans="1:12">
      <c r="A126" s="1"/>
      <c r="B126" s="1">
        <v>883099</v>
      </c>
      <c r="C126" s="1" t="s">
        <v>384</v>
      </c>
      <c r="D126" s="1">
        <v>7215</v>
      </c>
      <c r="E126" s="3" t="s">
        <v>385</v>
      </c>
      <c r="F126" s="1" t="s">
        <v>386</v>
      </c>
      <c r="G126" s="1">
        <v>0</v>
      </c>
      <c r="H126" s="1">
        <v>0</v>
      </c>
      <c r="I126" s="1">
        <v>0</v>
      </c>
      <c r="J126" s="1" t="s">
        <v>13</v>
      </c>
      <c r="K126" s="2"/>
      <c r="L126" s="5">
        <f>K126*968.00</f>
        <v>0</v>
      </c>
    </row>
    <row r="127" spans="1:12">
      <c r="A127" s="1"/>
      <c r="B127" s="1">
        <v>883100</v>
      </c>
      <c r="C127" s="1" t="s">
        <v>387</v>
      </c>
      <c r="D127" s="1" t="s">
        <v>388</v>
      </c>
      <c r="E127" s="3" t="s">
        <v>389</v>
      </c>
      <c r="F127" s="1" t="s">
        <v>390</v>
      </c>
      <c r="G127" s="1">
        <v>0</v>
      </c>
      <c r="H127" s="1">
        <v>0</v>
      </c>
      <c r="I127" s="1">
        <v>0</v>
      </c>
      <c r="J127" s="1" t="s">
        <v>13</v>
      </c>
      <c r="K127" s="2"/>
      <c r="L127" s="5">
        <f>K127*1064.80</f>
        <v>0</v>
      </c>
    </row>
    <row r="128" spans="1:12">
      <c r="A128" s="1"/>
      <c r="B128" s="1">
        <v>883101</v>
      </c>
      <c r="C128" s="1" t="s">
        <v>391</v>
      </c>
      <c r="D128" s="1">
        <v>7216</v>
      </c>
      <c r="E128" s="3" t="s">
        <v>392</v>
      </c>
      <c r="F128" s="1" t="s">
        <v>393</v>
      </c>
      <c r="G128" s="1">
        <v>0</v>
      </c>
      <c r="H128" s="1">
        <v>0</v>
      </c>
      <c r="I128" s="1">
        <v>0</v>
      </c>
      <c r="J128" s="1" t="s">
        <v>13</v>
      </c>
      <c r="K128" s="2"/>
      <c r="L128" s="5">
        <f>K128*1113.20</f>
        <v>0</v>
      </c>
    </row>
    <row r="129" spans="1:12">
      <c r="A129" s="1"/>
      <c r="B129" s="1">
        <v>883102</v>
      </c>
      <c r="C129" s="1" t="s">
        <v>394</v>
      </c>
      <c r="D129" s="1">
        <v>6307</v>
      </c>
      <c r="E129" s="3" t="s">
        <v>395</v>
      </c>
      <c r="F129" s="1" t="s">
        <v>396</v>
      </c>
      <c r="G129" s="1">
        <v>0</v>
      </c>
      <c r="H129" s="1">
        <v>0</v>
      </c>
      <c r="I129" s="1">
        <v>0</v>
      </c>
      <c r="J129" s="1" t="s">
        <v>13</v>
      </c>
      <c r="K129" s="2"/>
      <c r="L129" s="5">
        <f>K129*1240.80</f>
        <v>0</v>
      </c>
    </row>
    <row r="130" spans="1:12">
      <c r="A130" s="1"/>
      <c r="B130" s="1">
        <v>883103</v>
      </c>
      <c r="C130" s="1" t="s">
        <v>397</v>
      </c>
      <c r="D130" s="1">
        <v>6303</v>
      </c>
      <c r="E130" s="3" t="s">
        <v>398</v>
      </c>
      <c r="F130" s="1" t="s">
        <v>399</v>
      </c>
      <c r="G130" s="1">
        <v>0</v>
      </c>
      <c r="H130" s="1">
        <v>0</v>
      </c>
      <c r="I130" s="1">
        <v>0</v>
      </c>
      <c r="J130" s="1" t="s">
        <v>13</v>
      </c>
      <c r="K130" s="2"/>
      <c r="L130" s="5">
        <f>K130*1504.80</f>
        <v>0</v>
      </c>
    </row>
    <row r="131" spans="1:12">
      <c r="A131" s="1"/>
      <c r="B131" s="1">
        <v>883104</v>
      </c>
      <c r="C131" s="1" t="s">
        <v>400</v>
      </c>
      <c r="D131" s="1">
        <v>6305</v>
      </c>
      <c r="E131" s="3" t="s">
        <v>401</v>
      </c>
      <c r="F131" s="1" t="s">
        <v>402</v>
      </c>
      <c r="G131" s="1">
        <v>0</v>
      </c>
      <c r="H131" s="1">
        <v>0</v>
      </c>
      <c r="I131" s="1">
        <v>0</v>
      </c>
      <c r="J131" s="1" t="s">
        <v>13</v>
      </c>
      <c r="K131" s="2"/>
      <c r="L131" s="5">
        <f>K131*1632.40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2024-11-21T09:29:14+03:00</dcterms:created>
  <dcterms:modified xsi:type="dcterms:W3CDTF">2024-11-21T09:29:14+03:00</dcterms:modified>
  <dc:title>Untitled Spreadsheet</dc:title>
  <dc:description/>
  <dc:subject/>
  <cp:keywords/>
  <cp:category/>
</cp:coreProperties>
</file>