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<sst xmlns="http://schemas.openxmlformats.org/spreadsheetml/2006/main" uniqueCount="548">
  <si>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</si>
  <si>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</si>
  <si>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</si>
  <si>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</si>
  <si>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</si>
  <si>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</si>
  <si>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</si>
  <si>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</si>
  <si>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</si>
  <si>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</si>
  <si>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Унитазы, инсталяции и арматура</t>
  </si>
  <si>
    <t>Арматура для смывных бачков</t>
  </si>
  <si>
    <t>Арматура для смывных бачков Уклад</t>
  </si>
  <si>
    <t>ASB-110001</t>
  </si>
  <si>
    <t>А 77.54.14.3</t>
  </si>
  <si>
    <t>арматура 2-х кнопочная БОКОВОЙ подвод, хром кнопка АБ-77.54.14.3 (Уклад) (18шт)</t>
  </si>
  <si>
    <t>644.30 руб.</t>
  </si>
  <si>
    <t>&gt;10</t>
  </si>
  <si>
    <t>шт</t>
  </si>
  <si>
    <t>ASB-110002</t>
  </si>
  <si>
    <t>А 77.55.14.3</t>
  </si>
  <si>
    <t>арматура 2-х кнопочная НИЖНИЙ подвод, хром кнопка АБ.77.55.14.3 (Уклад) (18шт)</t>
  </si>
  <si>
    <t>589.83 руб.</t>
  </si>
  <si>
    <t>&gt;25</t>
  </si>
  <si>
    <t>ASB-110003</t>
  </si>
  <si>
    <t>А 77.57.14.3</t>
  </si>
  <si>
    <t>арматура 2-х кнопочная НИЖНИЙ подвод, хром кнопка АБ.77.57.14.3 (Уклад) (18шт)</t>
  </si>
  <si>
    <t>636.31 руб.</t>
  </si>
  <si>
    <t>ASB-110004</t>
  </si>
  <si>
    <t>А 105.54/56.14.3</t>
  </si>
  <si>
    <t>арматура однокнопочная БОКОВОЙ подвод, хром кнопка АБ-68.54.14.3 (Уклад) (20шт)</t>
  </si>
  <si>
    <t>576.13 руб.</t>
  </si>
  <si>
    <t>ASB-110005</t>
  </si>
  <si>
    <t>А 105.57.14.3</t>
  </si>
  <si>
    <t>арматура однокнопочная НИЖНИЙ подвод, хром кнопка АБ-69.57.14.3 (Уклад) (20шт)</t>
  </si>
  <si>
    <t>556.41 руб.</t>
  </si>
  <si>
    <t>ASB-110006</t>
  </si>
  <si>
    <t>А 110.54.14.3</t>
  </si>
  <si>
    <t>арматура шток хром/ боковой подвод АБ-66.54.14.3 (Уклад) (25шт)</t>
  </si>
  <si>
    <t>519.35 руб.</t>
  </si>
  <si>
    <t>ASB-110007</t>
  </si>
  <si>
    <t>А 110.57.14.3</t>
  </si>
  <si>
    <t>арматура шток хром/ нижний подвод АБ-67.57.14.3 (Уклад) (25шт)</t>
  </si>
  <si>
    <t>495.89 руб.</t>
  </si>
  <si>
    <t>ASB-110008</t>
  </si>
  <si>
    <t>А 110.54.14.0</t>
  </si>
  <si>
    <t>арматура шток/ боковой подвод АБ-66.54.14.0 (Уклад) (25шт)</t>
  </si>
  <si>
    <t>481.44 руб.</t>
  </si>
  <si>
    <t>ASB-110009</t>
  </si>
  <si>
    <t>К 54.00.00</t>
  </si>
  <si>
    <t>клапан боковой подвод 1/2" (Уклад) КН 54 (70шт)</t>
  </si>
  <si>
    <t>212.33 руб.</t>
  </si>
  <si>
    <t>ASB-110010</t>
  </si>
  <si>
    <t>К 105.00.14.3</t>
  </si>
  <si>
    <t>клапан выпуска АС 105.00.14.3 (Уклад) (25шт)</t>
  </si>
  <si>
    <t>458.49 руб.</t>
  </si>
  <si>
    <t>ASB-110011</t>
  </si>
  <si>
    <t>К 77.00.14.3</t>
  </si>
  <si>
    <t>клапан выпуска АСД 77.00.14.3 (Уклад) (20шт)</t>
  </si>
  <si>
    <t>525.13 руб.</t>
  </si>
  <si>
    <t>ASB-110012</t>
  </si>
  <si>
    <t>К 55.00.00</t>
  </si>
  <si>
    <t>клапан нижний подвод 1/2" (Уклад) КН 55 (50шт)</t>
  </si>
  <si>
    <t>231.88 руб.</t>
  </si>
  <si>
    <t>ASB-110013</t>
  </si>
  <si>
    <t>К 55М.00.00</t>
  </si>
  <si>
    <t>клапан нижний подвод латунный штуцер 1/2" (Уклад) КН 55 Л (50шт)</t>
  </si>
  <si>
    <t>431.63 руб.</t>
  </si>
  <si>
    <t>ASB-110014</t>
  </si>
  <si>
    <t>К 57.00.00</t>
  </si>
  <si>
    <t>клапан нижний подвод 1/2" (Уклад) КН 57 (50шт)</t>
  </si>
  <si>
    <t>187.85 руб.</t>
  </si>
  <si>
    <t>ASB-110015</t>
  </si>
  <si>
    <t>ключ для арматуры белый (Уклад)</t>
  </si>
  <si>
    <t>25.50 руб.</t>
  </si>
  <si>
    <t>ASB-110016</t>
  </si>
  <si>
    <t>кнопочный узел АС 77.02.0  однокнопочный белый (Уклад)</t>
  </si>
  <si>
    <t>71.91 руб.</t>
  </si>
  <si>
    <t>ASB-110017</t>
  </si>
  <si>
    <t>кнопочный узел АС 77.02.3 однокнопочный ХРОМ (Уклад)</t>
  </si>
  <si>
    <t>111.86 руб.</t>
  </si>
  <si>
    <t>ASB-110018</t>
  </si>
  <si>
    <t>кнопочный узел АСД 77.3 двухкнопочный ХРОМ (Уклад)</t>
  </si>
  <si>
    <t>148.41 руб.</t>
  </si>
  <si>
    <t>ASB-110019</t>
  </si>
  <si>
    <t>прокладка "Акцент" (Уклад)</t>
  </si>
  <si>
    <t>57.63 руб.</t>
  </si>
  <si>
    <t>ASB-110020</t>
  </si>
  <si>
    <t>прокладка "Алседа" (Уклад)</t>
  </si>
  <si>
    <t>61.37 руб.</t>
  </si>
  <si>
    <t>ASB-110021</t>
  </si>
  <si>
    <t>прокладка "Вест" рубл. (Уклад)</t>
  </si>
  <si>
    <t>69.19 руб.</t>
  </si>
  <si>
    <t>ASB-110022</t>
  </si>
  <si>
    <t>прокладка "Волгоградская" рубл. (Уклад)</t>
  </si>
  <si>
    <t>73.61 руб.</t>
  </si>
  <si>
    <t>ASB-110023</t>
  </si>
  <si>
    <t>прокладка "Премьер" рубл. (Уклад)</t>
  </si>
  <si>
    <t>ASB-110024</t>
  </si>
  <si>
    <t>прокладка "Ресса" (Уклад)</t>
  </si>
  <si>
    <t>ASB-110025</t>
  </si>
  <si>
    <t>прокладка "Самара" (Уклад)</t>
  </si>
  <si>
    <t>ASB-110026</t>
  </si>
  <si>
    <t>прокладка "Стиль" (Уклад)</t>
  </si>
  <si>
    <t>ASB-110027</t>
  </si>
  <si>
    <t>прокладка "Эталон" (Уклад)</t>
  </si>
  <si>
    <t>ASB-110028</t>
  </si>
  <si>
    <t>прокладка Е4 (Уклад)</t>
  </si>
  <si>
    <t>ASB-110029</t>
  </si>
  <si>
    <t>прокладка К100 (Уклад)</t>
  </si>
  <si>
    <t>ASB-110030</t>
  </si>
  <si>
    <t>прокладка Р20 (Уклад)</t>
  </si>
  <si>
    <t>ASB-110031</t>
  </si>
  <si>
    <t>ручка металлизированная в сборе со штоком АС 110.01.0003 (Уклад)</t>
  </si>
  <si>
    <t>109.48 руб.</t>
  </si>
  <si>
    <t>ASB-110032</t>
  </si>
  <si>
    <t>ручка неметаллизированная в сборе со штоком АС 110.01.0000 (Уклад)</t>
  </si>
  <si>
    <t>73.10 руб.</t>
  </si>
  <si>
    <t>ASB-110033</t>
  </si>
  <si>
    <t>уплотнение 007 (Уклад)</t>
  </si>
  <si>
    <t>17.85 руб.</t>
  </si>
  <si>
    <t>УТ000001418</t>
  </si>
  <si>
    <t>А 110.56.14.3</t>
  </si>
  <si>
    <t>арматура шток хром/ боковой подвод  (Уклад) (30шт)</t>
  </si>
  <si>
    <t>503.15 руб.</t>
  </si>
  <si>
    <t>УТ000001419</t>
  </si>
  <si>
    <t>А 105.56.14.3</t>
  </si>
  <si>
    <t>арматура однокнопочная БОКОВОЙ подвод, хром кнопка  (Уклад) (22шт)</t>
  </si>
  <si>
    <t>521.60 руб.</t>
  </si>
  <si>
    <t>УТ000001420</t>
  </si>
  <si>
    <t>К 56.00.00</t>
  </si>
  <si>
    <t>клапан боковой подвод 1/2" (Уклад) КН 56 (90шт)</t>
  </si>
  <si>
    <t>169.60 руб.</t>
  </si>
  <si>
    <t>Арматура для смывных бачков VIEIR</t>
  </si>
  <si>
    <t>ASB-130001</t>
  </si>
  <si>
    <t>VRQ40</t>
  </si>
  <si>
    <t>клапан впускной НИЖНИЙ подвод для слив. бачка резьба латунь 1/2" (в коробке) (1/40шт)</t>
  </si>
  <si>
    <t>483.56 руб.</t>
  </si>
  <si>
    <t>ASB-130002</t>
  </si>
  <si>
    <t>VRQ41</t>
  </si>
  <si>
    <t>клапан впускной БОКОВОЙ подвод для слив. бачка резьба латунь 1/2" (в коробке) (30шт)</t>
  </si>
  <si>
    <t>ASB-130003</t>
  </si>
  <si>
    <t>VRQ42</t>
  </si>
  <si>
    <t>арматура 2-х кнопочная универ. НИЖНИЙ пневмо подвод/хром клапан с лат резьбой (в коробке) (20шт)</t>
  </si>
  <si>
    <t>1 073.38 руб.</t>
  </si>
  <si>
    <t>ASB-130004</t>
  </si>
  <si>
    <t>VRQ43</t>
  </si>
  <si>
    <t>арматура 2-х кнопочная универ. БОКОВОЙ подвод/хром клапан с лат резьбой (в коробке) (20шт)</t>
  </si>
  <si>
    <t>ASB-130005</t>
  </si>
  <si>
    <t>VRQ44</t>
  </si>
  <si>
    <t>сливной механизм 2-х кнопочный без клапана (в коробке)</t>
  </si>
  <si>
    <t>600.60 руб.</t>
  </si>
  <si>
    <t>ASB-130006</t>
  </si>
  <si>
    <t>VRQ37</t>
  </si>
  <si>
    <t>комплект арматуры для бачка унитаза тросиковый УНИВЕРСАЛЬНЫЙ (1/16шт)</t>
  </si>
  <si>
    <t>1 540.00 руб.</t>
  </si>
  <si>
    <t>ASB-130007</t>
  </si>
  <si>
    <t>VRQ38</t>
  </si>
  <si>
    <t>сливной механизм УНИВЕРСАЛЬНЫЙ (1/20шт)</t>
  </si>
  <si>
    <t>999.46 руб.</t>
  </si>
  <si>
    <t>ASB-130008</t>
  </si>
  <si>
    <t>VRQ39</t>
  </si>
  <si>
    <t>клапан впускной УНИВЕРСАЛЬНЫЙ (1/30шт)</t>
  </si>
  <si>
    <t>740.74 руб.</t>
  </si>
  <si>
    <t>ASB-130009</t>
  </si>
  <si>
    <t>VRQ48</t>
  </si>
  <si>
    <t>Впускной поплавковый клапан для бака/емкости 3/4, длина рычага 25см "VIEIR" БЕЗ ПОПЛАВКА (8/80шт)</t>
  </si>
  <si>
    <t>763.84 руб.</t>
  </si>
  <si>
    <t>ASB-130010</t>
  </si>
  <si>
    <t>VRQ49</t>
  </si>
  <si>
    <t>Впускной поплавковый клапан для бака/емкости 1, длина рычага 30см "VIEIR" БЕЗ ПОПЛАВКА (6/60шт)</t>
  </si>
  <si>
    <t>1 144.22 руб.</t>
  </si>
  <si>
    <t>ASB-130011</t>
  </si>
  <si>
    <t>VRQ50</t>
  </si>
  <si>
    <t>Впускной поплавковый клапан для бака/емкости 11/4, длина рычага 35см "VIEIR" БЕЗ ПОПЛАВКА (4/24шт)</t>
  </si>
  <si>
    <t>2 239.16 руб.</t>
  </si>
  <si>
    <t>ASB-130012</t>
  </si>
  <si>
    <t>VRQ54</t>
  </si>
  <si>
    <t>Впускной поплавковый клапан для бачка унитаза 1/2, длина рычага 20см "VIEIR" БЕЗ ПОПЛАВКА (10/100шт)</t>
  </si>
  <si>
    <t>566.72 руб.</t>
  </si>
  <si>
    <t>ASB-130013</t>
  </si>
  <si>
    <t>VRQ51</t>
  </si>
  <si>
    <t>Поплавок для впускного клапана  5" "VIEIR"  (100шт)</t>
  </si>
  <si>
    <t>103.18 руб.</t>
  </si>
  <si>
    <t>&gt;50</t>
  </si>
  <si>
    <t>ASB-130014</t>
  </si>
  <si>
    <t>VRQ52</t>
  </si>
  <si>
    <t>Поплавок для впускного клапана  6" "VIEIR"  (50шт)</t>
  </si>
  <si>
    <t>166.32 руб.</t>
  </si>
  <si>
    <t>ASB-130015</t>
  </si>
  <si>
    <t>VRQ53</t>
  </si>
  <si>
    <t>Поплавок для впускного клапана  8" "VIEIR"  (25шт)</t>
  </si>
  <si>
    <t>412.72 руб.</t>
  </si>
  <si>
    <t>ASB-130016</t>
  </si>
  <si>
    <t>VRQ55</t>
  </si>
  <si>
    <t>Поплавок для бачка унитаза 1/2" для клапана VRQ54   (50шт)</t>
  </si>
  <si>
    <t>47.74 руб.</t>
  </si>
  <si>
    <t>VER-000440</t>
  </si>
  <si>
    <t>VRQ65</t>
  </si>
  <si>
    <t>Бесконтактный выпускной клапан "VIEIR" (20/1шт)</t>
  </si>
  <si>
    <t>5 939.78 руб.</t>
  </si>
  <si>
    <t>Арматура для смывных бачков АНИПЛАСТ</t>
  </si>
  <si>
    <t>SIP-110485</t>
  </si>
  <si>
    <t>WC3550M</t>
  </si>
  <si>
    <t>Набор с нижней подводкой  1/2 пластик двойная кнопка эконом металл</t>
  </si>
  <si>
    <t>766.47 руб.</t>
  </si>
  <si>
    <t>SIP-110521</t>
  </si>
  <si>
    <t>WC6550M</t>
  </si>
  <si>
    <t>АНИ арматура однорежимная НИЖНИЙ подвод, кнопка ХРОМ, эконом (20шт)</t>
  </si>
  <si>
    <t>639.00 руб.</t>
  </si>
  <si>
    <t>SIP-110522</t>
  </si>
  <si>
    <t>WC6050M</t>
  </si>
  <si>
    <t>АНИ арматура однорежимная БОКОВОЙ подвод, кнопка ХРОМ, эконом (20шт)</t>
  </si>
  <si>
    <t>Арматура для смывных бачков ZEGOR</t>
  </si>
  <si>
    <t>ZGR-002030</t>
  </si>
  <si>
    <t>SA412-3</t>
  </si>
  <si>
    <t>Комплект универсальной смывной арматуры НИЗ подвод 1/2,материал мембраны-силикон (20шт)</t>
  </si>
  <si>
    <t>818.26 руб.</t>
  </si>
  <si>
    <t>&gt;100</t>
  </si>
  <si>
    <t>ZGR-002031</t>
  </si>
  <si>
    <t>SA412-6</t>
  </si>
  <si>
    <t>Комплект универсальной смывной арматуры БОК подвод 1/2,материал мембраны-силикон (20шт)</t>
  </si>
  <si>
    <t>859.18 руб.</t>
  </si>
  <si>
    <t>ZGR-002032</t>
  </si>
  <si>
    <t>SA480-3</t>
  </si>
  <si>
    <t>Выпускной механизм для смывного бачка,материал мембраны-силикон (30шт)</t>
  </si>
  <si>
    <t>481.82 руб.</t>
  </si>
  <si>
    <t>ZGR-002077</t>
  </si>
  <si>
    <t>SA411-3</t>
  </si>
  <si>
    <t>Комплект cмывной арматуры НИЗ пл. резьба 1/2", СТАРТ-СТОП (20шт)</t>
  </si>
  <si>
    <t>831.90 руб.</t>
  </si>
  <si>
    <t>ZGR-002078</t>
  </si>
  <si>
    <t>SA436-6</t>
  </si>
  <si>
    <t>Комплект cмывной арматуры БОК пл. резьба 1/2", СТАРТ-СТОП (20шт)</t>
  </si>
  <si>
    <t>872.81 руб.</t>
  </si>
  <si>
    <t>ZGR-002080</t>
  </si>
  <si>
    <t>РС472-1</t>
  </si>
  <si>
    <t>Поплавковый клапан нижней подачи воды, пластиковая резьба 1/2" (60шт)</t>
  </si>
  <si>
    <t>291.48 руб.</t>
  </si>
  <si>
    <t>ZGR-002081</t>
  </si>
  <si>
    <t>РС472-3</t>
  </si>
  <si>
    <t>Поплавковый клапан боковой  подачи воды, пластиковая резьба 1/2" (55шт)</t>
  </si>
  <si>
    <t>303.94 руб.</t>
  </si>
  <si>
    <t>ZGR-002082</t>
  </si>
  <si>
    <t>SB409-2</t>
  </si>
  <si>
    <t>Смывной бачок 8л для унитаза пластиковый, кнопочный,c комплектом труб (5шт)</t>
  </si>
  <si>
    <t>2 196.12 руб.</t>
  </si>
  <si>
    <t>Сиденья для унитазов</t>
  </si>
  <si>
    <t>Сиденья для унитазов ZEGOR</t>
  </si>
  <si>
    <t>SIP-110453</t>
  </si>
  <si>
    <t>WS0100</t>
  </si>
  <si>
    <t>-Сиденье Анипласт для унитаза</t>
  </si>
  <si>
    <t>815.01 руб.</t>
  </si>
  <si>
    <t>ZGR-002040</t>
  </si>
  <si>
    <t>S201-0</t>
  </si>
  <si>
    <t>Сиденье для унитаза Zegor (12шт)</t>
  </si>
  <si>
    <t>467.89 руб.</t>
  </si>
  <si>
    <t>ZGR-002041</t>
  </si>
  <si>
    <t>S202-2</t>
  </si>
  <si>
    <t>Сиденье для унитаза Zegor King без упаковки (12шт)</t>
  </si>
  <si>
    <t>796.30 руб.</t>
  </si>
  <si>
    <t>ZGR-002042</t>
  </si>
  <si>
    <t>S204-0</t>
  </si>
  <si>
    <t>Сиденье для унитаза Shell (12шт)</t>
  </si>
  <si>
    <t>568.86 руб.</t>
  </si>
  <si>
    <t>ZGR-002052</t>
  </si>
  <si>
    <t>Е702-6</t>
  </si>
  <si>
    <t>Крепление для туалетного сиденья Zegor (10/100шт)</t>
  </si>
  <si>
    <t>32.73 руб.</t>
  </si>
  <si>
    <t>ZGR-002053</t>
  </si>
  <si>
    <t>Е702-8</t>
  </si>
  <si>
    <t>Крепление для туалетного сиденья Zegor King (50шт)</t>
  </si>
  <si>
    <t>105.29 руб.</t>
  </si>
  <si>
    <t>ZGR-002054</t>
  </si>
  <si>
    <t>Е702-9</t>
  </si>
  <si>
    <t>Крепление для туалетного сиденья Shell (75шт)</t>
  </si>
  <si>
    <t>76.37 руб.</t>
  </si>
  <si>
    <t>ZGR-002060</t>
  </si>
  <si>
    <t>S202-5</t>
  </si>
  <si>
    <t>Сиденье для унитаза Альфа (10iшт)</t>
  </si>
  <si>
    <t>433.29 руб.</t>
  </si>
  <si>
    <t>ZGR-002061</t>
  </si>
  <si>
    <t>Е702-5</t>
  </si>
  <si>
    <t>Крепление для унитаза Альфа (50iшт)</t>
  </si>
  <si>
    <t>450.04 руб.</t>
  </si>
  <si>
    <t>Системы инсталяции</t>
  </si>
  <si>
    <t>Системы инсталяции VIEIR</t>
  </si>
  <si>
    <t>Инсталяции VIEIR</t>
  </si>
  <si>
    <t>VER-000346</t>
  </si>
  <si>
    <t>VRQ60-B</t>
  </si>
  <si>
    <t>60 Инсталяция с ХРОМ кнопкой КРУГЛЫЕ клавиши VIEIR</t>
  </si>
  <si>
    <t>17 124.80 руб.</t>
  </si>
  <si>
    <t>VER-000519</t>
  </si>
  <si>
    <t>VRQ60-A</t>
  </si>
  <si>
    <t>60 Инсталяция с ХРОМ кнопкой КВАДРАТНЫЕ клавиши VIEIR</t>
  </si>
  <si>
    <t>VER-000600</t>
  </si>
  <si>
    <t>VRQ71</t>
  </si>
  <si>
    <t>71 Инсталяция для унитаза (без кнопки) VIEIR</t>
  </si>
  <si>
    <t>14 189.56 руб.</t>
  </si>
  <si>
    <t>VER-000667</t>
  </si>
  <si>
    <t>VRQ70</t>
  </si>
  <si>
    <t>70 Рама для скрытого монтажа биде (1шт)</t>
  </si>
  <si>
    <t>10 698.38 руб.</t>
  </si>
  <si>
    <t>VER-000668</t>
  </si>
  <si>
    <t>VRQ72</t>
  </si>
  <si>
    <t>72 Смывной бачок пластиковый, кнопочный,c комплектом труб</t>
  </si>
  <si>
    <t>6 889.96 руб.</t>
  </si>
  <si>
    <t>VER-000897</t>
  </si>
  <si>
    <t>VRQ79</t>
  </si>
  <si>
    <t>79 Инсталляция скрытого монтажа (без кнопки) (1шт)</t>
  </si>
  <si>
    <t>14 819.42 руб.</t>
  </si>
  <si>
    <t>VER-001081</t>
  </si>
  <si>
    <t>VRQ60</t>
  </si>
  <si>
    <t>60 Инсталяция для скрытого монтажа (без кнопки) (1шт)</t>
  </si>
  <si>
    <t>15 249.08 руб.</t>
  </si>
  <si>
    <t>Кнопки смыва VIEIR</t>
  </si>
  <si>
    <t>VER-000445</t>
  </si>
  <si>
    <t>VRQ61B-F</t>
  </si>
  <si>
    <t>60 Кнопка смыва БЕЛАЯ для инсталяции механическая, круглые клавиши (20/1шт)</t>
  </si>
  <si>
    <t>1 218.14 руб.</t>
  </si>
  <si>
    <t>VER-000446</t>
  </si>
  <si>
    <t>VRQ61B-C</t>
  </si>
  <si>
    <t>60 Кнопка смыва ЧЕРНАЯ для инсталяции механическая, круглые клавиши (20/1шт)</t>
  </si>
  <si>
    <t>VER-000447</t>
  </si>
  <si>
    <t>VRQ61B-S</t>
  </si>
  <si>
    <t>60 Кнопка смыва ЗОЛОТО для инсталяции механическая, круглые клавиши (20/1шт)</t>
  </si>
  <si>
    <t>2 174.48 руб.</t>
  </si>
  <si>
    <t>VER-000448</t>
  </si>
  <si>
    <t>VRQ61B-G</t>
  </si>
  <si>
    <t>60 Кнопка смыва САТИН для инсталяции механическая, круглые клавиши (20/1шт)</t>
  </si>
  <si>
    <t>2 171.40 руб.</t>
  </si>
  <si>
    <t>VER-000449</t>
  </si>
  <si>
    <t>VRQ62A-F</t>
  </si>
  <si>
    <t>60 Кнопка смыва БЕЛАЯ для инсталяции механическая, квадратные клавиши (20/1шт)</t>
  </si>
  <si>
    <t>1 230.46 руб.</t>
  </si>
  <si>
    <t>VER-000450</t>
  </si>
  <si>
    <t>VRQ62A-C</t>
  </si>
  <si>
    <t>60 Кнопка смыва ЧЕРНАЯ для инсталяции механическая, квадратные клавиши (20/1шт)</t>
  </si>
  <si>
    <t>VER-000451</t>
  </si>
  <si>
    <t>VRQ62A-S</t>
  </si>
  <si>
    <t>60 Кнопка смыва ЗОЛОТО для инсталяции механическая, квадратные клавиши (20/1шт)</t>
  </si>
  <si>
    <t>2 183.72 руб.</t>
  </si>
  <si>
    <t>VER-000452</t>
  </si>
  <si>
    <t>VRQ62A-G</t>
  </si>
  <si>
    <t>60 Кнопка смыва САТИН для инсталяции механическая, квадратные клавиши (20/1шт)</t>
  </si>
  <si>
    <t>VER-000651</t>
  </si>
  <si>
    <t>VRQ73-1</t>
  </si>
  <si>
    <t>71 Кнопка смыва для инсталляции механическая, круглые клавиши, хром VRQ73-1  (20/1шт)</t>
  </si>
  <si>
    <t>1 509.20 руб.</t>
  </si>
  <si>
    <t>VER-000652</t>
  </si>
  <si>
    <t>VRQ73-2</t>
  </si>
  <si>
    <t>71 Кнопка смыва для инсталяции механическая, цвет хром, квадратные клавиши (50/1шт)</t>
  </si>
  <si>
    <t>VER-000653</t>
  </si>
  <si>
    <t>VRQ73-3</t>
  </si>
  <si>
    <t>VER-000654</t>
  </si>
  <si>
    <t>VRQ74-1F</t>
  </si>
  <si>
    <t>71 Кнопка смыва для инсталяции механическая, цвет белый матовый, круглые клавиши  (50/1шт)</t>
  </si>
  <si>
    <t>1 148.84 руб.</t>
  </si>
  <si>
    <t>VER-000655</t>
  </si>
  <si>
    <t>VRQ74-2F</t>
  </si>
  <si>
    <t>71 Кнопка смыва для инсталяции механическая, цвет белый матовый, квадратные клавиши  (50/1шт)</t>
  </si>
  <si>
    <t>VER-000656</t>
  </si>
  <si>
    <t>VRQ74-3F</t>
  </si>
  <si>
    <t>VER-000657</t>
  </si>
  <si>
    <t>VRQ75-1C</t>
  </si>
  <si>
    <t>71 Кнопка смыва для инсталяции механическая, цвет черный матовый, круглые клавиши  (50/1шт)</t>
  </si>
  <si>
    <t>VER-000658</t>
  </si>
  <si>
    <t>VRQ75-2C</t>
  </si>
  <si>
    <t>71 Кнопка смыва для инсталяции механическая, цвет черный матовый, квадратные клавиши (50/1шт)</t>
  </si>
  <si>
    <t>VER-000659</t>
  </si>
  <si>
    <t>VRQ75-3C</t>
  </si>
  <si>
    <t>VER-000660</t>
  </si>
  <si>
    <t>VRQ76-1G</t>
  </si>
  <si>
    <t>71 Кнопка смыва МЕТАЛЛ для инсталяции механическая, цвет графит , круглые клавиши  (50/1шт)</t>
  </si>
  <si>
    <t>2 231.46 руб.</t>
  </si>
  <si>
    <t>VER-000661</t>
  </si>
  <si>
    <t>VRQ76-2G</t>
  </si>
  <si>
    <t>71 Кнопка смыва МЕТАЛЛ для инсталяции механическая, цвет графит , квадратные клавиши  (50/1шт)</t>
  </si>
  <si>
    <t>VER-000662</t>
  </si>
  <si>
    <t>VRQ77-1S</t>
  </si>
  <si>
    <t>71 Кнопка смыва МЕТАЛЛ для инсталяции механическая, цвет матовое золото, круглые клавиши  (50/1шт)</t>
  </si>
  <si>
    <t>2 234.54 руб.</t>
  </si>
  <si>
    <t>VER-000663</t>
  </si>
  <si>
    <t>VRQ77-2S</t>
  </si>
  <si>
    <t>71 Кнопка смыва МЕТАЛЛ для инсталяции механическая, цвет матовое золото, квадратные клавиши (50/1шт)</t>
  </si>
  <si>
    <t>VER-000664</t>
  </si>
  <si>
    <t>VRQ78-1D</t>
  </si>
  <si>
    <t>71 Кнопка смыва МЕТАЛЛ для инсталяции механическая, цвет латунный матовый, круглые клавиши  (50/1шт)</t>
  </si>
  <si>
    <t>VER-000665</t>
  </si>
  <si>
    <t>VRQ78-2D</t>
  </si>
  <si>
    <t>71 Кнопка смыва МЕТАЛЛ для инсталяции механическая, цвет латунный матовый, квадратные клавиши (50шт)</t>
  </si>
  <si>
    <t>VER-000666</t>
  </si>
  <si>
    <t>VRQ78-3D</t>
  </si>
  <si>
    <t>VER-000877</t>
  </si>
  <si>
    <t>VRQ66-4</t>
  </si>
  <si>
    <t>79 Кнопка смыва для инсталяции механическая хром (20/1шт)</t>
  </si>
  <si>
    <t>1 515.36 руб.</t>
  </si>
  <si>
    <t>VER-000878</t>
  </si>
  <si>
    <t>VRQ66-4C</t>
  </si>
  <si>
    <t>79 Кнопка смыва для инсталяции механическая, черный (20/1шт)</t>
  </si>
  <si>
    <t>1 250.48 руб.</t>
  </si>
  <si>
    <t>VER-000879</t>
  </si>
  <si>
    <t>VRQ66-4F</t>
  </si>
  <si>
    <t>79 Кнопка смыва для инсталяции механическая, белый (20/1шт)</t>
  </si>
  <si>
    <t>VER-000880</t>
  </si>
  <si>
    <t>VRQ66-4G</t>
  </si>
  <si>
    <t>79 Кнопка смыва для инсталяции механическая, серый (20/1шт)</t>
  </si>
  <si>
    <t>2 206.82 руб.</t>
  </si>
  <si>
    <t>VER-000881</t>
  </si>
  <si>
    <t>VRQ66-4S</t>
  </si>
  <si>
    <t>79 Кнопка смыва для инсталяции механическая, золотой (20/1шт)</t>
  </si>
  <si>
    <t>VER-000898</t>
  </si>
  <si>
    <t>VRQ67-5</t>
  </si>
  <si>
    <t>1 518.44 руб.</t>
  </si>
  <si>
    <t>VER-000899</t>
  </si>
  <si>
    <t>VRQ67-5C</t>
  </si>
  <si>
    <t>1 253.56 руб.</t>
  </si>
  <si>
    <t>VER-000900</t>
  </si>
  <si>
    <t>VRQ67-5G</t>
  </si>
  <si>
    <t>2 208.36 руб.</t>
  </si>
  <si>
    <t>VER-000901</t>
  </si>
  <si>
    <t>VRQ67-5S</t>
  </si>
  <si>
    <t>VER-000902</t>
  </si>
  <si>
    <t>VRQ67-5F</t>
  </si>
  <si>
    <t>VER-001481</t>
  </si>
  <si>
    <t>VRQ76-3G</t>
  </si>
  <si>
    <t>71 Кнопка смыва для инсталяции механическая, цвет графит, квадратные клавиши (48/1шт)</t>
  </si>
  <si>
    <t>VER-001482</t>
  </si>
  <si>
    <t>VRQ77-3S</t>
  </si>
  <si>
    <t>71 Кнопка смыва для инсталяции механическая, цвет матовое золото, квадратные клавиши (48/1шт)</t>
  </si>
  <si>
    <t>Системы инсталяции ZEGOR</t>
  </si>
  <si>
    <t>Инсталяции</t>
  </si>
  <si>
    <t>ZGR-002090</t>
  </si>
  <si>
    <t>IN450-3</t>
  </si>
  <si>
    <t>Система инсталляция для унитаза ZEGOR (1/20шт) без кнопки</t>
  </si>
  <si>
    <t>14 216.77 руб.</t>
  </si>
  <si>
    <t>Кнопки смыва</t>
  </si>
  <si>
    <t>ZGR-002091</t>
  </si>
  <si>
    <t>CN731-0</t>
  </si>
  <si>
    <t>Круглая белая кнопка , механическая ZEGOR (1/20шт)</t>
  </si>
  <si>
    <t>1 388.12 руб.</t>
  </si>
  <si>
    <t>ZGR-002092</t>
  </si>
  <si>
    <t>CN731-1</t>
  </si>
  <si>
    <t>Круглая серя кнопка , механическая ZEGOR (1/20шт)</t>
  </si>
  <si>
    <t>1 665.75 руб.</t>
  </si>
  <si>
    <t>ZGR-002093</t>
  </si>
  <si>
    <t>CN731-2</t>
  </si>
  <si>
    <t>Круглая хромироання  кнопка , механическая ZEGOR (1/20шт)</t>
  </si>
  <si>
    <t>2 221.00 руб.</t>
  </si>
  <si>
    <t>ZGR-002094</t>
  </si>
  <si>
    <t>CN731-3</t>
  </si>
  <si>
    <t>Круглая черная  кнопка , механическая ZEGOR (1/20шт)</t>
  </si>
  <si>
    <t>1 943.37 руб.</t>
  </si>
  <si>
    <t>ZGR-002095</t>
  </si>
  <si>
    <t>CN731-4</t>
  </si>
  <si>
    <t>Круглая черно-золотая  кнопка , механическая ZEGOR (1/20шт)</t>
  </si>
  <si>
    <t>2 080.73 руб.</t>
  </si>
  <si>
    <t>ZGR-002096</t>
  </si>
  <si>
    <t>CN731-5</t>
  </si>
  <si>
    <t>Круглая золотая  кнопка , механическая ZEGOR (1/20шт)</t>
  </si>
  <si>
    <t>2 776.25 руб.</t>
  </si>
  <si>
    <t>ZGR-002097</t>
  </si>
  <si>
    <t>CN732-0</t>
  </si>
  <si>
    <t>Белая кнопка , механическая ZEGOR (1/20шт)</t>
  </si>
  <si>
    <t>ZGR-002098</t>
  </si>
  <si>
    <t>CN732-1</t>
  </si>
  <si>
    <t>Серая  кнопка , механическая ZEGOR (1/20шт)</t>
  </si>
  <si>
    <t>ZGR-002099</t>
  </si>
  <si>
    <t>CN732-2</t>
  </si>
  <si>
    <t>Хромированная  кнопка , механическая ZEGOR (1/20шт)</t>
  </si>
  <si>
    <t>ZGR-002100</t>
  </si>
  <si>
    <t>CN732-3</t>
  </si>
  <si>
    <t>Черная  кнопка , механическая ZEGOR (1/20шт)</t>
  </si>
  <si>
    <t>ZGR-002101</t>
  </si>
  <si>
    <t>CN732-4</t>
  </si>
  <si>
    <t>Черно-золотя  кнопка , механическая ZEGOR (1/20шт)</t>
  </si>
  <si>
    <t>ZGR-002102</t>
  </si>
  <si>
    <t>CN732-5</t>
  </si>
  <si>
    <t>Золотя  кнопка , механическая ZEGOR (1/20шт)</t>
  </si>
  <si>
    <t>Комплектующие к инсталяциям</t>
  </si>
  <si>
    <t>ZGR-002103</t>
  </si>
  <si>
    <t>EI 740-1</t>
  </si>
  <si>
    <t>Поплавковый клапан для инсталляции с креплением ZEGOR (1/30шт)</t>
  </si>
  <si>
    <t>649.80 руб.</t>
  </si>
  <si>
    <t>ZGR-002104</t>
  </si>
  <si>
    <t>EI 740-2</t>
  </si>
  <si>
    <t>Кран для подключения инсталляции ZEGOR (1/10шт)</t>
  </si>
  <si>
    <t>974.70 руб.</t>
  </si>
  <si>
    <t>ZGR-002105</t>
  </si>
  <si>
    <t>EI 740-3</t>
  </si>
  <si>
    <t>Выпускной механизм для инсталляции ZEGOR (1/10шт)</t>
  </si>
  <si>
    <t>747.27 руб.</t>
  </si>
  <si>
    <t>ZGR-002106</t>
  </si>
  <si>
    <t>EI 740-4</t>
  </si>
  <si>
    <t>Крышка лючка с рычагами и шарнирами ZEGOR (1/15шт)</t>
  </si>
  <si>
    <t>487.35 руб.</t>
  </si>
  <si>
    <t>ZGR-002107</t>
  </si>
  <si>
    <t>EI 740-5</t>
  </si>
  <si>
    <t>Монтажный короб для инсталляции ZEGOR (1/10шт)</t>
  </si>
  <si>
    <t>503.59 руб.</t>
  </si>
  <si>
    <t>ZGR-002108</t>
  </si>
  <si>
    <t>EI 740-6</t>
  </si>
  <si>
    <t>Пластиковые винты крепления и толкатели ZEGOR (1/10шт)</t>
  </si>
  <si>
    <t>211.18 руб.</t>
  </si>
  <si>
    <t>ZGR-002109</t>
  </si>
  <si>
    <t>EI 740-8</t>
  </si>
  <si>
    <t>Колено 90 градусов подачи воды для инсталляции ZEGOR (1/10шт)</t>
  </si>
  <si>
    <t>373.63 руб.</t>
  </si>
  <si>
    <t>ZGR-002110</t>
  </si>
  <si>
    <t>EI 740-9</t>
  </si>
  <si>
    <t>Труба подачи воды в унитаз , диаметр 50мм, с заглушкой ZEGOR (1/20шт)</t>
  </si>
  <si>
    <t>314.72 руб.</t>
  </si>
  <si>
    <t>ZGR-002111</t>
  </si>
  <si>
    <t>EI 741-0</t>
  </si>
  <si>
    <t>Труба отвода из  унитаза -прямая , диаметр 90мм ZEGOR (1/15шт)</t>
  </si>
  <si>
    <t>723.85 руб.</t>
  </si>
  <si>
    <t>ZGR-002112</t>
  </si>
  <si>
    <t>EI 741-1</t>
  </si>
  <si>
    <t>Клипса для крепления трубы для инсталляции ZEGOR (1/20шт)</t>
  </si>
  <si>
    <t>ZGR-002113</t>
  </si>
  <si>
    <t>EI 741-2</t>
  </si>
  <si>
    <t>Фановая труба под углом 90 градусов, диаметр 90мм, с заглушкой ZEGOR (1/40шт)</t>
  </si>
  <si>
    <t>779.29 руб.</t>
  </si>
  <si>
    <t>ZGR-002114</t>
  </si>
  <si>
    <t>EI 741-3</t>
  </si>
  <si>
    <t>Шпильки крепления подвесного унитаза  М12 ZEGOR (1/10шт)</t>
  </si>
  <si>
    <t>779.76 руб.</t>
  </si>
  <si>
    <t>ZGR-002115</t>
  </si>
  <si>
    <t>EI 741-5</t>
  </si>
  <si>
    <t>Изоляционная прокладка между стеной и унитазом ZEGOR (1/40шт)</t>
  </si>
  <si>
    <t>409.13 руб.</t>
  </si>
  <si>
    <t>Унитазы для систем инсталяции</t>
  </si>
  <si>
    <t>VER-001071</t>
  </si>
  <si>
    <t>VBL01</t>
  </si>
  <si>
    <t>Унитаз подвесной, цвет БЕЛЫЙ (1шт)</t>
  </si>
  <si>
    <t>0.00 руб.</t>
  </si>
  <si>
    <t>VER-001072</t>
  </si>
  <si>
    <t>VBL01C</t>
  </si>
  <si>
    <t>Унитаз подвесной, цвет ЧЕРНЫЙ (1шт)</t>
  </si>
  <si>
    <t>VER-001073</t>
  </si>
  <si>
    <t>VBL01G</t>
  </si>
  <si>
    <t>Унитаз подвесной, цвет СЕРЫЙ (1шт)</t>
  </si>
  <si>
    <t>VER-001074</t>
  </si>
  <si>
    <t>VBL02</t>
  </si>
  <si>
    <t>VER-001075</t>
  </si>
  <si>
    <t>VBL02C</t>
  </si>
  <si>
    <t>VER-001076</t>
  </si>
  <si>
    <t>VBL02G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</si>
</sst>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d1f26_86a6_11e9_8101_003048fd731b_5aa2f6a8_467a_11ea_810f_003048fd731b1.jpeg"/><Relationship Id="rId2" Type="http://schemas.openxmlformats.org/officeDocument/2006/relationships/image" Target="../media/27dd1f28_86a6_11e9_8101_003048fd731b_5aa2f6a9_467a_11ea_810f_003048fd731b2.jpeg"/><Relationship Id="rId3" Type="http://schemas.openxmlformats.org/officeDocument/2006/relationships/image" Target="../media/27dd1f2a_86a6_11e9_8101_003048fd731b_5aa2f6aa_467a_11ea_810f_003048fd731b3.jpeg"/><Relationship Id="rId4" Type="http://schemas.openxmlformats.org/officeDocument/2006/relationships/image" Target="../media/27dd1f2c_86a6_11e9_8101_003048fd731b_5aa2f6ab_467a_11ea_810f_003048fd731b4.jpeg"/><Relationship Id="rId5" Type="http://schemas.openxmlformats.org/officeDocument/2006/relationships/image" Target="../media/27dd1f2e_86a6_11e9_8101_003048fd731b_5aa2f6ac_467a_11ea_810f_003048fd731b5.jpeg"/><Relationship Id="rId6" Type="http://schemas.openxmlformats.org/officeDocument/2006/relationships/image" Target="../media/27dd1f30_86a6_11e9_8101_003048fd731b_6205a0ef_467a_11ea_810f_003048fd731b6.jpeg"/><Relationship Id="rId7" Type="http://schemas.openxmlformats.org/officeDocument/2006/relationships/image" Target="../media/27dd1f32_86a6_11e9_8101_003048fd731b_5aa2f6ad_467a_11ea_810f_003048fd731b7.jpeg"/><Relationship Id="rId8" Type="http://schemas.openxmlformats.org/officeDocument/2006/relationships/image" Target="../media/27dd1f34_86a6_11e9_8101_003048fd731b_5aa2f6ae_467a_11ea_810f_003048fd731b8.jpeg"/><Relationship Id="rId9" Type="http://schemas.openxmlformats.org/officeDocument/2006/relationships/image" Target="../media/27dd1f36_86a6_11e9_8101_003048fd731b_5aa2f6af_467a_11ea_810f_003048fd731b9.jpeg"/><Relationship Id="rId10" Type="http://schemas.openxmlformats.org/officeDocument/2006/relationships/image" Target="../media/27dd1f38_86a6_11e9_8101_003048fd731b_4cac0a1e_57f4_11ea_810f_003048fd731b10.jpeg"/><Relationship Id="rId11" Type="http://schemas.openxmlformats.org/officeDocument/2006/relationships/image" Target="../media/27dd1f3a_86a6_11e9_8101_003048fd731b_4cac0a1f_57f4_11ea_810f_003048fd731b11.jpeg"/><Relationship Id="rId12" Type="http://schemas.openxmlformats.org/officeDocument/2006/relationships/image" Target="../media/27dd1f3c_86a6_11e9_8101_003048fd731b_4cac0a20_57f4_11ea_810f_003048fd731b12.jpeg"/><Relationship Id="rId13" Type="http://schemas.openxmlformats.org/officeDocument/2006/relationships/image" Target="../media/27dd1f3e_86a6_11e9_8101_003048fd731b_4cac0a21_57f4_11ea_810f_003048fd731b13.png"/><Relationship Id="rId14" Type="http://schemas.openxmlformats.org/officeDocument/2006/relationships/image" Target="../media/27dd1f40_86a6_11e9_8101_003048fd731b_4cac0a22_57f4_11ea_810f_003048fd731b14.jpeg"/><Relationship Id="rId15" Type="http://schemas.openxmlformats.org/officeDocument/2006/relationships/image" Target="../media/27dd1f42_86a6_11e9_8101_003048fd731b_21d4f639_793a_11f0_a79f_047c1617b14315.jpeg"/><Relationship Id="rId16" Type="http://schemas.openxmlformats.org/officeDocument/2006/relationships/image" Target="../media/27dd1f44_86a6_11e9_8101_003048fd731b_4cac0a24_57f4_11ea_810f_003048fd731b16.jpeg"/><Relationship Id="rId17" Type="http://schemas.openxmlformats.org/officeDocument/2006/relationships/image" Target="../media/27dd1f46_86a6_11e9_8101_003048fd731b_4cac0a25_57f4_11ea_810f_003048fd731b17.jpeg"/><Relationship Id="rId18" Type="http://schemas.openxmlformats.org/officeDocument/2006/relationships/image" Target="../media/27dd1f48_86a6_11e9_8101_003048fd731b_4cac0a26_57f4_11ea_810f_003048fd731b18.jpeg"/><Relationship Id="rId19" Type="http://schemas.openxmlformats.org/officeDocument/2006/relationships/image" Target="../media/27dd1f4a_86a6_11e9_8101_003048fd731b_444b1c7c_5a46_11f0_a775_047c1617b14319.jpeg"/><Relationship Id="rId20" Type="http://schemas.openxmlformats.org/officeDocument/2006/relationships/image" Target="../media/27dd1f4c_86a6_11e9_8101_003048fd731b_444b1c7d_5a46_11f0_a775_047c1617b14320.jpeg"/><Relationship Id="rId21" Type="http://schemas.openxmlformats.org/officeDocument/2006/relationships/image" Target="../media/27dd1f4e_86a6_11e9_8101_003048fd731b_4cac0a29_57f4_11ea_810f_003048fd731b21.jpeg"/><Relationship Id="rId22" Type="http://schemas.openxmlformats.org/officeDocument/2006/relationships/image" Target="../media/27dd1f50_86a6_11e9_8101_003048fd731b_4cac0a2a_57f4_11ea_810f_003048fd731b22.png"/><Relationship Id="rId23" Type="http://schemas.openxmlformats.org/officeDocument/2006/relationships/image" Target="../media/27dd1f52_86a6_11e9_8101_003048fd731b_cc52d9c0_c375_11f0_a800_047c1617b14323.jpeg"/><Relationship Id="rId24" Type="http://schemas.openxmlformats.org/officeDocument/2006/relationships/image" Target="../media/27dd1f54_86a6_11e9_8101_003048fd731b_21d4f63a_793a_11f0_a79f_047c1617b14324.jpeg"/><Relationship Id="rId25" Type="http://schemas.openxmlformats.org/officeDocument/2006/relationships/image" Target="../media/27dd1f56_86a6_11e9_8101_003048fd731b_4cac0a2d_57f4_11ea_810f_003048fd731b25.jpeg"/><Relationship Id="rId26" Type="http://schemas.openxmlformats.org/officeDocument/2006/relationships/image" Target="../media/27dd1f58_86a6_11e9_8101_003048fd731b_21d4f63b_793a_11f0_a79f_047c1617b14326.jpeg"/><Relationship Id="rId27" Type="http://schemas.openxmlformats.org/officeDocument/2006/relationships/image" Target="../media/27dd1f5a_86a6_11e9_8101_003048fd731b_4cac0a2f_57f4_11ea_810f_003048fd731b27.jpeg"/><Relationship Id="rId28" Type="http://schemas.openxmlformats.org/officeDocument/2006/relationships/image" Target="../media/27dd1f5c_86a6_11e9_8101_003048fd731b_4cac0a30_57f4_11ea_810f_003048fd731b28.jpeg"/><Relationship Id="rId29" Type="http://schemas.openxmlformats.org/officeDocument/2006/relationships/image" Target="../media/27dd1f5e_86a6_11e9_8101_003048fd731b_4cac0a31_57f4_11ea_810f_003048fd731b29.png"/><Relationship Id="rId30" Type="http://schemas.openxmlformats.org/officeDocument/2006/relationships/image" Target="../media/27dd1f60_86a6_11e9_8101_003048fd731b_4cac0a32_57f4_11ea_810f_003048fd731b30.jpeg"/><Relationship Id="rId31" Type="http://schemas.openxmlformats.org/officeDocument/2006/relationships/image" Target="../media/27dd1f62_86a6_11e9_8101_003048fd731b_21d4f63c_793a_11f0_a79f_047c1617b14331.jpeg"/><Relationship Id="rId32" Type="http://schemas.openxmlformats.org/officeDocument/2006/relationships/image" Target="../media/27dd1f64_86a6_11e9_8101_003048fd731b_4cac0a34_57f4_11ea_810f_003048fd731b32.png"/><Relationship Id="rId33" Type="http://schemas.openxmlformats.org/officeDocument/2006/relationships/image" Target="../media/27dd1f66_86a6_11e9_8101_003048fd731b_4cac0a35_57f4_11ea_810f_003048fd731b33.jpeg"/><Relationship Id="rId34" Type="http://schemas.openxmlformats.org/officeDocument/2006/relationships/image" Target="../media/1339c4b7_928b_11ec_a255_00259070b487_444b1c7f_5a46_11f0_a775_047c1617b14334.jpeg"/><Relationship Id="rId35" Type="http://schemas.openxmlformats.org/officeDocument/2006/relationships/image" Target="../media/1339c4b9_928b_11ec_a255_00259070b487_444b1c7e_5a46_11f0_a775_047c1617b14335.jpeg"/><Relationship Id="rId36" Type="http://schemas.openxmlformats.org/officeDocument/2006/relationships/image" Target="../media/1339c4bb_928b_11ec_a255_00259070b487_444b1c81_5a46_11f0_a775_047c1617b14336.jpeg"/><Relationship Id="rId37" Type="http://schemas.openxmlformats.org/officeDocument/2006/relationships/image" Target="../media/e1867f11_3767_11ea_810f_003048fd731b_6b95d433_5a46_11f0_a775_047c1617b14337.jpeg"/><Relationship Id="rId38" Type="http://schemas.openxmlformats.org/officeDocument/2006/relationships/image" Target="../media/e1867f13_3767_11ea_810f_003048fd731b_6b95d434_5a46_11f0_a775_047c1617b14338.jpeg"/><Relationship Id="rId39" Type="http://schemas.openxmlformats.org/officeDocument/2006/relationships/image" Target="../media/e1867f15_3767_11ea_810f_003048fd731b_6b95d435_5a46_11f0_a775_047c1617b14339.jpeg"/><Relationship Id="rId40" Type="http://schemas.openxmlformats.org/officeDocument/2006/relationships/image" Target="../media/e1867f17_3767_11ea_810f_003048fd731b_6b95d436_5a46_11f0_a775_047c1617b14340.jpeg"/><Relationship Id="rId41" Type="http://schemas.openxmlformats.org/officeDocument/2006/relationships/image" Target="../media/2bb6520a_3ceb_11ea_810f_003048fd731b_6b95d437_5a46_11f0_a775_047c1617b14341.jpeg"/><Relationship Id="rId42" Type="http://schemas.openxmlformats.org/officeDocument/2006/relationships/image" Target="../media/3c8d8cf4_68f5_11ea_8111_003048fd731b_018ae963_7ca2_11ea_8111_003048fd731b42.jpeg"/><Relationship Id="rId43" Type="http://schemas.openxmlformats.org/officeDocument/2006/relationships/image" Target="../media/3c8d8cf6_68f5_11ea_8111_003048fd731b_018ae964_7ca2_11ea_8111_003048fd731b43.jpeg"/><Relationship Id="rId44" Type="http://schemas.openxmlformats.org/officeDocument/2006/relationships/image" Target="../media/3c8d8cf8_68f5_11ea_8111_003048fd731b_018ae965_7ca2_11ea_8111_003048fd731b44.jpeg"/><Relationship Id="rId45" Type="http://schemas.openxmlformats.org/officeDocument/2006/relationships/image" Target="../media/32cd962e_0918_11eb_81b8_003048fd731b_14e1e14f_f93d_11ef_a6ea_047c1617b14345.jpeg"/><Relationship Id="rId46" Type="http://schemas.openxmlformats.org/officeDocument/2006/relationships/image" Target="../media/32cd9630_0918_11eb_81b8_003048fd731b_14e1e14d_f93d_11ef_a6ea_047c1617b14346.jpeg"/><Relationship Id="rId47" Type="http://schemas.openxmlformats.org/officeDocument/2006/relationships/image" Target="../media/32cd9632_0918_11eb_81b8_003048fd731b_14e1e14e_f93d_11ef_a6ea_047c1617b14347.jpeg"/><Relationship Id="rId48" Type="http://schemas.openxmlformats.org/officeDocument/2006/relationships/image" Target="../media/32cd9634_0918_11eb_81b8_003048fd731b_14e1e150_f93d_11ef_a6ea_047c1617b14348.jpeg"/><Relationship Id="rId49" Type="http://schemas.openxmlformats.org/officeDocument/2006/relationships/image" Target="../media/32cd9636_0918_11eb_81b8_003048fd731b_a043d8fa_14ec_11eb_81c7_003048fd731b49.jpeg"/><Relationship Id="rId50" Type="http://schemas.openxmlformats.org/officeDocument/2006/relationships/image" Target="../media/32cd9638_0918_11eb_81b8_003048fd731b_a043d8fb_14ec_11eb_81c7_003048fd731b50.jpeg"/><Relationship Id="rId51" Type="http://schemas.openxmlformats.org/officeDocument/2006/relationships/image" Target="../media/32cd963a_0918_11eb_81b8_003048fd731b_a043d8fc_14ec_11eb_81c7_003048fd731b51.jpeg"/><Relationship Id="rId52" Type="http://schemas.openxmlformats.org/officeDocument/2006/relationships/image" Target="../media/32cd963c_0918_11eb_81b8_003048fd731b_a043d8fd_14ec_11eb_81c7_003048fd731b52.jpeg"/><Relationship Id="rId53" Type="http://schemas.openxmlformats.org/officeDocument/2006/relationships/image" Target="../media/a0751e09_0af9_11ee_a45c_047c1617b143_c4896f69_f1d2_11ef_a6e1_047c1617b14353.jpeg"/><Relationship Id="rId54" Type="http://schemas.openxmlformats.org/officeDocument/2006/relationships/image" Target="../media/02a58327_c555_11ea_8159_003048fd731b_444b1c75_5a46_11f0_a775_047c1617b14354.jpeg"/><Relationship Id="rId55" Type="http://schemas.openxmlformats.org/officeDocument/2006/relationships/image" Target="../media/d3c70532_a487_11ec_a25c_00259070b487_444b1c7a_5a46_11f0_a775_047c1617b14355.jpeg"/><Relationship Id="rId56" Type="http://schemas.openxmlformats.org/officeDocument/2006/relationships/image" Target="../media/d3c70534_a487_11ec_a25c_00259070b487_444b1c76_5a46_11f0_a775_047c1617b14356.jpeg"/><Relationship Id="rId57" Type="http://schemas.openxmlformats.org/officeDocument/2006/relationships/image" Target="../media/ea8dbb70_dd83_11ec_a2a6_00259070b487_30a1dc37_a599_11ee_a526_047c1617b14357.jpeg"/><Relationship Id="rId58" Type="http://schemas.openxmlformats.org/officeDocument/2006/relationships/image" Target="../media/ea8dbb72_dd83_11ec_a2a6_00259070b487_30a1dc39_a599_11ee_a526_047c1617b14358.jpeg"/><Relationship Id="rId59" Type="http://schemas.openxmlformats.org/officeDocument/2006/relationships/image" Target="../media/ea8dbb74_dd83_11ec_a2a6_00259070b487_30a1dc3b_a599_11ee_a526_047c1617b14359.jpeg"/><Relationship Id="rId60" Type="http://schemas.openxmlformats.org/officeDocument/2006/relationships/image" Target="../media/5ce72619_9a62_11ed_a3c3_047c1617b143_14e1e0a5_f93d_11ef_a6ea_047c1617b14360.jpeg"/><Relationship Id="rId61" Type="http://schemas.openxmlformats.org/officeDocument/2006/relationships/image" Target="../media/5ce7261b_9a62_11ed_a3c3_047c1617b143_14e1e0a7_f93d_11ef_a6ea_047c1617b14361.jpeg"/><Relationship Id="rId62" Type="http://schemas.openxmlformats.org/officeDocument/2006/relationships/image" Target="../media/5ce7261f_9a62_11ed_a3c3_047c1617b143_14e1e0a9_f93d_11ef_a6ea_047c1617b14362.jpeg"/><Relationship Id="rId63" Type="http://schemas.openxmlformats.org/officeDocument/2006/relationships/image" Target="../media/5ce72621_9a62_11ed_a3c3_047c1617b143_14e1e0aa_f93d_11ef_a6ea_047c1617b14363.jpeg"/><Relationship Id="rId64" Type="http://schemas.openxmlformats.org/officeDocument/2006/relationships/image" Target="../media/5ce72623_9a62_11ed_a3c3_047c1617b143_14e1e0ab_f93d_11ef_a6ea_047c1617b14364.jpeg"/><Relationship Id="rId65" Type="http://schemas.openxmlformats.org/officeDocument/2006/relationships/image" Target="../media/02a582e7_c555_11ea_8159_003048fd731b_21d4f63d_793a_11f0_a79f_047c1617b14365.jpeg"/><Relationship Id="rId66" Type="http://schemas.openxmlformats.org/officeDocument/2006/relationships/image" Target="../media/ea8dbb84_dd83_11ec_a2a6_00259070b487_30a1dc31_a599_11ee_a526_047c1617b14366.png"/><Relationship Id="rId67" Type="http://schemas.openxmlformats.org/officeDocument/2006/relationships/image" Target="../media/ea8dbb86_dd83_11ec_a2a6_00259070b487_30a1dc33_a599_11ee_a526_047c1617b14367.png"/><Relationship Id="rId68" Type="http://schemas.openxmlformats.org/officeDocument/2006/relationships/image" Target="../media/ea8dbb88_dd83_11ec_a2a6_00259070b487_30a1dc35_a599_11ee_a526_047c1617b14368.png"/><Relationship Id="rId69" Type="http://schemas.openxmlformats.org/officeDocument/2006/relationships/image" Target="../media/ea8dbb9c_dd83_11ec_a2a6_00259070b487_30a1dc69_a599_11ee_a526_047c1617b14369.png"/><Relationship Id="rId70" Type="http://schemas.openxmlformats.org/officeDocument/2006/relationships/image" Target="../media/ea8dbb9e_dd83_11ec_a2a6_00259070b487_30a1dc6b_a599_11ee_a526_047c1617b14370.png"/><Relationship Id="rId71" Type="http://schemas.openxmlformats.org/officeDocument/2006/relationships/image" Target="../media/ea8dbba0_dd83_11ec_a2a6_00259070b487_30a1dc6d_a599_11ee_a526_047c1617b14371.png"/><Relationship Id="rId72" Type="http://schemas.openxmlformats.org/officeDocument/2006/relationships/image" Target="../media/0e9dc38e_3aa3_11ed_a32e_00259070b484_14e1e0ad_f93d_11ef_a6ea_047c1617b14372.jpeg"/><Relationship Id="rId73" Type="http://schemas.openxmlformats.org/officeDocument/2006/relationships/image" Target="../media/0e9dc390_3aa3_11ed_a32e_00259070b484_49c4af98_056a_11f0_a6fc_047c1617b14373.jpeg"/><Relationship Id="rId74" Type="http://schemas.openxmlformats.org/officeDocument/2006/relationships/image" Target="../media/6f5f43a8_0284_11ed_a2dd_00259070b487_dd8b34df_daef_11ee_a56e_047c1617b14374.jpeg"/><Relationship Id="rId75" Type="http://schemas.openxmlformats.org/officeDocument/2006/relationships/image" Target="../media/bff2db37_403c_11ee_a4a3_047c1617b143_dd8b34db_daef_11ee_a56e_047c1617b14375.jpeg"/><Relationship Id="rId76" Type="http://schemas.openxmlformats.org/officeDocument/2006/relationships/image" Target="../media/0352cc35_5316_11ee_a4bb_047c1617b143_dd8b34e4_daef_11ee_a56e_047c1617b14376.jpeg"/><Relationship Id="rId77" Type="http://schemas.openxmlformats.org/officeDocument/2006/relationships/image" Target="../media/d882db3a_72af_11ee_a4e3_047c1617b143_dd8b34e3_daef_11ee_a56e_047c1617b14377.jpeg"/><Relationship Id="rId78" Type="http://schemas.openxmlformats.org/officeDocument/2006/relationships/image" Target="../media/d882db3c_72af_11ee_a4e3_047c1617b143_dd8b34e5_daef_11ee_a56e_047c1617b14378.jpeg"/><Relationship Id="rId79" Type="http://schemas.openxmlformats.org/officeDocument/2006/relationships/image" Target="../media/1f13c3b3_37d2_11ef_a5e9_047c1617b143_781c63af_5a46_11f0_a775_047c1617b14379.jpeg"/><Relationship Id="rId80" Type="http://schemas.openxmlformats.org/officeDocument/2006/relationships/image" Target="../media/fa083bbf_526f_11ef_a60b_047c1617b143_1b5db33f_f93d_11ef_a6ea_047c1617b14380.jpeg"/><Relationship Id="rId81" Type="http://schemas.openxmlformats.org/officeDocument/2006/relationships/image" Target="../media/976c99bd_105a_11ee_a463_047c1617b143_dd8b34e7_daef_11ee_a56e_047c1617b14381.jpeg"/><Relationship Id="rId82" Type="http://schemas.openxmlformats.org/officeDocument/2006/relationships/image" Target="../media/976c99bf_105a_11ee_a463_047c1617b143_dd8b34e6_daef_11ee_a56e_047c1617b14382.jpeg"/><Relationship Id="rId83" Type="http://schemas.openxmlformats.org/officeDocument/2006/relationships/image" Target="../media/976c99c1_105a_11ee_a463_047c1617b143_dd8b34ea_daef_11ee_a56e_047c1617b14383.jpeg"/><Relationship Id="rId84" Type="http://schemas.openxmlformats.org/officeDocument/2006/relationships/image" Target="../media/976c99c3_105a_11ee_a463_047c1617b143_dd8b34e9_daef_11ee_a56e_047c1617b14384.jpeg"/><Relationship Id="rId85" Type="http://schemas.openxmlformats.org/officeDocument/2006/relationships/image" Target="../media/976c99c5_105a_11ee_a463_047c1617b143_dd8b34ec_daef_11ee_a56e_047c1617b14385.jpeg"/><Relationship Id="rId86" Type="http://schemas.openxmlformats.org/officeDocument/2006/relationships/image" Target="../media/976c99c7_105a_11ee_a463_047c1617b143_dd8b34eb_daef_11ee_a56e_047c1617b14386.jpeg"/><Relationship Id="rId87" Type="http://schemas.openxmlformats.org/officeDocument/2006/relationships/image" Target="../media/aff82a94_1073_11ee_a463_047c1617b143_dd8b34ee_daef_11ee_a56e_047c1617b14387.jpeg"/><Relationship Id="rId88" Type="http://schemas.openxmlformats.org/officeDocument/2006/relationships/image" Target="../media/aff82a96_1073_11ee_a463_047c1617b143_dd8b34ed_daef_11ee_a56e_047c1617b14388.jpeg"/><Relationship Id="rId89" Type="http://schemas.openxmlformats.org/officeDocument/2006/relationships/image" Target="../media/d882db1a_72af_11ee_a4e3_047c1617b143_dd8b34f2_daef_11ee_a56e_047c1617b14389.jpeg"/><Relationship Id="rId90" Type="http://schemas.openxmlformats.org/officeDocument/2006/relationships/image" Target="../media/d882db1c_72af_11ee_a4e3_047c1617b143_3e659154_db10_11ee_a56e_047c1617b14390.jpeg"/><Relationship Id="rId91" Type="http://schemas.openxmlformats.org/officeDocument/2006/relationships/image" Target="../media/d882db1e_72af_11ee_a4e3_047c1617b143_3e659155_db10_11ee_a56e_047c1617b14391.jpeg"/><Relationship Id="rId92" Type="http://schemas.openxmlformats.org/officeDocument/2006/relationships/image" Target="../media/d882db20_72af_11ee_a4e3_047c1617b143_3e659157_db10_11ee_a56e_047c1617b14392.jpeg"/><Relationship Id="rId93" Type="http://schemas.openxmlformats.org/officeDocument/2006/relationships/image" Target="../media/d882db22_72af_11ee_a4e3_047c1617b143_3e659158_db10_11ee_a56e_047c1617b14393.jpeg"/><Relationship Id="rId94" Type="http://schemas.openxmlformats.org/officeDocument/2006/relationships/image" Target="../media/d882db24_72af_11ee_a4e3_047c1617b143_3e65915a_db10_11ee_a56e_047c1617b14394.jpeg"/><Relationship Id="rId95" Type="http://schemas.openxmlformats.org/officeDocument/2006/relationships/image" Target="../media/d882db26_72af_11ee_a4e3_047c1617b143_3e65915b_db10_11ee_a56e_047c1617b14395.jpeg"/><Relationship Id="rId96" Type="http://schemas.openxmlformats.org/officeDocument/2006/relationships/image" Target="../media/d882db28_72af_11ee_a4e3_047c1617b143_3e65915d_db10_11ee_a56e_047c1617b14396.jpeg"/><Relationship Id="rId97" Type="http://schemas.openxmlformats.org/officeDocument/2006/relationships/image" Target="../media/d882db2a_72af_11ee_a4e3_047c1617b143_3e65915f_db10_11ee_a56e_047c1617b14397.jpeg"/><Relationship Id="rId98" Type="http://schemas.openxmlformats.org/officeDocument/2006/relationships/image" Target="../media/d882db2c_72af_11ee_a4e3_047c1617b143_3e659161_db10_11ee_a56e_047c1617b14398.jpeg"/><Relationship Id="rId99" Type="http://schemas.openxmlformats.org/officeDocument/2006/relationships/image" Target="../media/d882db2e_72af_11ee_a4e3_047c1617b143_3e659163_db10_11ee_a56e_047c1617b14399.jpeg"/><Relationship Id="rId100" Type="http://schemas.openxmlformats.org/officeDocument/2006/relationships/image" Target="../media/d882db30_72af_11ee_a4e3_047c1617b143_3e659165_db10_11ee_a56e_047c1617b143100.jpeg"/><Relationship Id="rId101" Type="http://schemas.openxmlformats.org/officeDocument/2006/relationships/image" Target="../media/d882db32_72af_11ee_a4e3_047c1617b143_3e659167_db10_11ee_a56e_047c1617b143101.jpeg"/><Relationship Id="rId102" Type="http://schemas.openxmlformats.org/officeDocument/2006/relationships/image" Target="../media/d882db34_72af_11ee_a4e3_047c1617b143_3e659169_db10_11ee_a56e_047c1617b143102.jpeg"/><Relationship Id="rId103" Type="http://schemas.openxmlformats.org/officeDocument/2006/relationships/image" Target="../media/d882db36_72af_11ee_a4e3_047c1617b143_3e65916b_db10_11ee_a56e_047c1617b143103.jpeg"/><Relationship Id="rId104" Type="http://schemas.openxmlformats.org/officeDocument/2006/relationships/image" Target="../media/d882db38_72af_11ee_a4e3_047c1617b143_3e65916d_db10_11ee_a56e_047c1617b143104.jpeg"/><Relationship Id="rId105" Type="http://schemas.openxmlformats.org/officeDocument/2006/relationships/image" Target="../media/c48370a2_37a8_11ef_a5e9_047c1617b143_0a6f3a72_310d_11f1_a89b_047c1617b143105.jpeg"/><Relationship Id="rId106" Type="http://schemas.openxmlformats.org/officeDocument/2006/relationships/image" Target="../media/c48370a4_37a8_11ef_a5e9_047c1617b143_a562d1b2_d05b_11f0_a810_047c1617b143106.jpeg"/><Relationship Id="rId107" Type="http://schemas.openxmlformats.org/officeDocument/2006/relationships/image" Target="../media/c48370a6_37a8_11ef_a5e9_047c1617b143_0a6f3a74_310d_11f1_a89b_047c1617b143107.jpeg"/><Relationship Id="rId108" Type="http://schemas.openxmlformats.org/officeDocument/2006/relationships/image" Target="../media/c48370a8_37a8_11ef_a5e9_047c1617b143_a562d1b1_d05b_11f0_a810_047c1617b143108.jpeg"/><Relationship Id="rId109" Type="http://schemas.openxmlformats.org/officeDocument/2006/relationships/image" Target="../media/c48370aa_37a8_11ef_a5e9_047c1617b143_a562d1b0_d05b_11f0_a810_047c1617b143109.jpeg"/><Relationship Id="rId110" Type="http://schemas.openxmlformats.org/officeDocument/2006/relationships/image" Target="../media/1f13c3b5_37d2_11ef_a5e9_047c1617b143_0a6f3a73_310d_11f1_a89b_047c1617b143110.jpeg"/><Relationship Id="rId111" Type="http://schemas.openxmlformats.org/officeDocument/2006/relationships/image" Target="../media/1f13c3b7_37d2_11ef_a5e9_047c1617b143_a562d1b3_d05b_11f0_a810_047c1617b143111.jpeg"/><Relationship Id="rId112" Type="http://schemas.openxmlformats.org/officeDocument/2006/relationships/image" Target="../media/1f13c3b9_37d2_11ef_a5e9_047c1617b143_0a6f3a77_310d_11f1_a89b_047c1617b143112.jpeg"/><Relationship Id="rId113" Type="http://schemas.openxmlformats.org/officeDocument/2006/relationships/image" Target="../media/1f13c3bb_37d2_11ef_a5e9_047c1617b143_0a6f3a76_310d_11f1_a89b_047c1617b143113.jpeg"/><Relationship Id="rId114" Type="http://schemas.openxmlformats.org/officeDocument/2006/relationships/image" Target="../media/1f13c3bd_37d2_11ef_a5e9_047c1617b143_0a6f3a75_310d_11f1_a89b_047c1617b143114.jpeg"/><Relationship Id="rId115" Type="http://schemas.openxmlformats.org/officeDocument/2006/relationships/image" Target="../media/9182bede_eeb6_11ef_a6dd_047c1617b143_21d4f640_793a_11f0_a79f_047c1617b143115.jpeg"/><Relationship Id="rId116" Type="http://schemas.openxmlformats.org/officeDocument/2006/relationships/image" Target="../media/9182bee0_eeb6_11ef_a6dd_047c1617b143_0a6f3a71_310d_11f1_a89b_047c1617b143116.jpeg"/><Relationship Id="rId117" Type="http://schemas.openxmlformats.org/officeDocument/2006/relationships/image" Target="../media/a5c62ba1_519c_11ee_a4b9_047c1617b143_3e65916f_db10_11ee_a56e_047c1617b143117.jpeg"/><Relationship Id="rId118" Type="http://schemas.openxmlformats.org/officeDocument/2006/relationships/image" Target="../media/a5c62ba3_519c_11ee_a4b9_047c1617b143_3e659170_db10_11ee_a56e_047c1617b143118.jpeg"/><Relationship Id="rId119" Type="http://schemas.openxmlformats.org/officeDocument/2006/relationships/image" Target="../media/a5c62ba5_519c_11ee_a4b9_047c1617b143_3e659171_db10_11ee_a56e_047c1617b143119.jpeg"/><Relationship Id="rId120" Type="http://schemas.openxmlformats.org/officeDocument/2006/relationships/image" Target="../media/a5c62ba7_519c_11ee_a4b9_047c1617b143_3e659172_db10_11ee_a56e_047c1617b143120.jpeg"/><Relationship Id="rId121" Type="http://schemas.openxmlformats.org/officeDocument/2006/relationships/image" Target="../media/a5c62ba9_519c_11ee_a4b9_047c1617b143_3e659173_db10_11ee_a56e_047c1617b143121.jpeg"/><Relationship Id="rId122" Type="http://schemas.openxmlformats.org/officeDocument/2006/relationships/image" Target="../media/a5c62bab_519c_11ee_a4b9_047c1617b143_3e659174_db10_11ee_a56e_047c1617b143122.jpeg"/><Relationship Id="rId123" Type="http://schemas.openxmlformats.org/officeDocument/2006/relationships/image" Target="../media/a5c62bad_519c_11ee_a4b9_047c1617b143_3e659175_db10_11ee_a56e_047c1617b143123.jpeg"/><Relationship Id="rId124" Type="http://schemas.openxmlformats.org/officeDocument/2006/relationships/image" Target="../media/a5c62baf_519c_11ee_a4b9_047c1617b143_3e659176_db10_11ee_a56e_047c1617b143124.jpeg"/><Relationship Id="rId125" Type="http://schemas.openxmlformats.org/officeDocument/2006/relationships/image" Target="../media/a5c62bb1_519c_11ee_a4b9_047c1617b143_3e659177_db10_11ee_a56e_047c1617b143125.jpeg"/><Relationship Id="rId126" Type="http://schemas.openxmlformats.org/officeDocument/2006/relationships/image" Target="../media/a5c62bb3_519c_11ee_a4b9_047c1617b143_3e659178_db10_11ee_a56e_047c1617b143126.jpeg"/><Relationship Id="rId127" Type="http://schemas.openxmlformats.org/officeDocument/2006/relationships/image" Target="../media/a5c62bb5_519c_11ee_a4b9_047c1617b143_3e659179_db10_11ee_a56e_047c1617b143127.jpeg"/><Relationship Id="rId128" Type="http://schemas.openxmlformats.org/officeDocument/2006/relationships/image" Target="../media/a5c62bb7_519c_11ee_a4b9_047c1617b143_3e65917a_db10_11ee_a56e_047c1617b143128.jpeg"/><Relationship Id="rId129" Type="http://schemas.openxmlformats.org/officeDocument/2006/relationships/image" Target="../media/a5c62bb9_519c_11ee_a4b9_047c1617b143_3e65917b_db10_11ee_a56e_047c1617b143129.jpeg"/><Relationship Id="rId130" Type="http://schemas.openxmlformats.org/officeDocument/2006/relationships/image" Target="../media/a5c62bbb_519c_11ee_a4b9_047c1617b143_3e65917c_db10_11ee_a56e_047c1617b143130.jpeg"/><Relationship Id="rId131" Type="http://schemas.openxmlformats.org/officeDocument/2006/relationships/image" Target="../media/a5c62bbd_519c_11ee_a4b9_047c1617b143_3e65917d_db10_11ee_a56e_047c1617b143131.jpeg"/><Relationship Id="rId132" Type="http://schemas.openxmlformats.org/officeDocument/2006/relationships/image" Target="../media/a5c62bbf_519c_11ee_a4b9_047c1617b143_3e65917e_db10_11ee_a56e_047c1617b143132.jpeg"/><Relationship Id="rId133" Type="http://schemas.openxmlformats.org/officeDocument/2006/relationships/image" Target="../media/a5c62bc1_519c_11ee_a4b9_047c1617b143_3e65917f_db10_11ee_a56e_047c1617b143133.jpeg"/><Relationship Id="rId134" Type="http://schemas.openxmlformats.org/officeDocument/2006/relationships/image" Target="../media/a5c62bc3_519c_11ee_a4b9_047c1617b143_3e659180_db10_11ee_a56e_047c1617b143134.jpeg"/><Relationship Id="rId135" Type="http://schemas.openxmlformats.org/officeDocument/2006/relationships/image" Target="../media/a5c62bc5_519c_11ee_a4b9_047c1617b143_3e659181_db10_11ee_a56e_047c1617b143135.jpeg"/><Relationship Id="rId136" Type="http://schemas.openxmlformats.org/officeDocument/2006/relationships/image" Target="../media/a5c62bc7_519c_11ee_a4b9_047c1617b143_3e659182_db10_11ee_a56e_047c1617b143136.jpeg"/><Relationship Id="rId137" Type="http://schemas.openxmlformats.org/officeDocument/2006/relationships/image" Target="../media/7e606d26_51a8_11ee_a4b9_047c1617b143_3e659183_db10_11ee_a56e_047c1617b143137.jpeg"/><Relationship Id="rId138" Type="http://schemas.openxmlformats.org/officeDocument/2006/relationships/image" Target="../media/7e606d28_51a8_11ee_a4b9_047c1617b143_3e659184_db10_11ee_a56e_047c1617b143138.jpeg"/><Relationship Id="rId139" Type="http://schemas.openxmlformats.org/officeDocument/2006/relationships/image" Target="../media/7e606d2a_51a8_11ee_a4b9_047c1617b143_3e659185_db10_11ee_a56e_047c1617b143139.jpeg"/><Relationship Id="rId140" Type="http://schemas.openxmlformats.org/officeDocument/2006/relationships/image" Target="../media/7e606d2c_51a8_11ee_a4b9_047c1617b143_3e659186_db10_11ee_a56e_047c1617b143140.jpeg"/><Relationship Id="rId141" Type="http://schemas.openxmlformats.org/officeDocument/2006/relationships/image" Target="../media/7e606d2e_51a8_11ee_a4b9_047c1617b143_3e659187_db10_11ee_a56e_047c1617b143141.jpeg"/><Relationship Id="rId142" Type="http://schemas.openxmlformats.org/officeDocument/2006/relationships/image" Target="../media/7e606d30_51a8_11ee_a4b9_047c1617b143_3e659188_db10_11ee_a56e_047c1617b143142.jpeg"/><Relationship Id="rId143" Type="http://schemas.openxmlformats.org/officeDocument/2006/relationships/image" Target="../media/fa083bab_526f_11ef_a60b_047c1617b143_0a6f3a78_310d_11f1_a89b_047c1617b143143.jpeg"/><Relationship Id="rId144" Type="http://schemas.openxmlformats.org/officeDocument/2006/relationships/image" Target="../media/fa083bad_526f_11ef_a60b_047c1617b143_0a6f3a7c_310d_11f1_a89b_047c1617b143144.jpeg"/><Relationship Id="rId145" Type="http://schemas.openxmlformats.org/officeDocument/2006/relationships/image" Target="../media/fa083baf_526f_11ef_a60b_047c1617b143_0a6f3a7a_310d_11f1_a89b_047c1617b143145.jpeg"/><Relationship Id="rId146" Type="http://schemas.openxmlformats.org/officeDocument/2006/relationships/image" Target="../media/fa083bb1_526f_11ef_a60b_047c1617b143_0a6f3a79_310d_11f1_a89b_047c1617b143146.jpeg"/><Relationship Id="rId147" Type="http://schemas.openxmlformats.org/officeDocument/2006/relationships/image" Target="../media/fa083bb3_526f_11ef_a60b_047c1617b143_0a6f3a7d_310d_11f1_a89b_047c1617b143147.jpeg"/><Relationship Id="rId148" Type="http://schemas.openxmlformats.org/officeDocument/2006/relationships/image" Target="../media/fa083bb5_526f_11ef_a60b_047c1617b143_0a6f3a7b_310d_11f1_a89b_047c1617b14314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08585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08585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08585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14425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7" name="Image_64" descr="Image_6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8" name="Image_65" descr="Image_65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9" name="Image_66" descr="Image_6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0" name="Image_67" descr="Image_6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4" name="Image_71" descr="Image_7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5" name="Image_74" descr="Image_74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6" name="Image_75" descr="Image_7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7" name="Image_76" descr="Image_76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8" name="Image_77" descr="Image_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9" name="Image_78" descr="Image_78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0" name="Image_79" descr="Image_7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1" name="Image_80" descr="Image_80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2" name="Image_81" descr="Image_81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3" name="Image_82" descr="Image_82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4" name="Image_86" descr="Image_8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5" name="Image_87" descr="Image_8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6" name="Image_88" descr="Image_8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7" name="Image_89" descr="Image_89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8" name="Image_90" descr="Image_9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9" name="Image_91" descr="Image_9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0" name="Image_92" descr="Image_9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1" name="Image_94" descr="Image_9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2" name="Image_95" descr="Image_9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3" name="Image_96" descr="Image_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4" name="Image_97" descr="Image_9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5" name="Image_98" descr="Image_9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6" name="Image_99" descr="Image_9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7" name="Image_100" descr="Image_10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8" name="Image_101" descr="Image_10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9" name="Image_102" descr="Image_10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0" name="Image_103" descr="Image_10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1" name="Image_104" descr="Image_10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2" name="Image_105" descr="Image_10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3" name="Image_106" descr="Image_10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4" name="Image_107" descr="Image_10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5" name="Image_108" descr="Image_10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6" name="Image_109" descr="Image_10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7" name="Image_110" descr="Image_11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8" name="Image_111" descr="Image_11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9" name="Image_112" descr="Image_11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0" name="Image_113" descr="Image_11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1" name="Image_114" descr="Image_11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2" name="Image_115" descr="Image_11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3" name="Image_116" descr="Image_11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4" name="Image_117" descr="Image_11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5" name="Image_118" descr="Image_11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06" name="Image_119" descr="Image_11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07" name="Image_120" descr="Image_12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8" name="Image_121" descr="Image_12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9" name="Image_122" descr="Image_12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0" name="Image_123" descr="Image_12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11" name="Image_124" descr="Image_12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12" name="Image_125" descr="Image_12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13" name="Image_126" descr="Image_12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4" name="Image_127" descr="Image_12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5" name="Image_128" descr="Image_12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6" name="Image_129" descr="Image_12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7" name="Image_132" descr="Image_132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8" name="Image_134" descr="Image_134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9" name="Image_135" descr="Image_13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20" name="Image_136" descr="Image_136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1" name="Image_137" descr="Image_137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2" name="Image_138" descr="Image_138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3" name="Image_139" descr="Image_139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4" name="Image_140" descr="Image_14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5" name="Image_141" descr="Image_14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6" name="Image_142" descr="Image_14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7" name="Image_143" descr="Image_143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8" name="Image_144" descr="Image_14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9" name="Image_145" descr="Image_14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30" name="Image_147" descr="Image_147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1" name="Image_148" descr="Image_148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2" name="Image_149" descr="Image_149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3" name="Image_150" descr="Image_150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4" name="Image_151" descr="Image_15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5" name="Image_152" descr="Image_15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6" name="Image_153" descr="Image_15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7" name="Image_154" descr="Image_154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8" name="Image_155" descr="Image_155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9" name="Image_156" descr="Image_156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40" name="Image_157" descr="Image_15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1" name="Image_158" descr="Image_158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42" name="Image_159" descr="Image_15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3" name="Image_161" descr="Image_161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4" name="Image_162" descr="Image_162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5" name="Image_163" descr="Image_163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6" name="Image_164" descr="Image_164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7" name="Image_165" descr="Image_16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48" name="Image_166" descr="Image_166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821455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J5*644.30</f>
        <v>0</v>
      </c>
      <c r="L5" s="5"/>
    </row>
    <row r="6" spans="1:12" customHeight="1" ht="105" outlineLevel="4">
      <c r="A6" s="1"/>
      <c r="B6" s="1">
        <v>821456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J6*589.83</f>
        <v>0</v>
      </c>
      <c r="L6" s="5"/>
    </row>
    <row r="7" spans="1:12" customHeight="1" ht="105" outlineLevel="4">
      <c r="A7" s="1"/>
      <c r="B7" s="1">
        <v>821457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0</v>
      </c>
      <c r="H7" s="2">
        <v>0</v>
      </c>
      <c r="I7" s="1">
        <v>0</v>
      </c>
      <c r="J7" s="3" t="s">
        <v>18</v>
      </c>
      <c r="K7" s="2" t="str">
        <f>J7*636.31</f>
        <v>0</v>
      </c>
      <c r="L7" s="5"/>
    </row>
    <row r="8" spans="1:12" customHeight="1" ht="105" outlineLevel="4">
      <c r="A8" s="1"/>
      <c r="B8" s="1">
        <v>821458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17</v>
      </c>
      <c r="H8" s="2">
        <v>0</v>
      </c>
      <c r="I8" s="1">
        <v>0</v>
      </c>
      <c r="J8" s="3" t="s">
        <v>18</v>
      </c>
      <c r="K8" s="2" t="str">
        <f>J8*576.13</f>
        <v>0</v>
      </c>
      <c r="L8" s="5"/>
    </row>
    <row r="9" spans="1:12" customHeight="1" ht="105" outlineLevel="4">
      <c r="A9" s="1"/>
      <c r="B9" s="1">
        <v>821459</v>
      </c>
      <c r="C9" s="1" t="s">
        <v>32</v>
      </c>
      <c r="D9" s="1" t="s">
        <v>33</v>
      </c>
      <c r="E9" s="2" t="s">
        <v>34</v>
      </c>
      <c r="F9" s="2" t="s">
        <v>35</v>
      </c>
      <c r="G9" s="2">
        <v>0</v>
      </c>
      <c r="H9" s="2">
        <v>0</v>
      </c>
      <c r="I9" s="1">
        <v>0</v>
      </c>
      <c r="J9" s="3" t="s">
        <v>18</v>
      </c>
      <c r="K9" s="2" t="str">
        <f>J9*556.41</f>
        <v>0</v>
      </c>
      <c r="L9" s="5"/>
    </row>
    <row r="10" spans="1:12" customHeight="1" ht="105" outlineLevel="4">
      <c r="A10" s="1"/>
      <c r="B10" s="1">
        <v>821460</v>
      </c>
      <c r="C10" s="1" t="s">
        <v>36</v>
      </c>
      <c r="D10" s="1" t="s">
        <v>37</v>
      </c>
      <c r="E10" s="2" t="s">
        <v>38</v>
      </c>
      <c r="F10" s="2" t="s">
        <v>39</v>
      </c>
      <c r="G10" s="2">
        <v>3</v>
      </c>
      <c r="H10" s="2">
        <v>0</v>
      </c>
      <c r="I10" s="1">
        <v>0</v>
      </c>
      <c r="J10" s="3" t="s">
        <v>18</v>
      </c>
      <c r="K10" s="2" t="str">
        <f>J10*519.35</f>
        <v>0</v>
      </c>
      <c r="L10" s="5"/>
    </row>
    <row r="11" spans="1:12" customHeight="1" ht="105" outlineLevel="4">
      <c r="A11" s="1"/>
      <c r="B11" s="1">
        <v>821461</v>
      </c>
      <c r="C11" s="1" t="s">
        <v>40</v>
      </c>
      <c r="D11" s="1" t="s">
        <v>41</v>
      </c>
      <c r="E11" s="2" t="s">
        <v>42</v>
      </c>
      <c r="F11" s="2" t="s">
        <v>43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J11*495.89</f>
        <v>0</v>
      </c>
      <c r="L11" s="5"/>
    </row>
    <row r="12" spans="1:12" customHeight="1" ht="105" outlineLevel="4">
      <c r="A12" s="1"/>
      <c r="B12" s="1">
        <v>821462</v>
      </c>
      <c r="C12" s="1" t="s">
        <v>44</v>
      </c>
      <c r="D12" s="1" t="s">
        <v>45</v>
      </c>
      <c r="E12" s="2" t="s">
        <v>46</v>
      </c>
      <c r="F12" s="2" t="s">
        <v>47</v>
      </c>
      <c r="G12" s="2" t="s">
        <v>23</v>
      </c>
      <c r="H12" s="2">
        <v>0</v>
      </c>
      <c r="I12" s="1">
        <v>0</v>
      </c>
      <c r="J12" s="3" t="s">
        <v>18</v>
      </c>
      <c r="K12" s="2" t="str">
        <f>J12*481.44</f>
        <v>0</v>
      </c>
      <c r="L12" s="5"/>
    </row>
    <row r="13" spans="1:12" customHeight="1" ht="105" outlineLevel="4">
      <c r="A13" s="1"/>
      <c r="B13" s="1">
        <v>821463</v>
      </c>
      <c r="C13" s="1" t="s">
        <v>48</v>
      </c>
      <c r="D13" s="1" t="s">
        <v>49</v>
      </c>
      <c r="E13" s="2" t="s">
        <v>50</v>
      </c>
      <c r="F13" s="2" t="s">
        <v>51</v>
      </c>
      <c r="G13" s="2">
        <v>0</v>
      </c>
      <c r="H13" s="2">
        <v>0</v>
      </c>
      <c r="I13" s="1">
        <v>0</v>
      </c>
      <c r="J13" s="3" t="s">
        <v>18</v>
      </c>
      <c r="K13" s="2" t="str">
        <f>J13*212.33</f>
        <v>0</v>
      </c>
      <c r="L13" s="5"/>
    </row>
    <row r="14" spans="1:12" customHeight="1" ht="105" outlineLevel="4">
      <c r="A14" s="1"/>
      <c r="B14" s="1">
        <v>821464</v>
      </c>
      <c r="C14" s="1" t="s">
        <v>52</v>
      </c>
      <c r="D14" s="1" t="s">
        <v>53</v>
      </c>
      <c r="E14" s="2" t="s">
        <v>54</v>
      </c>
      <c r="F14" s="2" t="s">
        <v>55</v>
      </c>
      <c r="G14" s="2">
        <v>0</v>
      </c>
      <c r="H14" s="2">
        <v>0</v>
      </c>
      <c r="I14" s="1">
        <v>0</v>
      </c>
      <c r="J14" s="3" t="s">
        <v>18</v>
      </c>
      <c r="K14" s="2" t="str">
        <f>J14*458.49</f>
        <v>0</v>
      </c>
      <c r="L14" s="5"/>
    </row>
    <row r="15" spans="1:12" customHeight="1" ht="105" outlineLevel="4">
      <c r="A15" s="1"/>
      <c r="B15" s="1">
        <v>821465</v>
      </c>
      <c r="C15" s="1" t="s">
        <v>56</v>
      </c>
      <c r="D15" s="1" t="s">
        <v>57</v>
      </c>
      <c r="E15" s="2" t="s">
        <v>58</v>
      </c>
      <c r="F15" s="2" t="s">
        <v>59</v>
      </c>
      <c r="G15" s="2">
        <v>0</v>
      </c>
      <c r="H15" s="2">
        <v>0</v>
      </c>
      <c r="I15" s="1">
        <v>0</v>
      </c>
      <c r="J15" s="3" t="s">
        <v>18</v>
      </c>
      <c r="K15" s="2" t="str">
        <f>J15*525.13</f>
        <v>0</v>
      </c>
      <c r="L15" s="5"/>
    </row>
    <row r="16" spans="1:12" customHeight="1" ht="105" outlineLevel="4">
      <c r="A16" s="1"/>
      <c r="B16" s="1">
        <v>821466</v>
      </c>
      <c r="C16" s="1" t="s">
        <v>60</v>
      </c>
      <c r="D16" s="1" t="s">
        <v>61</v>
      </c>
      <c r="E16" s="2" t="s">
        <v>62</v>
      </c>
      <c r="F16" s="2" t="s">
        <v>63</v>
      </c>
      <c r="G16" s="2">
        <v>5</v>
      </c>
      <c r="H16" s="2">
        <v>0</v>
      </c>
      <c r="I16" s="1">
        <v>0</v>
      </c>
      <c r="J16" s="3" t="s">
        <v>18</v>
      </c>
      <c r="K16" s="2" t="str">
        <f>J16*231.88</f>
        <v>0</v>
      </c>
      <c r="L16" s="5"/>
    </row>
    <row r="17" spans="1:12" customHeight="1" ht="105" outlineLevel="4">
      <c r="A17" s="1"/>
      <c r="B17" s="1">
        <v>821467</v>
      </c>
      <c r="C17" s="1" t="s">
        <v>64</v>
      </c>
      <c r="D17" s="1" t="s">
        <v>65</v>
      </c>
      <c r="E17" s="2" t="s">
        <v>66</v>
      </c>
      <c r="F17" s="2" t="s">
        <v>67</v>
      </c>
      <c r="G17" s="2">
        <v>0</v>
      </c>
      <c r="H17" s="2">
        <v>0</v>
      </c>
      <c r="I17" s="1">
        <v>0</v>
      </c>
      <c r="J17" s="3" t="s">
        <v>18</v>
      </c>
      <c r="K17" s="2" t="str">
        <f>J17*431.63</f>
        <v>0</v>
      </c>
      <c r="L17" s="5"/>
    </row>
    <row r="18" spans="1:12" customHeight="1" ht="105" outlineLevel="4">
      <c r="A18" s="1"/>
      <c r="B18" s="1">
        <v>821468</v>
      </c>
      <c r="C18" s="1" t="s">
        <v>68</v>
      </c>
      <c r="D18" s="1" t="s">
        <v>69</v>
      </c>
      <c r="E18" s="2" t="s">
        <v>70</v>
      </c>
      <c r="F18" s="2" t="s">
        <v>71</v>
      </c>
      <c r="G18" s="2" t="s">
        <v>23</v>
      </c>
      <c r="H18" s="2">
        <v>0</v>
      </c>
      <c r="I18" s="1">
        <v>0</v>
      </c>
      <c r="J18" s="3" t="s">
        <v>18</v>
      </c>
      <c r="K18" s="2" t="str">
        <f>J18*187.85</f>
        <v>0</v>
      </c>
      <c r="L18" s="5"/>
    </row>
    <row r="19" spans="1:12" customHeight="1" ht="105" outlineLevel="4">
      <c r="A19" s="1"/>
      <c r="B19" s="1">
        <v>821469</v>
      </c>
      <c r="C19" s="1" t="s">
        <v>72</v>
      </c>
      <c r="D19" s="1"/>
      <c r="E19" s="2" t="s">
        <v>73</v>
      </c>
      <c r="F19" s="2" t="s">
        <v>74</v>
      </c>
      <c r="G19" s="2" t="s">
        <v>17</v>
      </c>
      <c r="H19" s="2">
        <v>0</v>
      </c>
      <c r="I19" s="1">
        <v>0</v>
      </c>
      <c r="J19" s="3" t="s">
        <v>18</v>
      </c>
      <c r="K19" s="2" t="str">
        <f>J19*25.50</f>
        <v>0</v>
      </c>
      <c r="L19" s="5"/>
    </row>
    <row r="20" spans="1:12" customHeight="1" ht="105" outlineLevel="4">
      <c r="A20" s="1"/>
      <c r="B20" s="1">
        <v>821470</v>
      </c>
      <c r="C20" s="1" t="s">
        <v>75</v>
      </c>
      <c r="D20" s="1"/>
      <c r="E20" s="2" t="s">
        <v>76</v>
      </c>
      <c r="F20" s="2" t="s">
        <v>77</v>
      </c>
      <c r="G20" s="2">
        <v>0</v>
      </c>
      <c r="H20" s="2">
        <v>0</v>
      </c>
      <c r="I20" s="1">
        <v>0</v>
      </c>
      <c r="J20" s="3" t="s">
        <v>18</v>
      </c>
      <c r="K20" s="2" t="str">
        <f>J20*71.91</f>
        <v>0</v>
      </c>
      <c r="L20" s="5"/>
    </row>
    <row r="21" spans="1:12" customHeight="1" ht="105" outlineLevel="4">
      <c r="A21" s="1"/>
      <c r="B21" s="1">
        <v>821471</v>
      </c>
      <c r="C21" s="1" t="s">
        <v>78</v>
      </c>
      <c r="D21" s="1"/>
      <c r="E21" s="2" t="s">
        <v>79</v>
      </c>
      <c r="F21" s="2" t="s">
        <v>80</v>
      </c>
      <c r="G21" s="2">
        <v>0</v>
      </c>
      <c r="H21" s="2">
        <v>0</v>
      </c>
      <c r="I21" s="1">
        <v>0</v>
      </c>
      <c r="J21" s="3" t="s">
        <v>18</v>
      </c>
      <c r="K21" s="2" t="str">
        <f>J21*111.86</f>
        <v>0</v>
      </c>
      <c r="L21" s="5"/>
    </row>
    <row r="22" spans="1:12" customHeight="1" ht="105" outlineLevel="4">
      <c r="A22" s="1"/>
      <c r="B22" s="1">
        <v>821472</v>
      </c>
      <c r="C22" s="1" t="s">
        <v>81</v>
      </c>
      <c r="D22" s="1"/>
      <c r="E22" s="2" t="s">
        <v>82</v>
      </c>
      <c r="F22" s="2" t="s">
        <v>83</v>
      </c>
      <c r="G22" s="2">
        <v>2</v>
      </c>
      <c r="H22" s="2">
        <v>0</v>
      </c>
      <c r="I22" s="1">
        <v>0</v>
      </c>
      <c r="J22" s="3" t="s">
        <v>18</v>
      </c>
      <c r="K22" s="2" t="str">
        <f>J22*148.41</f>
        <v>0</v>
      </c>
      <c r="L22" s="5"/>
    </row>
    <row r="23" spans="1:12" customHeight="1" ht="105" outlineLevel="4">
      <c r="A23" s="1"/>
      <c r="B23" s="1">
        <v>821473</v>
      </c>
      <c r="C23" s="1" t="s">
        <v>84</v>
      </c>
      <c r="D23" s="1"/>
      <c r="E23" s="2" t="s">
        <v>85</v>
      </c>
      <c r="F23" s="2" t="s">
        <v>86</v>
      </c>
      <c r="G23" s="2">
        <v>6</v>
      </c>
      <c r="H23" s="2">
        <v>0</v>
      </c>
      <c r="I23" s="1">
        <v>0</v>
      </c>
      <c r="J23" s="3" t="s">
        <v>18</v>
      </c>
      <c r="K23" s="2" t="str">
        <f>J23*57.63</f>
        <v>0</v>
      </c>
      <c r="L23" s="5"/>
    </row>
    <row r="24" spans="1:12" customHeight="1" ht="105" outlineLevel="4">
      <c r="A24" s="1"/>
      <c r="B24" s="1">
        <v>821474</v>
      </c>
      <c r="C24" s="1" t="s">
        <v>87</v>
      </c>
      <c r="D24" s="1"/>
      <c r="E24" s="2" t="s">
        <v>88</v>
      </c>
      <c r="F24" s="2" t="s">
        <v>89</v>
      </c>
      <c r="G24" s="2">
        <v>7</v>
      </c>
      <c r="H24" s="2">
        <v>0</v>
      </c>
      <c r="I24" s="1">
        <v>0</v>
      </c>
      <c r="J24" s="3" t="s">
        <v>18</v>
      </c>
      <c r="K24" s="2" t="str">
        <f>J24*61.37</f>
        <v>0</v>
      </c>
      <c r="L24" s="5"/>
    </row>
    <row r="25" spans="1:12" customHeight="1" ht="105" outlineLevel="4">
      <c r="A25" s="1"/>
      <c r="B25" s="1">
        <v>821475</v>
      </c>
      <c r="C25" s="1" t="s">
        <v>90</v>
      </c>
      <c r="D25" s="1"/>
      <c r="E25" s="2" t="s">
        <v>91</v>
      </c>
      <c r="F25" s="2" t="s">
        <v>92</v>
      </c>
      <c r="G25" s="2" t="s">
        <v>17</v>
      </c>
      <c r="H25" s="2">
        <v>0</v>
      </c>
      <c r="I25" s="1">
        <v>0</v>
      </c>
      <c r="J25" s="3" t="s">
        <v>18</v>
      </c>
      <c r="K25" s="2" t="str">
        <f>J25*69.19</f>
        <v>0</v>
      </c>
      <c r="L25" s="5"/>
    </row>
    <row r="26" spans="1:12" customHeight="1" ht="105" outlineLevel="4">
      <c r="A26" s="1"/>
      <c r="B26" s="1">
        <v>821476</v>
      </c>
      <c r="C26" s="1" t="s">
        <v>93</v>
      </c>
      <c r="D26" s="1"/>
      <c r="E26" s="2" t="s">
        <v>94</v>
      </c>
      <c r="F26" s="2" t="s">
        <v>95</v>
      </c>
      <c r="G26" s="2" t="s">
        <v>17</v>
      </c>
      <c r="H26" s="2">
        <v>0</v>
      </c>
      <c r="I26" s="1">
        <v>0</v>
      </c>
      <c r="J26" s="3" t="s">
        <v>18</v>
      </c>
      <c r="K26" s="2" t="str">
        <f>J26*73.61</f>
        <v>0</v>
      </c>
      <c r="L26" s="5"/>
    </row>
    <row r="27" spans="1:12" customHeight="1" ht="105" outlineLevel="4">
      <c r="A27" s="1"/>
      <c r="B27" s="1">
        <v>821477</v>
      </c>
      <c r="C27" s="1" t="s">
        <v>96</v>
      </c>
      <c r="D27" s="1"/>
      <c r="E27" s="2" t="s">
        <v>97</v>
      </c>
      <c r="F27" s="2" t="s">
        <v>86</v>
      </c>
      <c r="G27" s="2">
        <v>0</v>
      </c>
      <c r="H27" s="2">
        <v>0</v>
      </c>
      <c r="I27" s="1">
        <v>0</v>
      </c>
      <c r="J27" s="3" t="s">
        <v>18</v>
      </c>
      <c r="K27" s="2" t="str">
        <f>J27*57.63</f>
        <v>0</v>
      </c>
      <c r="L27" s="5"/>
    </row>
    <row r="28" spans="1:12" customHeight="1" ht="105" outlineLevel="4">
      <c r="A28" s="1"/>
      <c r="B28" s="1">
        <v>821478</v>
      </c>
      <c r="C28" s="1" t="s">
        <v>98</v>
      </c>
      <c r="D28" s="1"/>
      <c r="E28" s="2" t="s">
        <v>99</v>
      </c>
      <c r="F28" s="2" t="s">
        <v>86</v>
      </c>
      <c r="G28" s="2">
        <v>0</v>
      </c>
      <c r="H28" s="2">
        <v>0</v>
      </c>
      <c r="I28" s="1">
        <v>0</v>
      </c>
      <c r="J28" s="3" t="s">
        <v>18</v>
      </c>
      <c r="K28" s="2" t="str">
        <f>J28*57.63</f>
        <v>0</v>
      </c>
      <c r="L28" s="5"/>
    </row>
    <row r="29" spans="1:12" customHeight="1" ht="105" outlineLevel="4">
      <c r="A29" s="1"/>
      <c r="B29" s="1">
        <v>821479</v>
      </c>
      <c r="C29" s="1" t="s">
        <v>100</v>
      </c>
      <c r="D29" s="1"/>
      <c r="E29" s="2" t="s">
        <v>101</v>
      </c>
      <c r="F29" s="2" t="s">
        <v>92</v>
      </c>
      <c r="G29" s="2">
        <v>0</v>
      </c>
      <c r="H29" s="2">
        <v>0</v>
      </c>
      <c r="I29" s="1">
        <v>0</v>
      </c>
      <c r="J29" s="3" t="s">
        <v>18</v>
      </c>
      <c r="K29" s="2" t="str">
        <f>J29*69.19</f>
        <v>0</v>
      </c>
      <c r="L29" s="5"/>
    </row>
    <row r="30" spans="1:12" customHeight="1" ht="105" outlineLevel="4">
      <c r="A30" s="1"/>
      <c r="B30" s="1">
        <v>821480</v>
      </c>
      <c r="C30" s="1" t="s">
        <v>102</v>
      </c>
      <c r="D30" s="1"/>
      <c r="E30" s="2" t="s">
        <v>103</v>
      </c>
      <c r="F30" s="2" t="s">
        <v>86</v>
      </c>
      <c r="G30" s="2" t="s">
        <v>17</v>
      </c>
      <c r="H30" s="2">
        <v>0</v>
      </c>
      <c r="I30" s="1">
        <v>0</v>
      </c>
      <c r="J30" s="3" t="s">
        <v>18</v>
      </c>
      <c r="K30" s="2" t="str">
        <f>J30*57.63</f>
        <v>0</v>
      </c>
      <c r="L30" s="5"/>
    </row>
    <row r="31" spans="1:12" customHeight="1" ht="105" outlineLevel="4">
      <c r="A31" s="1"/>
      <c r="B31" s="1">
        <v>821481</v>
      </c>
      <c r="C31" s="1" t="s">
        <v>104</v>
      </c>
      <c r="D31" s="1"/>
      <c r="E31" s="2" t="s">
        <v>105</v>
      </c>
      <c r="F31" s="2" t="s">
        <v>86</v>
      </c>
      <c r="G31" s="2">
        <v>7</v>
      </c>
      <c r="H31" s="2">
        <v>0</v>
      </c>
      <c r="I31" s="1">
        <v>0</v>
      </c>
      <c r="J31" s="3" t="s">
        <v>18</v>
      </c>
      <c r="K31" s="2" t="str">
        <f>J31*57.63</f>
        <v>0</v>
      </c>
      <c r="L31" s="5"/>
    </row>
    <row r="32" spans="1:12" customHeight="1" ht="105" outlineLevel="4">
      <c r="A32" s="1"/>
      <c r="B32" s="1">
        <v>821482</v>
      </c>
      <c r="C32" s="1" t="s">
        <v>106</v>
      </c>
      <c r="D32" s="1"/>
      <c r="E32" s="2" t="s">
        <v>107</v>
      </c>
      <c r="F32" s="2" t="s">
        <v>92</v>
      </c>
      <c r="G32" s="2">
        <v>9</v>
      </c>
      <c r="H32" s="2">
        <v>0</v>
      </c>
      <c r="I32" s="1">
        <v>0</v>
      </c>
      <c r="J32" s="3" t="s">
        <v>18</v>
      </c>
      <c r="K32" s="2" t="str">
        <f>J32*69.19</f>
        <v>0</v>
      </c>
      <c r="L32" s="5"/>
    </row>
    <row r="33" spans="1:12" customHeight="1" ht="105" outlineLevel="4">
      <c r="A33" s="1"/>
      <c r="B33" s="1">
        <v>821483</v>
      </c>
      <c r="C33" s="1" t="s">
        <v>108</v>
      </c>
      <c r="D33" s="1"/>
      <c r="E33" s="2" t="s">
        <v>109</v>
      </c>
      <c r="F33" s="2" t="s">
        <v>92</v>
      </c>
      <c r="G33" s="2">
        <v>0</v>
      </c>
      <c r="H33" s="2">
        <v>0</v>
      </c>
      <c r="I33" s="1">
        <v>0</v>
      </c>
      <c r="J33" s="3" t="s">
        <v>18</v>
      </c>
      <c r="K33" s="2" t="str">
        <f>J33*69.19</f>
        <v>0</v>
      </c>
      <c r="L33" s="5"/>
    </row>
    <row r="34" spans="1:12" customHeight="1" ht="105" outlineLevel="4">
      <c r="A34" s="1"/>
      <c r="B34" s="1">
        <v>821484</v>
      </c>
      <c r="C34" s="1" t="s">
        <v>110</v>
      </c>
      <c r="D34" s="1"/>
      <c r="E34" s="2" t="s">
        <v>111</v>
      </c>
      <c r="F34" s="2" t="s">
        <v>86</v>
      </c>
      <c r="G34" s="2">
        <v>3</v>
      </c>
      <c r="H34" s="2">
        <v>0</v>
      </c>
      <c r="I34" s="1">
        <v>0</v>
      </c>
      <c r="J34" s="3" t="s">
        <v>18</v>
      </c>
      <c r="K34" s="2" t="str">
        <f>J34*57.63</f>
        <v>0</v>
      </c>
      <c r="L34" s="5"/>
    </row>
    <row r="35" spans="1:12" customHeight="1" ht="105" outlineLevel="4">
      <c r="A35" s="1"/>
      <c r="B35" s="1">
        <v>821485</v>
      </c>
      <c r="C35" s="1" t="s">
        <v>112</v>
      </c>
      <c r="D35" s="1"/>
      <c r="E35" s="2" t="s">
        <v>113</v>
      </c>
      <c r="F35" s="2" t="s">
        <v>114</v>
      </c>
      <c r="G35" s="2" t="s">
        <v>23</v>
      </c>
      <c r="H35" s="2">
        <v>0</v>
      </c>
      <c r="I35" s="1">
        <v>0</v>
      </c>
      <c r="J35" s="3" t="s">
        <v>18</v>
      </c>
      <c r="K35" s="2" t="str">
        <f>J35*109.48</f>
        <v>0</v>
      </c>
      <c r="L35" s="5"/>
    </row>
    <row r="36" spans="1:12" customHeight="1" ht="105" outlineLevel="4">
      <c r="A36" s="1"/>
      <c r="B36" s="1">
        <v>821486</v>
      </c>
      <c r="C36" s="1" t="s">
        <v>115</v>
      </c>
      <c r="D36" s="1"/>
      <c r="E36" s="2" t="s">
        <v>116</v>
      </c>
      <c r="F36" s="2" t="s">
        <v>117</v>
      </c>
      <c r="G36" s="2" t="s">
        <v>17</v>
      </c>
      <c r="H36" s="2">
        <v>0</v>
      </c>
      <c r="I36" s="1">
        <v>0</v>
      </c>
      <c r="J36" s="3" t="s">
        <v>18</v>
      </c>
      <c r="K36" s="2" t="str">
        <f>J36*73.10</f>
        <v>0</v>
      </c>
      <c r="L36" s="5"/>
    </row>
    <row r="37" spans="1:12" customHeight="1" ht="105" outlineLevel="4">
      <c r="A37" s="1"/>
      <c r="B37" s="1">
        <v>821487</v>
      </c>
      <c r="C37" s="1" t="s">
        <v>118</v>
      </c>
      <c r="D37" s="1"/>
      <c r="E37" s="2" t="s">
        <v>119</v>
      </c>
      <c r="F37" s="2" t="s">
        <v>120</v>
      </c>
      <c r="G37" s="2">
        <v>0</v>
      </c>
      <c r="H37" s="2">
        <v>0</v>
      </c>
      <c r="I37" s="1">
        <v>0</v>
      </c>
      <c r="J37" s="3" t="s">
        <v>18</v>
      </c>
      <c r="K37" s="2" t="str">
        <f>J37*17.85</f>
        <v>0</v>
      </c>
      <c r="L37" s="5"/>
    </row>
    <row r="38" spans="1:12" customHeight="1" ht="105" outlineLevel="4">
      <c r="A38" s="1"/>
      <c r="B38" s="1">
        <v>858504</v>
      </c>
      <c r="C38" s="1" t="s">
        <v>121</v>
      </c>
      <c r="D38" s="1" t="s">
        <v>122</v>
      </c>
      <c r="E38" s="2" t="s">
        <v>123</v>
      </c>
      <c r="F38" s="2" t="s">
        <v>124</v>
      </c>
      <c r="G38" s="2">
        <v>0</v>
      </c>
      <c r="H38" s="2">
        <v>0</v>
      </c>
      <c r="I38" s="1">
        <v>0</v>
      </c>
      <c r="J38" s="3" t="s">
        <v>18</v>
      </c>
      <c r="K38" s="2" t="str">
        <f>J38*503.15</f>
        <v>0</v>
      </c>
      <c r="L38" s="5"/>
    </row>
    <row r="39" spans="1:12" customHeight="1" ht="105" outlineLevel="4">
      <c r="A39" s="1"/>
      <c r="B39" s="1">
        <v>858505</v>
      </c>
      <c r="C39" s="1" t="s">
        <v>125</v>
      </c>
      <c r="D39" s="1" t="s">
        <v>126</v>
      </c>
      <c r="E39" s="2" t="s">
        <v>127</v>
      </c>
      <c r="F39" s="2" t="s">
        <v>128</v>
      </c>
      <c r="G39" s="2">
        <v>0</v>
      </c>
      <c r="H39" s="2">
        <v>0</v>
      </c>
      <c r="I39" s="1">
        <v>0</v>
      </c>
      <c r="J39" s="3" t="s">
        <v>18</v>
      </c>
      <c r="K39" s="2" t="str">
        <f>J39*521.60</f>
        <v>0</v>
      </c>
      <c r="L39" s="5"/>
    </row>
    <row r="40" spans="1:12" customHeight="1" ht="105" outlineLevel="4">
      <c r="A40" s="1"/>
      <c r="B40" s="1">
        <v>858506</v>
      </c>
      <c r="C40" s="1" t="s">
        <v>129</v>
      </c>
      <c r="D40" s="1" t="s">
        <v>130</v>
      </c>
      <c r="E40" s="2" t="s">
        <v>131</v>
      </c>
      <c r="F40" s="2" t="s">
        <v>132</v>
      </c>
      <c r="G40" s="2">
        <v>0</v>
      </c>
      <c r="H40" s="2">
        <v>0</v>
      </c>
      <c r="I40" s="1">
        <v>0</v>
      </c>
      <c r="J40" s="3" t="s">
        <v>18</v>
      </c>
      <c r="K40" s="2" t="str">
        <f>J40*169.60</f>
        <v>0</v>
      </c>
      <c r="L40" s="5"/>
    </row>
    <row r="41" spans="1:12" outlineLevel="2">
      <c r="A41" s="8" t="s">
        <v>133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5"/>
    </row>
    <row r="42" spans="1:12" customHeight="1" ht="105" outlineLevel="4">
      <c r="A42" s="1"/>
      <c r="B42" s="1">
        <v>824806</v>
      </c>
      <c r="C42" s="1" t="s">
        <v>134</v>
      </c>
      <c r="D42" s="1" t="s">
        <v>135</v>
      </c>
      <c r="E42" s="2" t="s">
        <v>136</v>
      </c>
      <c r="F42" s="2" t="s">
        <v>137</v>
      </c>
      <c r="G42" s="2">
        <v>7</v>
      </c>
      <c r="H42" s="2">
        <v>0</v>
      </c>
      <c r="I42" s="1">
        <v>0</v>
      </c>
      <c r="J42" s="3" t="s">
        <v>18</v>
      </c>
      <c r="K42" s="2" t="str">
        <f>J42*483.56</f>
        <v>0</v>
      </c>
      <c r="L42" s="5"/>
    </row>
    <row r="43" spans="1:12" customHeight="1" ht="105" outlineLevel="4">
      <c r="A43" s="1"/>
      <c r="B43" s="1">
        <v>824807</v>
      </c>
      <c r="C43" s="1" t="s">
        <v>138</v>
      </c>
      <c r="D43" s="1" t="s">
        <v>139</v>
      </c>
      <c r="E43" s="2" t="s">
        <v>140</v>
      </c>
      <c r="F43" s="2" t="s">
        <v>137</v>
      </c>
      <c r="G43" s="2" t="s">
        <v>17</v>
      </c>
      <c r="H43" s="2">
        <v>0</v>
      </c>
      <c r="I43" s="1">
        <v>0</v>
      </c>
      <c r="J43" s="3" t="s">
        <v>18</v>
      </c>
      <c r="K43" s="2" t="str">
        <f>J43*483.56</f>
        <v>0</v>
      </c>
      <c r="L43" s="5"/>
    </row>
    <row r="44" spans="1:12" customHeight="1" ht="105" outlineLevel="4">
      <c r="A44" s="1"/>
      <c r="B44" s="1">
        <v>824808</v>
      </c>
      <c r="C44" s="1" t="s">
        <v>141</v>
      </c>
      <c r="D44" s="1" t="s">
        <v>142</v>
      </c>
      <c r="E44" s="2" t="s">
        <v>143</v>
      </c>
      <c r="F44" s="2" t="s">
        <v>144</v>
      </c>
      <c r="G44" s="2" t="s">
        <v>23</v>
      </c>
      <c r="H44" s="2">
        <v>0</v>
      </c>
      <c r="I44" s="1">
        <v>0</v>
      </c>
      <c r="J44" s="3" t="s">
        <v>18</v>
      </c>
      <c r="K44" s="2" t="str">
        <f>J44*1073.38</f>
        <v>0</v>
      </c>
      <c r="L44" s="5"/>
    </row>
    <row r="45" spans="1:12" customHeight="1" ht="105" outlineLevel="4">
      <c r="A45" s="1"/>
      <c r="B45" s="1">
        <v>824809</v>
      </c>
      <c r="C45" s="1" t="s">
        <v>145</v>
      </c>
      <c r="D45" s="1" t="s">
        <v>146</v>
      </c>
      <c r="E45" s="2" t="s">
        <v>147</v>
      </c>
      <c r="F45" s="2" t="s">
        <v>144</v>
      </c>
      <c r="G45" s="2" t="s">
        <v>17</v>
      </c>
      <c r="H45" s="2">
        <v>0</v>
      </c>
      <c r="I45" s="1">
        <v>0</v>
      </c>
      <c r="J45" s="3" t="s">
        <v>18</v>
      </c>
      <c r="K45" s="2" t="str">
        <f>J45*1073.38</f>
        <v>0</v>
      </c>
      <c r="L45" s="5"/>
    </row>
    <row r="46" spans="1:12" customHeight="1" ht="105" outlineLevel="4">
      <c r="A46" s="1"/>
      <c r="B46" s="1">
        <v>825093</v>
      </c>
      <c r="C46" s="1" t="s">
        <v>148</v>
      </c>
      <c r="D46" s="1" t="s">
        <v>149</v>
      </c>
      <c r="E46" s="2" t="s">
        <v>150</v>
      </c>
      <c r="F46" s="2" t="s">
        <v>151</v>
      </c>
      <c r="G46" s="2" t="s">
        <v>17</v>
      </c>
      <c r="H46" s="2">
        <v>0</v>
      </c>
      <c r="I46" s="1">
        <v>0</v>
      </c>
      <c r="J46" s="3" t="s">
        <v>18</v>
      </c>
      <c r="K46" s="2" t="str">
        <f>J46*600.60</f>
        <v>0</v>
      </c>
      <c r="L46" s="5"/>
    </row>
    <row r="47" spans="1:12" customHeight="1" ht="105" outlineLevel="4">
      <c r="A47" s="1"/>
      <c r="B47" s="1">
        <v>825373</v>
      </c>
      <c r="C47" s="1" t="s">
        <v>152</v>
      </c>
      <c r="D47" s="1" t="s">
        <v>153</v>
      </c>
      <c r="E47" s="2" t="s">
        <v>154</v>
      </c>
      <c r="F47" s="2" t="s">
        <v>155</v>
      </c>
      <c r="G47" s="2" t="s">
        <v>17</v>
      </c>
      <c r="H47" s="2">
        <v>0</v>
      </c>
      <c r="I47" s="1">
        <v>0</v>
      </c>
      <c r="J47" s="3" t="s">
        <v>18</v>
      </c>
      <c r="K47" s="2" t="str">
        <f>J47*1540.00</f>
        <v>0</v>
      </c>
      <c r="L47" s="5"/>
    </row>
    <row r="48" spans="1:12" customHeight="1" ht="105" outlineLevel="4">
      <c r="A48" s="1"/>
      <c r="B48" s="1">
        <v>825374</v>
      </c>
      <c r="C48" s="1" t="s">
        <v>156</v>
      </c>
      <c r="D48" s="1" t="s">
        <v>157</v>
      </c>
      <c r="E48" s="2" t="s">
        <v>158</v>
      </c>
      <c r="F48" s="2" t="s">
        <v>159</v>
      </c>
      <c r="G48" s="2" t="s">
        <v>17</v>
      </c>
      <c r="H48" s="2">
        <v>0</v>
      </c>
      <c r="I48" s="1">
        <v>0</v>
      </c>
      <c r="J48" s="3" t="s">
        <v>18</v>
      </c>
      <c r="K48" s="2" t="str">
        <f>J48*999.46</f>
        <v>0</v>
      </c>
      <c r="L48" s="5"/>
    </row>
    <row r="49" spans="1:12" customHeight="1" ht="105" outlineLevel="4">
      <c r="A49" s="1"/>
      <c r="B49" s="1">
        <v>825375</v>
      </c>
      <c r="C49" s="1" t="s">
        <v>160</v>
      </c>
      <c r="D49" s="1" t="s">
        <v>161</v>
      </c>
      <c r="E49" s="2" t="s">
        <v>162</v>
      </c>
      <c r="F49" s="2" t="s">
        <v>163</v>
      </c>
      <c r="G49" s="2" t="s">
        <v>17</v>
      </c>
      <c r="H49" s="2">
        <v>0</v>
      </c>
      <c r="I49" s="1">
        <v>0</v>
      </c>
      <c r="J49" s="3" t="s">
        <v>18</v>
      </c>
      <c r="K49" s="2" t="str">
        <f>J49*740.74</f>
        <v>0</v>
      </c>
      <c r="L49" s="5"/>
    </row>
    <row r="50" spans="1:12" customHeight="1" ht="105" outlineLevel="4">
      <c r="A50" s="1"/>
      <c r="B50" s="1">
        <v>829322</v>
      </c>
      <c r="C50" s="1" t="s">
        <v>164</v>
      </c>
      <c r="D50" s="1" t="s">
        <v>165</v>
      </c>
      <c r="E50" s="2" t="s">
        <v>166</v>
      </c>
      <c r="F50" s="2" t="s">
        <v>167</v>
      </c>
      <c r="G50" s="2" t="s">
        <v>17</v>
      </c>
      <c r="H50" s="2">
        <v>0</v>
      </c>
      <c r="I50" s="1">
        <v>0</v>
      </c>
      <c r="J50" s="3" t="s">
        <v>18</v>
      </c>
      <c r="K50" s="2" t="str">
        <f>J50*763.84</f>
        <v>0</v>
      </c>
      <c r="L50" s="5"/>
    </row>
    <row r="51" spans="1:12" customHeight="1" ht="105" outlineLevel="4">
      <c r="A51" s="1"/>
      <c r="B51" s="1">
        <v>829323</v>
      </c>
      <c r="C51" s="1" t="s">
        <v>168</v>
      </c>
      <c r="D51" s="1" t="s">
        <v>169</v>
      </c>
      <c r="E51" s="2" t="s">
        <v>170</v>
      </c>
      <c r="F51" s="2" t="s">
        <v>171</v>
      </c>
      <c r="G51" s="2" t="s">
        <v>17</v>
      </c>
      <c r="H51" s="2">
        <v>0</v>
      </c>
      <c r="I51" s="1">
        <v>0</v>
      </c>
      <c r="J51" s="3" t="s">
        <v>18</v>
      </c>
      <c r="K51" s="2" t="str">
        <f>J51*1144.22</f>
        <v>0</v>
      </c>
      <c r="L51" s="5"/>
    </row>
    <row r="52" spans="1:12" customHeight="1" ht="105" outlineLevel="4">
      <c r="A52" s="1"/>
      <c r="B52" s="1">
        <v>829324</v>
      </c>
      <c r="C52" s="1" t="s">
        <v>172</v>
      </c>
      <c r="D52" s="1" t="s">
        <v>173</v>
      </c>
      <c r="E52" s="2" t="s">
        <v>174</v>
      </c>
      <c r="F52" s="2" t="s">
        <v>175</v>
      </c>
      <c r="G52" s="2">
        <v>10</v>
      </c>
      <c r="H52" s="2">
        <v>0</v>
      </c>
      <c r="I52" s="1">
        <v>0</v>
      </c>
      <c r="J52" s="3" t="s">
        <v>18</v>
      </c>
      <c r="K52" s="2" t="str">
        <f>J52*2239.16</f>
        <v>0</v>
      </c>
      <c r="L52" s="5"/>
    </row>
    <row r="53" spans="1:12" customHeight="1" ht="105" outlineLevel="4">
      <c r="A53" s="1"/>
      <c r="B53" s="1">
        <v>829325</v>
      </c>
      <c r="C53" s="1" t="s">
        <v>176</v>
      </c>
      <c r="D53" s="1" t="s">
        <v>177</v>
      </c>
      <c r="E53" s="2" t="s">
        <v>178</v>
      </c>
      <c r="F53" s="2" t="s">
        <v>179</v>
      </c>
      <c r="G53" s="2" t="s">
        <v>17</v>
      </c>
      <c r="H53" s="2">
        <v>0</v>
      </c>
      <c r="I53" s="1">
        <v>0</v>
      </c>
      <c r="J53" s="3" t="s">
        <v>18</v>
      </c>
      <c r="K53" s="2" t="str">
        <f>J53*566.72</f>
        <v>0</v>
      </c>
      <c r="L53" s="5"/>
    </row>
    <row r="54" spans="1:12" customHeight="1" ht="105" outlineLevel="4">
      <c r="A54" s="1"/>
      <c r="B54" s="1">
        <v>829326</v>
      </c>
      <c r="C54" s="1" t="s">
        <v>180</v>
      </c>
      <c r="D54" s="1" t="s">
        <v>181</v>
      </c>
      <c r="E54" s="2" t="s">
        <v>182</v>
      </c>
      <c r="F54" s="2" t="s">
        <v>183</v>
      </c>
      <c r="G54" s="2" t="s">
        <v>184</v>
      </c>
      <c r="H54" s="2">
        <v>0</v>
      </c>
      <c r="I54" s="1">
        <v>0</v>
      </c>
      <c r="J54" s="3" t="s">
        <v>18</v>
      </c>
      <c r="K54" s="2" t="str">
        <f>J54*103.18</f>
        <v>0</v>
      </c>
      <c r="L54" s="5"/>
    </row>
    <row r="55" spans="1:12" customHeight="1" ht="105" outlineLevel="4">
      <c r="A55" s="1"/>
      <c r="B55" s="1">
        <v>829327</v>
      </c>
      <c r="C55" s="1" t="s">
        <v>185</v>
      </c>
      <c r="D55" s="1" t="s">
        <v>186</v>
      </c>
      <c r="E55" s="2" t="s">
        <v>187</v>
      </c>
      <c r="F55" s="2" t="s">
        <v>188</v>
      </c>
      <c r="G55" s="2">
        <v>7</v>
      </c>
      <c r="H55" s="2">
        <v>0</v>
      </c>
      <c r="I55" s="1">
        <v>0</v>
      </c>
      <c r="J55" s="3" t="s">
        <v>18</v>
      </c>
      <c r="K55" s="2" t="str">
        <f>J55*166.32</f>
        <v>0</v>
      </c>
      <c r="L55" s="5"/>
    </row>
    <row r="56" spans="1:12" customHeight="1" ht="105" outlineLevel="4">
      <c r="A56" s="1"/>
      <c r="B56" s="1">
        <v>829328</v>
      </c>
      <c r="C56" s="1" t="s">
        <v>189</v>
      </c>
      <c r="D56" s="1" t="s">
        <v>190</v>
      </c>
      <c r="E56" s="2" t="s">
        <v>191</v>
      </c>
      <c r="F56" s="2" t="s">
        <v>192</v>
      </c>
      <c r="G56" s="2" t="s">
        <v>17</v>
      </c>
      <c r="H56" s="2">
        <v>0</v>
      </c>
      <c r="I56" s="1">
        <v>0</v>
      </c>
      <c r="J56" s="3" t="s">
        <v>18</v>
      </c>
      <c r="K56" s="2" t="str">
        <f>J56*412.72</f>
        <v>0</v>
      </c>
      <c r="L56" s="5"/>
    </row>
    <row r="57" spans="1:12" customHeight="1" ht="105" outlineLevel="4">
      <c r="A57" s="1"/>
      <c r="B57" s="1">
        <v>829329</v>
      </c>
      <c r="C57" s="1" t="s">
        <v>193</v>
      </c>
      <c r="D57" s="1" t="s">
        <v>194</v>
      </c>
      <c r="E57" s="2" t="s">
        <v>195</v>
      </c>
      <c r="F57" s="2" t="s">
        <v>196</v>
      </c>
      <c r="G57" s="2" t="s">
        <v>23</v>
      </c>
      <c r="H57" s="2">
        <v>0</v>
      </c>
      <c r="I57" s="1">
        <v>0</v>
      </c>
      <c r="J57" s="3" t="s">
        <v>18</v>
      </c>
      <c r="K57" s="2" t="str">
        <f>J57*47.74</f>
        <v>0</v>
      </c>
      <c r="L57" s="5"/>
    </row>
    <row r="58" spans="1:12" customHeight="1" ht="105" outlineLevel="4">
      <c r="A58" s="1"/>
      <c r="B58" s="1">
        <v>878121</v>
      </c>
      <c r="C58" s="1" t="s">
        <v>197</v>
      </c>
      <c r="D58" s="1" t="s">
        <v>198</v>
      </c>
      <c r="E58" s="2" t="s">
        <v>199</v>
      </c>
      <c r="F58" s="2" t="s">
        <v>200</v>
      </c>
      <c r="G58" s="2">
        <v>4</v>
      </c>
      <c r="H58" s="2">
        <v>0</v>
      </c>
      <c r="I58" s="1">
        <v>0</v>
      </c>
      <c r="J58" s="3" t="s">
        <v>18</v>
      </c>
      <c r="K58" s="2" t="str">
        <f>J58*5939.78</f>
        <v>0</v>
      </c>
      <c r="L58" s="5"/>
    </row>
    <row r="59" spans="1:12" outlineLevel="2">
      <c r="A59" s="8" t="s">
        <v>201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5"/>
    </row>
    <row r="60" spans="1:12" customHeight="1" ht="105" outlineLevel="4">
      <c r="A60" s="1"/>
      <c r="B60" s="1">
        <v>845488</v>
      </c>
      <c r="C60" s="1" t="s">
        <v>202</v>
      </c>
      <c r="D60" s="1" t="s">
        <v>203</v>
      </c>
      <c r="E60" s="2" t="s">
        <v>204</v>
      </c>
      <c r="F60" s="2" t="s">
        <v>205</v>
      </c>
      <c r="G60" s="2">
        <v>0</v>
      </c>
      <c r="H60" s="2">
        <v>0</v>
      </c>
      <c r="I60" s="1">
        <v>0</v>
      </c>
      <c r="J60" s="3" t="s">
        <v>18</v>
      </c>
      <c r="K60" s="2" t="str">
        <f>J60*766.47</f>
        <v>0</v>
      </c>
      <c r="L60" s="5"/>
    </row>
    <row r="61" spans="1:12" customHeight="1" ht="105" outlineLevel="4">
      <c r="A61" s="1"/>
      <c r="B61" s="1">
        <v>858514</v>
      </c>
      <c r="C61" s="1" t="s">
        <v>206</v>
      </c>
      <c r="D61" s="1" t="s">
        <v>207</v>
      </c>
      <c r="E61" s="2" t="s">
        <v>208</v>
      </c>
      <c r="F61" s="2" t="s">
        <v>209</v>
      </c>
      <c r="G61" s="2">
        <v>0</v>
      </c>
      <c r="H61" s="2">
        <v>0</v>
      </c>
      <c r="I61" s="1">
        <v>0</v>
      </c>
      <c r="J61" s="3" t="s">
        <v>18</v>
      </c>
      <c r="K61" s="2" t="str">
        <f>J61*639.00</f>
        <v>0</v>
      </c>
      <c r="L61" s="5"/>
    </row>
    <row r="62" spans="1:12" customHeight="1" ht="105" outlineLevel="4">
      <c r="A62" s="1"/>
      <c r="B62" s="1">
        <v>858515</v>
      </c>
      <c r="C62" s="1" t="s">
        <v>210</v>
      </c>
      <c r="D62" s="1" t="s">
        <v>211</v>
      </c>
      <c r="E62" s="2" t="s">
        <v>212</v>
      </c>
      <c r="F62" s="2" t="s">
        <v>209</v>
      </c>
      <c r="G62" s="2" t="s">
        <v>184</v>
      </c>
      <c r="H62" s="2">
        <v>0</v>
      </c>
      <c r="I62" s="1">
        <v>0</v>
      </c>
      <c r="J62" s="3" t="s">
        <v>18</v>
      </c>
      <c r="K62" s="2" t="str">
        <f>J62*639.00</f>
        <v>0</v>
      </c>
      <c r="L62" s="5"/>
    </row>
    <row r="63" spans="1:12" outlineLevel="2">
      <c r="A63" s="8" t="s">
        <v>213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5"/>
    </row>
    <row r="64" spans="1:12" customHeight="1" ht="105" outlineLevel="4">
      <c r="A64" s="1"/>
      <c r="B64" s="1">
        <v>868568</v>
      </c>
      <c r="C64" s="1" t="s">
        <v>214</v>
      </c>
      <c r="D64" s="1" t="s">
        <v>215</v>
      </c>
      <c r="E64" s="2" t="s">
        <v>216</v>
      </c>
      <c r="F64" s="2" t="s">
        <v>217</v>
      </c>
      <c r="G64" s="2" t="s">
        <v>218</v>
      </c>
      <c r="H64" s="2">
        <v>0</v>
      </c>
      <c r="I64" s="1">
        <v>0</v>
      </c>
      <c r="J64" s="3" t="s">
        <v>18</v>
      </c>
      <c r="K64" s="2" t="str">
        <f>J64*818.26</f>
        <v>0</v>
      </c>
      <c r="L64" s="5"/>
    </row>
    <row r="65" spans="1:12" customHeight="1" ht="105" outlineLevel="4">
      <c r="A65" s="1"/>
      <c r="B65" s="1">
        <v>868569</v>
      </c>
      <c r="C65" s="1" t="s">
        <v>219</v>
      </c>
      <c r="D65" s="1" t="s">
        <v>220</v>
      </c>
      <c r="E65" s="2" t="s">
        <v>221</v>
      </c>
      <c r="F65" s="2" t="s">
        <v>222</v>
      </c>
      <c r="G65" s="2">
        <v>0</v>
      </c>
      <c r="H65" s="2">
        <v>0</v>
      </c>
      <c r="I65" s="1" t="s">
        <v>23</v>
      </c>
      <c r="J65" s="3" t="s">
        <v>18</v>
      </c>
      <c r="K65" s="2" t="str">
        <f>J65*859.18</f>
        <v>0</v>
      </c>
      <c r="L65" s="5"/>
    </row>
    <row r="66" spans="1:12" customHeight="1" ht="105" outlineLevel="4">
      <c r="A66" s="1"/>
      <c r="B66" s="1">
        <v>868570</v>
      </c>
      <c r="C66" s="1" t="s">
        <v>223</v>
      </c>
      <c r="D66" s="1" t="s">
        <v>224</v>
      </c>
      <c r="E66" s="2" t="s">
        <v>225</v>
      </c>
      <c r="F66" s="2" t="s">
        <v>226</v>
      </c>
      <c r="G66" s="2" t="s">
        <v>184</v>
      </c>
      <c r="H66" s="2">
        <v>0</v>
      </c>
      <c r="I66" s="1">
        <v>0</v>
      </c>
      <c r="J66" s="3" t="s">
        <v>18</v>
      </c>
      <c r="K66" s="2" t="str">
        <f>J66*481.82</f>
        <v>0</v>
      </c>
      <c r="L66" s="5"/>
    </row>
    <row r="67" spans="1:12" customHeight="1" ht="105" outlineLevel="4">
      <c r="A67" s="1"/>
      <c r="B67" s="1">
        <v>873906</v>
      </c>
      <c r="C67" s="1" t="s">
        <v>227</v>
      </c>
      <c r="D67" s="1" t="s">
        <v>228</v>
      </c>
      <c r="E67" s="2" t="s">
        <v>229</v>
      </c>
      <c r="F67" s="2" t="s">
        <v>230</v>
      </c>
      <c r="G67" s="2" t="s">
        <v>218</v>
      </c>
      <c r="H67" s="2">
        <v>0</v>
      </c>
      <c r="I67" s="1">
        <v>0</v>
      </c>
      <c r="J67" s="3" t="s">
        <v>18</v>
      </c>
      <c r="K67" s="2" t="str">
        <f>J67*831.90</f>
        <v>0</v>
      </c>
      <c r="L67" s="5"/>
    </row>
    <row r="68" spans="1:12" customHeight="1" ht="105" outlineLevel="4">
      <c r="A68" s="1"/>
      <c r="B68" s="1">
        <v>873907</v>
      </c>
      <c r="C68" s="1" t="s">
        <v>231</v>
      </c>
      <c r="D68" s="1" t="s">
        <v>232</v>
      </c>
      <c r="E68" s="2" t="s">
        <v>233</v>
      </c>
      <c r="F68" s="2" t="s">
        <v>234</v>
      </c>
      <c r="G68" s="2">
        <v>0</v>
      </c>
      <c r="H68" s="2">
        <v>0</v>
      </c>
      <c r="I68" s="1">
        <v>0</v>
      </c>
      <c r="J68" s="3" t="s">
        <v>18</v>
      </c>
      <c r="K68" s="2" t="str">
        <f>J68*872.81</f>
        <v>0</v>
      </c>
      <c r="L68" s="5"/>
    </row>
    <row r="69" spans="1:12" customHeight="1" ht="105" outlineLevel="4">
      <c r="A69" s="1"/>
      <c r="B69" s="1">
        <v>873909</v>
      </c>
      <c r="C69" s="1" t="s">
        <v>235</v>
      </c>
      <c r="D69" s="1" t="s">
        <v>236</v>
      </c>
      <c r="E69" s="2" t="s">
        <v>237</v>
      </c>
      <c r="F69" s="2" t="s">
        <v>238</v>
      </c>
      <c r="G69" s="2" t="s">
        <v>17</v>
      </c>
      <c r="H69" s="2">
        <v>0</v>
      </c>
      <c r="I69" s="1" t="s">
        <v>184</v>
      </c>
      <c r="J69" s="3" t="s">
        <v>18</v>
      </c>
      <c r="K69" s="2" t="str">
        <f>J69*291.48</f>
        <v>0</v>
      </c>
      <c r="L69" s="5"/>
    </row>
    <row r="70" spans="1:12" customHeight="1" ht="105" outlineLevel="4">
      <c r="A70" s="1"/>
      <c r="B70" s="1">
        <v>873910</v>
      </c>
      <c r="C70" s="1" t="s">
        <v>239</v>
      </c>
      <c r="D70" s="1" t="s">
        <v>240</v>
      </c>
      <c r="E70" s="2" t="s">
        <v>241</v>
      </c>
      <c r="F70" s="2" t="s">
        <v>242</v>
      </c>
      <c r="G70" s="2">
        <v>0</v>
      </c>
      <c r="H70" s="2">
        <v>0</v>
      </c>
      <c r="I70" s="1" t="s">
        <v>184</v>
      </c>
      <c r="J70" s="3" t="s">
        <v>18</v>
      </c>
      <c r="K70" s="2" t="str">
        <f>J70*303.94</f>
        <v>0</v>
      </c>
      <c r="L70" s="5"/>
    </row>
    <row r="71" spans="1:12" customHeight="1" ht="105" outlineLevel="4">
      <c r="A71" s="1"/>
      <c r="B71" s="1">
        <v>873911</v>
      </c>
      <c r="C71" s="1" t="s">
        <v>243</v>
      </c>
      <c r="D71" s="1" t="s">
        <v>244</v>
      </c>
      <c r="E71" s="2" t="s">
        <v>245</v>
      </c>
      <c r="F71" s="2" t="s">
        <v>246</v>
      </c>
      <c r="G71" s="2">
        <v>5</v>
      </c>
      <c r="H71" s="2">
        <v>0</v>
      </c>
      <c r="I71" s="1">
        <v>0</v>
      </c>
      <c r="J71" s="3" t="s">
        <v>18</v>
      </c>
      <c r="K71" s="2" t="str">
        <f>J71*2196.12</f>
        <v>0</v>
      </c>
      <c r="L71" s="5"/>
    </row>
    <row r="72" spans="1:12" outlineLevel="1">
      <c r="A72" s="7" t="s">
        <v>247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5"/>
    </row>
    <row r="73" spans="1:12" outlineLevel="2">
      <c r="A73" s="8" t="s">
        <v>248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5"/>
    </row>
    <row r="74" spans="1:12" customHeight="1" ht="105" outlineLevel="4">
      <c r="A74" s="1"/>
      <c r="B74" s="1">
        <v>882111</v>
      </c>
      <c r="C74" s="1" t="s">
        <v>249</v>
      </c>
      <c r="D74" s="1" t="s">
        <v>250</v>
      </c>
      <c r="E74" s="2" t="s">
        <v>251</v>
      </c>
      <c r="F74" s="2" t="s">
        <v>252</v>
      </c>
      <c r="G74" s="2">
        <v>0</v>
      </c>
      <c r="H74" s="2">
        <v>0</v>
      </c>
      <c r="I74" s="1">
        <v>0</v>
      </c>
      <c r="J74" s="3" t="s">
        <v>18</v>
      </c>
      <c r="K74" s="2" t="str">
        <f>J74*815.01</f>
        <v>0</v>
      </c>
      <c r="L74" s="5"/>
    </row>
    <row r="75" spans="1:12" customHeight="1" ht="105" outlineLevel="4">
      <c r="A75" s="1"/>
      <c r="B75" s="1">
        <v>868578</v>
      </c>
      <c r="C75" s="1" t="s">
        <v>253</v>
      </c>
      <c r="D75" s="1" t="s">
        <v>254</v>
      </c>
      <c r="E75" s="2" t="s">
        <v>255</v>
      </c>
      <c r="F75" s="2" t="s">
        <v>256</v>
      </c>
      <c r="G75" s="2">
        <v>0</v>
      </c>
      <c r="H75" s="2">
        <v>0</v>
      </c>
      <c r="I75" s="1">
        <v>0</v>
      </c>
      <c r="J75" s="3" t="s">
        <v>18</v>
      </c>
      <c r="K75" s="2" t="str">
        <f>J75*467.89</f>
        <v>0</v>
      </c>
      <c r="L75" s="5"/>
    </row>
    <row r="76" spans="1:12" customHeight="1" ht="105" outlineLevel="4">
      <c r="A76" s="1"/>
      <c r="B76" s="1">
        <v>868579</v>
      </c>
      <c r="C76" s="1" t="s">
        <v>257</v>
      </c>
      <c r="D76" s="1" t="s">
        <v>258</v>
      </c>
      <c r="E76" s="2" t="s">
        <v>259</v>
      </c>
      <c r="F76" s="2" t="s">
        <v>260</v>
      </c>
      <c r="G76" s="2">
        <v>0</v>
      </c>
      <c r="H76" s="2">
        <v>0</v>
      </c>
      <c r="I76" s="1">
        <v>0</v>
      </c>
      <c r="J76" s="3" t="s">
        <v>18</v>
      </c>
      <c r="K76" s="2" t="str">
        <f>J76*796.30</f>
        <v>0</v>
      </c>
      <c r="L76" s="5"/>
    </row>
    <row r="77" spans="1:12" customHeight="1" ht="105" outlineLevel="4">
      <c r="A77" s="1"/>
      <c r="B77" s="1">
        <v>868580</v>
      </c>
      <c r="C77" s="1" t="s">
        <v>261</v>
      </c>
      <c r="D77" s="1" t="s">
        <v>262</v>
      </c>
      <c r="E77" s="2" t="s">
        <v>263</v>
      </c>
      <c r="F77" s="2" t="s">
        <v>264</v>
      </c>
      <c r="G77" s="2">
        <v>0</v>
      </c>
      <c r="H77" s="2">
        <v>0</v>
      </c>
      <c r="I77" s="1">
        <v>0</v>
      </c>
      <c r="J77" s="3" t="s">
        <v>18</v>
      </c>
      <c r="K77" s="2" t="str">
        <f>J77*568.86</f>
        <v>0</v>
      </c>
      <c r="L77" s="5"/>
    </row>
    <row r="78" spans="1:12" customHeight="1" ht="105" outlineLevel="4">
      <c r="A78" s="1"/>
      <c r="B78" s="1">
        <v>868590</v>
      </c>
      <c r="C78" s="1" t="s">
        <v>265</v>
      </c>
      <c r="D78" s="1" t="s">
        <v>266</v>
      </c>
      <c r="E78" s="2" t="s">
        <v>267</v>
      </c>
      <c r="F78" s="2" t="s">
        <v>268</v>
      </c>
      <c r="G78" s="2">
        <v>0</v>
      </c>
      <c r="H78" s="2">
        <v>0</v>
      </c>
      <c r="I78" s="1">
        <v>0</v>
      </c>
      <c r="J78" s="3" t="s">
        <v>18</v>
      </c>
      <c r="K78" s="2" t="str">
        <f>J78*32.73</f>
        <v>0</v>
      </c>
      <c r="L78" s="5"/>
    </row>
    <row r="79" spans="1:12" customHeight="1" ht="105" outlineLevel="4">
      <c r="A79" s="1"/>
      <c r="B79" s="1">
        <v>868591</v>
      </c>
      <c r="C79" s="1" t="s">
        <v>269</v>
      </c>
      <c r="D79" s="1" t="s">
        <v>270</v>
      </c>
      <c r="E79" s="2" t="s">
        <v>271</v>
      </c>
      <c r="F79" s="2" t="s">
        <v>272</v>
      </c>
      <c r="G79" s="2" t="s">
        <v>17</v>
      </c>
      <c r="H79" s="2">
        <v>0</v>
      </c>
      <c r="I79" s="1">
        <v>0</v>
      </c>
      <c r="J79" s="3" t="s">
        <v>18</v>
      </c>
      <c r="K79" s="2" t="str">
        <f>J79*105.29</f>
        <v>0</v>
      </c>
      <c r="L79" s="5"/>
    </row>
    <row r="80" spans="1:12" customHeight="1" ht="105" outlineLevel="4">
      <c r="A80" s="1"/>
      <c r="B80" s="1">
        <v>868592</v>
      </c>
      <c r="C80" s="1" t="s">
        <v>273</v>
      </c>
      <c r="D80" s="1" t="s">
        <v>274</v>
      </c>
      <c r="E80" s="2" t="s">
        <v>275</v>
      </c>
      <c r="F80" s="2" t="s">
        <v>276</v>
      </c>
      <c r="G80" s="2">
        <v>0</v>
      </c>
      <c r="H80" s="2">
        <v>0</v>
      </c>
      <c r="I80" s="1">
        <v>0</v>
      </c>
      <c r="J80" s="3" t="s">
        <v>18</v>
      </c>
      <c r="K80" s="2" t="str">
        <f>J80*76.37</f>
        <v>0</v>
      </c>
      <c r="L80" s="5"/>
    </row>
    <row r="81" spans="1:12" customHeight="1" ht="105" outlineLevel="4">
      <c r="A81" s="1"/>
      <c r="B81" s="1">
        <v>870008</v>
      </c>
      <c r="C81" s="1" t="s">
        <v>277</v>
      </c>
      <c r="D81" s="1" t="s">
        <v>278</v>
      </c>
      <c r="E81" s="2" t="s">
        <v>279</v>
      </c>
      <c r="F81" s="2" t="s">
        <v>280</v>
      </c>
      <c r="G81" s="2">
        <v>0</v>
      </c>
      <c r="H81" s="2">
        <v>0</v>
      </c>
      <c r="I81" s="1">
        <v>0</v>
      </c>
      <c r="J81" s="3" t="s">
        <v>18</v>
      </c>
      <c r="K81" s="2" t="str">
        <f>J81*433.29</f>
        <v>0</v>
      </c>
      <c r="L81" s="5"/>
    </row>
    <row r="82" spans="1:12" customHeight="1" ht="105" outlineLevel="4">
      <c r="A82" s="1"/>
      <c r="B82" s="1">
        <v>870009</v>
      </c>
      <c r="C82" s="1" t="s">
        <v>281</v>
      </c>
      <c r="D82" s="1" t="s">
        <v>282</v>
      </c>
      <c r="E82" s="2" t="s">
        <v>283</v>
      </c>
      <c r="F82" s="2" t="s">
        <v>284</v>
      </c>
      <c r="G82" s="2">
        <v>0</v>
      </c>
      <c r="H82" s="2">
        <v>0</v>
      </c>
      <c r="I82" s="1">
        <v>0</v>
      </c>
      <c r="J82" s="3" t="s">
        <v>18</v>
      </c>
      <c r="K82" s="2" t="str">
        <f>J82*450.04</f>
        <v>0</v>
      </c>
      <c r="L82" s="5"/>
    </row>
    <row r="83" spans="1:12" outlineLevel="1">
      <c r="A83" s="7" t="s">
        <v>285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5"/>
    </row>
    <row r="84" spans="1:12" outlineLevel="2">
      <c r="A84" s="8" t="s">
        <v>286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5"/>
    </row>
    <row r="85" spans="1:12" outlineLevel="3">
      <c r="A85" s="9" t="s">
        <v>287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5"/>
    </row>
    <row r="86" spans="1:12" customHeight="1" ht="105" outlineLevel="5">
      <c r="A86" s="1"/>
      <c r="B86" s="1">
        <v>868617</v>
      </c>
      <c r="C86" s="1" t="s">
        <v>288</v>
      </c>
      <c r="D86" s="1" t="s">
        <v>289</v>
      </c>
      <c r="E86" s="2" t="s">
        <v>290</v>
      </c>
      <c r="F86" s="2" t="s">
        <v>291</v>
      </c>
      <c r="G86" s="2">
        <v>0</v>
      </c>
      <c r="H86" s="2">
        <v>0</v>
      </c>
      <c r="I86" s="1">
        <v>0</v>
      </c>
      <c r="J86" s="3" t="s">
        <v>18</v>
      </c>
      <c r="K86" s="2" t="str">
        <f>J86*17124.80</f>
        <v>0</v>
      </c>
      <c r="L86" s="5"/>
    </row>
    <row r="87" spans="1:12" customHeight="1" ht="105" outlineLevel="5">
      <c r="A87" s="1"/>
      <c r="B87" s="1">
        <v>879371</v>
      </c>
      <c r="C87" s="1" t="s">
        <v>292</v>
      </c>
      <c r="D87" s="1" t="s">
        <v>293</v>
      </c>
      <c r="E87" s="2" t="s">
        <v>294</v>
      </c>
      <c r="F87" s="2" t="s">
        <v>291</v>
      </c>
      <c r="G87" s="2">
        <v>0</v>
      </c>
      <c r="H87" s="2">
        <v>0</v>
      </c>
      <c r="I87" s="1">
        <v>0</v>
      </c>
      <c r="J87" s="3" t="s">
        <v>18</v>
      </c>
      <c r="K87" s="2" t="str">
        <f>J87*17124.80</f>
        <v>0</v>
      </c>
      <c r="L87" s="5"/>
    </row>
    <row r="88" spans="1:12" customHeight="1" ht="105" outlineLevel="5">
      <c r="A88" s="1"/>
      <c r="B88" s="1">
        <v>879985</v>
      </c>
      <c r="C88" s="1" t="s">
        <v>295</v>
      </c>
      <c r="D88" s="1" t="s">
        <v>296</v>
      </c>
      <c r="E88" s="2" t="s">
        <v>297</v>
      </c>
      <c r="F88" s="2" t="s">
        <v>298</v>
      </c>
      <c r="G88" s="2">
        <v>1</v>
      </c>
      <c r="H88" s="2">
        <v>0</v>
      </c>
      <c r="I88" s="1">
        <v>0</v>
      </c>
      <c r="J88" s="3" t="s">
        <v>18</v>
      </c>
      <c r="K88" s="2" t="str">
        <f>J88*14189.56</f>
        <v>0</v>
      </c>
      <c r="L88" s="5"/>
    </row>
    <row r="89" spans="1:12" customHeight="1" ht="105" outlineLevel="5">
      <c r="A89" s="1"/>
      <c r="B89" s="1">
        <v>880077</v>
      </c>
      <c r="C89" s="1" t="s">
        <v>299</v>
      </c>
      <c r="D89" s="1" t="s">
        <v>300</v>
      </c>
      <c r="E89" s="2" t="s">
        <v>301</v>
      </c>
      <c r="F89" s="2" t="s">
        <v>302</v>
      </c>
      <c r="G89" s="2">
        <v>2</v>
      </c>
      <c r="H89" s="2">
        <v>0</v>
      </c>
      <c r="I89" s="1">
        <v>0</v>
      </c>
      <c r="J89" s="3" t="s">
        <v>18</v>
      </c>
      <c r="K89" s="2" t="str">
        <f>J89*10698.38</f>
        <v>0</v>
      </c>
      <c r="L89" s="5"/>
    </row>
    <row r="90" spans="1:12" customHeight="1" ht="105" outlineLevel="5">
      <c r="A90" s="1"/>
      <c r="B90" s="1">
        <v>880078</v>
      </c>
      <c r="C90" s="1" t="s">
        <v>303</v>
      </c>
      <c r="D90" s="1" t="s">
        <v>304</v>
      </c>
      <c r="E90" s="2" t="s">
        <v>305</v>
      </c>
      <c r="F90" s="2" t="s">
        <v>306</v>
      </c>
      <c r="G90" s="2">
        <v>1</v>
      </c>
      <c r="H90" s="2">
        <v>0</v>
      </c>
      <c r="I90" s="1">
        <v>0</v>
      </c>
      <c r="J90" s="3" t="s">
        <v>18</v>
      </c>
      <c r="K90" s="2" t="str">
        <f>J90*6889.96</f>
        <v>0</v>
      </c>
      <c r="L90" s="5"/>
    </row>
    <row r="91" spans="1:12" customHeight="1" ht="105" outlineLevel="5">
      <c r="A91" s="1"/>
      <c r="B91" s="1">
        <v>954060</v>
      </c>
      <c r="C91" s="1" t="s">
        <v>307</v>
      </c>
      <c r="D91" s="1" t="s">
        <v>308</v>
      </c>
      <c r="E91" s="2" t="s">
        <v>309</v>
      </c>
      <c r="F91" s="2" t="s">
        <v>310</v>
      </c>
      <c r="G91" s="2" t="s">
        <v>17</v>
      </c>
      <c r="H91" s="2">
        <v>0</v>
      </c>
      <c r="I91" s="1">
        <v>0</v>
      </c>
      <c r="J91" s="3" t="s">
        <v>18</v>
      </c>
      <c r="K91" s="2" t="str">
        <f>J91*14819.42</f>
        <v>0</v>
      </c>
      <c r="L91" s="5"/>
    </row>
    <row r="92" spans="1:12" customHeight="1" ht="105" outlineLevel="5">
      <c r="A92" s="1"/>
      <c r="B92" s="1">
        <v>885002</v>
      </c>
      <c r="C92" s="1" t="s">
        <v>311</v>
      </c>
      <c r="D92" s="1" t="s">
        <v>312</v>
      </c>
      <c r="E92" s="2" t="s">
        <v>313</v>
      </c>
      <c r="F92" s="2" t="s">
        <v>314</v>
      </c>
      <c r="G92" s="2">
        <v>0</v>
      </c>
      <c r="H92" s="2">
        <v>0</v>
      </c>
      <c r="I92" s="1">
        <v>0</v>
      </c>
      <c r="J92" s="3" t="s">
        <v>18</v>
      </c>
      <c r="K92" s="2" t="str">
        <f>J92*15249.08</f>
        <v>0</v>
      </c>
      <c r="L92" s="5"/>
    </row>
    <row r="93" spans="1:12" outlineLevel="3">
      <c r="A93" s="9" t="s">
        <v>315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5"/>
    </row>
    <row r="94" spans="1:12" customHeight="1" ht="105" outlineLevel="5">
      <c r="A94" s="1"/>
      <c r="B94" s="1">
        <v>878134</v>
      </c>
      <c r="C94" s="1" t="s">
        <v>316</v>
      </c>
      <c r="D94" s="1" t="s">
        <v>317</v>
      </c>
      <c r="E94" s="2" t="s">
        <v>318</v>
      </c>
      <c r="F94" s="2" t="s">
        <v>319</v>
      </c>
      <c r="G94" s="2">
        <v>5</v>
      </c>
      <c r="H94" s="2">
        <v>0</v>
      </c>
      <c r="I94" s="1">
        <v>0</v>
      </c>
      <c r="J94" s="3" t="s">
        <v>18</v>
      </c>
      <c r="K94" s="2" t="str">
        <f>J94*1218.14</f>
        <v>0</v>
      </c>
      <c r="L94" s="5"/>
    </row>
    <row r="95" spans="1:12" customHeight="1" ht="105" outlineLevel="5">
      <c r="A95" s="1"/>
      <c r="B95" s="1">
        <v>878135</v>
      </c>
      <c r="C95" s="1" t="s">
        <v>320</v>
      </c>
      <c r="D95" s="1" t="s">
        <v>321</v>
      </c>
      <c r="E95" s="2" t="s">
        <v>322</v>
      </c>
      <c r="F95" s="2" t="s">
        <v>319</v>
      </c>
      <c r="G95" s="2">
        <v>4</v>
      </c>
      <c r="H95" s="2">
        <v>0</v>
      </c>
      <c r="I95" s="1">
        <v>0</v>
      </c>
      <c r="J95" s="3" t="s">
        <v>18</v>
      </c>
      <c r="K95" s="2" t="str">
        <f>J95*1218.14</f>
        <v>0</v>
      </c>
      <c r="L95" s="5"/>
    </row>
    <row r="96" spans="1:12" customHeight="1" ht="105" outlineLevel="5">
      <c r="A96" s="1"/>
      <c r="B96" s="1">
        <v>878136</v>
      </c>
      <c r="C96" s="1" t="s">
        <v>323</v>
      </c>
      <c r="D96" s="1" t="s">
        <v>324</v>
      </c>
      <c r="E96" s="2" t="s">
        <v>325</v>
      </c>
      <c r="F96" s="2" t="s">
        <v>326</v>
      </c>
      <c r="G96" s="2">
        <v>4</v>
      </c>
      <c r="H96" s="2">
        <v>0</v>
      </c>
      <c r="I96" s="1">
        <v>0</v>
      </c>
      <c r="J96" s="3" t="s">
        <v>18</v>
      </c>
      <c r="K96" s="2" t="str">
        <f>J96*2174.48</f>
        <v>0</v>
      </c>
      <c r="L96" s="5"/>
    </row>
    <row r="97" spans="1:12" customHeight="1" ht="105" outlineLevel="5">
      <c r="A97" s="1"/>
      <c r="B97" s="1">
        <v>878137</v>
      </c>
      <c r="C97" s="1" t="s">
        <v>327</v>
      </c>
      <c r="D97" s="1" t="s">
        <v>328</v>
      </c>
      <c r="E97" s="2" t="s">
        <v>329</v>
      </c>
      <c r="F97" s="2" t="s">
        <v>330</v>
      </c>
      <c r="G97" s="2">
        <v>5</v>
      </c>
      <c r="H97" s="2">
        <v>0</v>
      </c>
      <c r="I97" s="1">
        <v>0</v>
      </c>
      <c r="J97" s="3" t="s">
        <v>18</v>
      </c>
      <c r="K97" s="2" t="str">
        <f>J97*2171.40</f>
        <v>0</v>
      </c>
      <c r="L97" s="5"/>
    </row>
    <row r="98" spans="1:12" customHeight="1" ht="105" outlineLevel="5">
      <c r="A98" s="1"/>
      <c r="B98" s="1">
        <v>878138</v>
      </c>
      <c r="C98" s="1" t="s">
        <v>331</v>
      </c>
      <c r="D98" s="1" t="s">
        <v>332</v>
      </c>
      <c r="E98" s="2" t="s">
        <v>333</v>
      </c>
      <c r="F98" s="2" t="s">
        <v>334</v>
      </c>
      <c r="G98" s="2">
        <v>5</v>
      </c>
      <c r="H98" s="2">
        <v>0</v>
      </c>
      <c r="I98" s="1">
        <v>0</v>
      </c>
      <c r="J98" s="3" t="s">
        <v>18</v>
      </c>
      <c r="K98" s="2" t="str">
        <f>J98*1230.46</f>
        <v>0</v>
      </c>
      <c r="L98" s="5"/>
    </row>
    <row r="99" spans="1:12" customHeight="1" ht="105" outlineLevel="5">
      <c r="A99" s="1"/>
      <c r="B99" s="1">
        <v>878139</v>
      </c>
      <c r="C99" s="1" t="s">
        <v>335</v>
      </c>
      <c r="D99" s="1" t="s">
        <v>336</v>
      </c>
      <c r="E99" s="2" t="s">
        <v>337</v>
      </c>
      <c r="F99" s="2" t="s">
        <v>334</v>
      </c>
      <c r="G99" s="2">
        <v>2</v>
      </c>
      <c r="H99" s="2">
        <v>0</v>
      </c>
      <c r="I99" s="1">
        <v>0</v>
      </c>
      <c r="J99" s="3" t="s">
        <v>18</v>
      </c>
      <c r="K99" s="2" t="str">
        <f>J99*1230.46</f>
        <v>0</v>
      </c>
      <c r="L99" s="5"/>
    </row>
    <row r="100" spans="1:12" customHeight="1" ht="105" outlineLevel="5">
      <c r="A100" s="1"/>
      <c r="B100" s="1">
        <v>878140</v>
      </c>
      <c r="C100" s="1" t="s">
        <v>338</v>
      </c>
      <c r="D100" s="1" t="s">
        <v>339</v>
      </c>
      <c r="E100" s="2" t="s">
        <v>340</v>
      </c>
      <c r="F100" s="2" t="s">
        <v>341</v>
      </c>
      <c r="G100" s="2">
        <v>5</v>
      </c>
      <c r="H100" s="2">
        <v>0</v>
      </c>
      <c r="I100" s="1">
        <v>0</v>
      </c>
      <c r="J100" s="3" t="s">
        <v>18</v>
      </c>
      <c r="K100" s="2" t="str">
        <f>J100*2183.72</f>
        <v>0</v>
      </c>
      <c r="L100" s="5"/>
    </row>
    <row r="101" spans="1:12" customHeight="1" ht="105" outlineLevel="5">
      <c r="A101" s="1"/>
      <c r="B101" s="1">
        <v>878141</v>
      </c>
      <c r="C101" s="1" t="s">
        <v>342</v>
      </c>
      <c r="D101" s="1" t="s">
        <v>343</v>
      </c>
      <c r="E101" s="2" t="s">
        <v>344</v>
      </c>
      <c r="F101" s="2" t="s">
        <v>341</v>
      </c>
      <c r="G101" s="2">
        <v>5</v>
      </c>
      <c r="H101" s="2">
        <v>0</v>
      </c>
      <c r="I101" s="1">
        <v>0</v>
      </c>
      <c r="J101" s="3" t="s">
        <v>18</v>
      </c>
      <c r="K101" s="2" t="str">
        <f>J101*2183.72</f>
        <v>0</v>
      </c>
      <c r="L101" s="5"/>
    </row>
    <row r="102" spans="1:12" customHeight="1" ht="105" outlineLevel="5">
      <c r="A102" s="1"/>
      <c r="B102" s="1">
        <v>880061</v>
      </c>
      <c r="C102" s="1" t="s">
        <v>345</v>
      </c>
      <c r="D102" s="1" t="s">
        <v>346</v>
      </c>
      <c r="E102" s="2" t="s">
        <v>347</v>
      </c>
      <c r="F102" s="2" t="s">
        <v>348</v>
      </c>
      <c r="G102" s="2">
        <v>2</v>
      </c>
      <c r="H102" s="2">
        <v>0</v>
      </c>
      <c r="I102" s="1">
        <v>0</v>
      </c>
      <c r="J102" s="3" t="s">
        <v>18</v>
      </c>
      <c r="K102" s="2" t="str">
        <f>J102*1509.20</f>
        <v>0</v>
      </c>
      <c r="L102" s="5"/>
    </row>
    <row r="103" spans="1:12" customHeight="1" ht="105" outlineLevel="5">
      <c r="A103" s="1"/>
      <c r="B103" s="1">
        <v>880062</v>
      </c>
      <c r="C103" s="1" t="s">
        <v>349</v>
      </c>
      <c r="D103" s="1" t="s">
        <v>350</v>
      </c>
      <c r="E103" s="2" t="s">
        <v>351</v>
      </c>
      <c r="F103" s="2" t="s">
        <v>348</v>
      </c>
      <c r="G103" s="2">
        <v>7</v>
      </c>
      <c r="H103" s="2">
        <v>0</v>
      </c>
      <c r="I103" s="1">
        <v>0</v>
      </c>
      <c r="J103" s="3" t="s">
        <v>18</v>
      </c>
      <c r="K103" s="2" t="str">
        <f>J103*1509.20</f>
        <v>0</v>
      </c>
      <c r="L103" s="5"/>
    </row>
    <row r="104" spans="1:12" customHeight="1" ht="105" outlineLevel="5">
      <c r="A104" s="1"/>
      <c r="B104" s="1">
        <v>880063</v>
      </c>
      <c r="C104" s="1" t="s">
        <v>352</v>
      </c>
      <c r="D104" s="1" t="s">
        <v>353</v>
      </c>
      <c r="E104" s="2" t="s">
        <v>351</v>
      </c>
      <c r="F104" s="2" t="s">
        <v>348</v>
      </c>
      <c r="G104" s="2">
        <v>6</v>
      </c>
      <c r="H104" s="2">
        <v>0</v>
      </c>
      <c r="I104" s="1">
        <v>0</v>
      </c>
      <c r="J104" s="3" t="s">
        <v>18</v>
      </c>
      <c r="K104" s="2" t="str">
        <f>J104*1509.20</f>
        <v>0</v>
      </c>
      <c r="L104" s="5"/>
    </row>
    <row r="105" spans="1:12" customHeight="1" ht="105" outlineLevel="5">
      <c r="A105" s="1"/>
      <c r="B105" s="1">
        <v>880064</v>
      </c>
      <c r="C105" s="1" t="s">
        <v>354</v>
      </c>
      <c r="D105" s="1" t="s">
        <v>355</v>
      </c>
      <c r="E105" s="2" t="s">
        <v>356</v>
      </c>
      <c r="F105" s="2" t="s">
        <v>357</v>
      </c>
      <c r="G105" s="2">
        <v>6</v>
      </c>
      <c r="H105" s="2">
        <v>0</v>
      </c>
      <c r="I105" s="1">
        <v>0</v>
      </c>
      <c r="J105" s="3" t="s">
        <v>18</v>
      </c>
      <c r="K105" s="2" t="str">
        <f>J105*1148.84</f>
        <v>0</v>
      </c>
      <c r="L105" s="5"/>
    </row>
    <row r="106" spans="1:12" customHeight="1" ht="105" outlineLevel="5">
      <c r="A106" s="1"/>
      <c r="B106" s="1">
        <v>880065</v>
      </c>
      <c r="C106" s="1" t="s">
        <v>358</v>
      </c>
      <c r="D106" s="1" t="s">
        <v>359</v>
      </c>
      <c r="E106" s="2" t="s">
        <v>360</v>
      </c>
      <c r="F106" s="2" t="s">
        <v>357</v>
      </c>
      <c r="G106" s="2">
        <v>6</v>
      </c>
      <c r="H106" s="2">
        <v>0</v>
      </c>
      <c r="I106" s="1">
        <v>0</v>
      </c>
      <c r="J106" s="3" t="s">
        <v>18</v>
      </c>
      <c r="K106" s="2" t="str">
        <f>J106*1148.84</f>
        <v>0</v>
      </c>
      <c r="L106" s="5"/>
    </row>
    <row r="107" spans="1:12" customHeight="1" ht="105" outlineLevel="5">
      <c r="A107" s="1"/>
      <c r="B107" s="1">
        <v>880066</v>
      </c>
      <c r="C107" s="1" t="s">
        <v>361</v>
      </c>
      <c r="D107" s="1" t="s">
        <v>362</v>
      </c>
      <c r="E107" s="2" t="s">
        <v>360</v>
      </c>
      <c r="F107" s="2" t="s">
        <v>357</v>
      </c>
      <c r="G107" s="2">
        <v>5</v>
      </c>
      <c r="H107" s="2">
        <v>0</v>
      </c>
      <c r="I107" s="1">
        <v>0</v>
      </c>
      <c r="J107" s="3" t="s">
        <v>18</v>
      </c>
      <c r="K107" s="2" t="str">
        <f>J107*1148.84</f>
        <v>0</v>
      </c>
      <c r="L107" s="5"/>
    </row>
    <row r="108" spans="1:12" customHeight="1" ht="105" outlineLevel="5">
      <c r="A108" s="1"/>
      <c r="B108" s="1">
        <v>880067</v>
      </c>
      <c r="C108" s="1" t="s">
        <v>363</v>
      </c>
      <c r="D108" s="1" t="s">
        <v>364</v>
      </c>
      <c r="E108" s="2" t="s">
        <v>365</v>
      </c>
      <c r="F108" s="2" t="s">
        <v>357</v>
      </c>
      <c r="G108" s="2">
        <v>3</v>
      </c>
      <c r="H108" s="2">
        <v>0</v>
      </c>
      <c r="I108" s="1">
        <v>0</v>
      </c>
      <c r="J108" s="3" t="s">
        <v>18</v>
      </c>
      <c r="K108" s="2" t="str">
        <f>J108*1148.84</f>
        <v>0</v>
      </c>
      <c r="L108" s="5"/>
    </row>
    <row r="109" spans="1:12" customHeight="1" ht="105" outlineLevel="5">
      <c r="A109" s="1"/>
      <c r="B109" s="1">
        <v>880068</v>
      </c>
      <c r="C109" s="1" t="s">
        <v>366</v>
      </c>
      <c r="D109" s="1" t="s">
        <v>367</v>
      </c>
      <c r="E109" s="2" t="s">
        <v>368</v>
      </c>
      <c r="F109" s="2" t="s">
        <v>357</v>
      </c>
      <c r="G109" s="2">
        <v>5</v>
      </c>
      <c r="H109" s="2">
        <v>0</v>
      </c>
      <c r="I109" s="1">
        <v>0</v>
      </c>
      <c r="J109" s="3" t="s">
        <v>18</v>
      </c>
      <c r="K109" s="2" t="str">
        <f>J109*1148.84</f>
        <v>0</v>
      </c>
      <c r="L109" s="5"/>
    </row>
    <row r="110" spans="1:12" customHeight="1" ht="105" outlineLevel="5">
      <c r="A110" s="1"/>
      <c r="B110" s="1">
        <v>880069</v>
      </c>
      <c r="C110" s="1" t="s">
        <v>369</v>
      </c>
      <c r="D110" s="1" t="s">
        <v>370</v>
      </c>
      <c r="E110" s="2" t="s">
        <v>368</v>
      </c>
      <c r="F110" s="2" t="s">
        <v>357</v>
      </c>
      <c r="G110" s="2">
        <v>6</v>
      </c>
      <c r="H110" s="2">
        <v>0</v>
      </c>
      <c r="I110" s="1">
        <v>0</v>
      </c>
      <c r="J110" s="3" t="s">
        <v>18</v>
      </c>
      <c r="K110" s="2" t="str">
        <f>J110*1148.84</f>
        <v>0</v>
      </c>
      <c r="L110" s="5"/>
    </row>
    <row r="111" spans="1:12" customHeight="1" ht="105" outlineLevel="5">
      <c r="A111" s="1"/>
      <c r="B111" s="1">
        <v>880070</v>
      </c>
      <c r="C111" s="1" t="s">
        <v>371</v>
      </c>
      <c r="D111" s="1" t="s">
        <v>372</v>
      </c>
      <c r="E111" s="2" t="s">
        <v>373</v>
      </c>
      <c r="F111" s="2" t="s">
        <v>374</v>
      </c>
      <c r="G111" s="2">
        <v>6</v>
      </c>
      <c r="H111" s="2">
        <v>0</v>
      </c>
      <c r="I111" s="1">
        <v>0</v>
      </c>
      <c r="J111" s="3" t="s">
        <v>18</v>
      </c>
      <c r="K111" s="2" t="str">
        <f>J111*2231.46</f>
        <v>0</v>
      </c>
      <c r="L111" s="5"/>
    </row>
    <row r="112" spans="1:12" customHeight="1" ht="105" outlineLevel="5">
      <c r="A112" s="1"/>
      <c r="B112" s="1">
        <v>880071</v>
      </c>
      <c r="C112" s="1" t="s">
        <v>375</v>
      </c>
      <c r="D112" s="1" t="s">
        <v>376</v>
      </c>
      <c r="E112" s="2" t="s">
        <v>377</v>
      </c>
      <c r="F112" s="2" t="s">
        <v>374</v>
      </c>
      <c r="G112" s="2">
        <v>4</v>
      </c>
      <c r="H112" s="2">
        <v>0</v>
      </c>
      <c r="I112" s="1">
        <v>0</v>
      </c>
      <c r="J112" s="3" t="s">
        <v>18</v>
      </c>
      <c r="K112" s="2" t="str">
        <f>J112*2231.46</f>
        <v>0</v>
      </c>
      <c r="L112" s="5"/>
    </row>
    <row r="113" spans="1:12" customHeight="1" ht="105" outlineLevel="5">
      <c r="A113" s="1"/>
      <c r="B113" s="1">
        <v>880072</v>
      </c>
      <c r="C113" s="1" t="s">
        <v>378</v>
      </c>
      <c r="D113" s="1" t="s">
        <v>379</v>
      </c>
      <c r="E113" s="2" t="s">
        <v>380</v>
      </c>
      <c r="F113" s="2" t="s">
        <v>381</v>
      </c>
      <c r="G113" s="2">
        <v>6</v>
      </c>
      <c r="H113" s="2">
        <v>0</v>
      </c>
      <c r="I113" s="1">
        <v>0</v>
      </c>
      <c r="J113" s="3" t="s">
        <v>18</v>
      </c>
      <c r="K113" s="2" t="str">
        <f>J113*2234.54</f>
        <v>0</v>
      </c>
      <c r="L113" s="5"/>
    </row>
    <row r="114" spans="1:12" customHeight="1" ht="105" outlineLevel="5">
      <c r="A114" s="1"/>
      <c r="B114" s="1">
        <v>880073</v>
      </c>
      <c r="C114" s="1" t="s">
        <v>382</v>
      </c>
      <c r="D114" s="1" t="s">
        <v>383</v>
      </c>
      <c r="E114" s="2" t="s">
        <v>384</v>
      </c>
      <c r="F114" s="2" t="s">
        <v>374</v>
      </c>
      <c r="G114" s="2">
        <v>6</v>
      </c>
      <c r="H114" s="2">
        <v>0</v>
      </c>
      <c r="I114" s="1">
        <v>0</v>
      </c>
      <c r="J114" s="3" t="s">
        <v>18</v>
      </c>
      <c r="K114" s="2" t="str">
        <f>J114*2231.46</f>
        <v>0</v>
      </c>
      <c r="L114" s="5"/>
    </row>
    <row r="115" spans="1:12" customHeight="1" ht="105" outlineLevel="5">
      <c r="A115" s="1"/>
      <c r="B115" s="1">
        <v>880074</v>
      </c>
      <c r="C115" s="1" t="s">
        <v>385</v>
      </c>
      <c r="D115" s="1" t="s">
        <v>386</v>
      </c>
      <c r="E115" s="2" t="s">
        <v>387</v>
      </c>
      <c r="F115" s="2" t="s">
        <v>374</v>
      </c>
      <c r="G115" s="2">
        <v>6</v>
      </c>
      <c r="H115" s="2">
        <v>0</v>
      </c>
      <c r="I115" s="1">
        <v>0</v>
      </c>
      <c r="J115" s="3" t="s">
        <v>18</v>
      </c>
      <c r="K115" s="2" t="str">
        <f>J115*2231.46</f>
        <v>0</v>
      </c>
      <c r="L115" s="5"/>
    </row>
    <row r="116" spans="1:12" customHeight="1" ht="105" outlineLevel="5">
      <c r="A116" s="1"/>
      <c r="B116" s="1">
        <v>880075</v>
      </c>
      <c r="C116" s="1" t="s">
        <v>388</v>
      </c>
      <c r="D116" s="1" t="s">
        <v>389</v>
      </c>
      <c r="E116" s="2" t="s">
        <v>390</v>
      </c>
      <c r="F116" s="2" t="s">
        <v>374</v>
      </c>
      <c r="G116" s="2">
        <v>2</v>
      </c>
      <c r="H116" s="2">
        <v>0</v>
      </c>
      <c r="I116" s="1">
        <v>0</v>
      </c>
      <c r="J116" s="3" t="s">
        <v>18</v>
      </c>
      <c r="K116" s="2" t="str">
        <f>J116*2231.46</f>
        <v>0</v>
      </c>
      <c r="L116" s="5"/>
    </row>
    <row r="117" spans="1:12" customHeight="1" ht="105" outlineLevel="5">
      <c r="A117" s="1"/>
      <c r="B117" s="1">
        <v>880076</v>
      </c>
      <c r="C117" s="1" t="s">
        <v>391</v>
      </c>
      <c r="D117" s="1" t="s">
        <v>392</v>
      </c>
      <c r="E117" s="2" t="s">
        <v>390</v>
      </c>
      <c r="F117" s="2" t="s">
        <v>374</v>
      </c>
      <c r="G117" s="2">
        <v>2</v>
      </c>
      <c r="H117" s="2">
        <v>0</v>
      </c>
      <c r="I117" s="1">
        <v>0</v>
      </c>
      <c r="J117" s="3" t="s">
        <v>18</v>
      </c>
      <c r="K117" s="2" t="str">
        <f>J117*2231.46</f>
        <v>0</v>
      </c>
      <c r="L117" s="5"/>
    </row>
    <row r="118" spans="1:12" customHeight="1" ht="105" outlineLevel="5">
      <c r="A118" s="1"/>
      <c r="B118" s="1">
        <v>954055</v>
      </c>
      <c r="C118" s="1" t="s">
        <v>393</v>
      </c>
      <c r="D118" s="1" t="s">
        <v>394</v>
      </c>
      <c r="E118" s="2" t="s">
        <v>395</v>
      </c>
      <c r="F118" s="2" t="s">
        <v>396</v>
      </c>
      <c r="G118" s="2">
        <v>0</v>
      </c>
      <c r="H118" s="2">
        <v>0</v>
      </c>
      <c r="I118" s="1">
        <v>0</v>
      </c>
      <c r="J118" s="3" t="s">
        <v>18</v>
      </c>
      <c r="K118" s="2" t="str">
        <f>J118*1515.36</f>
        <v>0</v>
      </c>
      <c r="L118" s="5"/>
    </row>
    <row r="119" spans="1:12" customHeight="1" ht="105" outlineLevel="5">
      <c r="A119" s="1"/>
      <c r="B119" s="1">
        <v>954056</v>
      </c>
      <c r="C119" s="1" t="s">
        <v>397</v>
      </c>
      <c r="D119" s="1" t="s">
        <v>398</v>
      </c>
      <c r="E119" s="2" t="s">
        <v>399</v>
      </c>
      <c r="F119" s="2" t="s">
        <v>400</v>
      </c>
      <c r="G119" s="2">
        <v>0</v>
      </c>
      <c r="H119" s="2">
        <v>0</v>
      </c>
      <c r="I119" s="1">
        <v>0</v>
      </c>
      <c r="J119" s="3" t="s">
        <v>18</v>
      </c>
      <c r="K119" s="2" t="str">
        <f>J119*1250.48</f>
        <v>0</v>
      </c>
      <c r="L119" s="5"/>
    </row>
    <row r="120" spans="1:12" customHeight="1" ht="105" outlineLevel="5">
      <c r="A120" s="1"/>
      <c r="B120" s="1">
        <v>954057</v>
      </c>
      <c r="C120" s="1" t="s">
        <v>401</v>
      </c>
      <c r="D120" s="1" t="s">
        <v>402</v>
      </c>
      <c r="E120" s="2" t="s">
        <v>403</v>
      </c>
      <c r="F120" s="2" t="s">
        <v>400</v>
      </c>
      <c r="G120" s="2">
        <v>0</v>
      </c>
      <c r="H120" s="2">
        <v>0</v>
      </c>
      <c r="I120" s="1">
        <v>0</v>
      </c>
      <c r="J120" s="3" t="s">
        <v>18</v>
      </c>
      <c r="K120" s="2" t="str">
        <f>J120*1250.48</f>
        <v>0</v>
      </c>
      <c r="L120" s="5"/>
    </row>
    <row r="121" spans="1:12" customHeight="1" ht="105" outlineLevel="5">
      <c r="A121" s="1"/>
      <c r="B121" s="1">
        <v>954058</v>
      </c>
      <c r="C121" s="1" t="s">
        <v>404</v>
      </c>
      <c r="D121" s="1" t="s">
        <v>405</v>
      </c>
      <c r="E121" s="2" t="s">
        <v>406</v>
      </c>
      <c r="F121" s="2" t="s">
        <v>407</v>
      </c>
      <c r="G121" s="2">
        <v>0</v>
      </c>
      <c r="H121" s="2">
        <v>0</v>
      </c>
      <c r="I121" s="1">
        <v>0</v>
      </c>
      <c r="J121" s="3" t="s">
        <v>18</v>
      </c>
      <c r="K121" s="2" t="str">
        <f>J121*2206.82</f>
        <v>0</v>
      </c>
      <c r="L121" s="5"/>
    </row>
    <row r="122" spans="1:12" customHeight="1" ht="105" outlineLevel="5">
      <c r="A122" s="1"/>
      <c r="B122" s="1">
        <v>954059</v>
      </c>
      <c r="C122" s="1" t="s">
        <v>408</v>
      </c>
      <c r="D122" s="1" t="s">
        <v>409</v>
      </c>
      <c r="E122" s="2" t="s">
        <v>410</v>
      </c>
      <c r="F122" s="2" t="s">
        <v>407</v>
      </c>
      <c r="G122" s="2">
        <v>0</v>
      </c>
      <c r="H122" s="2">
        <v>0</v>
      </c>
      <c r="I122" s="1">
        <v>0</v>
      </c>
      <c r="J122" s="3" t="s">
        <v>18</v>
      </c>
      <c r="K122" s="2" t="str">
        <f>J122*2206.82</f>
        <v>0</v>
      </c>
      <c r="L122" s="5"/>
    </row>
    <row r="123" spans="1:12" customHeight="1" ht="105" outlineLevel="5">
      <c r="A123" s="1"/>
      <c r="B123" s="1">
        <v>954061</v>
      </c>
      <c r="C123" s="1" t="s">
        <v>411</v>
      </c>
      <c r="D123" s="1" t="s">
        <v>412</v>
      </c>
      <c r="E123" s="2" t="s">
        <v>395</v>
      </c>
      <c r="F123" s="2" t="s">
        <v>413</v>
      </c>
      <c r="G123" s="2">
        <v>0</v>
      </c>
      <c r="H123" s="2">
        <v>0</v>
      </c>
      <c r="I123" s="1">
        <v>0</v>
      </c>
      <c r="J123" s="3" t="s">
        <v>18</v>
      </c>
      <c r="K123" s="2" t="str">
        <f>J123*1518.44</f>
        <v>0</v>
      </c>
      <c r="L123" s="5"/>
    </row>
    <row r="124" spans="1:12" customHeight="1" ht="105" outlineLevel="5">
      <c r="A124" s="1"/>
      <c r="B124" s="1">
        <v>954062</v>
      </c>
      <c r="C124" s="1" t="s">
        <v>414</v>
      </c>
      <c r="D124" s="1" t="s">
        <v>415</v>
      </c>
      <c r="E124" s="2" t="s">
        <v>399</v>
      </c>
      <c r="F124" s="2" t="s">
        <v>416</v>
      </c>
      <c r="G124" s="2">
        <v>1</v>
      </c>
      <c r="H124" s="2">
        <v>0</v>
      </c>
      <c r="I124" s="1">
        <v>0</v>
      </c>
      <c r="J124" s="3" t="s">
        <v>18</v>
      </c>
      <c r="K124" s="2" t="str">
        <f>J124*1253.56</f>
        <v>0</v>
      </c>
      <c r="L124" s="5"/>
    </row>
    <row r="125" spans="1:12" customHeight="1" ht="105" outlineLevel="5">
      <c r="A125" s="1"/>
      <c r="B125" s="1">
        <v>954063</v>
      </c>
      <c r="C125" s="1" t="s">
        <v>417</v>
      </c>
      <c r="D125" s="1" t="s">
        <v>418</v>
      </c>
      <c r="E125" s="2" t="s">
        <v>406</v>
      </c>
      <c r="F125" s="2" t="s">
        <v>419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J125*2208.36</f>
        <v>0</v>
      </c>
      <c r="L125" s="5"/>
    </row>
    <row r="126" spans="1:12" customHeight="1" ht="105" outlineLevel="5">
      <c r="A126" s="1"/>
      <c r="B126" s="1">
        <v>954064</v>
      </c>
      <c r="C126" s="1" t="s">
        <v>420</v>
      </c>
      <c r="D126" s="1" t="s">
        <v>421</v>
      </c>
      <c r="E126" s="2" t="s">
        <v>410</v>
      </c>
      <c r="F126" s="2" t="s">
        <v>419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J126*2208.36</f>
        <v>0</v>
      </c>
      <c r="L126" s="5"/>
    </row>
    <row r="127" spans="1:12" customHeight="1" ht="105" outlineLevel="5">
      <c r="A127" s="1"/>
      <c r="B127" s="1">
        <v>954065</v>
      </c>
      <c r="C127" s="1" t="s">
        <v>422</v>
      </c>
      <c r="D127" s="1" t="s">
        <v>423</v>
      </c>
      <c r="E127" s="2" t="s">
        <v>403</v>
      </c>
      <c r="F127" s="2" t="s">
        <v>416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J127*1253.56</f>
        <v>0</v>
      </c>
      <c r="L127" s="5"/>
    </row>
    <row r="128" spans="1:12" customHeight="1" ht="105" outlineLevel="5">
      <c r="A128" s="1"/>
      <c r="B128" s="1">
        <v>885409</v>
      </c>
      <c r="C128" s="1" t="s">
        <v>424</v>
      </c>
      <c r="D128" s="1" t="s">
        <v>425</v>
      </c>
      <c r="E128" s="2" t="s">
        <v>426</v>
      </c>
      <c r="F128" s="2" t="s">
        <v>381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J128*2234.54</f>
        <v>0</v>
      </c>
      <c r="L128" s="5"/>
    </row>
    <row r="129" spans="1:12" customHeight="1" ht="105" outlineLevel="5">
      <c r="A129" s="1"/>
      <c r="B129" s="1">
        <v>885410</v>
      </c>
      <c r="C129" s="1" t="s">
        <v>427</v>
      </c>
      <c r="D129" s="1" t="s">
        <v>428</v>
      </c>
      <c r="E129" s="2" t="s">
        <v>429</v>
      </c>
      <c r="F129" s="2" t="s">
        <v>381</v>
      </c>
      <c r="G129" s="2">
        <v>1</v>
      </c>
      <c r="H129" s="2">
        <v>0</v>
      </c>
      <c r="I129" s="1">
        <v>0</v>
      </c>
      <c r="J129" s="3" t="s">
        <v>18</v>
      </c>
      <c r="K129" s="2" t="str">
        <f>J129*2234.54</f>
        <v>0</v>
      </c>
      <c r="L129" s="5"/>
    </row>
    <row r="130" spans="1:12" outlineLevel="2">
      <c r="A130" s="8" t="s">
        <v>430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5"/>
    </row>
    <row r="131" spans="1:12" outlineLevel="3">
      <c r="A131" s="9" t="s">
        <v>431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5"/>
    </row>
    <row r="132" spans="1:12" customHeight="1" ht="105" outlineLevel="5">
      <c r="A132" s="1"/>
      <c r="B132" s="1">
        <v>879568</v>
      </c>
      <c r="C132" s="1" t="s">
        <v>432</v>
      </c>
      <c r="D132" s="1" t="s">
        <v>433</v>
      </c>
      <c r="E132" s="2" t="s">
        <v>434</v>
      </c>
      <c r="F132" s="2" t="s">
        <v>435</v>
      </c>
      <c r="G132" s="2">
        <v>1</v>
      </c>
      <c r="H132" s="2">
        <v>0</v>
      </c>
      <c r="I132" s="1">
        <v>0</v>
      </c>
      <c r="J132" s="3" t="s">
        <v>18</v>
      </c>
      <c r="K132" s="2" t="str">
        <f>J132*14216.77</f>
        <v>0</v>
      </c>
      <c r="L132" s="5"/>
    </row>
    <row r="133" spans="1:12" outlineLevel="3">
      <c r="A133" s="9" t="s">
        <v>436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5"/>
    </row>
    <row r="134" spans="1:12" customHeight="1" ht="105" outlineLevel="5">
      <c r="A134" s="1"/>
      <c r="B134" s="1">
        <v>879569</v>
      </c>
      <c r="C134" s="1" t="s">
        <v>437</v>
      </c>
      <c r="D134" s="1" t="s">
        <v>438</v>
      </c>
      <c r="E134" s="2" t="s">
        <v>439</v>
      </c>
      <c r="F134" s="2" t="s">
        <v>440</v>
      </c>
      <c r="G134" s="2">
        <v>3</v>
      </c>
      <c r="H134" s="2">
        <v>0</v>
      </c>
      <c r="I134" s="1">
        <v>0</v>
      </c>
      <c r="J134" s="3" t="s">
        <v>18</v>
      </c>
      <c r="K134" s="2" t="str">
        <f>J134*1388.12</f>
        <v>0</v>
      </c>
      <c r="L134" s="5"/>
    </row>
    <row r="135" spans="1:12" customHeight="1" ht="105" outlineLevel="5">
      <c r="A135" s="1"/>
      <c r="B135" s="1">
        <v>879570</v>
      </c>
      <c r="C135" s="1" t="s">
        <v>441</v>
      </c>
      <c r="D135" s="1" t="s">
        <v>442</v>
      </c>
      <c r="E135" s="2" t="s">
        <v>443</v>
      </c>
      <c r="F135" s="2" t="s">
        <v>444</v>
      </c>
      <c r="G135" s="2">
        <v>2</v>
      </c>
      <c r="H135" s="2">
        <v>0</v>
      </c>
      <c r="I135" s="1">
        <v>0</v>
      </c>
      <c r="J135" s="3" t="s">
        <v>18</v>
      </c>
      <c r="K135" s="2" t="str">
        <f>J135*1665.75</f>
        <v>0</v>
      </c>
      <c r="L135" s="5"/>
    </row>
    <row r="136" spans="1:12" customHeight="1" ht="105" outlineLevel="5">
      <c r="A136" s="1"/>
      <c r="B136" s="1">
        <v>879571</v>
      </c>
      <c r="C136" s="1" t="s">
        <v>445</v>
      </c>
      <c r="D136" s="1" t="s">
        <v>446</v>
      </c>
      <c r="E136" s="2" t="s">
        <v>447</v>
      </c>
      <c r="F136" s="2" t="s">
        <v>448</v>
      </c>
      <c r="G136" s="2">
        <v>5</v>
      </c>
      <c r="H136" s="2">
        <v>0</v>
      </c>
      <c r="I136" s="1">
        <v>0</v>
      </c>
      <c r="J136" s="3" t="s">
        <v>18</v>
      </c>
      <c r="K136" s="2" t="str">
        <f>J136*2221.00</f>
        <v>0</v>
      </c>
      <c r="L136" s="5"/>
    </row>
    <row r="137" spans="1:12" customHeight="1" ht="105" outlineLevel="5">
      <c r="A137" s="1"/>
      <c r="B137" s="1">
        <v>879572</v>
      </c>
      <c r="C137" s="1" t="s">
        <v>449</v>
      </c>
      <c r="D137" s="1" t="s">
        <v>450</v>
      </c>
      <c r="E137" s="2" t="s">
        <v>451</v>
      </c>
      <c r="F137" s="2" t="s">
        <v>452</v>
      </c>
      <c r="G137" s="2">
        <v>6</v>
      </c>
      <c r="H137" s="2">
        <v>0</v>
      </c>
      <c r="I137" s="1">
        <v>0</v>
      </c>
      <c r="J137" s="3" t="s">
        <v>18</v>
      </c>
      <c r="K137" s="2" t="str">
        <f>J137*1943.37</f>
        <v>0</v>
      </c>
      <c r="L137" s="5"/>
    </row>
    <row r="138" spans="1:12" customHeight="1" ht="105" outlineLevel="5">
      <c r="A138" s="1"/>
      <c r="B138" s="1">
        <v>879573</v>
      </c>
      <c r="C138" s="1" t="s">
        <v>453</v>
      </c>
      <c r="D138" s="1" t="s">
        <v>454</v>
      </c>
      <c r="E138" s="2" t="s">
        <v>455</v>
      </c>
      <c r="F138" s="2" t="s">
        <v>456</v>
      </c>
      <c r="G138" s="2">
        <v>3</v>
      </c>
      <c r="H138" s="2">
        <v>0</v>
      </c>
      <c r="I138" s="1">
        <v>0</v>
      </c>
      <c r="J138" s="3" t="s">
        <v>18</v>
      </c>
      <c r="K138" s="2" t="str">
        <f>J138*2080.73</f>
        <v>0</v>
      </c>
      <c r="L138" s="5"/>
    </row>
    <row r="139" spans="1:12" customHeight="1" ht="105" outlineLevel="5">
      <c r="A139" s="1"/>
      <c r="B139" s="1">
        <v>879574</v>
      </c>
      <c r="C139" s="1" t="s">
        <v>457</v>
      </c>
      <c r="D139" s="1" t="s">
        <v>458</v>
      </c>
      <c r="E139" s="2" t="s">
        <v>459</v>
      </c>
      <c r="F139" s="2" t="s">
        <v>460</v>
      </c>
      <c r="G139" s="2">
        <v>2</v>
      </c>
      <c r="H139" s="2">
        <v>0</v>
      </c>
      <c r="I139" s="1">
        <v>0</v>
      </c>
      <c r="J139" s="3" t="s">
        <v>18</v>
      </c>
      <c r="K139" s="2" t="str">
        <f>J139*2776.25</f>
        <v>0</v>
      </c>
      <c r="L139" s="5"/>
    </row>
    <row r="140" spans="1:12" customHeight="1" ht="105" outlineLevel="5">
      <c r="A140" s="1"/>
      <c r="B140" s="1">
        <v>879575</v>
      </c>
      <c r="C140" s="1" t="s">
        <v>461</v>
      </c>
      <c r="D140" s="1" t="s">
        <v>462</v>
      </c>
      <c r="E140" s="2" t="s">
        <v>463</v>
      </c>
      <c r="F140" s="2" t="s">
        <v>440</v>
      </c>
      <c r="G140" s="2">
        <v>2</v>
      </c>
      <c r="H140" s="2">
        <v>0</v>
      </c>
      <c r="I140" s="1">
        <v>0</v>
      </c>
      <c r="J140" s="3" t="s">
        <v>18</v>
      </c>
      <c r="K140" s="2" t="str">
        <f>J140*1388.12</f>
        <v>0</v>
      </c>
      <c r="L140" s="5"/>
    </row>
    <row r="141" spans="1:12" customHeight="1" ht="105" outlineLevel="5">
      <c r="A141" s="1"/>
      <c r="B141" s="1">
        <v>879576</v>
      </c>
      <c r="C141" s="1" t="s">
        <v>464</v>
      </c>
      <c r="D141" s="1" t="s">
        <v>465</v>
      </c>
      <c r="E141" s="2" t="s">
        <v>466</v>
      </c>
      <c r="F141" s="2" t="s">
        <v>444</v>
      </c>
      <c r="G141" s="2">
        <v>3</v>
      </c>
      <c r="H141" s="2">
        <v>0</v>
      </c>
      <c r="I141" s="1">
        <v>0</v>
      </c>
      <c r="J141" s="3" t="s">
        <v>18</v>
      </c>
      <c r="K141" s="2" t="str">
        <f>J141*1665.75</f>
        <v>0</v>
      </c>
      <c r="L141" s="5"/>
    </row>
    <row r="142" spans="1:12" customHeight="1" ht="105" outlineLevel="5">
      <c r="A142" s="1"/>
      <c r="B142" s="1">
        <v>879577</v>
      </c>
      <c r="C142" s="1" t="s">
        <v>467</v>
      </c>
      <c r="D142" s="1" t="s">
        <v>468</v>
      </c>
      <c r="E142" s="2" t="s">
        <v>469</v>
      </c>
      <c r="F142" s="2" t="s">
        <v>448</v>
      </c>
      <c r="G142" s="2">
        <v>6</v>
      </c>
      <c r="H142" s="2">
        <v>0</v>
      </c>
      <c r="I142" s="1">
        <v>0</v>
      </c>
      <c r="J142" s="3" t="s">
        <v>18</v>
      </c>
      <c r="K142" s="2" t="str">
        <f>J142*2221.00</f>
        <v>0</v>
      </c>
      <c r="L142" s="5"/>
    </row>
    <row r="143" spans="1:12" customHeight="1" ht="105" outlineLevel="5">
      <c r="A143" s="1"/>
      <c r="B143" s="1">
        <v>879578</v>
      </c>
      <c r="C143" s="1" t="s">
        <v>470</v>
      </c>
      <c r="D143" s="1" t="s">
        <v>471</v>
      </c>
      <c r="E143" s="2" t="s">
        <v>472</v>
      </c>
      <c r="F143" s="2" t="s">
        <v>452</v>
      </c>
      <c r="G143" s="2">
        <v>4</v>
      </c>
      <c r="H143" s="2">
        <v>0</v>
      </c>
      <c r="I143" s="1">
        <v>0</v>
      </c>
      <c r="J143" s="3" t="s">
        <v>18</v>
      </c>
      <c r="K143" s="2" t="str">
        <f>J143*1943.37</f>
        <v>0</v>
      </c>
      <c r="L143" s="5"/>
    </row>
    <row r="144" spans="1:12" customHeight="1" ht="105" outlineLevel="5">
      <c r="A144" s="1"/>
      <c r="B144" s="1">
        <v>879579</v>
      </c>
      <c r="C144" s="1" t="s">
        <v>473</v>
      </c>
      <c r="D144" s="1" t="s">
        <v>474</v>
      </c>
      <c r="E144" s="2" t="s">
        <v>475</v>
      </c>
      <c r="F144" s="2" t="s">
        <v>456</v>
      </c>
      <c r="G144" s="2">
        <v>2</v>
      </c>
      <c r="H144" s="2">
        <v>0</v>
      </c>
      <c r="I144" s="1">
        <v>0</v>
      </c>
      <c r="J144" s="3" t="s">
        <v>18</v>
      </c>
      <c r="K144" s="2" t="str">
        <f>J144*2080.73</f>
        <v>0</v>
      </c>
      <c r="L144" s="5"/>
    </row>
    <row r="145" spans="1:12" customHeight="1" ht="105" outlineLevel="5">
      <c r="A145" s="1"/>
      <c r="B145" s="1">
        <v>879580</v>
      </c>
      <c r="C145" s="1" t="s">
        <v>476</v>
      </c>
      <c r="D145" s="1" t="s">
        <v>477</v>
      </c>
      <c r="E145" s="2" t="s">
        <v>478</v>
      </c>
      <c r="F145" s="2" t="s">
        <v>460</v>
      </c>
      <c r="G145" s="2">
        <v>3</v>
      </c>
      <c r="H145" s="2">
        <v>0</v>
      </c>
      <c r="I145" s="1">
        <v>0</v>
      </c>
      <c r="J145" s="3" t="s">
        <v>18</v>
      </c>
      <c r="K145" s="2" t="str">
        <f>J145*2776.25</f>
        <v>0</v>
      </c>
      <c r="L145" s="5"/>
    </row>
    <row r="146" spans="1:12" outlineLevel="3">
      <c r="A146" s="9" t="s">
        <v>479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5"/>
    </row>
    <row r="147" spans="1:12" customHeight="1" ht="105" outlineLevel="5">
      <c r="A147" s="1"/>
      <c r="B147" s="1">
        <v>879581</v>
      </c>
      <c r="C147" s="1" t="s">
        <v>480</v>
      </c>
      <c r="D147" s="1" t="s">
        <v>481</v>
      </c>
      <c r="E147" s="2" t="s">
        <v>482</v>
      </c>
      <c r="F147" s="2" t="s">
        <v>483</v>
      </c>
      <c r="G147" s="2">
        <v>0</v>
      </c>
      <c r="H147" s="2">
        <v>0</v>
      </c>
      <c r="I147" s="1">
        <v>0</v>
      </c>
      <c r="J147" s="3" t="s">
        <v>18</v>
      </c>
      <c r="K147" s="2" t="str">
        <f>J147*649.80</f>
        <v>0</v>
      </c>
      <c r="L147" s="5"/>
    </row>
    <row r="148" spans="1:12" customHeight="1" ht="105" outlineLevel="5">
      <c r="A148" s="1"/>
      <c r="B148" s="1">
        <v>879582</v>
      </c>
      <c r="C148" s="1" t="s">
        <v>484</v>
      </c>
      <c r="D148" s="1" t="s">
        <v>485</v>
      </c>
      <c r="E148" s="2" t="s">
        <v>486</v>
      </c>
      <c r="F148" s="2" t="s">
        <v>487</v>
      </c>
      <c r="G148" s="2">
        <v>0</v>
      </c>
      <c r="H148" s="2">
        <v>0</v>
      </c>
      <c r="I148" s="1">
        <v>0</v>
      </c>
      <c r="J148" s="3" t="s">
        <v>18</v>
      </c>
      <c r="K148" s="2" t="str">
        <f>J148*974.70</f>
        <v>0</v>
      </c>
      <c r="L148" s="5"/>
    </row>
    <row r="149" spans="1:12" customHeight="1" ht="105" outlineLevel="5">
      <c r="A149" s="1"/>
      <c r="B149" s="1">
        <v>879583</v>
      </c>
      <c r="C149" s="1" t="s">
        <v>488</v>
      </c>
      <c r="D149" s="1" t="s">
        <v>489</v>
      </c>
      <c r="E149" s="2" t="s">
        <v>490</v>
      </c>
      <c r="F149" s="2" t="s">
        <v>491</v>
      </c>
      <c r="G149" s="2">
        <v>0</v>
      </c>
      <c r="H149" s="2">
        <v>0</v>
      </c>
      <c r="I149" s="1">
        <v>0</v>
      </c>
      <c r="J149" s="3" t="s">
        <v>18</v>
      </c>
      <c r="K149" s="2" t="str">
        <f>J149*747.27</f>
        <v>0</v>
      </c>
      <c r="L149" s="5"/>
    </row>
    <row r="150" spans="1:12" customHeight="1" ht="105" outlineLevel="5">
      <c r="A150" s="1"/>
      <c r="B150" s="1">
        <v>879584</v>
      </c>
      <c r="C150" s="1" t="s">
        <v>492</v>
      </c>
      <c r="D150" s="1" t="s">
        <v>493</v>
      </c>
      <c r="E150" s="2" t="s">
        <v>494</v>
      </c>
      <c r="F150" s="2" t="s">
        <v>495</v>
      </c>
      <c r="G150" s="2">
        <v>0</v>
      </c>
      <c r="H150" s="2">
        <v>0</v>
      </c>
      <c r="I150" s="1">
        <v>0</v>
      </c>
      <c r="J150" s="3" t="s">
        <v>18</v>
      </c>
      <c r="K150" s="2" t="str">
        <f>J150*487.35</f>
        <v>0</v>
      </c>
      <c r="L150" s="5"/>
    </row>
    <row r="151" spans="1:12" customHeight="1" ht="105" outlineLevel="5">
      <c r="A151" s="1"/>
      <c r="B151" s="1">
        <v>879585</v>
      </c>
      <c r="C151" s="1" t="s">
        <v>496</v>
      </c>
      <c r="D151" s="1" t="s">
        <v>497</v>
      </c>
      <c r="E151" s="2" t="s">
        <v>498</v>
      </c>
      <c r="F151" s="2" t="s">
        <v>499</v>
      </c>
      <c r="G151" s="2">
        <v>0</v>
      </c>
      <c r="H151" s="2">
        <v>0</v>
      </c>
      <c r="I151" s="1">
        <v>0</v>
      </c>
      <c r="J151" s="3" t="s">
        <v>18</v>
      </c>
      <c r="K151" s="2" t="str">
        <f>J151*503.59</f>
        <v>0</v>
      </c>
      <c r="L151" s="5"/>
    </row>
    <row r="152" spans="1:12" customHeight="1" ht="105" outlineLevel="5">
      <c r="A152" s="1"/>
      <c r="B152" s="1">
        <v>879586</v>
      </c>
      <c r="C152" s="1" t="s">
        <v>500</v>
      </c>
      <c r="D152" s="1" t="s">
        <v>501</v>
      </c>
      <c r="E152" s="2" t="s">
        <v>502</v>
      </c>
      <c r="F152" s="2" t="s">
        <v>503</v>
      </c>
      <c r="G152" s="2">
        <v>0</v>
      </c>
      <c r="H152" s="2">
        <v>0</v>
      </c>
      <c r="I152" s="1">
        <v>0</v>
      </c>
      <c r="J152" s="3" t="s">
        <v>18</v>
      </c>
      <c r="K152" s="2" t="str">
        <f>J152*211.18</f>
        <v>0</v>
      </c>
      <c r="L152" s="5"/>
    </row>
    <row r="153" spans="1:12" customHeight="1" ht="105" outlineLevel="5">
      <c r="A153" s="1"/>
      <c r="B153" s="1">
        <v>879587</v>
      </c>
      <c r="C153" s="1" t="s">
        <v>504</v>
      </c>
      <c r="D153" s="1" t="s">
        <v>505</v>
      </c>
      <c r="E153" s="2" t="s">
        <v>506</v>
      </c>
      <c r="F153" s="2" t="s">
        <v>507</v>
      </c>
      <c r="G153" s="2">
        <v>0</v>
      </c>
      <c r="H153" s="2">
        <v>0</v>
      </c>
      <c r="I153" s="1">
        <v>0</v>
      </c>
      <c r="J153" s="3" t="s">
        <v>18</v>
      </c>
      <c r="K153" s="2" t="str">
        <f>J153*373.63</f>
        <v>0</v>
      </c>
      <c r="L153" s="5"/>
    </row>
    <row r="154" spans="1:12" customHeight="1" ht="105" outlineLevel="5">
      <c r="A154" s="1"/>
      <c r="B154" s="1">
        <v>879588</v>
      </c>
      <c r="C154" s="1" t="s">
        <v>508</v>
      </c>
      <c r="D154" s="1" t="s">
        <v>509</v>
      </c>
      <c r="E154" s="2" t="s">
        <v>510</v>
      </c>
      <c r="F154" s="2" t="s">
        <v>511</v>
      </c>
      <c r="G154" s="2">
        <v>0</v>
      </c>
      <c r="H154" s="2">
        <v>0</v>
      </c>
      <c r="I154" s="1">
        <v>0</v>
      </c>
      <c r="J154" s="3" t="s">
        <v>18</v>
      </c>
      <c r="K154" s="2" t="str">
        <f>J154*314.72</f>
        <v>0</v>
      </c>
      <c r="L154" s="5"/>
    </row>
    <row r="155" spans="1:12" customHeight="1" ht="105" outlineLevel="5">
      <c r="A155" s="1"/>
      <c r="B155" s="1">
        <v>879589</v>
      </c>
      <c r="C155" s="1" t="s">
        <v>512</v>
      </c>
      <c r="D155" s="1" t="s">
        <v>513</v>
      </c>
      <c r="E155" s="2" t="s">
        <v>514</v>
      </c>
      <c r="F155" s="2" t="s">
        <v>515</v>
      </c>
      <c r="G155" s="2">
        <v>0</v>
      </c>
      <c r="H155" s="2">
        <v>0</v>
      </c>
      <c r="I155" s="1">
        <v>0</v>
      </c>
      <c r="J155" s="3" t="s">
        <v>18</v>
      </c>
      <c r="K155" s="2" t="str">
        <f>J155*723.85</f>
        <v>0</v>
      </c>
      <c r="L155" s="5"/>
    </row>
    <row r="156" spans="1:12" customHeight="1" ht="105" outlineLevel="5">
      <c r="A156" s="1"/>
      <c r="B156" s="1">
        <v>879590</v>
      </c>
      <c r="C156" s="1" t="s">
        <v>516</v>
      </c>
      <c r="D156" s="1" t="s">
        <v>517</v>
      </c>
      <c r="E156" s="2" t="s">
        <v>518</v>
      </c>
      <c r="F156" s="2" t="s">
        <v>503</v>
      </c>
      <c r="G156" s="2">
        <v>0</v>
      </c>
      <c r="H156" s="2">
        <v>0</v>
      </c>
      <c r="I156" s="1">
        <v>0</v>
      </c>
      <c r="J156" s="3" t="s">
        <v>18</v>
      </c>
      <c r="K156" s="2" t="str">
        <f>J156*211.18</f>
        <v>0</v>
      </c>
      <c r="L156" s="5"/>
    </row>
    <row r="157" spans="1:12" customHeight="1" ht="105" outlineLevel="5">
      <c r="A157" s="1"/>
      <c r="B157" s="1">
        <v>879591</v>
      </c>
      <c r="C157" s="1" t="s">
        <v>519</v>
      </c>
      <c r="D157" s="1" t="s">
        <v>520</v>
      </c>
      <c r="E157" s="2" t="s">
        <v>521</v>
      </c>
      <c r="F157" s="2" t="s">
        <v>522</v>
      </c>
      <c r="G157" s="2">
        <v>0</v>
      </c>
      <c r="H157" s="2">
        <v>0</v>
      </c>
      <c r="I157" s="1">
        <v>0</v>
      </c>
      <c r="J157" s="3" t="s">
        <v>18</v>
      </c>
      <c r="K157" s="2" t="str">
        <f>J157*779.29</f>
        <v>0</v>
      </c>
      <c r="L157" s="5"/>
    </row>
    <row r="158" spans="1:12" customHeight="1" ht="105" outlineLevel="5">
      <c r="A158" s="1"/>
      <c r="B158" s="1">
        <v>879592</v>
      </c>
      <c r="C158" s="1" t="s">
        <v>523</v>
      </c>
      <c r="D158" s="1" t="s">
        <v>524</v>
      </c>
      <c r="E158" s="2" t="s">
        <v>525</v>
      </c>
      <c r="F158" s="2" t="s">
        <v>526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J158*779.76</f>
        <v>0</v>
      </c>
      <c r="L158" s="5"/>
    </row>
    <row r="159" spans="1:12" customHeight="1" ht="105" outlineLevel="5">
      <c r="A159" s="1"/>
      <c r="B159" s="1">
        <v>879593</v>
      </c>
      <c r="C159" s="1" t="s">
        <v>527</v>
      </c>
      <c r="D159" s="1" t="s">
        <v>528</v>
      </c>
      <c r="E159" s="2" t="s">
        <v>529</v>
      </c>
      <c r="F159" s="2" t="s">
        <v>530</v>
      </c>
      <c r="G159" s="2">
        <v>0</v>
      </c>
      <c r="H159" s="2">
        <v>0</v>
      </c>
      <c r="I159" s="1">
        <v>0</v>
      </c>
      <c r="J159" s="3" t="s">
        <v>18</v>
      </c>
      <c r="K159" s="2" t="str">
        <f>J159*409.13</f>
        <v>0</v>
      </c>
      <c r="L159" s="5"/>
    </row>
    <row r="160" spans="1:12" outlineLevel="1">
      <c r="A160" s="7" t="s">
        <v>531</v>
      </c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5"/>
    </row>
    <row r="161" spans="1:12" customHeight="1" ht="105" outlineLevel="3">
      <c r="A161" s="1"/>
      <c r="B161" s="1">
        <v>954077</v>
      </c>
      <c r="C161" s="1" t="s">
        <v>532</v>
      </c>
      <c r="D161" s="1" t="s">
        <v>533</v>
      </c>
      <c r="E161" s="2" t="s">
        <v>534</v>
      </c>
      <c r="F161" s="2" t="s">
        <v>535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J161*0.00</f>
        <v>0</v>
      </c>
      <c r="L161" s="5"/>
    </row>
    <row r="162" spans="1:12" customHeight="1" ht="105" outlineLevel="3">
      <c r="A162" s="1"/>
      <c r="B162" s="1">
        <v>954078</v>
      </c>
      <c r="C162" s="1" t="s">
        <v>536</v>
      </c>
      <c r="D162" s="1" t="s">
        <v>537</v>
      </c>
      <c r="E162" s="2" t="s">
        <v>538</v>
      </c>
      <c r="F162" s="2" t="s">
        <v>535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J162*0.00</f>
        <v>0</v>
      </c>
      <c r="L162" s="5"/>
    </row>
    <row r="163" spans="1:12" customHeight="1" ht="105" outlineLevel="3">
      <c r="A163" s="1"/>
      <c r="B163" s="1">
        <v>954079</v>
      </c>
      <c r="C163" s="1" t="s">
        <v>539</v>
      </c>
      <c r="D163" s="1" t="s">
        <v>540</v>
      </c>
      <c r="E163" s="2" t="s">
        <v>541</v>
      </c>
      <c r="F163" s="2" t="s">
        <v>535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J163*0.00</f>
        <v>0</v>
      </c>
      <c r="L163" s="5"/>
    </row>
    <row r="164" spans="1:12" customHeight="1" ht="105" outlineLevel="3">
      <c r="A164" s="1"/>
      <c r="B164" s="1">
        <v>954080</v>
      </c>
      <c r="C164" s="1" t="s">
        <v>542</v>
      </c>
      <c r="D164" s="1" t="s">
        <v>543</v>
      </c>
      <c r="E164" s="2" t="s">
        <v>534</v>
      </c>
      <c r="F164" s="2" t="s">
        <v>535</v>
      </c>
      <c r="G164" s="2">
        <v>0</v>
      </c>
      <c r="H164" s="2">
        <v>0</v>
      </c>
      <c r="I164" s="1">
        <v>0</v>
      </c>
      <c r="J164" s="3" t="s">
        <v>18</v>
      </c>
      <c r="K164" s="2" t="str">
        <f>J164*0.00</f>
        <v>0</v>
      </c>
      <c r="L164" s="5"/>
    </row>
    <row r="165" spans="1:12" customHeight="1" ht="105" outlineLevel="3">
      <c r="A165" s="1"/>
      <c r="B165" s="1">
        <v>954081</v>
      </c>
      <c r="C165" s="1" t="s">
        <v>544</v>
      </c>
      <c r="D165" s="1" t="s">
        <v>545</v>
      </c>
      <c r="E165" s="2" t="s">
        <v>538</v>
      </c>
      <c r="F165" s="2" t="s">
        <v>535</v>
      </c>
      <c r="G165" s="2">
        <v>0</v>
      </c>
      <c r="H165" s="2">
        <v>0</v>
      </c>
      <c r="I165" s="1">
        <v>0</v>
      </c>
      <c r="J165" s="3" t="s">
        <v>18</v>
      </c>
      <c r="K165" s="2" t="str">
        <f>J165*0.00</f>
        <v>0</v>
      </c>
      <c r="L165" s="5"/>
    </row>
    <row r="166" spans="1:12" customHeight="1" ht="105" outlineLevel="3">
      <c r="A166" s="1"/>
      <c r="B166" s="1">
        <v>954082</v>
      </c>
      <c r="C166" s="1" t="s">
        <v>546</v>
      </c>
      <c r="D166" s="1" t="s">
        <v>547</v>
      </c>
      <c r="E166" s="2" t="s">
        <v>541</v>
      </c>
      <c r="F166" s="2" t="s">
        <v>535</v>
      </c>
      <c r="G166" s="2">
        <v>0</v>
      </c>
      <c r="H166" s="2">
        <v>0</v>
      </c>
      <c r="I166" s="1">
        <v>0</v>
      </c>
      <c r="J166" s="3" t="s">
        <v>18</v>
      </c>
      <c r="K166" s="2" t="str">
        <f>J166*0.00</f>
        <v>0</v>
      </c>
      <c r="L16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72:K72"/>
    <mergeCell ref="A83:K83"/>
    <mergeCell ref="A160:K160"/>
    <mergeCell ref="A4:K4"/>
    <mergeCell ref="A41:K41"/>
    <mergeCell ref="A59:K59"/>
    <mergeCell ref="A63:K63"/>
    <mergeCell ref="A73:K73"/>
    <mergeCell ref="A84:K84"/>
    <mergeCell ref="A130:K130"/>
    <mergeCell ref="A85:K85"/>
    <mergeCell ref="A93:K93"/>
    <mergeCell ref="A131:K131"/>
    <mergeCell ref="A133:K133"/>
    <mergeCell ref="A146:K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2026-10-28T11:17:13+03:00</dcterms:created>
  <dcterms:modified xsi:type="dcterms:W3CDTF">2026-10-28T11:17:13+03:00</dcterms:modified>
  <dc:title>Untitled Spreadsheet</dc:title>
  <dc:description/>
  <dc:subject/>
  <cp:keywords/>
  <cp:category/>
</cp:coreProperties>
</file>