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<sst xmlns="http://schemas.openxmlformats.org/spreadsheetml/2006/main" uniqueCount="1092">
  <si>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</si>
  <si>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</si>
  <si>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</si>
  <si>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</si>
  <si>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</si>
  <si>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</si>
  <si>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</si>
  <si>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</si>
  <si>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</si>
  <si>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</si>
  <si>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Арматура регулирующая для радиаторов</t>
  </si>
  <si>
    <t>Ручная регулирующая арматура</t>
  </si>
  <si>
    <t>Ручная арматура VIEIR</t>
  </si>
  <si>
    <t>Вентили ручные регулировочные VIEIR</t>
  </si>
  <si>
    <t>RAR-120024</t>
  </si>
  <si>
    <t>VR276M</t>
  </si>
  <si>
    <t>Вентиль ручной ЕВРОКОНУС ДУ15*3/4 *1/2  ВЕРХНИЙ УГЛОВОЙ 1/2 ViEiR  (10/60шт)</t>
  </si>
  <si>
    <t>493.92 руб.</t>
  </si>
  <si>
    <t>&gt;10</t>
  </si>
  <si>
    <t>шт</t>
  </si>
  <si>
    <t>RAR-120027</t>
  </si>
  <si>
    <t>VR360</t>
  </si>
  <si>
    <t>Вентиль ручной регулировочный УГЛОВОЙ ВЕРХНИЙ  ViEiR  1/2 (10/100шт)</t>
  </si>
  <si>
    <t>311.64 руб.</t>
  </si>
  <si>
    <t>RAR-120028</t>
  </si>
  <si>
    <t>VR361</t>
  </si>
  <si>
    <t>Вентиль ручной регулировочный УГЛОВОЙ ВЕРХНИЙ   ViEiR  3/4 (10/60шт)</t>
  </si>
  <si>
    <t>510.09 руб.</t>
  </si>
  <si>
    <t>RAR-120031</t>
  </si>
  <si>
    <t>VR364</t>
  </si>
  <si>
    <t>Вентиль ручной регулировочный ПРЯМОЙ ВЕРХНИЙ  VIEIR  1/2 (10/100шт)</t>
  </si>
  <si>
    <t>348.39 руб.</t>
  </si>
  <si>
    <t>RAR-120032</t>
  </si>
  <si>
    <t>VR366</t>
  </si>
  <si>
    <t>Вентиль ручной регулировочный ПРЯМОЙ ВЕРХНИЙ  VIEIR   3/4 (10/60шт)</t>
  </si>
  <si>
    <t>451.29 руб.</t>
  </si>
  <si>
    <t>RAR-120035</t>
  </si>
  <si>
    <t>VRX300</t>
  </si>
  <si>
    <t>вентиль ручной регулировки ВЕРХНИЙ УГЛОВОЙ ХРОМ с доп. уплотнением VIEIR 1/2" (10/80шт)</t>
  </si>
  <si>
    <t>654.15 руб.</t>
  </si>
  <si>
    <t>RAR-210001</t>
  </si>
  <si>
    <t>VR278</t>
  </si>
  <si>
    <t>Вентиль ручной регулировочный ПРЯМОЙ ВЕРХНИЙ VIEIR 1/2 (10/60шт)</t>
  </si>
  <si>
    <t>546.84 руб.</t>
  </si>
  <si>
    <t>RAR-210002</t>
  </si>
  <si>
    <t>VR279</t>
  </si>
  <si>
    <t>Вентиль ручной регулировочный ПРЯМОЙ ВЕРХНИЙ VIEIR 3/4 (10/60шт)</t>
  </si>
  <si>
    <t>696.78 руб.</t>
  </si>
  <si>
    <t>RAR-210003</t>
  </si>
  <si>
    <t>VR276</t>
  </si>
  <si>
    <t>Вентиль ручной УГЛОВОЙ ВЕРХНИЙ VR 1/2" (10/60шт)</t>
  </si>
  <si>
    <t>508.98 руб.</t>
  </si>
  <si>
    <t>RAR-210004</t>
  </si>
  <si>
    <t>VR277</t>
  </si>
  <si>
    <t>Вентиль ручной УГЛОВОЙ ВЕРХНИЙ VR 3/4" (10/60шт)</t>
  </si>
  <si>
    <t>649.74 руб.</t>
  </si>
  <si>
    <t>RAR-210010</t>
  </si>
  <si>
    <t>VR304</t>
  </si>
  <si>
    <t>Вентиль ручной регулировки ВЕРХНИЙ ПРЯМОЙ с доп. уплотнением VIEIR 1/2" (10/80шт)</t>
  </si>
  <si>
    <t>673.26 руб.</t>
  </si>
  <si>
    <t>RAR-210011</t>
  </si>
  <si>
    <t>VR305</t>
  </si>
  <si>
    <t>Вентиль ручной регулировки ВЕРХНИЙ ПРЯМОЙ с доп. уплотнением VIEIR 3/4" (10/60шт)</t>
  </si>
  <si>
    <t>873.18 руб.</t>
  </si>
  <si>
    <t>RAR-210012</t>
  </si>
  <si>
    <t>VR300</t>
  </si>
  <si>
    <t>Вентиль ручной регулировки ВЕРХНИЙ УГЛОВОЙ с доп. уплотнением VIEIR 1/2" (10/80шт)</t>
  </si>
  <si>
    <t>573.30 руб.</t>
  </si>
  <si>
    <t>RAR-210013</t>
  </si>
  <si>
    <t>VR301</t>
  </si>
  <si>
    <t>Вентиль ручной регулировки ВЕРХНИЙ УГЛОВОЙ с доп. уплотнением VIEIR 3/4" (10/60шт)</t>
  </si>
  <si>
    <t>774.69 руб.</t>
  </si>
  <si>
    <t>RAR-210026</t>
  </si>
  <si>
    <t>VR314</t>
  </si>
  <si>
    <t>Вентиль ручной регулировочный УГЛОВОЙ ВЕРХНИЙ 1/2 LUX с доп. уплотнением ViEiR (10/100шт)</t>
  </si>
  <si>
    <t>799.68 руб.</t>
  </si>
  <si>
    <t>RAR-210028</t>
  </si>
  <si>
    <t>VR315</t>
  </si>
  <si>
    <t>Вентиль ручной регулировочный ПРЯМОЙ ВЕРХНИЙ 1/2 LUX с доп. уплотнением ViEiR (10/100шт)</t>
  </si>
  <si>
    <t>846.72 руб.</t>
  </si>
  <si>
    <t>VER-000924</t>
  </si>
  <si>
    <t>VR276-F</t>
  </si>
  <si>
    <t>Вентиль регулировочный угловой верхний, белый 1/2" (80/1шт)</t>
  </si>
  <si>
    <t>523.32 руб.</t>
  </si>
  <si>
    <t>VER-000925</t>
  </si>
  <si>
    <t>VR276-C</t>
  </si>
  <si>
    <t>Вентиль регулировочный угловой верхний, черный 1/2" (80/1шт)</t>
  </si>
  <si>
    <t>VER-000928</t>
  </si>
  <si>
    <t>VR300-F</t>
  </si>
  <si>
    <t>633.57 руб.</t>
  </si>
  <si>
    <t>VER-000929</t>
  </si>
  <si>
    <t>VR300-C</t>
  </si>
  <si>
    <t>Клапан ручной настроечный VIEIR</t>
  </si>
  <si>
    <t>RAR-120025</t>
  </si>
  <si>
    <t>VR284M</t>
  </si>
  <si>
    <t>Клапан ручной ЕВРОКОНУС  ДУ15*3/4 *1/2 НИЖНИЙ УГЛОВОЙ 1/2 ViEiR  (10/60шт)</t>
  </si>
  <si>
    <t>343.98 руб.</t>
  </si>
  <si>
    <t>RAR-120029</t>
  </si>
  <si>
    <t>VR362</t>
  </si>
  <si>
    <t>Клапан ручной настроечный УГЛОВОЙ НИЖНИЙ   ViEiR 1/2  (10/60шт)</t>
  </si>
  <si>
    <t>280.77 руб.</t>
  </si>
  <si>
    <t>RAR-120030</t>
  </si>
  <si>
    <t>VR363</t>
  </si>
  <si>
    <t>Клапан ручной настроечный УГЛОВОЙ НИЖНИЙ  ViEiR 3/4  (10/60шт)</t>
  </si>
  <si>
    <t>480.69 руб.</t>
  </si>
  <si>
    <t>RAR-120033</t>
  </si>
  <si>
    <t>VR365</t>
  </si>
  <si>
    <t>Клапан ручной настроечный  ПРЯМОЙ НИЖНИЙ   ViEiR 1/2  (10/100шт)</t>
  </si>
  <si>
    <t>335.16 руб.</t>
  </si>
  <si>
    <t>RAR-120034</t>
  </si>
  <si>
    <t>VR367</t>
  </si>
  <si>
    <t>Клапан ручной настроечный  ПРЯМОЙ НИЖНИЙ   ViEiR 3/4  (10/60шт)</t>
  </si>
  <si>
    <t>0.00 руб.</t>
  </si>
  <si>
    <t>RAR-210005</t>
  </si>
  <si>
    <t>VR286</t>
  </si>
  <si>
    <t>Клапан ручной настроечный ПРЯМОЙ НИЖНИЙ ViEiR 1/2  (10/60шт)</t>
  </si>
  <si>
    <t>482.16 руб.</t>
  </si>
  <si>
    <t>RAR-210006</t>
  </si>
  <si>
    <t>VR287</t>
  </si>
  <si>
    <t>Клапан ручной настроечный ПРЯМОЙ НИЖНИЙ ViEiR 3/4  (10/60шт)</t>
  </si>
  <si>
    <t>637.98 руб.</t>
  </si>
  <si>
    <t>RAR-210007</t>
  </si>
  <si>
    <t>VR284</t>
  </si>
  <si>
    <t>Клапан ручной настроечный УГЛОВОЙ НИЖНИЙ ViEiR 1/2  (10/60шт)</t>
  </si>
  <si>
    <t>436.59 руб.</t>
  </si>
  <si>
    <t>RAR-210008</t>
  </si>
  <si>
    <t>VR285</t>
  </si>
  <si>
    <t>Клапан ручной настроечный УГЛОВОЙ НИЖНИЙ ViEiR 3/4  (10/60шт)</t>
  </si>
  <si>
    <t>607.11 руб.</t>
  </si>
  <si>
    <t>RAR-210014</t>
  </si>
  <si>
    <t>VR306</t>
  </si>
  <si>
    <t>Клапан ручной настроечный НИЖНИЙ ПРЯМОЙ с доп. уплотнением ViEiR 1/2  (10/80шт)</t>
  </si>
  <si>
    <t>618.87 руб.</t>
  </si>
  <si>
    <t>RAR-210015</t>
  </si>
  <si>
    <t>VR307</t>
  </si>
  <si>
    <t>Клапан ручной настроечный НИЖНИЙ ПРЯМОЙ с доп. уплотнением ViEiR 3/4  (10/60шт)</t>
  </si>
  <si>
    <t>823.20 руб.</t>
  </si>
  <si>
    <t>RAR-210016</t>
  </si>
  <si>
    <t>VR302</t>
  </si>
  <si>
    <t>Клапан ручной настроечный УГЛОВОЙ НИЖНИЙ с доп. уплотнением ViEiR 1/2  (10/80шт)</t>
  </si>
  <si>
    <t>567.42 руб.</t>
  </si>
  <si>
    <t>RAR-210017</t>
  </si>
  <si>
    <t>VR303</t>
  </si>
  <si>
    <t>Клапан ручной настроечный УГЛОВОЙ НИЖНИЙ с доп. уплотнением ViEiR 3/4 (10/60шт)</t>
  </si>
  <si>
    <t>748.23 руб.</t>
  </si>
  <si>
    <t>RAR-210027</t>
  </si>
  <si>
    <t>VR316</t>
  </si>
  <si>
    <t>Клапан ручной настроечный УГЛОВОЙ НИЖНИЙ 1/2 LUX  с доп. уплотнением ViEiR (10/100шт)</t>
  </si>
  <si>
    <t>765.87 руб.</t>
  </si>
  <si>
    <t>RAR-210029</t>
  </si>
  <si>
    <t>VR317</t>
  </si>
  <si>
    <t>821.73 руб.</t>
  </si>
  <si>
    <t>VER-000926</t>
  </si>
  <si>
    <t>VR284-F</t>
  </si>
  <si>
    <t>Вентиль настроечный угловой нижний, белый 1/2" (80/1шт)</t>
  </si>
  <si>
    <t>465.99 руб.</t>
  </si>
  <si>
    <t>VER-001139</t>
  </si>
  <si>
    <t>VR284-C</t>
  </si>
  <si>
    <t>Вентиль настроечный угловой нижний, черный 1/2" (80/1шт)</t>
  </si>
  <si>
    <t>&gt;50</t>
  </si>
  <si>
    <t>Ручная арматура VALTEC</t>
  </si>
  <si>
    <t>Вентили ручные регулировочные VALTEC</t>
  </si>
  <si>
    <t>VLC-611001</t>
  </si>
  <si>
    <t>VT.004.N.04</t>
  </si>
  <si>
    <t>Кран двойной регул-ки (КРДП), 1/2" (6 /96шт)</t>
  </si>
  <si>
    <t>1 135.00 руб.</t>
  </si>
  <si>
    <t>&gt;100</t>
  </si>
  <si>
    <t>VLC-611002</t>
  </si>
  <si>
    <t>VT.004.N.05</t>
  </si>
  <si>
    <t>Кран двойной регулировки (КРДП) 3/4" (4 /24шт)</t>
  </si>
  <si>
    <t>2 559.00 руб.</t>
  </si>
  <si>
    <t>VLC-611003</t>
  </si>
  <si>
    <t>VT.007.N.04</t>
  </si>
  <si>
    <t>Клапан ручной угловой 1/2" (7 /105шт)</t>
  </si>
  <si>
    <t>795.00 руб.</t>
  </si>
  <si>
    <t>VLC-611004</t>
  </si>
  <si>
    <t>VT.007.N.05</t>
  </si>
  <si>
    <t>Клапан ручной угловой 3/4"  (7 /56шт)</t>
  </si>
  <si>
    <t>1 404.00 руб.</t>
  </si>
  <si>
    <t>VLC-611005</t>
  </si>
  <si>
    <t>VT.007.LN.04</t>
  </si>
  <si>
    <t>Клапан ручной угловой 1/2" (компактный)  (8 /120шт)</t>
  </si>
  <si>
    <t>625.00 руб.</t>
  </si>
  <si>
    <t>&gt;500</t>
  </si>
  <si>
    <t>VLC-611006</t>
  </si>
  <si>
    <t>VT.007.LN.05</t>
  </si>
  <si>
    <t>Клапан ручной угловой 3/4" (компактный)  (6 /72шт)</t>
  </si>
  <si>
    <t>1 019.00 руб.</t>
  </si>
  <si>
    <t>&gt;25</t>
  </si>
  <si>
    <t>VLC-611007</t>
  </si>
  <si>
    <t>VT.008.N.04</t>
  </si>
  <si>
    <t>Клапан ручной прямой 1/2"  (9 /108шт)</t>
  </si>
  <si>
    <t>938.00 руб.</t>
  </si>
  <si>
    <t>VLC-611008</t>
  </si>
  <si>
    <t>VT.008.N.05</t>
  </si>
  <si>
    <t>Клапан ручной прямой 3/4"  (6 /48шт)</t>
  </si>
  <si>
    <t>1 533.00 руб.</t>
  </si>
  <si>
    <t>VLC-611009</t>
  </si>
  <si>
    <t>VT.008.LN.04</t>
  </si>
  <si>
    <t>Клапан ручной прямой 1/2" (компактный)  (9 /135шт)</t>
  </si>
  <si>
    <t>689.00 руб.</t>
  </si>
  <si>
    <t>&gt;1000</t>
  </si>
  <si>
    <t>VLC-611010</t>
  </si>
  <si>
    <t>VT.008.LN.05</t>
  </si>
  <si>
    <t>Клапан ручной прямой 3/4" (компактный)  (7 /56шт)</t>
  </si>
  <si>
    <t>1 160.00 руб.</t>
  </si>
  <si>
    <t>VLC-611011</t>
  </si>
  <si>
    <t>VT.011.0.04</t>
  </si>
  <si>
    <t>Колпачок защитный 1/2", для клапанов VT.007/008 (50 /1200шт)</t>
  </si>
  <si>
    <t>16.00 руб.</t>
  </si>
  <si>
    <t>VLC-611012</t>
  </si>
  <si>
    <t>VT.011.0.05</t>
  </si>
  <si>
    <t>Колпачок защитный 3/4", для клапанов VT.007/008 (50 /600шт)</t>
  </si>
  <si>
    <t>21.00 руб.</t>
  </si>
  <si>
    <t>VLC-611013</t>
  </si>
  <si>
    <t>VT.017.N.04</t>
  </si>
  <si>
    <t>Клапан ручной для рад.  угловой 1/2" (9 /135шт)</t>
  </si>
  <si>
    <t>611.00 руб.</t>
  </si>
  <si>
    <t>VLC-611014</t>
  </si>
  <si>
    <t>VT.018.N.04</t>
  </si>
  <si>
    <t>Клапан ручной для рад. прямой 1/2" (9 /135шт)</t>
  </si>
  <si>
    <t>643.00 руб.</t>
  </si>
  <si>
    <t>Клапана ручные настроечные VALTEC</t>
  </si>
  <si>
    <t>VLC-611015</t>
  </si>
  <si>
    <t>VT.019.N.04</t>
  </si>
  <si>
    <t>Клапан настроечный угловой 1/2"  (10 /80шт)</t>
  </si>
  <si>
    <t>1 071.00 руб.</t>
  </si>
  <si>
    <t>VLC-611016</t>
  </si>
  <si>
    <t>VT.019.N.05</t>
  </si>
  <si>
    <t>Клапан настроечный угловой 3/4"  (10 /80шт)</t>
  </si>
  <si>
    <t>1 613.00 руб.</t>
  </si>
  <si>
    <t>VLC-611017</t>
  </si>
  <si>
    <t>VT.019.NR.04</t>
  </si>
  <si>
    <t>Клапан настроечный угловой 1/2" (с доп. уплотнением)  (12 /96шт)</t>
  </si>
  <si>
    <t>617.00 руб.</t>
  </si>
  <si>
    <t>VLC-611018</t>
  </si>
  <si>
    <t>VT.019.NER.04</t>
  </si>
  <si>
    <t>Клапан настроечный угловой (с доп. уплотнением) 1/2" * Евроконус</t>
  </si>
  <si>
    <t>613.00 руб.</t>
  </si>
  <si>
    <t>VLC-611019</t>
  </si>
  <si>
    <t>VT.020.N.04</t>
  </si>
  <si>
    <t>Клапан настроечный прямой 1/2"  (10 /80шт)</t>
  </si>
  <si>
    <t>1 205.00 руб.</t>
  </si>
  <si>
    <t>VLC-611020</t>
  </si>
  <si>
    <t>VT.020.N.05</t>
  </si>
  <si>
    <t>Клапан настроечный прямой 3/4" (10 /80шт)</t>
  </si>
  <si>
    <t>1 708.00 руб.</t>
  </si>
  <si>
    <t>VLC-611021</t>
  </si>
  <si>
    <t>VT.020.NR.04</t>
  </si>
  <si>
    <t>Клапан настроечный прямой 1/2" (с доп. уплотнением) (12 /96шт)</t>
  </si>
  <si>
    <t>695.00 руб.</t>
  </si>
  <si>
    <t>VLC-611022</t>
  </si>
  <si>
    <t>VT.020.NER.04</t>
  </si>
  <si>
    <t>Клапан настроечный прямой (с доп. уплотнением) 1/2" * Евроконус</t>
  </si>
  <si>
    <t>650.00 руб.</t>
  </si>
  <si>
    <t>Ручная арматура ZEGOR</t>
  </si>
  <si>
    <t>ZGR-000060</t>
  </si>
  <si>
    <t>QS-3461</t>
  </si>
  <si>
    <t>Вентиль ZEGOR ручной регулировки ВЕРХНИЙ УГЛОВОЙ с доп. уплотнением 1/2" (8/80шт)</t>
  </si>
  <si>
    <t>483.04 руб.</t>
  </si>
  <si>
    <t>ZGR-000061</t>
  </si>
  <si>
    <t>QS-3462</t>
  </si>
  <si>
    <t>Вентиль ZEGOR ручной регулировки ВЕРХНИЙ ПРЯМОЙ с доп. уплотнением 1/2" (8/80шт)</t>
  </si>
  <si>
    <t>528.35 руб.</t>
  </si>
  <si>
    <t>ZGR-000062</t>
  </si>
  <si>
    <t>QS-3451</t>
  </si>
  <si>
    <t>Клапан ZEGOR ручной настроечный НИЖНИЙ УГЛОВОЙ с доп. уплотнением 1/2  (20/160шт)</t>
  </si>
  <si>
    <t>421.86 руб.</t>
  </si>
  <si>
    <t>ZGR-000063</t>
  </si>
  <si>
    <t>QS-3452</t>
  </si>
  <si>
    <t>Клапан ZEGOR ручной настроечный НИЖНИЙ ПРЯМОЙ с доп. уплотнением 1/2  (20/160шт)</t>
  </si>
  <si>
    <t>403.42 руб.</t>
  </si>
  <si>
    <t>ZGR-000157</t>
  </si>
  <si>
    <t>QS-3651</t>
  </si>
  <si>
    <t>Клапан ZEGOR ручной настроечный НИЖНИЙ УГЛОВОЙ с доп. уплотнением 3/4  (10/120шт)</t>
  </si>
  <si>
    <t>581.24 руб.</t>
  </si>
  <si>
    <t>ZGR-000158</t>
  </si>
  <si>
    <t>QS-3652</t>
  </si>
  <si>
    <t>Клапан ZEGOR ручной настроечный НИЖНИЙ ПРЯМОЙ с доп. уплотнением 3/4  (10/120шт)</t>
  </si>
  <si>
    <t>537.89 руб.</t>
  </si>
  <si>
    <t>ZGR-000159</t>
  </si>
  <si>
    <t>QS-3661</t>
  </si>
  <si>
    <t>Вентиль ZEGOR ручной регулировки ВЕРХНИЙ УГЛОВОЙ с доп. уплотнением 3/4" (8/72шт)</t>
  </si>
  <si>
    <t>622.82 руб.</t>
  </si>
  <si>
    <t>ZGR-000160</t>
  </si>
  <si>
    <t>QS-3662</t>
  </si>
  <si>
    <t>Вентиль ZEGOR ручной регулировки ВЕРХНИЙ ПРЯМОЙ с доп. уплотнением 3/4" (8/72шт)</t>
  </si>
  <si>
    <t>641.70 руб.</t>
  </si>
  <si>
    <t>Ручная арматура VIVALDO</t>
  </si>
  <si>
    <t>VIV-101009</t>
  </si>
  <si>
    <t>ARV-WH</t>
  </si>
  <si>
    <t>Комплект подключения радиатора РУЧНОЙ УГЛОВОЙ 1/2" БЕЛЫЙ в блистере VIVALDO (30шт)А</t>
  </si>
  <si>
    <t>2 690.00 руб.</t>
  </si>
  <si>
    <t>VIV-101010</t>
  </si>
  <si>
    <t>ARV-CR</t>
  </si>
  <si>
    <t>Комплект подключения радиатора РУЧНОЙ УГЛОВОЙ 1/2" ХРОМ в блистере VIVALDO (30шт)В</t>
  </si>
  <si>
    <t>2 490.00 руб.</t>
  </si>
  <si>
    <t>VIV-101011</t>
  </si>
  <si>
    <t>ARV-BL</t>
  </si>
  <si>
    <t>Комплект подключения радиатора РУЧНОЙ УГЛОВОЙ 1/2" ЧЕРНЫЙ в блистере VIVALDO (30шт)А</t>
  </si>
  <si>
    <t>VIV-101012</t>
  </si>
  <si>
    <t>ARV-AT</t>
  </si>
  <si>
    <t>Комплект подключения радиатора РУЧНОЙ УГЛОВОЙ 1/2" АНТРАЦИТ (черный матовый) блистер VIVALDO (30шт)В</t>
  </si>
  <si>
    <t>VIV-101013</t>
  </si>
  <si>
    <t>SRV-WH</t>
  </si>
  <si>
    <t>Комплект подключения радиатора РУЧНОЙ прямой 1/2" БЕЛЫЙ в блистере VIVALDO (30шт)В</t>
  </si>
  <si>
    <t>2 990.00 руб.</t>
  </si>
  <si>
    <t>VIV-101014</t>
  </si>
  <si>
    <t>SRV-CR</t>
  </si>
  <si>
    <t>Комплект подключения радиатора РУЧНОЙ прямой 1/2" ХРОМ в блистере VIVALDO (30шт)В</t>
  </si>
  <si>
    <t>2 790.00 руб.</t>
  </si>
  <si>
    <t>VIV-101015</t>
  </si>
  <si>
    <t>SRV-BL</t>
  </si>
  <si>
    <t>Комплект подключения радиатора РУЧНОЙ прямой 1/2" ЧЕРНЫЙ в блистере VIVALDO (30шт)В</t>
  </si>
  <si>
    <t>VIV-101016</t>
  </si>
  <si>
    <t>SRV-AT</t>
  </si>
  <si>
    <t>Комплект подключения радиатора РУЧНОЙ прямой 1/2" АНТРАЦИТ (черный матовый) блистер VIVALDO (30шт)С</t>
  </si>
  <si>
    <t>Термостатическая регулирующая арматура</t>
  </si>
  <si>
    <t>Термостатическая арматура VIEIR</t>
  </si>
  <si>
    <t>Клапана термостатические VIEIR</t>
  </si>
  <si>
    <t>RAR-120007</t>
  </si>
  <si>
    <t>VR282</t>
  </si>
  <si>
    <t>Клапан термостатический (M30x1,5) ПРЯМОЙ VR 1/2" (1 /60шт)</t>
  </si>
  <si>
    <t>676.20 руб.</t>
  </si>
  <si>
    <t>RAR-120008</t>
  </si>
  <si>
    <t>VR283</t>
  </si>
  <si>
    <t>Клапан термостатический (M30x1,5) ПРЯМОЙ VR 3/4" (1 /60шт)</t>
  </si>
  <si>
    <t>937.86 руб.</t>
  </si>
  <si>
    <t>RAR-120009</t>
  </si>
  <si>
    <t>VR280</t>
  </si>
  <si>
    <t>Клапан термостатический (M30x1,5) УГЛОВОЙ VR 1/2" (10/60шт)</t>
  </si>
  <si>
    <t>RAR-120010</t>
  </si>
  <si>
    <t>VR281</t>
  </si>
  <si>
    <t>Клапан термостатический (M30x1,5) УГЛОВОЙ VR 3/4" (10/60шт)</t>
  </si>
  <si>
    <t>858.48 руб.</t>
  </si>
  <si>
    <t>RAR-120019</t>
  </si>
  <si>
    <t>VR348</t>
  </si>
  <si>
    <t>Клапан ОСЕВОЙ термостатический (M30X1,5)  1/2" ViEiR (10/60шт)</t>
  </si>
  <si>
    <t>668.85 руб.</t>
  </si>
  <si>
    <t>VER-001082</t>
  </si>
  <si>
    <t>VR280-C</t>
  </si>
  <si>
    <t>Вентиль термостатический угловой верхний, черный 1/2" (80/10шт)</t>
  </si>
  <si>
    <t>664.44 руб.</t>
  </si>
  <si>
    <t>VER-001083</t>
  </si>
  <si>
    <t>VR280-F</t>
  </si>
  <si>
    <t>Вентиль термостатический угловой верхний, белый 1/2" (80/10шт)</t>
  </si>
  <si>
    <t>Комплекты термостатические VIEIR</t>
  </si>
  <si>
    <t>RAR-120001</t>
  </si>
  <si>
    <t>VR312</t>
  </si>
  <si>
    <t>Комплект термостатический VR для подключения рад-ра 1/2 ПРЯМОЙ (3 в 1 ) (1/25шт)</t>
  </si>
  <si>
    <t>1 486.17 руб.</t>
  </si>
  <si>
    <t>RAR-120002</t>
  </si>
  <si>
    <t>VR313</t>
  </si>
  <si>
    <t>Комплект термостатический VR для подключения рад-ра 3/4 ПРЯМОЙ (3 в 1 ) (1/25шт)</t>
  </si>
  <si>
    <t>1 902.18 руб.</t>
  </si>
  <si>
    <t>RAR-120003</t>
  </si>
  <si>
    <t>VR310</t>
  </si>
  <si>
    <t>Комплект термостатический VR для подключения рад-ра 1/2 УГЛОВОЙ (3 в 1 ) (1/25шт)</t>
  </si>
  <si>
    <t>1 397.97 руб.</t>
  </si>
  <si>
    <t>RAR-120004</t>
  </si>
  <si>
    <t>VR311</t>
  </si>
  <si>
    <t>Комплект термостатический VR для подключения рад-ра 3/4 УГЛОВОЙ (3 в 1 ) (1/25шт)</t>
  </si>
  <si>
    <t>1 793.40 руб.</t>
  </si>
  <si>
    <t>RAR-120038</t>
  </si>
  <si>
    <t>VR342</t>
  </si>
  <si>
    <t>Комплект термостатический VR для подключения рад-ра 1/2 УГЛОВОЙ (2 в 1 - регул.клап+термоголовка)</t>
  </si>
  <si>
    <t>964.32 руб.</t>
  </si>
  <si>
    <t>RAR-120039</t>
  </si>
  <si>
    <t>VR343</t>
  </si>
  <si>
    <t>Комплект термостатический VR для подключения рад-ра 1/2 ПРЯМОЙ (2 в 1 - регул.клап+термоголовка)</t>
  </si>
  <si>
    <t>1 109.85 руб.</t>
  </si>
  <si>
    <t>RAR-120040</t>
  </si>
  <si>
    <t>VR341</t>
  </si>
  <si>
    <t>Комплект термостатический RTL  для подключ рад-ра 1/2 ПРЯМОЙ VIEIR (2 в 1 - регул.клап+термоголовка)</t>
  </si>
  <si>
    <t>1 727.25 руб.</t>
  </si>
  <si>
    <t>RAR-120100</t>
  </si>
  <si>
    <t>VR340</t>
  </si>
  <si>
    <t>Комплект ОСЕВОЙ термостатический VR для  рад-ра 1/2 угловой (3 в 1) (1/25шт)</t>
  </si>
  <si>
    <t>1 564.08 руб.</t>
  </si>
  <si>
    <t>VER-000641</t>
  </si>
  <si>
    <t>VR310-F</t>
  </si>
  <si>
    <t>Комплект терморегулирующий 1/2"  УГЛОВОЙ (25/1шт) "ViEiR"</t>
  </si>
  <si>
    <t>1 908.06 руб.</t>
  </si>
  <si>
    <t>VER-000642</t>
  </si>
  <si>
    <t>VR310-C</t>
  </si>
  <si>
    <t>VER-001518</t>
  </si>
  <si>
    <t>VR340-F</t>
  </si>
  <si>
    <t>Комплект терморегулирующий осевой 1/2" БЕЛЫЙ (25/5шт)</t>
  </si>
  <si>
    <t>1 903.65 руб.</t>
  </si>
  <si>
    <t>VER-001519</t>
  </si>
  <si>
    <t>VR340-C</t>
  </si>
  <si>
    <t>Комплект терморегулирующий осевой 1/2" ЧЕРНЫЙ (25/5шт)</t>
  </si>
  <si>
    <t>VER-001520</t>
  </si>
  <si>
    <t>VR340-G</t>
  </si>
  <si>
    <t>Комплект терморегулирующий осевой 1/2" СЕРЫЙ (25/5шт)</t>
  </si>
  <si>
    <t>VER-001649</t>
  </si>
  <si>
    <t>VR501</t>
  </si>
  <si>
    <t>Комплект терморегулирующий для радиаторов 1/2"- Ø15мм (36/6шт)</t>
  </si>
  <si>
    <t>1 909.53 руб.</t>
  </si>
  <si>
    <t>VER-001650</t>
  </si>
  <si>
    <t>VR501-F</t>
  </si>
  <si>
    <t>2 350.53 руб.</t>
  </si>
  <si>
    <t>VER-001651</t>
  </si>
  <si>
    <t>VR501-C</t>
  </si>
  <si>
    <t>VER-001652</t>
  </si>
  <si>
    <t>VR501-G</t>
  </si>
  <si>
    <t>VER-001653</t>
  </si>
  <si>
    <t>VR500</t>
  </si>
  <si>
    <t>1 916.88 руб.</t>
  </si>
  <si>
    <t>VER-001654</t>
  </si>
  <si>
    <t>VR500-F</t>
  </si>
  <si>
    <t>2 354.94 руб.</t>
  </si>
  <si>
    <t>VER-001655</t>
  </si>
  <si>
    <t>VR500-C</t>
  </si>
  <si>
    <t>VER-001656</t>
  </si>
  <si>
    <t>VR500-G</t>
  </si>
  <si>
    <t>Термостатическая арматура VALTEC</t>
  </si>
  <si>
    <t>Клапана термостатические VALTEC</t>
  </si>
  <si>
    <t>VLC-612011</t>
  </si>
  <si>
    <t>VT.031.N.04</t>
  </si>
  <si>
    <t>Клапан термостатический для рад. угловой 1/2" (10 /80шт)</t>
  </si>
  <si>
    <t>1 541.00 руб.</t>
  </si>
  <si>
    <t>VLC-612012</t>
  </si>
  <si>
    <t>VT.031.N.05</t>
  </si>
  <si>
    <t>Клапан термостатический для рад. угловой 3/4" (10 /80шт)</t>
  </si>
  <si>
    <t>2 153.00 руб.</t>
  </si>
  <si>
    <t>VLC-612013</t>
  </si>
  <si>
    <t>VT.031.NR.04</t>
  </si>
  <si>
    <t>Клапан термостатический для рад. угловой 1/2"  (с доп. уплотнением)  (15 /60шт)</t>
  </si>
  <si>
    <t>919.00 руб.</t>
  </si>
  <si>
    <t>VLC-612014</t>
  </si>
  <si>
    <t>VT.031.NER.04</t>
  </si>
  <si>
    <t>Клапан термостатический для рад. угловой (с доп. уплотнением) 1/2" * Евроконус</t>
  </si>
  <si>
    <t>944.00 руб.</t>
  </si>
  <si>
    <t>VLC-612015</t>
  </si>
  <si>
    <t>VT.032.N.04</t>
  </si>
  <si>
    <t>Клапан термостатический для рад. прямой 1/2"   (10 /80шт)</t>
  </si>
  <si>
    <t>1 673.00 руб.</t>
  </si>
  <si>
    <t>VLC-612016</t>
  </si>
  <si>
    <t>VT.032.N.05</t>
  </si>
  <si>
    <t>Клапан термостатический для рад. прямой 3/4" (10 /80шт)</t>
  </si>
  <si>
    <t>2 216.00 руб.</t>
  </si>
  <si>
    <t>VLC-612017</t>
  </si>
  <si>
    <t>VT.032.NR.04</t>
  </si>
  <si>
    <t>Клапан термостатический для рад. прямой 1/2"  (с доп. уплотнением) (15 /60шт)</t>
  </si>
  <si>
    <t>907.00 руб.</t>
  </si>
  <si>
    <t>VLC-612018</t>
  </si>
  <si>
    <t>VT.032.NER.04</t>
  </si>
  <si>
    <t>Клапан термостатический для рад. прямой (с доп. уплотнением) 1/2" * Евроконус</t>
  </si>
  <si>
    <t>914.00 руб.</t>
  </si>
  <si>
    <t>VLC-612019</t>
  </si>
  <si>
    <t>VT.033.N.04</t>
  </si>
  <si>
    <t>Клапан термост-ий повышенной пропускной спос-ти угл., 1/2"  (8 /96шт)</t>
  </si>
  <si>
    <t>1 116.00 руб.</t>
  </si>
  <si>
    <t>VLC-612020</t>
  </si>
  <si>
    <t>VT.033.N.05</t>
  </si>
  <si>
    <t>Клапан термост-ий повышенной пропускной спос-ти угл., 3/4"  (4 /64шт)</t>
  </si>
  <si>
    <t>1 751.00 руб.</t>
  </si>
  <si>
    <t>VLC-612021</t>
  </si>
  <si>
    <t>VT.034.N.04</t>
  </si>
  <si>
    <t>Клапан термост-ий повышенной пропускной спос-ти прям., 1/2"  (8 /96шт)</t>
  </si>
  <si>
    <t>1 192.00 руб.</t>
  </si>
  <si>
    <t>VLC-612022</t>
  </si>
  <si>
    <t>VT.034.N.05</t>
  </si>
  <si>
    <t>Клапан термост-ий повышенной пропускной спос-ти прям., 3/4"  (5 /60шт)</t>
  </si>
  <si>
    <t>1 974.00 руб.</t>
  </si>
  <si>
    <t>VLC-612023</t>
  </si>
  <si>
    <t>VT.035.L.04</t>
  </si>
  <si>
    <t>Клапан термост-ий под приварку лев.  (5 /36шт)</t>
  </si>
  <si>
    <t>1 002.00 руб.</t>
  </si>
  <si>
    <t>VLC-612024</t>
  </si>
  <si>
    <t>VT.035.R.04</t>
  </si>
  <si>
    <t>Клапан термост-ий под приварку прав.  (5 /36шт)</t>
  </si>
  <si>
    <t>VLC-612025</t>
  </si>
  <si>
    <t>VT.037.N.04</t>
  </si>
  <si>
    <t>Клапан термостатический для радиатора угловой с преднастройкой (KV 0,1-0,6) 1/2" (10 /80шт)</t>
  </si>
  <si>
    <t>1 715.00 руб.</t>
  </si>
  <si>
    <t>VLC-612026</t>
  </si>
  <si>
    <t>VT.037.N.05</t>
  </si>
  <si>
    <t>Клапан термостатический для радиатора угловой с преднастройкой (KV 0,1-0,6) 3/4"  (10 /80шт)</t>
  </si>
  <si>
    <t>2 357.00 руб.</t>
  </si>
  <si>
    <t>VLC-612027</t>
  </si>
  <si>
    <t>VT.038.N.04</t>
  </si>
  <si>
    <t>Клапан термостатический для радиатора прямой с преднастройкой (KV 0,1-0,6) 1/2" (10 /80шт)</t>
  </si>
  <si>
    <t>1 963.00 руб.</t>
  </si>
  <si>
    <t>VLC-612028</t>
  </si>
  <si>
    <t>VT.038.N.05</t>
  </si>
  <si>
    <t>Клапан термостатический для радиатора прямой с преднастройкой (KV 0,1-0,6) 3/4" (10 /80шт)</t>
  </si>
  <si>
    <t>2 510.00 руб.</t>
  </si>
  <si>
    <t>VLC-612033</t>
  </si>
  <si>
    <t>VT.049.NE.04</t>
  </si>
  <si>
    <t>Клапан термост-ий для рад. угл-ой. с ОСЕВЫМ управл, предварительной настройкой, воздухоотводчиком Ев</t>
  </si>
  <si>
    <t>757.00 руб.</t>
  </si>
  <si>
    <t>VLC-612034</t>
  </si>
  <si>
    <t>VT.179.N.04</t>
  </si>
  <si>
    <t>Клапан термостатический для радиатора угловой с ОСЕВЫМ управлением 1/2" (10 /80шт)</t>
  </si>
  <si>
    <t>1 935.00 руб.</t>
  </si>
  <si>
    <t>VLC-612038</t>
  </si>
  <si>
    <t>VT.180.NER.04</t>
  </si>
  <si>
    <t>Клапан термост-ий с преднастр-ой ОСЕВОЙ (с доп. уплотн.), 1/2" с перех. на "евроконус"</t>
  </si>
  <si>
    <t>VLC-900441</t>
  </si>
  <si>
    <t>VT.PTV.30.0</t>
  </si>
  <si>
    <t>Запирающий латунный колпачок для термостатического клапана</t>
  </si>
  <si>
    <t>238.00 руб.</t>
  </si>
  <si>
    <t>VLC-901141</t>
  </si>
  <si>
    <t>VT.179.NRC.04</t>
  </si>
  <si>
    <t>Клапан радиаторный осевой с преднастройкой  DN15,  1/2 "</t>
  </si>
  <si>
    <t>948.00 руб.</t>
  </si>
  <si>
    <t>VLC-901142</t>
  </si>
  <si>
    <t>VT.037.NRC.04</t>
  </si>
  <si>
    <t>Клапан радиаторный угловой с преднастройкой DN15, 1/2 "</t>
  </si>
  <si>
    <t>772.00 руб.</t>
  </si>
  <si>
    <t>VLC-901143</t>
  </si>
  <si>
    <t>VT.038.NRC.04</t>
  </si>
  <si>
    <t>Клапан радиаторный прямой с преднастройкой DN15, 1/2 "</t>
  </si>
  <si>
    <t>889.00 руб.</t>
  </si>
  <si>
    <t>Комплекты термостатические VALTEC</t>
  </si>
  <si>
    <t>VLC-612029</t>
  </si>
  <si>
    <t>VT.045.N.04</t>
  </si>
  <si>
    <t>Комплект терморег-го оборуд-я д/рад., угловой 1/2" (термост-ая головка, термостат-й клапан, запорный</t>
  </si>
  <si>
    <t>2 194.00 руб.</t>
  </si>
  <si>
    <t>VLC-612030</t>
  </si>
  <si>
    <t>VT.046.N.04</t>
  </si>
  <si>
    <t>Комплект терморег-го оборуд-я д/рад., прямой 1/2" (термост-ая головка, термостат-й клапан, запорный</t>
  </si>
  <si>
    <t>2 384.00 руб.</t>
  </si>
  <si>
    <t>VLC-612031</t>
  </si>
  <si>
    <t>VT.047.N.04</t>
  </si>
  <si>
    <t>Клапан с термостатической головкой для рад. угловой 1/2"  (1 /22шт)</t>
  </si>
  <si>
    <t>1 421.00 руб.</t>
  </si>
  <si>
    <t>VLC-612032</t>
  </si>
  <si>
    <t>VT.048.N.04</t>
  </si>
  <si>
    <t>Клапан с термостатической головкой для рад. прямой 1/2"  (1 /22шт)</t>
  </si>
  <si>
    <t>VLC-612039</t>
  </si>
  <si>
    <t>VT.045.NER.04</t>
  </si>
  <si>
    <t>Компл. термор-го оборуд-я д/рад., угл., 1/2" с перех. на "евроконус" (терм.головка,терм.клап.,зап.кл</t>
  </si>
  <si>
    <t>2 102.00 руб.</t>
  </si>
  <si>
    <t>VLC-612040</t>
  </si>
  <si>
    <t>VT.046.NER.04</t>
  </si>
  <si>
    <t>Компл. термор-го оборуд-я д/рад., прям., 1/2" с перех. на "евроконус" (терм.головка,терм.клап.,зап.к</t>
  </si>
  <si>
    <t>1 932.00 руб.</t>
  </si>
  <si>
    <t>VLC-901144</t>
  </si>
  <si>
    <t>VT.045.BR.04</t>
  </si>
  <si>
    <t>Комплект терморегулирующего оборудования для радиатора угловой (черный) DN15, 1/2"</t>
  </si>
  <si>
    <t>2 264.00 руб.</t>
  </si>
  <si>
    <t>VLC-901145</t>
  </si>
  <si>
    <t>VT.045.GR.04</t>
  </si>
  <si>
    <t>Комплект терморегулирующего оборудования для радиатора угловой (серый) DN15, 1/2"</t>
  </si>
  <si>
    <t>VLC-901146</t>
  </si>
  <si>
    <t>VT.045.WR.04</t>
  </si>
  <si>
    <t>Комплект терморегулирующего оборудования для радиатора угловой (белый) DN15, 1/2"</t>
  </si>
  <si>
    <t>VLC-901147</t>
  </si>
  <si>
    <t>VT.046.BR.04</t>
  </si>
  <si>
    <t>Комплект терморегулирующего оборудования для радиатора прямой (черный) DN15, 1/2"</t>
  </si>
  <si>
    <t>2 371.00 руб.</t>
  </si>
  <si>
    <t>VLC-901148</t>
  </si>
  <si>
    <t>VT.046.GR.04</t>
  </si>
  <si>
    <t>Комплект терморегулирующего оборудования для радиатора прямой (серый) DN15, 1/2"</t>
  </si>
  <si>
    <t>VLC-901149</t>
  </si>
  <si>
    <t>VT.046.WR.04</t>
  </si>
  <si>
    <t>Комплект терморегулирующего оборудования для радиатора прямой (белый) DN15, 1/2"</t>
  </si>
  <si>
    <t>Термостатическая арматура ZEGOR</t>
  </si>
  <si>
    <t>ZGR-000064</t>
  </si>
  <si>
    <t>QS-3411</t>
  </si>
  <si>
    <t>Клапан угловой термостатический ZEGOR (M30x1,5) с доп. уплотнением 1/2" (10 /100шт)</t>
  </si>
  <si>
    <t>569.87 руб.</t>
  </si>
  <si>
    <t>ZGR-000065</t>
  </si>
  <si>
    <t>QS-3611</t>
  </si>
  <si>
    <t>Клапан угловой термостатический ZEGOR (M30x1,5) с доп. уплотнением 3/4" (10 /80шт)</t>
  </si>
  <si>
    <t>650.25 руб.</t>
  </si>
  <si>
    <t>ZGR-000066</t>
  </si>
  <si>
    <t>QS-3811</t>
  </si>
  <si>
    <t>Клапан угловой термостатический ZEGOR (M30x1,5) с доп. уплотнением 1" (6 /60шт)</t>
  </si>
  <si>
    <t>1 019.16 руб.</t>
  </si>
  <si>
    <t>ZGR-000067</t>
  </si>
  <si>
    <t>QS-3412</t>
  </si>
  <si>
    <t>Клапан прямой термостатический ZEGOR (M30x1,5) с доп. уплотнением 1/2" (10 /100шт)</t>
  </si>
  <si>
    <t>528.94 руб.</t>
  </si>
  <si>
    <t>ZGR-000068</t>
  </si>
  <si>
    <t>QS-3612</t>
  </si>
  <si>
    <t>Клапан прямой термостатический ZEGOR (M30x1,5) с доп. уплотнением 3/4" (10 /80шт)</t>
  </si>
  <si>
    <t>727.69 руб.</t>
  </si>
  <si>
    <t>ZGR-000069</t>
  </si>
  <si>
    <t>QS-3812</t>
  </si>
  <si>
    <t>Клапан прямой термостатический ZEGOR (M30x1,5) с доп. уплотнением 1" (6 /60шт)</t>
  </si>
  <si>
    <t>1 093.48 руб.</t>
  </si>
  <si>
    <t>Термостатическая арматура VIVALDO</t>
  </si>
  <si>
    <t>VIV-101001</t>
  </si>
  <si>
    <t>STRV-CR</t>
  </si>
  <si>
    <t>Комплект подключ рад-ра термостатич прямой 1/2" ХРОМ в блистере VIVALDO (20шт)С</t>
  </si>
  <si>
    <t>3 290.00 руб.</t>
  </si>
  <si>
    <t>VIV-101002</t>
  </si>
  <si>
    <t>STRV-WH</t>
  </si>
  <si>
    <t>Комплект подключ рад-ра термостатич прямой 1/2" БЕЛЫЙ в блистере VIVALDO (20шт)В</t>
  </si>
  <si>
    <t>3 390.00 руб.</t>
  </si>
  <si>
    <t>VIV-101003</t>
  </si>
  <si>
    <t>STRV-BL</t>
  </si>
  <si>
    <t>Комплект подключ рад-ра термостатич прямой 1/2" ЧЕРНЫЙ в блистере VIVALDO (20шт)В</t>
  </si>
  <si>
    <t>VIV-101004</t>
  </si>
  <si>
    <t>STRV-AT</t>
  </si>
  <si>
    <t>Комплект подключ рад-ра термостатич прямой 1/2" АНТРАЦИТ (черный матовый) в блистере VIVALDO (20шт)С</t>
  </si>
  <si>
    <t>VIV-101005</t>
  </si>
  <si>
    <t>ATRV-WH</t>
  </si>
  <si>
    <t>Комплект подключ рад-ра термостатич УГЛОВОЙ 1/2" БЕЛЫЙ в блистере VIVALDO (20шт)А</t>
  </si>
  <si>
    <t>VIV-101006</t>
  </si>
  <si>
    <t>ATRV-CR</t>
  </si>
  <si>
    <t>Комплект подключ рад-ра термостатич УГЛОВОЙ 1/2" ХРОМ в блистере VIVALDO (20шт)В</t>
  </si>
  <si>
    <t>3 190.00 руб.</t>
  </si>
  <si>
    <t>VIV-101007</t>
  </si>
  <si>
    <t>ATRV-BL</t>
  </si>
  <si>
    <t>Комплект подключ рад-ра термостатич УГЛОВОЙ 1/2" ЧЕРНЫЙ в блистере VIVALDO (20шт)А</t>
  </si>
  <si>
    <t>VIV-101008</t>
  </si>
  <si>
    <t>ATRV-AT</t>
  </si>
  <si>
    <t>Комплект подключ рад-ра термостатич УГЛОВОЙ 1/2" АНТРАЦИТ (черный матовый) в блистер VIVALDO (20шт)В</t>
  </si>
  <si>
    <t>VIV-101021</t>
  </si>
  <si>
    <t>AXTRV-CR</t>
  </si>
  <si>
    <t>Комплект термостатический ОСЕВОЙ 1/2" ХРОМ в блистере VIVALDO (20шт)С</t>
  </si>
  <si>
    <t>3 990.00 руб.</t>
  </si>
  <si>
    <t>VIV-101022</t>
  </si>
  <si>
    <t>AXTRV-WH</t>
  </si>
  <si>
    <t>Комплект термостатический ОСЕВОЙ 1/2" БЕЛЫЙ в блистере VIVALDO (20шт)С</t>
  </si>
  <si>
    <t>4 290.00 руб.</t>
  </si>
  <si>
    <t>VIV-101023</t>
  </si>
  <si>
    <t>AXTRV-BL</t>
  </si>
  <si>
    <t>Комплект термостатический ОСЕВОЙ 1/2" ЧЕРНЫЙ в блистере VIVALDO (20шт)С</t>
  </si>
  <si>
    <t>VIV-101024</t>
  </si>
  <si>
    <t>AXTRV-AT</t>
  </si>
  <si>
    <t>Комплект термостатический ОСЕВОЙ 1/2" АНТРАЦИТ (черный матовый) в блистере VIVALDO (20шт)С</t>
  </si>
  <si>
    <t>Термоголовки</t>
  </si>
  <si>
    <t>OTM-110673</t>
  </si>
  <si>
    <t>Головка термостатическая жидкостная 30х1,5 белая
 (100шт)</t>
  </si>
  <si>
    <t>258.21 руб.</t>
  </si>
  <si>
    <t>Термоголовки VALTEC</t>
  </si>
  <si>
    <t>VLC-612002</t>
  </si>
  <si>
    <t>VT.1000.0.0</t>
  </si>
  <si>
    <t>Термоголовка диап. регул-ки 6,5 - 27,5°C твердотельная (16 /128шт)</t>
  </si>
  <si>
    <t>1 501.00 руб.</t>
  </si>
  <si>
    <t>VLC-612003</t>
  </si>
  <si>
    <t>VT.1500.0.0</t>
  </si>
  <si>
    <t>Термоголовка диап. регул-ки 6,5 - 28°C жидкостная (1 /24шт)</t>
  </si>
  <si>
    <t>1 044.00 руб.</t>
  </si>
  <si>
    <t>VLC-612004</t>
  </si>
  <si>
    <t>VT.3000.0.0</t>
  </si>
  <si>
    <t>Термоголовка диап. регул-ки 6,5 - 27,5°C жидкостная (1 /24шт)</t>
  </si>
  <si>
    <t>654.00 руб.</t>
  </si>
  <si>
    <t>VLC-612005</t>
  </si>
  <si>
    <t>VT.5000.0.0</t>
  </si>
  <si>
    <t>Термоголовка диап. регул-ки 6,5 - 28°C жидкостная  (9 /72шт)</t>
  </si>
  <si>
    <t>1 953.00 руб.</t>
  </si>
  <si>
    <t>VLC-612006</t>
  </si>
  <si>
    <t>VT.5010.0.0</t>
  </si>
  <si>
    <t>Термоголовка с выносным настенным датчиком, диап. регул-ки 6,5 - 28°C, жидкостная (5 /40шт)</t>
  </si>
  <si>
    <t>4 024.00 руб.</t>
  </si>
  <si>
    <t>VLC-901139</t>
  </si>
  <si>
    <t>VT.3500.0.0</t>
  </si>
  <si>
    <t>Термостатическая головка жидкостная 6-28*С</t>
  </si>
  <si>
    <t>415.00 руб.</t>
  </si>
  <si>
    <t>VLC-901140</t>
  </si>
  <si>
    <t>VT.3510.0.0</t>
  </si>
  <si>
    <t>Термостатическая головка с выносным настенным датчиком 6-28*С</t>
  </si>
  <si>
    <t>1 340.00 руб.</t>
  </si>
  <si>
    <t>Термоголовки VIEIR</t>
  </si>
  <si>
    <t>RAR-120005</t>
  </si>
  <si>
    <t>VR334</t>
  </si>
  <si>
    <t>Термоголовка VR жидкостная M30x1,5 (1 /100шт)</t>
  </si>
  <si>
    <t>329.28 руб.</t>
  </si>
  <si>
    <t>RAR-120006</t>
  </si>
  <si>
    <t>VR292</t>
  </si>
  <si>
    <t>338.10 руб.</t>
  </si>
  <si>
    <t>RAR-120011</t>
  </si>
  <si>
    <t>VR288</t>
  </si>
  <si>
    <t>Термоголовка VIEIR жидкостная M30x1,5 (1 /100шт)</t>
  </si>
  <si>
    <t>326.34 руб.</t>
  </si>
  <si>
    <t>RAR-120012</t>
  </si>
  <si>
    <t>VR289</t>
  </si>
  <si>
    <t>439.53 руб.</t>
  </si>
  <si>
    <t>RAR-120014</t>
  </si>
  <si>
    <t>VR337</t>
  </si>
  <si>
    <t>320.46 руб.</t>
  </si>
  <si>
    <t>RAR-120015</t>
  </si>
  <si>
    <t>VR336</t>
  </si>
  <si>
    <t>317.52 руб.</t>
  </si>
  <si>
    <t>RAR-120016</t>
  </si>
  <si>
    <t>VR335</t>
  </si>
  <si>
    <t>RAR-120017</t>
  </si>
  <si>
    <t>VR330</t>
  </si>
  <si>
    <t>Термоголовка VIEIR с выносным настенным датчиком температуры жидкостная M30x1,5 (1 /100шт)</t>
  </si>
  <si>
    <t>956.97 руб.</t>
  </si>
  <si>
    <t>RAR-120020</t>
  </si>
  <si>
    <t>VR1125</t>
  </si>
  <si>
    <t>Термоголовка жидкостная (100/1шт)</t>
  </si>
  <si>
    <t>RAR-120021</t>
  </si>
  <si>
    <t>VR1126</t>
  </si>
  <si>
    <t>Термоголовка жидкостная  ViEiR  (100/1шт)</t>
  </si>
  <si>
    <t>355.74 руб.</t>
  </si>
  <si>
    <t>RAR-120042</t>
  </si>
  <si>
    <t>VR290A</t>
  </si>
  <si>
    <t>Термоголовка с погружным датчиком 30-70 °С  ViEiR  (50/1шт)</t>
  </si>
  <si>
    <t>940.80 руб.</t>
  </si>
  <si>
    <t>RAR-120043</t>
  </si>
  <si>
    <t>VR290B</t>
  </si>
  <si>
    <t>Термоголовка с погружным датчиком 50-90 °С  ViEiR  (50/1шт)</t>
  </si>
  <si>
    <t>VER-001610</t>
  </si>
  <si>
    <t>VR289-F</t>
  </si>
  <si>
    <t>Термоголовка жидкостная (60/1шт)</t>
  </si>
  <si>
    <t>540.96 руб.</t>
  </si>
  <si>
    <t>VER-001611</t>
  </si>
  <si>
    <t>VR289-C</t>
  </si>
  <si>
    <t>VER-001612</t>
  </si>
  <si>
    <t>VR289-G</t>
  </si>
  <si>
    <t>VER-001613</t>
  </si>
  <si>
    <t>VR299-F</t>
  </si>
  <si>
    <t>Термостатическая головка жидкостная (60/1шт)</t>
  </si>
  <si>
    <t>VER-001614</t>
  </si>
  <si>
    <t>VR299-C</t>
  </si>
  <si>
    <t>Термоголовки ZEGOR</t>
  </si>
  <si>
    <t>ZGR-000070</t>
  </si>
  <si>
    <t>QS-7001</t>
  </si>
  <si>
    <t>Термостатическая головка ZEGOR жидкостная,  М30 × 1,5, диапазон  от 6 до 28 ℃ (1/100шт)</t>
  </si>
  <si>
    <t>ZGR-000071</t>
  </si>
  <si>
    <t>QS-7002</t>
  </si>
  <si>
    <t>Термостатическая головка ZEGOR жидкостная,  М30 × 1,5, от 6 до 28 ℃ с погружным датчиком (1/50шт)</t>
  </si>
  <si>
    <t>1 149.98 руб.</t>
  </si>
  <si>
    <t>УТ000001596</t>
  </si>
  <si>
    <t>Термоголовка КРАСНАЯ жидкостная M30x1,5 (1/10шт)</t>
  </si>
  <si>
    <t>400.00 руб.</t>
  </si>
  <si>
    <t>УТ000001597</t>
  </si>
  <si>
    <t>Термоголовка СЕРАЯ жидкостная M30x1,5 (1/10шт)</t>
  </si>
  <si>
    <t>474.11 руб.</t>
  </si>
  <si>
    <t>УТ000001598</t>
  </si>
  <si>
    <t>Термоголовка СИНЯЯ жидкостная M30x1,5 (1/10шт)</t>
  </si>
  <si>
    <t>УТ000001599</t>
  </si>
  <si>
    <t>Термоголовка ЧЕРНАЯ жидкостная M30x1,5 (1/10шт)</t>
  </si>
  <si>
    <t>УТ000001785</t>
  </si>
  <si>
    <t>Термоголовка БЕЛАЯ жидкостная M30x1,5 (1/10шт)</t>
  </si>
  <si>
    <t>Узлы нижнего подключения</t>
  </si>
  <si>
    <t>SST-100190</t>
  </si>
  <si>
    <t>Узел для нижн. подкл. рад. прямой (c компл. адаптеров 1/2"), 3/4хЕвроконус REHAU</t>
  </si>
  <si>
    <t>892.42 руб.</t>
  </si>
  <si>
    <t>SST-100191</t>
  </si>
  <si>
    <t>Узел для нижн. подкл. рад. угловой (c компл. адаптеров 1/2"), 3/4хЕвроконус REHAU</t>
  </si>
  <si>
    <t>1 295.93 руб.</t>
  </si>
  <si>
    <t>Узлы нижнего подключения VALTEC (ручная регулировка)</t>
  </si>
  <si>
    <t>VLC-611023</t>
  </si>
  <si>
    <t>VT.022.N.E04050</t>
  </si>
  <si>
    <t>Инжекторный узел для подкл. рад. 1/2"х50%  (5 /40шт)</t>
  </si>
  <si>
    <t>3 524.00 руб.</t>
  </si>
  <si>
    <t>VLC-611024</t>
  </si>
  <si>
    <t>VT.022.N.E04100</t>
  </si>
  <si>
    <t>Инжекторный узел для подкл. рад. 1/2"х100% (5 /40шт)</t>
  </si>
  <si>
    <t>3 389.00 руб.</t>
  </si>
  <si>
    <t>VLC-611025</t>
  </si>
  <si>
    <t>VT.345R.N.05</t>
  </si>
  <si>
    <t>Кран для нижнего подкл. рад. (25 /150шт)</t>
  </si>
  <si>
    <t>621.00 руб.</t>
  </si>
  <si>
    <t>VLC-611026</t>
  </si>
  <si>
    <t>VT.345K.N.E04</t>
  </si>
  <si>
    <t>Узел для нижнего подкл. рад. (комплект) (9 /54шт)</t>
  </si>
  <si>
    <t>1 328.00 руб.</t>
  </si>
  <si>
    <t>VLC-611027</t>
  </si>
  <si>
    <t>VT.345.NA.05</t>
  </si>
  <si>
    <t>Узел нижнего подключения радиатора, угловой (1 /40шт)</t>
  </si>
  <si>
    <t>931.00 руб.</t>
  </si>
  <si>
    <t>VLC-611028</t>
  </si>
  <si>
    <t>VT.345.KNA.E04</t>
  </si>
  <si>
    <t>Узел угловой для нижн. Подкл. Рад. (c компл. адаптеров 1/2"), 3/4хЕвроконус</t>
  </si>
  <si>
    <t>1 580.00 руб.</t>
  </si>
  <si>
    <t>VLC-611029</t>
  </si>
  <si>
    <t>VT.AVK01.N.E04</t>
  </si>
  <si>
    <t>Адаптер для узла нижнего подкл. рад., Евроконус х 1/2" (10 /400шт)</t>
  </si>
  <si>
    <t>153.00 руб.</t>
  </si>
  <si>
    <t>VLC-901137</t>
  </si>
  <si>
    <t>VT.345.NE.05</t>
  </si>
  <si>
    <t>Узел для нижнего подключения радиатора (без адаптеров) 3/4" Евроконус</t>
  </si>
  <si>
    <t>1 003.00 руб.</t>
  </si>
  <si>
    <t>VLC-901138</t>
  </si>
  <si>
    <t>VT.345.ANE.05</t>
  </si>
  <si>
    <t>Узел угловой для нижнего подключения радиатора (без адаптеров) 3/4" Евроконус</t>
  </si>
  <si>
    <t>1 282.00 руб.</t>
  </si>
  <si>
    <t>Узлы нижнего подключения VIEIR (ручная регулировка)</t>
  </si>
  <si>
    <t>RAR-210009</t>
  </si>
  <si>
    <t>VR308</t>
  </si>
  <si>
    <t>Узел для нижн. подкл. рад. прямой (c компл. адаптеров 1/2"), 3/4хЕвроконус (4/50шт)</t>
  </si>
  <si>
    <t>974.61 руб.</t>
  </si>
  <si>
    <t>RAR-210023</t>
  </si>
  <si>
    <t>VR309</t>
  </si>
  <si>
    <t>Узел для нижн. подкл. рад. угловой (c компл. адаптеров 1/2"), 3/4хЕвроконус (5/50шт)</t>
  </si>
  <si>
    <t>946.68 руб.</t>
  </si>
  <si>
    <t>VER-000637</t>
  </si>
  <si>
    <t>VR308-C</t>
  </si>
  <si>
    <t>Узел нижнего подключения радиатора, 3/4" ПРЯМОЙ ЧЕРНЫЙ с адаптерами (48/1шт)</t>
  </si>
  <si>
    <t>1 200.99 руб.</t>
  </si>
  <si>
    <t>VER-000638</t>
  </si>
  <si>
    <t>VR308-F</t>
  </si>
  <si>
    <t>Узел нижнего подключения радиатора, 3/4" ПРЯМОЙ БЕЛЫЙ с адаптерами (48/1шт)</t>
  </si>
  <si>
    <t>VER-000639</t>
  </si>
  <si>
    <t>VR309-C</t>
  </si>
  <si>
    <t>Узел нижнего подключения радиатора, 3/4" УГЛОВОЙ ЧЕРНЫЙ с адаптерами (48/1шт)</t>
  </si>
  <si>
    <t>1 171.59 руб.</t>
  </si>
  <si>
    <t>VER-000640</t>
  </si>
  <si>
    <t>VR309-F</t>
  </si>
  <si>
    <t>Узел нижнего подключения радиатора, 3/4" УГЛОВОЙ БЕЛЫЙ с адаптерами (48/1шт)</t>
  </si>
  <si>
    <t>VER-000699</t>
  </si>
  <si>
    <t>VRD34M</t>
  </si>
  <si>
    <t>Ниппель переходной для узла подключения радиатора 1/2"M*3/4"M (60/5шт)</t>
  </si>
  <si>
    <t>91.14 руб.</t>
  </si>
  <si>
    <t>VER-001155</t>
  </si>
  <si>
    <t>VR1155</t>
  </si>
  <si>
    <t>Кран ПРЯМОЙ 3/4"x1/2" нижнего подключения для радиатора раздельный (100/1шт)</t>
  </si>
  <si>
    <t>443.94 руб.</t>
  </si>
  <si>
    <t>VER-001156</t>
  </si>
  <si>
    <t>VR1156</t>
  </si>
  <si>
    <t>Кран УГЛОВОЙ 3/4"x1/2" нижнего подключения для радиатора раздельный (100/1шт)</t>
  </si>
  <si>
    <t>496.86 руб.</t>
  </si>
  <si>
    <t>VER-001800</t>
  </si>
  <si>
    <t>V3001.11</t>
  </si>
  <si>
    <t>Узел радиаторный со встроенными кранами и байпасом, прямой 3/4" (48/1шт)</t>
  </si>
  <si>
    <t>1 142.19 руб.</t>
  </si>
  <si>
    <t>VER-001801</t>
  </si>
  <si>
    <t>V3001.10</t>
  </si>
  <si>
    <t>Узел радиаторный со встроенными кранами и байпасом, угловой 3/4" (48/1шт)</t>
  </si>
  <si>
    <t>1 334.76 руб.</t>
  </si>
  <si>
    <t>Узлы нижнего подключения VALTEC (термостатические)</t>
  </si>
  <si>
    <t>VLC-612001</t>
  </si>
  <si>
    <t>VT.AD304.0.1000</t>
  </si>
  <si>
    <t>Трубка из нерж. стали D=15 мм, L=1 м (1 /50шт)</t>
  </si>
  <si>
    <t>VLC-612007</t>
  </si>
  <si>
    <t>VT.225K.N.E04050</t>
  </si>
  <si>
    <t>Термостатический узел для нижнего подкл. рад. Однотрубная система (комплект) 1/2"х50%  (1 /32шт)</t>
  </si>
  <si>
    <t>4 949.00 руб.</t>
  </si>
  <si>
    <t>VLC-612008</t>
  </si>
  <si>
    <t>VT.225K.N.E04100</t>
  </si>
  <si>
    <t>Термостатический узел для нижнего подкл. рад. Двухтрубная система (комплект) 1/2"х100% (1 /32шт)</t>
  </si>
  <si>
    <t>4 623.00 руб.</t>
  </si>
  <si>
    <t>VLC-612009</t>
  </si>
  <si>
    <t>VT.025.N.E04050</t>
  </si>
  <si>
    <t>Инжекторный узел для подкл. рад.. 1/2"x50% (5 /40шт)</t>
  </si>
  <si>
    <t>4 638.00 руб.</t>
  </si>
  <si>
    <t>VLC-612010</t>
  </si>
  <si>
    <t>VT.025.N.E04100</t>
  </si>
  <si>
    <t>Инжекторный узел для подкл. рад.. 1/2"x100% (5 /40шт)</t>
  </si>
  <si>
    <t>Узлы нижнего подключения VIEIR (термостатические)</t>
  </si>
  <si>
    <t>RAR-120018</t>
  </si>
  <si>
    <t>VR349</t>
  </si>
  <si>
    <t>Клапан ОСЕВОЙ термостатич. (M30X1,5) 3/4"ЕВРОКОНУС х1/2" ViEiR (комплект + VR350+VR318A) (60/1шт)</t>
  </si>
  <si>
    <t>RAR-120022</t>
  </si>
  <si>
    <t>VR318A</t>
  </si>
  <si>
    <t>Трубка из нерж. стали D=15 мм, L=600мм (1 /50шт)</t>
  </si>
  <si>
    <t>260.19 руб.</t>
  </si>
  <si>
    <t>RAR-120023</t>
  </si>
  <si>
    <t>VR320A</t>
  </si>
  <si>
    <t>Трубка нержавеющая  ф12*450мм  ViEiR (1шт)</t>
  </si>
  <si>
    <t>161.70 руб.</t>
  </si>
  <si>
    <t>RAR-210018</t>
  </si>
  <si>
    <t>VR321A</t>
  </si>
  <si>
    <t>Клапан термостатич. (M30X1,5) осевой для рад. с воздух. и доп. упл. (компл VR318+VR318A) (1/50шт)</t>
  </si>
  <si>
    <t>939.33 руб.</t>
  </si>
  <si>
    <t>RAR-210019</t>
  </si>
  <si>
    <t>VR318</t>
  </si>
  <si>
    <t>Узел ниж подключ рад 4-х ход 1 и 2 труб система, вращение 360* ViEiR (компл VR321A+VR318A) (50/1шт)</t>
  </si>
  <si>
    <t>1 202.46 руб.</t>
  </si>
  <si>
    <t>RAR-210021</t>
  </si>
  <si>
    <t>VR350</t>
  </si>
  <si>
    <t>Узел ниж подключ 4-х ходовой двухтруб система 100%  ViEiR (исполь с VR 349 + VR318A (50/1шт)</t>
  </si>
  <si>
    <t>1 287.72 руб.</t>
  </si>
  <si>
    <t>RAR-210022</t>
  </si>
  <si>
    <t>VR320</t>
  </si>
  <si>
    <t>Узел термост для одноточеч ниж подключ рад (M30X1,5) 1 и 2 труб система (исполь с VR320A) (30/1шт)</t>
  </si>
  <si>
    <t>1 593.48 руб.</t>
  </si>
  <si>
    <t>VER-000537</t>
  </si>
  <si>
    <t>VR339</t>
  </si>
  <si>
    <t>Термостатический узел одноточечный нижней установки радиатора 1/2" "ViEiR" (60/1шт)</t>
  </si>
  <si>
    <t>1 800.75 руб.</t>
  </si>
  <si>
    <t>VER-000673</t>
  </si>
  <si>
    <t>VR1620-A</t>
  </si>
  <si>
    <t>Евроконус для узла ручной регулировки 16x2.2" (240/60шт)</t>
  </si>
  <si>
    <t>154.35 руб.</t>
  </si>
  <si>
    <t>VER-000674</t>
  </si>
  <si>
    <t>VR1620-B</t>
  </si>
  <si>
    <t>Евроконус для узла ручной регулировки 16x2.0" (240/60шт)</t>
  </si>
  <si>
    <t>167.58 руб.</t>
  </si>
  <si>
    <t>VER-000930</t>
  </si>
  <si>
    <t>VR349/VR350</t>
  </si>
  <si>
    <t>Комплект термостатический для подключения радиаторов 1/2"x3/4" (25/1пар)</t>
  </si>
  <si>
    <t>1 956.57 руб.</t>
  </si>
  <si>
    <t>VER-001515</t>
  </si>
  <si>
    <t>VR353-2C</t>
  </si>
  <si>
    <t>Универсальный комплект для нижнего подключения G1/2" ЧЕРНЫЙ (24/1шт)</t>
  </si>
  <si>
    <t>2 876.79 руб.</t>
  </si>
  <si>
    <t>VER-001516</t>
  </si>
  <si>
    <t>VR353-2F</t>
  </si>
  <si>
    <t>Универсальный комплект для нижнего подключения G1/2" БЕЛЫЙ (24/1шт)</t>
  </si>
  <si>
    <t>VER-001517</t>
  </si>
  <si>
    <t>VR353-2G</t>
  </si>
  <si>
    <t>Универсальный комплект для нижнего подключения G1/2" СЕРЫЙ (24/1шт)</t>
  </si>
  <si>
    <t>Дизайн узлы нижнего подключения VIVALDO (цветные)</t>
  </si>
  <si>
    <t>VIV-101017</t>
  </si>
  <si>
    <t>ITRV-CR</t>
  </si>
  <si>
    <t>Комплект НИЖНИЙ термостатический УГЛОВОЙ 1/2" ХРОМ в блистере VIVALDO (20шт)С</t>
  </si>
  <si>
    <t>5 590.00 руб.</t>
  </si>
  <si>
    <t>VIV-101018</t>
  </si>
  <si>
    <t>ITRV-WH</t>
  </si>
  <si>
    <t>Комплект НИЖНИЙ термостатический УГЛОВОЙ 1/2" БЕЛЫЙ в блистере VIVALDO (20шт)В</t>
  </si>
  <si>
    <t>5 790.00 руб.</t>
  </si>
  <si>
    <t>VIV-101019</t>
  </si>
  <si>
    <t>ITRV-BL</t>
  </si>
  <si>
    <t>Комплект НИЖНИЙ термостатический УГЛОВОЙ 1/2" ЧЕРНЫЙ в блистере VIVALDO (20шт)В</t>
  </si>
  <si>
    <t>VIV-101020</t>
  </si>
  <si>
    <t>ITRV-AT</t>
  </si>
  <si>
    <t>Комплект НИЖНИЙ термостатический УГЛОВОЙ 1/2" АНТРАЦИТ (черный матовый) блистер VIVALDO (20шт)С</t>
  </si>
  <si>
    <t>Узлы нижнего подключения GAPPO (ручная регулировка)</t>
  </si>
  <si>
    <t>GAP-100959</t>
  </si>
  <si>
    <t>G267.05</t>
  </si>
  <si>
    <t>Узел для нижн. подкл. рад. прямой 3/4хЕвроконус (без адаптеров) (10/50шт)</t>
  </si>
  <si>
    <t>748.48 руб.</t>
  </si>
  <si>
    <t>GAP-100960</t>
  </si>
  <si>
    <t>G268.05</t>
  </si>
  <si>
    <t>Узел для нижн. подкл. рад. угловой 3/4хЕвроконус (без адаптеров) (10/50шт)</t>
  </si>
  <si>
    <t>761.77 руб.</t>
  </si>
  <si>
    <t>GAP-100961</t>
  </si>
  <si>
    <t>G269.05</t>
  </si>
  <si>
    <t>Узел прямой для Х-образного подк рад 3/4х3/4ЕK  (без адаптеров) (5/25шт)</t>
  </si>
  <si>
    <t>1 586.65 руб.</t>
  </si>
  <si>
    <t>GAP-100962</t>
  </si>
  <si>
    <t>G270.0405</t>
  </si>
  <si>
    <t>Адаптер переходник 1/2"x 3/4 для узлов подключения радиаторов (20/400шт)</t>
  </si>
  <si>
    <t>86.36 руб.</t>
  </si>
  <si>
    <t>VIVALDO</t>
  </si>
  <si>
    <t>VIV-101025</t>
  </si>
  <si>
    <t>TH-CR</t>
  </si>
  <si>
    <t>Головка термостатическая жидкостная M30x1,5 ХРОМ корпус металл VIVALDO (1/75шт)</t>
  </si>
  <si>
    <t>990.00 руб.</t>
  </si>
  <si>
    <t>VIV-101026</t>
  </si>
  <si>
    <t>TH-WH</t>
  </si>
  <si>
    <t>Головка термостатическая жидкостная M30x1,5 БЕЛАЯ корпус металл VIVALDO (1/75шт)</t>
  </si>
  <si>
    <t>1 090.00 руб.</t>
  </si>
  <si>
    <t>VIV-101027</t>
  </si>
  <si>
    <t>TH-BL</t>
  </si>
  <si>
    <t>Головка термостатическая жидкостная M30x1,5 ЧЕРНАЯ корпус металл VIVALDO (1/75шт)</t>
  </si>
  <si>
    <t>VIV-101028</t>
  </si>
  <si>
    <t>TH-AT</t>
  </si>
  <si>
    <t>Головка термостатическая жидкостная M30x1,5 АНТРАЦИТ корпус металл VIVALDO (1/75шт)</t>
  </si>
  <si>
    <t>VIV-101029</t>
  </si>
  <si>
    <t>ALRV-CR</t>
  </si>
  <si>
    <t>Комплект удлиненных радиаторных кранов 1/2" с отражателем, ХРОМ VIVALDO</t>
  </si>
  <si>
    <t>3 090.00 руб.</t>
  </si>
  <si>
    <t>VIV-101030</t>
  </si>
  <si>
    <t>ALRV-WH</t>
  </si>
  <si>
    <t>Комплект удлиненных радиаторных кранов 1/2" с отражателем, БЕЛЫЙ VIVALDO</t>
  </si>
  <si>
    <t>VIV-101031</t>
  </si>
  <si>
    <t>ALRV-BL</t>
  </si>
  <si>
    <t>Комплект удлиненных радиаторных кранов 1/2" с отражателем, ЧЕРНЫЙ VIVALDO</t>
  </si>
  <si>
    <t>VIV-101032</t>
  </si>
  <si>
    <t>ALRV-AT</t>
  </si>
  <si>
    <t>Комплект удлиненных радиаторных кранов 1/2" с отражателем, АНТРАЦИТ VIVALDO</t>
  </si>
  <si>
    <t>VIV-101033</t>
  </si>
  <si>
    <t>AHRV-CR</t>
  </si>
  <si>
    <t>Узел УГЛОВОЙ нижнего подключения радиатора ХРОМ VIVALDO (1/20шт)</t>
  </si>
  <si>
    <t>2 290.00 руб.</t>
  </si>
  <si>
    <t>VIV-101034</t>
  </si>
  <si>
    <t>AHRV-WH</t>
  </si>
  <si>
    <t>Узел УГЛОВОЙ нижнего подключения радиатора БЕЛЫЙ VIVALDO (1/20шт)</t>
  </si>
  <si>
    <t>VIV-101035</t>
  </si>
  <si>
    <t>AHRV-BL</t>
  </si>
  <si>
    <t>Узел УГЛОВОЙ нижнего подключения радиатора ЧЕРНЫЙ VIVALDO (1/20шт)</t>
  </si>
  <si>
    <t>VIV-101036</t>
  </si>
  <si>
    <t>AHRV-AT</t>
  </si>
  <si>
    <t>Узел УГЛОВОЙ нижнего подключения радиатора АНТРАЦИТ VIVALDO (1/20шт)</t>
  </si>
  <si>
    <t>VIV-101037</t>
  </si>
  <si>
    <t>SHRV-CR</t>
  </si>
  <si>
    <t>Узел ПРЯМОЙ нижнего подключения радиатора ХРОМ VIVALDO (1/20шт)</t>
  </si>
  <si>
    <t>VIV-101038</t>
  </si>
  <si>
    <t>SHRV-WH</t>
  </si>
  <si>
    <t>Узел ПРЯМОЙ нижнего подключения радиатора БЕЛЫЙ VIVALDO (1/20шт)</t>
  </si>
  <si>
    <t>VIV-101039</t>
  </si>
  <si>
    <t>SHRV-BL</t>
  </si>
  <si>
    <t>Узел ПРЯМОЙ нижнего подключения радиатора ЧЕРНЫЙ VIVALDO (1/20шт)</t>
  </si>
  <si>
    <t>VIV-101040</t>
  </si>
  <si>
    <t>SHRV-AT</t>
  </si>
  <si>
    <t>Узел ПРЯМОЙ нижнего подключения радиатора АНТРАЦИТ VIVALDO (1/20шт)</t>
  </si>
  <si>
    <t>VIV-101041</t>
  </si>
  <si>
    <t>SRP-CR</t>
  </si>
  <si>
    <t>Комплект обжимных трубок 15мм*1/2"РН L110мм с круг отражатель D50мм H15мм, ХРОМ VIVALDO</t>
  </si>
  <si>
    <t>1 890.00 руб.</t>
  </si>
  <si>
    <t>VIV-101042</t>
  </si>
  <si>
    <t>SRP-WH</t>
  </si>
  <si>
    <t>Комплект обжимных трубок 15мм*1/2"РН L110мм с круг отражатель D50мм H15мм, БЕЛЫЙ VIVALDO</t>
  </si>
  <si>
    <t>VIV-101043</t>
  </si>
  <si>
    <t>SRP-BL</t>
  </si>
  <si>
    <t>Комплект обжимных трубок 15мм*1/2"РН L110мм с круг отражатель D50мм H15мм, ЧЕРНЫЙ VIVALDO</t>
  </si>
  <si>
    <t>VIV-101044</t>
  </si>
  <si>
    <t>SRP-AT</t>
  </si>
  <si>
    <t>Комплект обжимных трубок 15мм*1/2"РН L110мм с круг отражатель D50мм H15мм, АНТРАЦИТ VIVALDO</t>
  </si>
  <si>
    <t>VIV-101045</t>
  </si>
  <si>
    <t>DRP-CR</t>
  </si>
  <si>
    <t>Комплект обжим трубок 15мм*1/2"РН L110мм с двойным отражателем L100мм W50мм H15ммм, ХРОМ VIVALDO</t>
  </si>
  <si>
    <t>1 990.00 руб.</t>
  </si>
  <si>
    <t>VIV-101046</t>
  </si>
  <si>
    <t>DRP-WH</t>
  </si>
  <si>
    <t>Комплект обжим трубок 15мм*1/2"РН L110мм с двойным отражателем L100мм W50мм H15ммм, БЕЛЫЙ VIVALDO</t>
  </si>
  <si>
    <t>2 390.00 руб.</t>
  </si>
  <si>
    <t>VIV-101047</t>
  </si>
  <si>
    <t>DRP-BL</t>
  </si>
  <si>
    <t>Комплект обжим трубок 15мм*1/2"РН L110мм с двойным отражателем L100мм W50мм H15ммм, ЧЕРНЫЙ VIVALDO</t>
  </si>
  <si>
    <t>VIV-101048</t>
  </si>
  <si>
    <t>DRP-AT</t>
  </si>
  <si>
    <t>Комплект обжим трубок 15мм*1/2"РН L110мм с двойным отражателем L100мм W50мм H15ммм, АНТРАЦИТ VIVALDO</t>
  </si>
  <si>
    <t>VIV-101049</t>
  </si>
  <si>
    <t>SRE-CR</t>
  </si>
  <si>
    <t>Комплект удлинителей с вн.р по всей длине 1/2"вн-нар 60мм с отраж D50мм H15мм, ХРОМ VIVALDO</t>
  </si>
  <si>
    <t>VIV-101050</t>
  </si>
  <si>
    <t>SRE-WH</t>
  </si>
  <si>
    <t>Комплект удлинителей с вн.р по всей длине 1/2"вн-нар 60мм с отраж D50мм H15мм, БЕЛЫЙ VIVALDO</t>
  </si>
  <si>
    <t>VIV-101051</t>
  </si>
  <si>
    <t>SRE-BL</t>
  </si>
  <si>
    <t>Комплект удлинителей с вн.р по всей длине 1/2"вн-нар 60мм с отраж D50мм H15мм, ЧЕРНЫЙ VIVALDO</t>
  </si>
  <si>
    <t>VIV-101052</t>
  </si>
  <si>
    <t>SRE-AT</t>
  </si>
  <si>
    <t>Комплект удлинителей с вн.р по всей длине 1/2"вн-нар 60мм с отраж D50мм H15мм, АНТРАЦИТ VIVALDO</t>
  </si>
  <si>
    <t>VIV-101053</t>
  </si>
  <si>
    <t>AATRV-CR</t>
  </si>
  <si>
    <t>Комплект подключения радиатора термостатический осевой 1/2" хром в блистере VIVALDO</t>
  </si>
  <si>
    <t>ком</t>
  </si>
  <si>
    <t>VIV-101054</t>
  </si>
  <si>
    <t>AATRV-WH</t>
  </si>
  <si>
    <t>Комплект подключения радиатора термостатический осевой 1/2" белый в блистере VIVALDO</t>
  </si>
  <si>
    <t>VIV-101055</t>
  </si>
  <si>
    <t>AATRV-BL</t>
  </si>
  <si>
    <t>Комплект подключения радиатора термостатический осевой 1/2" черный в блистере VIVALDO</t>
  </si>
  <si>
    <t>VIV-101056</t>
  </si>
  <si>
    <t>AATRV-AT</t>
  </si>
  <si>
    <t>Комплект подключения радиатора термостатический осевой 1/2" антрацит в блистере VIVALDO</t>
  </si>
  <si>
    <t>VIV-101057</t>
  </si>
  <si>
    <t>SITRV-CR</t>
  </si>
  <si>
    <t>Комплект термостатический интегрированный прямой 1/2" хром в блистере VIVALDO</t>
  </si>
  <si>
    <t>VIV-101058</t>
  </si>
  <si>
    <t>SITRV-WH</t>
  </si>
  <si>
    <t>Комплект термостатический интегрированный прямой 1/2" белый в блистере VIVALDO</t>
  </si>
  <si>
    <t>VIV-101059</t>
  </si>
  <si>
    <t>SITRV-BL</t>
  </si>
  <si>
    <t>Комплект термостатический интегрированный прямой 1/2" черный в блистере VIVALDO</t>
  </si>
  <si>
    <t>VIV-101060</t>
  </si>
  <si>
    <t>SITRV-AT</t>
  </si>
  <si>
    <t>Комплект термостатический интегрированный прямой 1/2" антрацит в блистере VIVALDO</t>
  </si>
  <si>
    <t>VIV-101061</t>
  </si>
  <si>
    <t>EC15-CR</t>
  </si>
  <si>
    <t>Соединители евроконус 3/4"*15мм (2шт) (хром)</t>
  </si>
  <si>
    <t>890.00 руб.</t>
  </si>
  <si>
    <t>VIV-101062</t>
  </si>
  <si>
    <t>EC15-WH</t>
  </si>
  <si>
    <t>Соединители евроконус 3/4"*15мм (2шт) (белый)</t>
  </si>
  <si>
    <t>VIV-101063</t>
  </si>
  <si>
    <t>EC15-BL</t>
  </si>
  <si>
    <t>Соединители евроконус 3/4"*15мм (2шт) (черный)</t>
  </si>
  <si>
    <t>VIV-101064</t>
  </si>
  <si>
    <t>EC15-AT</t>
  </si>
  <si>
    <t>Соединители евроконус 3/4"*15мм (2шт) (антрацит)</t>
  </si>
  <si>
    <t>VIV-101065</t>
  </si>
  <si>
    <t>EC16-CR</t>
  </si>
  <si>
    <t>Соединители евроконус 3/4"*16мм (2шт) (хром)</t>
  </si>
  <si>
    <t>VIV-101066</t>
  </si>
  <si>
    <t>EC16-WH</t>
  </si>
  <si>
    <t>Соединители евроконус 3/4"*16мм (2шт) (белый)</t>
  </si>
  <si>
    <t>VIV-101067</t>
  </si>
  <si>
    <t>EC16-BL</t>
  </si>
  <si>
    <t>Соединители евроконус 3/4"*16мм (2шт) (черный)</t>
  </si>
  <si>
    <t>VIV-101068</t>
  </si>
  <si>
    <t>EC16-AT</t>
  </si>
  <si>
    <t>Соединители евроконус 3/4"*16мм (2шт) (антрацит)</t>
  </si>
  <si>
    <t>VIV-101069</t>
  </si>
  <si>
    <t>SC15-CR</t>
  </si>
  <si>
    <t>Розетки декоративные для труб 15мм (2шт) (хром)</t>
  </si>
  <si>
    <t>VIV-101070</t>
  </si>
  <si>
    <t>SC15-WH</t>
  </si>
  <si>
    <t>Розетки декоративные для труб 15мм (2шт) (белый)</t>
  </si>
  <si>
    <t>VIV-101071</t>
  </si>
  <si>
    <t>SC15-BL</t>
  </si>
  <si>
    <t>Розетки декоративные для труб 15мм (2шт) (черный)</t>
  </si>
  <si>
    <t>VIV-101072</t>
  </si>
  <si>
    <t>SC15-AT</t>
  </si>
  <si>
    <t>Розетки декоративные для труб 15мм (2шт) (антрацит)</t>
  </si>
  <si>
    <t>VIV-101073</t>
  </si>
  <si>
    <t>SC16-CR</t>
  </si>
  <si>
    <t>Розетки декоративные для труб 16мм (2шт) (хром)</t>
  </si>
  <si>
    <t>VIV-101074</t>
  </si>
  <si>
    <t>SC16-WH</t>
  </si>
  <si>
    <t>Розетки декоративные для труб 16мм (2шт) (белый)</t>
  </si>
  <si>
    <t>VIV-101075</t>
  </si>
  <si>
    <t>SC16-BL</t>
  </si>
  <si>
    <t>Розетки декоративные для труб 16мм (2шт) (черный)</t>
  </si>
  <si>
    <t>VIV-101076</t>
  </si>
  <si>
    <t>SC16-AT</t>
  </si>
  <si>
    <t>Розетки декоративные для труб 16мм (2шт) (антрацит)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</si>
</sst>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fcb30ba_5f91_11eb_822d_003048fd731b_f1bf9c21_2770_11ed_a30e_00259070b4871.jpeg"/><Relationship Id="rId2" Type="http://schemas.openxmlformats.org/officeDocument/2006/relationships/image" Target="../media/1fcb30c0_5f91_11eb_822d_003048fd731b_f1bf9c1b_2770_11ed_a30e_00259070b4872.jpeg"/><Relationship Id="rId3" Type="http://schemas.openxmlformats.org/officeDocument/2006/relationships/image" Target="../media/1fcb30c2_5f91_11eb_822d_003048fd731b_f1bf9c26_2770_11ed_a30e_00259070b4873.jpeg"/><Relationship Id="rId4" Type="http://schemas.openxmlformats.org/officeDocument/2006/relationships/image" Target="../media/1fcb30c8_5f91_11eb_822d_003048fd731b_f1bf9c1c_2770_11ed_a30e_00259070b4874.jpeg"/><Relationship Id="rId5" Type="http://schemas.openxmlformats.org/officeDocument/2006/relationships/image" Target="../media/1fcb30ca_5f91_11eb_822d_003048fd731b_f1bf9c24_2770_11ed_a30e_00259070b4875.jpeg"/><Relationship Id="rId6" Type="http://schemas.openxmlformats.org/officeDocument/2006/relationships/image" Target="../media/1fcb30d0_5f91_11eb_822d_003048fd731b_f1bf9c25_2770_11ed_a30e_00259070b4876.jpeg"/><Relationship Id="rId7" Type="http://schemas.openxmlformats.org/officeDocument/2006/relationships/image" Target="../media/90d552f6_86a5_11e9_8101_003048fd731b_f1bf9c22_2770_11ed_a30e_00259070b4877.jpeg"/><Relationship Id="rId8" Type="http://schemas.openxmlformats.org/officeDocument/2006/relationships/image" Target="../media/90d552f8_86a5_11e9_8101_003048fd731b_f1bf9c28_2770_11ed_a30e_00259070b4878.jpeg"/><Relationship Id="rId9" Type="http://schemas.openxmlformats.org/officeDocument/2006/relationships/image" Target="../media/90d552fa_86a5_11e9_8101_003048fd731b_f1bf9c1d_2770_11ed_a30e_00259070b4879.jpeg"/><Relationship Id="rId10" Type="http://schemas.openxmlformats.org/officeDocument/2006/relationships/image" Target="../media/90d552fc_86a5_11e9_8101_003048fd731b_f1bf9c29_2770_11ed_a30e_00259070b48710.jpeg"/><Relationship Id="rId11" Type="http://schemas.openxmlformats.org/officeDocument/2006/relationships/image" Target="../media/365e7135_68f5_11ea_8111_003048fd731b_f1bf9c27_2770_11ed_a30e_00259070b48711.jpeg"/><Relationship Id="rId12" Type="http://schemas.openxmlformats.org/officeDocument/2006/relationships/image" Target="../media/365e7137_68f5_11ea_8111_003048fd731b_f1bf9c2e_2770_11ed_a30e_00259070b48712.jpeg"/><Relationship Id="rId13" Type="http://schemas.openxmlformats.org/officeDocument/2006/relationships/image" Target="../media/365e7139_68f5_11ea_8111_003048fd731b_f1bf9c23_2770_11ed_a30e_00259070b48713.jpeg"/><Relationship Id="rId14" Type="http://schemas.openxmlformats.org/officeDocument/2006/relationships/image" Target="../media/365e713b_68f5_11ea_8111_003048fd731b_f1bf9c2d_2770_11ed_a30e_00259070b48714.jpeg"/><Relationship Id="rId15" Type="http://schemas.openxmlformats.org/officeDocument/2006/relationships/image" Target="../media/5eb5c550_7c9e_11ea_8111_003048fd731b_f1bf9c2f_2770_11ed_a30e_00259070b48715.jpeg"/><Relationship Id="rId16" Type="http://schemas.openxmlformats.org/officeDocument/2006/relationships/image" Target="../media/5eb5c554_7c9e_11ea_8111_003048fd731b_0a6f3a7e_310d_11f1_a89b_047c1617b14316.jpeg"/><Relationship Id="rId17" Type="http://schemas.openxmlformats.org/officeDocument/2006/relationships/image" Target="../media/1f13c3e9_37d2_11ef_a5e9_047c1617b143_14e1e170_f93d_11ef_a6ea_047c1617b14317.jpeg"/><Relationship Id="rId18" Type="http://schemas.openxmlformats.org/officeDocument/2006/relationships/image" Target="../media/1f13c3eb_37d2_11ef_a5e9_047c1617b143_14e1e16d_f93d_11ef_a6ea_047c1617b14318.jpeg"/><Relationship Id="rId19" Type="http://schemas.openxmlformats.org/officeDocument/2006/relationships/image" Target="../media/1f13c3f1_37d2_11ef_a5e9_047c1617b143_14e1e17c_f93d_11ef_a6ea_047c1617b14319.jpeg"/><Relationship Id="rId20" Type="http://schemas.openxmlformats.org/officeDocument/2006/relationships/image" Target="../media/1f13c3f3_37d2_11ef_a5e9_047c1617b143_14e1e179_f93d_11ef_a6ea_047c1617b14320.jpeg"/><Relationship Id="rId21" Type="http://schemas.openxmlformats.org/officeDocument/2006/relationships/image" Target="../media/1fcb30bc_5f91_11eb_822d_003048fd731b_f1bf9c34_2770_11ed_a30e_00259070b48721.jpeg"/><Relationship Id="rId22" Type="http://schemas.openxmlformats.org/officeDocument/2006/relationships/image" Target="../media/1fcb30c4_5f91_11eb_822d_003048fd731b_f1bf9c32_2770_11ed_a30e_00259070b48722.jpeg"/><Relationship Id="rId23" Type="http://schemas.openxmlformats.org/officeDocument/2006/relationships/image" Target="../media/1fcb30c6_5f91_11eb_822d_003048fd731b_f1bf9c38_2770_11ed_a30e_00259070b48723.jpeg"/><Relationship Id="rId24" Type="http://schemas.openxmlformats.org/officeDocument/2006/relationships/image" Target="../media/1fcb30cc_5f91_11eb_822d_003048fd731b_f1bf9c33_2770_11ed_a30e_00259070b48724.jpeg"/><Relationship Id="rId25" Type="http://schemas.openxmlformats.org/officeDocument/2006/relationships/image" Target="../media/1fcb30ce_5f91_11eb_822d_003048fd731b_f1bf9c31_2770_11ed_a30e_00259070b48725.jpeg"/><Relationship Id="rId26" Type="http://schemas.openxmlformats.org/officeDocument/2006/relationships/image" Target="../media/90d552fe_86a5_11e9_8101_003048fd731b_f1bf9c36_2770_11ed_a30e_00259070b48726.jpeg"/><Relationship Id="rId27" Type="http://schemas.openxmlformats.org/officeDocument/2006/relationships/image" Target="../media/90d55300_86a5_11e9_8101_003048fd731b_f1bf9c3b_2770_11ed_a30e_00259070b48727.jpeg"/><Relationship Id="rId28" Type="http://schemas.openxmlformats.org/officeDocument/2006/relationships/image" Target="../media/90d55302_86a5_11e9_8101_003048fd731b_f1bf9c35_2770_11ed_a30e_00259070b48728.jpeg"/><Relationship Id="rId29" Type="http://schemas.openxmlformats.org/officeDocument/2006/relationships/image" Target="../media/90d55304_86a5_11e9_8101_003048fd731b_f1bf9c3a_2770_11ed_a30e_00259070b48729.jpeg"/><Relationship Id="rId30" Type="http://schemas.openxmlformats.org/officeDocument/2006/relationships/image" Target="../media/365e713d_68f5_11ea_8111_003048fd731b_f1bf9c39_2770_11ed_a30e_00259070b48730.jpeg"/><Relationship Id="rId31" Type="http://schemas.openxmlformats.org/officeDocument/2006/relationships/image" Target="../media/365e713f_68f5_11ea_8111_003048fd731b_f1bf9c3d_2770_11ed_a30e_00259070b48731.jpeg"/><Relationship Id="rId32" Type="http://schemas.openxmlformats.org/officeDocument/2006/relationships/image" Target="../media/365e7141_68f5_11ea_8111_003048fd731b_f1bf9c37_2770_11ed_a30e_00259070b48732.jpeg"/><Relationship Id="rId33" Type="http://schemas.openxmlformats.org/officeDocument/2006/relationships/image" Target="../media/365e7143_68f5_11ea_8111_003048fd731b_f1bf9c3c_2770_11ed_a30e_00259070b48733.jpeg"/><Relationship Id="rId34" Type="http://schemas.openxmlformats.org/officeDocument/2006/relationships/image" Target="../media/5eb5c552_7c9e_11ea_8111_003048fd731b_f1bf9c3e_2770_11ed_a30e_00259070b48734.jpeg"/><Relationship Id="rId35" Type="http://schemas.openxmlformats.org/officeDocument/2006/relationships/image" Target="../media/5eb5c556_7c9e_11ea_8111_003048fd731b_f1bf9c3f_2770_11ed_a30e_00259070b48735.jpeg"/><Relationship Id="rId36" Type="http://schemas.openxmlformats.org/officeDocument/2006/relationships/image" Target="../media/1f13c3ed_37d2_11ef_a5e9_047c1617b143_14e1e173_f93d_11ef_a6ea_047c1617b14336.jpeg"/><Relationship Id="rId37" Type="http://schemas.openxmlformats.org/officeDocument/2006/relationships/image" Target="../media/5a6d7b0b_847d_11ef_a64e_047c1617b143_1b5db36e_f93d_11ef_a6ea_047c1617b14337.jpeg"/><Relationship Id="rId38" Type="http://schemas.openxmlformats.org/officeDocument/2006/relationships/image" Target="../media/90d55282_86a5_11e9_8101_003048fd731b_4b3c1d1c_5a46_11f0_a775_047c1617b14338.jpeg"/><Relationship Id="rId39" Type="http://schemas.openxmlformats.org/officeDocument/2006/relationships/image" Target="../media/90d55286_86a5_11e9_8101_003048fd731b_4b3c1d20_5a46_11f0_a775_047c1617b14339.jpeg"/><Relationship Id="rId40" Type="http://schemas.openxmlformats.org/officeDocument/2006/relationships/image" Target="../media/90d5528a_86a5_11e9_8101_003048fd731b_4b3c1d24_5a46_11f0_a775_047c1617b14340.jpeg"/><Relationship Id="rId41" Type="http://schemas.openxmlformats.org/officeDocument/2006/relationships/image" Target="../media/90d5528e_86a5_11e9_8101_003048fd731b_4b3c1d28_5a46_11f0_a775_047c1617b14341.jpeg"/><Relationship Id="rId42" Type="http://schemas.openxmlformats.org/officeDocument/2006/relationships/image" Target="../media/90d55292_86a5_11e9_8101_003048fd731b_4b3c1d2c_5a46_11f0_a775_047c1617b14342.jpeg"/><Relationship Id="rId43" Type="http://schemas.openxmlformats.org/officeDocument/2006/relationships/image" Target="../media/90d55296_86a5_11e9_8101_003048fd731b_4b3c1d30_5a46_11f0_a775_047c1617b14343.jpeg"/><Relationship Id="rId44" Type="http://schemas.openxmlformats.org/officeDocument/2006/relationships/image" Target="../media/90d5529a_86a5_11e9_8101_003048fd731b_4b3c1d34_5a46_11f0_a775_047c1617b14344.jpeg"/><Relationship Id="rId45" Type="http://schemas.openxmlformats.org/officeDocument/2006/relationships/image" Target="../media/90d5529e_86a5_11e9_8101_003048fd731b_4b3c1d38_5a46_11f0_a775_047c1617b14345.jpeg"/><Relationship Id="rId46" Type="http://schemas.openxmlformats.org/officeDocument/2006/relationships/image" Target="../media/90d552a2_86a5_11e9_8101_003048fd731b_4b3c1d3c_5a46_11f0_a775_047c1617b14346.jpeg"/><Relationship Id="rId47" Type="http://schemas.openxmlformats.org/officeDocument/2006/relationships/image" Target="../media/90d552a6_86a5_11e9_8101_003048fd731b_4b3c1d40_5a46_11f0_a775_047c1617b14347.jpeg"/><Relationship Id="rId48" Type="http://schemas.openxmlformats.org/officeDocument/2006/relationships/image" Target="../media/90d552aa_86a5_11e9_8101_003048fd731b_b122ca5d_a596_11ee_a526_047c1617b14348.jpeg"/><Relationship Id="rId49" Type="http://schemas.openxmlformats.org/officeDocument/2006/relationships/image" Target="../media/90d552ae_86a5_11e9_8101_003048fd731b_b122ca64_a596_11ee_a526_047c1617b14349.jpeg"/><Relationship Id="rId50" Type="http://schemas.openxmlformats.org/officeDocument/2006/relationships/image" Target="../media/90d552b2_86a5_11e9_8101_003048fd731b_4b3c1d44_5a46_11f0_a775_047c1617b14350.jpeg"/><Relationship Id="rId51" Type="http://schemas.openxmlformats.org/officeDocument/2006/relationships/image" Target="../media/90d552b6_86a5_11e9_8101_003048fd731b_4b3c1d48_5a46_11f0_a775_047c1617b14351.jpeg"/><Relationship Id="rId52" Type="http://schemas.openxmlformats.org/officeDocument/2006/relationships/image" Target="../media/90d552ba_86a5_11e9_8101_003048fd731b_4b3c1d4c_5a46_11f0_a775_047c1617b14352.jpeg"/><Relationship Id="rId53" Type="http://schemas.openxmlformats.org/officeDocument/2006/relationships/image" Target="../media/90d552be_86a5_11e9_8101_003048fd731b_4b3c1d50_5a46_11f0_a775_047c1617b14353.jpeg"/><Relationship Id="rId54" Type="http://schemas.openxmlformats.org/officeDocument/2006/relationships/image" Target="../media/90d552c2_86a5_11e9_8101_003048fd731b_4b3c1d54_5a46_11f0_a775_047c1617b14354.jpeg"/><Relationship Id="rId55" Type="http://schemas.openxmlformats.org/officeDocument/2006/relationships/image" Target="../media/90d552c6_86a5_11e9_8101_003048fd731b_4b3c1d58_5a46_11f0_a775_047c1617b14355.jpeg"/><Relationship Id="rId56" Type="http://schemas.openxmlformats.org/officeDocument/2006/relationships/image" Target="../media/90d552ca_86a5_11e9_8101_003048fd731b_4b3c1d5c_5a46_11f0_a775_047c1617b14356.jpeg"/><Relationship Id="rId57" Type="http://schemas.openxmlformats.org/officeDocument/2006/relationships/image" Target="../media/90d552ce_86a5_11e9_8101_003048fd731b_4b3c1d60_5a46_11f0_a775_047c1617b14357.jpeg"/><Relationship Id="rId58" Type="http://schemas.openxmlformats.org/officeDocument/2006/relationships/image" Target="../media/90d552d2_86a5_11e9_8101_003048fd731b_4b3c1d64_5a46_11f0_a775_047c1617b14358.jpeg"/><Relationship Id="rId59" Type="http://schemas.openxmlformats.org/officeDocument/2006/relationships/image" Target="../media/90d552d6_86a5_11e9_8101_003048fd731b_4b3c1d68_5a46_11f0_a775_047c1617b14359.jpeg"/><Relationship Id="rId60" Type="http://schemas.openxmlformats.org/officeDocument/2006/relationships/image" Target="../media/970a8f72_ceda_11eb_82cb_003048fd731b_a1555433_602e_11ec_a20b_00259070b48760.jpeg"/><Relationship Id="rId61" Type="http://schemas.openxmlformats.org/officeDocument/2006/relationships/image" Target="../media/970a8f74_ceda_11eb_82cb_003048fd731b_a1555434_602e_11ec_a20b_00259070b48761.jpeg"/><Relationship Id="rId62" Type="http://schemas.openxmlformats.org/officeDocument/2006/relationships/image" Target="../media/970a8f76_ceda_11eb_82cb_003048fd731b_cfd40f33_a580_11ee_a526_047c1617b14362.jpeg"/><Relationship Id="rId63" Type="http://schemas.openxmlformats.org/officeDocument/2006/relationships/image" Target="../media/970a8f78_ceda_11eb_82cb_003048fd731b_cfd40f35_a580_11ee_a526_047c1617b14363.jpeg"/><Relationship Id="rId64" Type="http://schemas.openxmlformats.org/officeDocument/2006/relationships/image" Target="../media/3613e6f5_1867_11ed_a2f9_00259070b487_cfd40f32_a580_11ee_a526_047c1617b14364.jpeg"/><Relationship Id="rId65" Type="http://schemas.openxmlformats.org/officeDocument/2006/relationships/image" Target="../media/3613e6f7_1867_11ed_a2f9_00259070b487_cfd40f34_a580_11ee_a526_047c1617b14365.jpeg"/><Relationship Id="rId66" Type="http://schemas.openxmlformats.org/officeDocument/2006/relationships/image" Target="../media/3613e6f9_1867_11ed_a2f9_00259070b487_cfd40f36_a580_11ee_a526_047c1617b14366.jpeg"/><Relationship Id="rId67" Type="http://schemas.openxmlformats.org/officeDocument/2006/relationships/image" Target="../media/3613e6fb_1867_11ed_a2f9_00259070b487_cfd40f37_a580_11ee_a526_047c1617b14367.jpeg"/><Relationship Id="rId68" Type="http://schemas.openxmlformats.org/officeDocument/2006/relationships/image" Target="../media/04b67c35_2a11_11ee_a486_047c1617b143_f74277f6_a580_11ee_a526_047c1617b14368.jpeg"/><Relationship Id="rId69" Type="http://schemas.openxmlformats.org/officeDocument/2006/relationships/image" Target="../media/04b67c37_2a11_11ee_a486_047c1617b143_f74277f4_a580_11ee_a526_047c1617b14369.jpeg"/><Relationship Id="rId70" Type="http://schemas.openxmlformats.org/officeDocument/2006/relationships/image" Target="../media/04b67c39_2a11_11ee_a486_047c1617b143_f74277f2_a580_11ee_a526_047c1617b14370.jpeg"/><Relationship Id="rId71" Type="http://schemas.openxmlformats.org/officeDocument/2006/relationships/image" Target="../media/04b67c3b_2a11_11ee_a486_047c1617b143_f74277f0_a580_11ee_a526_047c1617b14371.jpeg"/><Relationship Id="rId72" Type="http://schemas.openxmlformats.org/officeDocument/2006/relationships/image" Target="../media/04b67c3d_2a11_11ee_a486_047c1617b143_f7427816_a580_11ee_a526_047c1617b14372.jpeg"/><Relationship Id="rId73" Type="http://schemas.openxmlformats.org/officeDocument/2006/relationships/image" Target="../media/04b67c3f_2a11_11ee_a486_047c1617b143_f7427814_a580_11ee_a526_047c1617b14373.jpeg"/><Relationship Id="rId74" Type="http://schemas.openxmlformats.org/officeDocument/2006/relationships/image" Target="../media/04b67c41_2a11_11ee_a486_047c1617b143_f7427812_a580_11ee_a526_047c1617b14374.jpeg"/><Relationship Id="rId75" Type="http://schemas.openxmlformats.org/officeDocument/2006/relationships/image" Target="../media/04b67c43_2a11_11ee_a486_047c1617b143_f7427810_a580_11ee_a526_047c1617b14375.jpeg"/><Relationship Id="rId76" Type="http://schemas.openxmlformats.org/officeDocument/2006/relationships/image" Target="../media/90d55270_86a5_11e9_8101_003048fd731b_0f3c6775_27a6_11ed_a30e_00259070b48776.jpeg"/><Relationship Id="rId77" Type="http://schemas.openxmlformats.org/officeDocument/2006/relationships/image" Target="../media/90d55274_86a5_11e9_8101_003048fd731b_0f3c6776_27a6_11ed_a30e_00259070b48777.jpeg"/><Relationship Id="rId78" Type="http://schemas.openxmlformats.org/officeDocument/2006/relationships/image" Target="../media/90d55278_86a5_11e9_8101_003048fd731b_0f3c6777_27a6_11ed_a30e_00259070b48778.jpeg"/><Relationship Id="rId79" Type="http://schemas.openxmlformats.org/officeDocument/2006/relationships/image" Target="../media/90d5527c_86a5_11e9_8101_003048fd731b_0f3c6778_27a6_11ed_a30e_00259070b48779.jpeg"/><Relationship Id="rId80" Type="http://schemas.openxmlformats.org/officeDocument/2006/relationships/image" Target="../media/365e7133_68f5_11ea_8111_003048fd731b_0f3c6779_27a6_11ed_a30e_00259070b48780.jpeg"/><Relationship Id="rId81" Type="http://schemas.openxmlformats.org/officeDocument/2006/relationships/image" Target="../media/fa083bc1_526f_11ef_a60b_047c1617b143_0a6f3a80_310d_11f1_a89b_047c1617b14381.jpeg"/><Relationship Id="rId82" Type="http://schemas.openxmlformats.org/officeDocument/2006/relationships/image" Target="../media/fa083bc3_526f_11ef_a60b_047c1617b143_0a6f3a7f_310d_11f1_a89b_047c1617b14382.jpeg"/><Relationship Id="rId83" Type="http://schemas.openxmlformats.org/officeDocument/2006/relationships/image" Target="../media/90d55258_86a5_11e9_8101_003048fd731b_0f3c677e_27a6_11ed_a30e_00259070b48783.jpeg"/><Relationship Id="rId84" Type="http://schemas.openxmlformats.org/officeDocument/2006/relationships/image" Target="../media/90d5525c_86a5_11e9_8101_003048fd731b_0f3c6780_27a6_11ed_a30e_00259070b48784.jpeg"/><Relationship Id="rId85" Type="http://schemas.openxmlformats.org/officeDocument/2006/relationships/image" Target="../media/90d55260_86a5_11e9_8101_003048fd731b_0f3c677d_27a6_11ed_a30e_00259070b48785.jpeg"/><Relationship Id="rId86" Type="http://schemas.openxmlformats.org/officeDocument/2006/relationships/image" Target="../media/90d55264_86a5_11e9_8101_003048fd731b_0f3c677f_27a6_11ed_a30e_00259070b48786.jpeg"/><Relationship Id="rId87" Type="http://schemas.openxmlformats.org/officeDocument/2006/relationships/image" Target="../media/1fcb30d6_5f91_11eb_822d_003048fd731b_0f3c677b_27a6_11ed_a30e_00259070b48787.jpeg"/><Relationship Id="rId88" Type="http://schemas.openxmlformats.org/officeDocument/2006/relationships/image" Target="../media/d0916a72_3f69_11eb_8203_003048fd731b_0f3c677c_27a6_11ed_a30e_00259070b48788.jpeg"/><Relationship Id="rId89" Type="http://schemas.openxmlformats.org/officeDocument/2006/relationships/image" Target="../media/1fcb30d8_5f91_11eb_822d_003048fd731b_cfd40f40_a580_11ee_a526_047c1617b14389.jpeg"/><Relationship Id="rId90" Type="http://schemas.openxmlformats.org/officeDocument/2006/relationships/image" Target="../media/9a4b48a4_e76e_11ea_8188_003048fd731b_0f3c677a_27a6_11ed_a30e_00259070b48790.jpeg"/><Relationship Id="rId91" Type="http://schemas.openxmlformats.org/officeDocument/2006/relationships/image" Target="../media/efe0499e_729c_11ee_a4e3_047c1617b143_cfd40f3e_a580_11ee_a526_047c1617b14391.jpeg"/><Relationship Id="rId92" Type="http://schemas.openxmlformats.org/officeDocument/2006/relationships/image" Target="../media/efe049a0_729c_11ee_a4e3_047c1617b143_cfd40f3c_a580_11ee_a526_047c1617b14392.jpeg"/><Relationship Id="rId93" Type="http://schemas.openxmlformats.org/officeDocument/2006/relationships/image" Target="../media/b44e4278_245f_11f0_a725_047c1617b143_20fe9ce7_793a_11f0_a79f_047c1617b14393.jpeg"/><Relationship Id="rId94" Type="http://schemas.openxmlformats.org/officeDocument/2006/relationships/image" Target="../media/b44e427a_245f_11f0_a725_047c1617b143_26859880_34da_11f0_a73b_047c1617b14394.jpeg"/><Relationship Id="rId95" Type="http://schemas.openxmlformats.org/officeDocument/2006/relationships/image" Target="../media/b44e427c_245f_11f0_a725_047c1617b143_20fe9ce8_793a_11f0_a79f_047c1617b14395.jpeg"/><Relationship Id="rId96" Type="http://schemas.openxmlformats.org/officeDocument/2006/relationships/image" Target="../media/99986ebd_96f7_11f0_a7c5_047c1617b143_cc52d9cc_c375_11f0_a800_047c1617b14396.jpeg"/><Relationship Id="rId97" Type="http://schemas.openxmlformats.org/officeDocument/2006/relationships/image" Target="../media/99986ebf_96f7_11f0_a7c5_047c1617b143_cc52d9ce_c375_11f0_a800_047c1617b14397.jpeg"/><Relationship Id="rId98" Type="http://schemas.openxmlformats.org/officeDocument/2006/relationships/image" Target="../media/99986ec1_96f7_11f0_a7c5_047c1617b143_cc52d9d0_c375_11f0_a800_047c1617b14398.jpeg"/><Relationship Id="rId99" Type="http://schemas.openxmlformats.org/officeDocument/2006/relationships/image" Target="../media/99986ec3_96f7_11f0_a7c5_047c1617b143_cc52d9d2_c375_11f0_a800_047c1617b14399.jpeg"/><Relationship Id="rId100" Type="http://schemas.openxmlformats.org/officeDocument/2006/relationships/image" Target="../media/99986ec5_96f7_11f0_a7c5_047c1617b143_cc52d9d4_c375_11f0_a800_047c1617b143100.jpeg"/><Relationship Id="rId101" Type="http://schemas.openxmlformats.org/officeDocument/2006/relationships/image" Target="../media/99986ec7_96f7_11f0_a7c5_047c1617b143_cc52d9d6_c375_11f0_a800_047c1617b143101.jpeg"/><Relationship Id="rId102" Type="http://schemas.openxmlformats.org/officeDocument/2006/relationships/image" Target="../media/99986ec9_96f7_11f0_a7c5_047c1617b143_cc52d9d8_c375_11f0_a800_047c1617b143102.jpeg"/><Relationship Id="rId103" Type="http://schemas.openxmlformats.org/officeDocument/2006/relationships/image" Target="../media/99986ecb_96f7_11f0_a7c5_047c1617b143_cc52d9da_c375_11f0_a800_047c1617b143103.jpeg"/><Relationship Id="rId104" Type="http://schemas.openxmlformats.org/officeDocument/2006/relationships/image" Target="../media/8a41baf1_86a5_11e9_8101_003048fd731b_573396ea_f953_11e9_810b_003048fd731b104.jpeg"/><Relationship Id="rId105" Type="http://schemas.openxmlformats.org/officeDocument/2006/relationships/image" Target="../media/8a41baf5_86a5_11e9_8101_003048fd731b_573396eb_f953_11e9_810b_003048fd731b105.jpeg"/><Relationship Id="rId106" Type="http://schemas.openxmlformats.org/officeDocument/2006/relationships/image" Target="../media/8a41baf9_86a5_11e9_8101_003048fd731b_573396ec_f953_11e9_810b_003048fd731b106.jpeg"/><Relationship Id="rId107" Type="http://schemas.openxmlformats.org/officeDocument/2006/relationships/image" Target="../media/8a41bafd_86a5_11e9_8101_003048fd731b_573396ed_f953_11e9_810b_003048fd731b107.jpeg"/><Relationship Id="rId108" Type="http://schemas.openxmlformats.org/officeDocument/2006/relationships/image" Target="../media/8a41bb01_86a5_11e9_8101_003048fd731b_573396ee_f953_11e9_810b_003048fd731b108.jpeg"/><Relationship Id="rId109" Type="http://schemas.openxmlformats.org/officeDocument/2006/relationships/image" Target="../media/90d551f3_86a5_11e9_8101_003048fd731b_573396ef_f953_11e9_810b_003048fd731b109.jpeg"/><Relationship Id="rId110" Type="http://schemas.openxmlformats.org/officeDocument/2006/relationships/image" Target="../media/90d551f7_86a5_11e9_8101_003048fd731b_573396f0_f953_11e9_810b_003048fd731b110.jpeg"/><Relationship Id="rId111" Type="http://schemas.openxmlformats.org/officeDocument/2006/relationships/image" Target="../media/90d551fb_86a5_11e9_8101_003048fd731b_573396f1_f953_11e9_810b_003048fd731b111.jpeg"/><Relationship Id="rId112" Type="http://schemas.openxmlformats.org/officeDocument/2006/relationships/image" Target="../media/90d551ff_86a5_11e9_8101_003048fd731b_573396f2_f953_11e9_810b_003048fd731b112.jpeg"/><Relationship Id="rId113" Type="http://schemas.openxmlformats.org/officeDocument/2006/relationships/image" Target="../media/90d55203_86a5_11e9_8101_003048fd731b_573396f3_f953_11e9_810b_003048fd731b113.jpeg"/><Relationship Id="rId114" Type="http://schemas.openxmlformats.org/officeDocument/2006/relationships/image" Target="../media/90d55207_86a5_11e9_8101_003048fd731b_573396f4_f953_11e9_810b_003048fd731b114.jpeg"/><Relationship Id="rId115" Type="http://schemas.openxmlformats.org/officeDocument/2006/relationships/image" Target="../media/90d5520b_86a5_11e9_8101_003048fd731b_573396f5_f953_11e9_810b_003048fd731b115.jpeg"/><Relationship Id="rId116" Type="http://schemas.openxmlformats.org/officeDocument/2006/relationships/image" Target="../media/90d5520f_86a5_11e9_8101_003048fd731b_573396f6_f953_11e9_810b_003048fd731b116.jpeg"/><Relationship Id="rId117" Type="http://schemas.openxmlformats.org/officeDocument/2006/relationships/image" Target="../media/90d55213_86a5_11e9_8101_003048fd731b_573396f7_f953_11e9_810b_003048fd731b117.jpeg"/><Relationship Id="rId118" Type="http://schemas.openxmlformats.org/officeDocument/2006/relationships/image" Target="../media/90d55217_86a5_11e9_8101_003048fd731b_573396f8_f953_11e9_810b_003048fd731b118.jpeg"/><Relationship Id="rId119" Type="http://schemas.openxmlformats.org/officeDocument/2006/relationships/image" Target="../media/90d5521b_86a5_11e9_8101_003048fd731b_573396f9_f953_11e9_810b_003048fd731b119.jpeg"/><Relationship Id="rId120" Type="http://schemas.openxmlformats.org/officeDocument/2006/relationships/image" Target="../media/90d5521f_86a5_11e9_8101_003048fd731b_573396fa_f953_11e9_810b_003048fd731b120.jpeg"/><Relationship Id="rId121" Type="http://schemas.openxmlformats.org/officeDocument/2006/relationships/image" Target="../media/90d55223_86a5_11e9_8101_003048fd731b_573396fb_f953_11e9_810b_003048fd731b121.jpeg"/><Relationship Id="rId122" Type="http://schemas.openxmlformats.org/officeDocument/2006/relationships/image" Target="../media/90d55233_86a5_11e9_8101_003048fd731b_57339700_f953_11e9_810b_003048fd731b122.jpeg"/><Relationship Id="rId123" Type="http://schemas.openxmlformats.org/officeDocument/2006/relationships/image" Target="../media/90d55236_86a5_11e9_8101_003048fd731b_57339701_f953_11e9_810b_003048fd731b123.jpeg"/><Relationship Id="rId124" Type="http://schemas.openxmlformats.org/officeDocument/2006/relationships/image" Target="../media/4687ac33_ffbc_11e9_810b_003048fd731b_e24a3642_518a_11ea_810f_003048fd731b124.jpeg"/><Relationship Id="rId125" Type="http://schemas.openxmlformats.org/officeDocument/2006/relationships/image" Target="../media/02a66c50_db0d_11ec_a2a2_00259070b487_cfd40f38_a580_11ee_a526_047c1617b143125.jpeg"/><Relationship Id="rId126" Type="http://schemas.openxmlformats.org/officeDocument/2006/relationships/image" Target="../media/04d7bccf_b9bb_11f0_a7f3_047c1617b143_cc52d92d_c375_11f0_a800_047c1617b143126.jpeg"/><Relationship Id="rId127" Type="http://schemas.openxmlformats.org/officeDocument/2006/relationships/image" Target="../media/04d7bcd1_b9bb_11f0_a7f3_047c1617b143_cc52d935_c375_11f0_a800_047c1617b143127.jpeg"/><Relationship Id="rId128" Type="http://schemas.openxmlformats.org/officeDocument/2006/relationships/image" Target="../media/04d7bcd3_b9bb_11f0_a7f3_047c1617b143_cc52d931_c375_11f0_a800_047c1617b143128.jpeg"/><Relationship Id="rId129" Type="http://schemas.openxmlformats.org/officeDocument/2006/relationships/image" Target="../media/90d55227_86a5_11e9_8101_003048fd731b_573396fc_f953_11e9_810b_003048fd731b129.jpeg"/><Relationship Id="rId130" Type="http://schemas.openxmlformats.org/officeDocument/2006/relationships/image" Target="../media/90d5522a_86a5_11e9_8101_003048fd731b_573396fd_f953_11e9_810b_003048fd731b130.jpeg"/><Relationship Id="rId131" Type="http://schemas.openxmlformats.org/officeDocument/2006/relationships/image" Target="../media/90d5522d_86a5_11e9_8101_003048fd731b_573396fe_f953_11e9_810b_003048fd731b131.jpeg"/><Relationship Id="rId132" Type="http://schemas.openxmlformats.org/officeDocument/2006/relationships/image" Target="../media/90d55230_86a5_11e9_8101_003048fd731b_573396ff_f953_11e9_810b_003048fd731b132.jpeg"/><Relationship Id="rId133" Type="http://schemas.openxmlformats.org/officeDocument/2006/relationships/image" Target="../media/4687ac35_ffbc_11e9_810b_003048fd731b_e24a3644_518a_11ea_810f_003048fd731b133.jpeg"/><Relationship Id="rId134" Type="http://schemas.openxmlformats.org/officeDocument/2006/relationships/image" Target="../media/4687ac37_ffbc_11e9_810b_003048fd731b_e24a3643_518a_11ea_810f_003048fd731b134.jpeg"/><Relationship Id="rId135" Type="http://schemas.openxmlformats.org/officeDocument/2006/relationships/image" Target="../media/04d7bcd5_b9bb_11f0_a7f3_047c1617b143_cc52d979_c375_11f0_a800_047c1617b143135.jpeg"/><Relationship Id="rId136" Type="http://schemas.openxmlformats.org/officeDocument/2006/relationships/image" Target="../media/04d7bcd7_b9bb_11f0_a7f3_047c1617b143_cc52d975_c375_11f0_a800_047c1617b143136.jpeg"/><Relationship Id="rId137" Type="http://schemas.openxmlformats.org/officeDocument/2006/relationships/image" Target="../media/04d7bcd9_b9bb_11f0_a7f3_047c1617b143_cc52d971_c375_11f0_a800_047c1617b143137.jpeg"/><Relationship Id="rId138" Type="http://schemas.openxmlformats.org/officeDocument/2006/relationships/image" Target="../media/04d7bcdb_b9bb_11f0_a7f3_047c1617b143_cc52d96d_c375_11f0_a800_047c1617b143138.jpeg"/><Relationship Id="rId139" Type="http://schemas.openxmlformats.org/officeDocument/2006/relationships/image" Target="../media/04d7bcdd_b9bb_11f0_a7f3_047c1617b143_cc52d969_c375_11f0_a800_047c1617b143139.jpeg"/><Relationship Id="rId140" Type="http://schemas.openxmlformats.org/officeDocument/2006/relationships/image" Target="../media/04d7bcdf_b9bb_11f0_a7f3_047c1617b143_cc52d965_c375_11f0_a800_047c1617b143140.jpeg"/><Relationship Id="rId141" Type="http://schemas.openxmlformats.org/officeDocument/2006/relationships/image" Target="../media/970a8f7a_ceda_11eb_82cb_003048fd731b_60261d27_27aa_11ed_a30e_00259070b487141.jpeg"/><Relationship Id="rId142" Type="http://schemas.openxmlformats.org/officeDocument/2006/relationships/image" Target="../media/970a8f7c_ceda_11eb_82cb_003048fd731b_60261d28_27aa_11ed_a30e_00259070b487142.jpeg"/><Relationship Id="rId143" Type="http://schemas.openxmlformats.org/officeDocument/2006/relationships/image" Target="../media/970a8f7e_ceda_11eb_82cb_003048fd731b_60261d29_27aa_11ed_a30e_00259070b487143.jpeg"/><Relationship Id="rId144" Type="http://schemas.openxmlformats.org/officeDocument/2006/relationships/image" Target="../media/970a8f80_ceda_11eb_82cb_003048fd731b_cfd40f4d_a580_11ee_a526_047c1617b143144.jpeg"/><Relationship Id="rId145" Type="http://schemas.openxmlformats.org/officeDocument/2006/relationships/image" Target="../media/970a8f82_ceda_11eb_82cb_003048fd731b_cfd40f4e_a580_11ee_a526_047c1617b143145.jpeg"/><Relationship Id="rId146" Type="http://schemas.openxmlformats.org/officeDocument/2006/relationships/image" Target="../media/970a8f84_ceda_11eb_82cb_003048fd731b_cfd40f4f_a580_11ee_a526_047c1617b143146.jpeg"/><Relationship Id="rId147" Type="http://schemas.openxmlformats.org/officeDocument/2006/relationships/image" Target="../media/8dd42953_29e9_11ee_a486_047c1617b143_f742781c_a580_11ee_a526_047c1617b143147.jpeg"/><Relationship Id="rId148" Type="http://schemas.openxmlformats.org/officeDocument/2006/relationships/image" Target="../media/8dd42955_29e9_11ee_a486_047c1617b143_f742781e_a580_11ee_a526_047c1617b143148.jpeg"/><Relationship Id="rId149" Type="http://schemas.openxmlformats.org/officeDocument/2006/relationships/image" Target="../media/8dd42957_29e9_11ee_a486_047c1617b143_f742781a_a580_11ee_a526_047c1617b143149.jpeg"/><Relationship Id="rId150" Type="http://schemas.openxmlformats.org/officeDocument/2006/relationships/image" Target="../media/04b67c2b_2a11_11ee_a486_047c1617b143_f7427818_a580_11ee_a526_047c1617b143150.jpeg"/><Relationship Id="rId151" Type="http://schemas.openxmlformats.org/officeDocument/2006/relationships/image" Target="../media/04b67c2d_2a11_11ee_a486_047c1617b143_f74277fe_a580_11ee_a526_047c1617b143151.jpeg"/><Relationship Id="rId152" Type="http://schemas.openxmlformats.org/officeDocument/2006/relationships/image" Target="../media/04b67c2f_2a11_11ee_a486_047c1617b143_f74277fc_a580_11ee_a526_047c1617b143152.jpeg"/><Relationship Id="rId153" Type="http://schemas.openxmlformats.org/officeDocument/2006/relationships/image" Target="../media/04b67c31_2a11_11ee_a486_047c1617b143_f74277fa_a580_11ee_a526_047c1617b143153.jpeg"/><Relationship Id="rId154" Type="http://schemas.openxmlformats.org/officeDocument/2006/relationships/image" Target="../media/04b67c33_2a11_11ee_a486_047c1617b143_f74277f8_a580_11ee_a526_047c1617b143154.jpeg"/><Relationship Id="rId155" Type="http://schemas.openxmlformats.org/officeDocument/2006/relationships/image" Target="../media/04b67c4d_2a11_11ee_a486_047c1617b143_f7427804_a580_11ee_a526_047c1617b143155.jpeg"/><Relationship Id="rId156" Type="http://schemas.openxmlformats.org/officeDocument/2006/relationships/image" Target="../media/04b67c4f_2a11_11ee_a486_047c1617b143_f7427806_a580_11ee_a526_047c1617b143156.jpeg"/><Relationship Id="rId157" Type="http://schemas.openxmlformats.org/officeDocument/2006/relationships/image" Target="../media/04b67c51_2a11_11ee_a486_047c1617b143_f7427802_a580_11ee_a526_047c1617b143157.jpeg"/><Relationship Id="rId158" Type="http://schemas.openxmlformats.org/officeDocument/2006/relationships/image" Target="../media/04b67c53_2a11_11ee_a486_047c1617b143_f7427800_a580_11ee_a526_047c1617b143158.jpeg"/><Relationship Id="rId159" Type="http://schemas.openxmlformats.org/officeDocument/2006/relationships/image" Target="../media/3d53e99d_449e_11f0_a750_047c1617b143_e06885a1_ce73_11f0_a80e_047c1617b143159.jpeg"/><Relationship Id="rId160" Type="http://schemas.openxmlformats.org/officeDocument/2006/relationships/image" Target="../media/8a41bad0_86a5_11e9_8101_003048fd731b_573396e1_f953_11e9_810b_003048fd731b160.jpeg"/><Relationship Id="rId161" Type="http://schemas.openxmlformats.org/officeDocument/2006/relationships/image" Target="../media/8a41bad4_86a5_11e9_8101_003048fd731b_573396e2_f953_11e9_810b_003048fd731b161.jpeg"/><Relationship Id="rId162" Type="http://schemas.openxmlformats.org/officeDocument/2006/relationships/image" Target="../media/8a41bad8_86a5_11e9_8101_003048fd731b_573396e3_f953_11e9_810b_003048fd731b162.jpeg"/><Relationship Id="rId163" Type="http://schemas.openxmlformats.org/officeDocument/2006/relationships/image" Target="../media/8a41badb_86a5_11e9_8101_003048fd731b_573396e4_f953_11e9_810b_003048fd731b163.jpeg"/><Relationship Id="rId164" Type="http://schemas.openxmlformats.org/officeDocument/2006/relationships/image" Target="../media/8a41badf_86a5_11e9_8101_003048fd731b_573396e5_f953_11e9_810b_003048fd731b164.jpeg"/><Relationship Id="rId165" Type="http://schemas.openxmlformats.org/officeDocument/2006/relationships/image" Target="../media/df88b5d1_b9a7_11f0_a7f3_047c1617b143_cc52d99b_c375_11f0_a800_047c1617b143165.jpeg"/><Relationship Id="rId166" Type="http://schemas.openxmlformats.org/officeDocument/2006/relationships/image" Target="../media/df88b5d3_b9a7_11f0_a7f3_047c1617b143_cc52d99f_c375_11f0_a800_047c1617b143166.jpeg"/><Relationship Id="rId167" Type="http://schemas.openxmlformats.org/officeDocument/2006/relationships/image" Target="../media/90d55268_86a5_11e9_8101_003048fd731b_0f3c6782_27a6_11ed_a30e_00259070b487167.jpeg"/><Relationship Id="rId168" Type="http://schemas.openxmlformats.org/officeDocument/2006/relationships/image" Target="../media/90d5526c_86a5_11e9_8101_003048fd731b_60261cf2_27aa_11ed_a30e_00259070b487168.jpeg"/><Relationship Id="rId169" Type="http://schemas.openxmlformats.org/officeDocument/2006/relationships/image" Target="../media/365e7123_68f5_11ea_8111_003048fd731b_60261cf3_27aa_11ed_a30e_00259070b487169.jpeg"/><Relationship Id="rId170" Type="http://schemas.openxmlformats.org/officeDocument/2006/relationships/image" Target="../media/365e7125_68f5_11ea_8111_003048fd731b_60261cf4_27aa_11ed_a30e_00259070b487170.jpeg"/><Relationship Id="rId171" Type="http://schemas.openxmlformats.org/officeDocument/2006/relationships/image" Target="../media/365e7129_68f5_11ea_8111_003048fd731b_0f3c6783_27a6_11ed_a30e_00259070b487171.jpeg"/><Relationship Id="rId172" Type="http://schemas.openxmlformats.org/officeDocument/2006/relationships/image" Target="../media/365e712b_68f5_11ea_8111_003048fd731b_0f3c6781_27a6_11ed_a30e_00259070b487172.jpeg"/><Relationship Id="rId173" Type="http://schemas.openxmlformats.org/officeDocument/2006/relationships/image" Target="../media/365e712d_68f5_11ea_8111_003048fd731b_60261cf1_27aa_11ed_a30e_00259070b487173.jpeg"/><Relationship Id="rId174" Type="http://schemas.openxmlformats.org/officeDocument/2006/relationships/image" Target="../media/365e712f_68f5_11ea_8111_003048fd731b_60261cf7_27aa_11ed_a30e_00259070b487174.jpeg"/><Relationship Id="rId175" Type="http://schemas.openxmlformats.org/officeDocument/2006/relationships/image" Target="../media/1fcb30aa_5f91_11eb_822d_003048fd731b_60261cf0_27aa_11ed_a30e_00259070b487175.jpeg"/><Relationship Id="rId176" Type="http://schemas.openxmlformats.org/officeDocument/2006/relationships/image" Target="../media/1fcb30ac_5f91_11eb_822d_003048fd731b_60261cee_27aa_11ed_a30e_00259070b487176.jpeg"/><Relationship Id="rId177" Type="http://schemas.openxmlformats.org/officeDocument/2006/relationships/image" Target="../media/1fcb30e2_5f91_11eb_822d_003048fd731b_60261cf6_27aa_11ed_a30e_00259070b487177.jpeg"/><Relationship Id="rId178" Type="http://schemas.openxmlformats.org/officeDocument/2006/relationships/image" Target="../media/1fcb30e4_5f91_11eb_822d_003048fd731b_60261cf5_27aa_11ed_a30e_00259070b487178.jpeg"/><Relationship Id="rId179" Type="http://schemas.openxmlformats.org/officeDocument/2006/relationships/image" Target="../media/28a1d116_7e77_11f0_a7a6_047c1617b143_a24fffd8_96ed_11f0_a7c5_047c1617b143179.jpeg"/><Relationship Id="rId180" Type="http://schemas.openxmlformats.org/officeDocument/2006/relationships/image" Target="../media/28a1d118_7e77_11f0_a7a6_047c1617b143_a24fffdb_96ed_11f0_a7c5_047c1617b143180.jpeg"/><Relationship Id="rId181" Type="http://schemas.openxmlformats.org/officeDocument/2006/relationships/image" Target="../media/28a1d11a_7e77_11f0_a7a6_047c1617b143_a24fffde_96ed_11f0_a7c5_047c1617b143181.jpeg"/><Relationship Id="rId182" Type="http://schemas.openxmlformats.org/officeDocument/2006/relationships/image" Target="../media/28a1d11c_7e77_11f0_a7a6_047c1617b143_a24fffe1_96ed_11f0_a7c5_047c1617b143182.jpeg"/><Relationship Id="rId183" Type="http://schemas.openxmlformats.org/officeDocument/2006/relationships/image" Target="../media/28a1d11e_7e77_11f0_a7a6_047c1617b143_a24fffe4_96ed_11f0_a7c5_047c1617b143183.jpeg"/><Relationship Id="rId184" Type="http://schemas.openxmlformats.org/officeDocument/2006/relationships/image" Target="../media/970a8f86_ceda_11eb_82cb_003048fd731b_a1555431_602e_11ec_a20b_00259070b487184.jpeg"/><Relationship Id="rId185" Type="http://schemas.openxmlformats.org/officeDocument/2006/relationships/image" Target="../media/970a8f88_ceda_11eb_82cb_003048fd731b_a1555432_602e_11ec_a20b_00259070b487185.jpeg"/><Relationship Id="rId186" Type="http://schemas.openxmlformats.org/officeDocument/2006/relationships/image" Target="../media/b31ecf0d_4aa8_11ed_a349_00259070b484_cfd40f50_a580_11ee_a526_047c1617b143186.jpeg"/><Relationship Id="rId187" Type="http://schemas.openxmlformats.org/officeDocument/2006/relationships/image" Target="../media/b31ecf0f_4aa8_11ed_a349_00259070b484_cfd40f51_a580_11ee_a526_047c1617b143187.jpeg"/><Relationship Id="rId188" Type="http://schemas.openxmlformats.org/officeDocument/2006/relationships/image" Target="../media/b31ecf11_4aa8_11ed_a349_00259070b484_cfd40f52_a580_11ee_a526_047c1617b143188.jpeg"/><Relationship Id="rId189" Type="http://schemas.openxmlformats.org/officeDocument/2006/relationships/image" Target="../media/b31ecf13_4aa8_11ed_a349_00259070b484_cfd40f53_a580_11ee_a526_047c1617b143189.jpeg"/><Relationship Id="rId190" Type="http://schemas.openxmlformats.org/officeDocument/2006/relationships/image" Target="../media/c51e6cd6_a3c0_11ed_a3cf_047c1617b143_cfd40f54_a580_11ee_a526_047c1617b143190.jpeg"/><Relationship Id="rId191" Type="http://schemas.openxmlformats.org/officeDocument/2006/relationships/image" Target="../media/f6f0e4a9_c920_11ee_a554_047c1617b143_444b1c82_5a46_11f0_a775_047c1617b143191.jpeg"/><Relationship Id="rId192" Type="http://schemas.openxmlformats.org/officeDocument/2006/relationships/image" Target="../media/f6f0e4ab_c920_11ee_a554_047c1617b143_444b1c84_5a46_11f0_a775_047c1617b143192.jpeg"/><Relationship Id="rId193" Type="http://schemas.openxmlformats.org/officeDocument/2006/relationships/image" Target="../media/90d552da_86a5_11e9_8101_003048fd731b_f6cf4dcf_a596_11ee_a526_047c1617b143193.jpeg"/><Relationship Id="rId194" Type="http://schemas.openxmlformats.org/officeDocument/2006/relationships/image" Target="../media/90d552de_86a5_11e9_8101_003048fd731b_c020807c_c056_11ee_a549_047c1617b143194.jpeg"/><Relationship Id="rId195" Type="http://schemas.openxmlformats.org/officeDocument/2006/relationships/image" Target="../media/90d552e2_86a5_11e9_8101_003048fd731b_4b3c1d6c_5a46_11f0_a775_047c1617b143195.jpeg"/><Relationship Id="rId196" Type="http://schemas.openxmlformats.org/officeDocument/2006/relationships/image" Target="../media/90d552e6_86a5_11e9_8101_003048fd731b_4b3c1d70_5a46_11f0_a775_047c1617b143196.jpeg"/><Relationship Id="rId197" Type="http://schemas.openxmlformats.org/officeDocument/2006/relationships/image" Target="../media/90d552ea_86a5_11e9_8101_003048fd731b_4b3c1d74_5a46_11f0_a775_047c1617b143197.jpeg"/><Relationship Id="rId198" Type="http://schemas.openxmlformats.org/officeDocument/2006/relationships/image" Target="../media/90d552ed_86a5_11e9_8101_003048fd731b_4b3c1d78_5a46_11f0_a775_047c1617b143198.jpeg"/><Relationship Id="rId199" Type="http://schemas.openxmlformats.org/officeDocument/2006/relationships/image" Target="../media/90d552f1_86a5_11e9_8101_003048fd731b_f6cf4db3_a596_11ee_a526_047c1617b143199.jpeg"/><Relationship Id="rId200" Type="http://schemas.openxmlformats.org/officeDocument/2006/relationships/image" Target="../media/df88b5cd_b9a7_11f0_a7f3_047c1617b143_cc52d9b0_c375_11f0_a800_047c1617b143200.jpeg"/><Relationship Id="rId201" Type="http://schemas.openxmlformats.org/officeDocument/2006/relationships/image" Target="../media/df88b5cf_b9a7_11f0_a7f3_047c1617b143_cc52d9b4_c375_11f0_a800_047c1617b143201.jpeg"/><Relationship Id="rId202" Type="http://schemas.openxmlformats.org/officeDocument/2006/relationships/image" Target="../media/dab7a769_3767_11ea_810f_003048fd731b_f74277e3_a580_11ee_a526_047c1617b143202.jpeg"/><Relationship Id="rId203" Type="http://schemas.openxmlformats.org/officeDocument/2006/relationships/image" Target="../media/365e714d_68f5_11ea_8111_003048fd731b_f74277df_a580_11ee_a526_047c1617b143203.jpeg"/><Relationship Id="rId204" Type="http://schemas.openxmlformats.org/officeDocument/2006/relationships/image" Target="../media/efe04996_729c_11ee_a4e3_047c1617b143_cfd40f26_a580_11ee_a526_047c1617b143204.jpeg"/><Relationship Id="rId205" Type="http://schemas.openxmlformats.org/officeDocument/2006/relationships/image" Target="../media/efe04998_729c_11ee_a4e3_047c1617b143_cfd40f29_a580_11ee_a526_047c1617b143205.jpeg"/><Relationship Id="rId206" Type="http://schemas.openxmlformats.org/officeDocument/2006/relationships/image" Target="../media/efe0499a_729c_11ee_a4e3_047c1617b143_cfd40f2d_a580_11ee_a526_047c1617b143206.jpeg"/><Relationship Id="rId207" Type="http://schemas.openxmlformats.org/officeDocument/2006/relationships/image" Target="../media/efe0499c_729c_11ee_a4e3_047c1617b143_cfd40f2f_a580_11ee_a526_047c1617b143207.jpeg"/><Relationship Id="rId208" Type="http://schemas.openxmlformats.org/officeDocument/2006/relationships/image" Target="../media/4bc12b6e_b632_11ee_a53c_047c1617b143_20fe9ce9_793a_11f0_a79f_047c1617b143208.jpeg"/><Relationship Id="rId209" Type="http://schemas.openxmlformats.org/officeDocument/2006/relationships/image" Target="../media/5a6d7b2b_847d_11ef_a64e_047c1617b143_1b5db36a_f93d_11ef_a6ea_047c1617b143209.jpeg"/><Relationship Id="rId210" Type="http://schemas.openxmlformats.org/officeDocument/2006/relationships/image" Target="../media/5a6d7b2d_847d_11ef_a64e_047c1617b143_64c8bb40_5a46_11f0_a775_047c1617b143210.jpeg"/><Relationship Id="rId211" Type="http://schemas.openxmlformats.org/officeDocument/2006/relationships/image" Target="../media/1ca69396_04fa_11f1_a85e_047c1617b143_2ed140a9_0c97_11f1_a86a_047c1617b143211.jpeg"/><Relationship Id="rId212" Type="http://schemas.openxmlformats.org/officeDocument/2006/relationships/image" Target="../media/1ca69398_04fa_11f1_a85e_047c1617b143_2ed140aa_0c97_11f1_a86a_047c1617b143212.jpeg"/><Relationship Id="rId213" Type="http://schemas.openxmlformats.org/officeDocument/2006/relationships/image" Target="../media/8a41bacd_86a5_11e9_8101_003048fd731b_573396e0_f953_11e9_810b_003048fd731b213.jpeg"/><Relationship Id="rId214" Type="http://schemas.openxmlformats.org/officeDocument/2006/relationships/image" Target="../media/8a41bae3_86a5_11e9_8101_003048fd731b_573396e6_f953_11e9_810b_003048fd731b214.jpeg"/><Relationship Id="rId215" Type="http://schemas.openxmlformats.org/officeDocument/2006/relationships/image" Target="../media/8a41bae6_86a5_11e9_8101_003048fd731b_573396e7_f953_11e9_810b_003048fd731b215.jpeg"/><Relationship Id="rId216" Type="http://schemas.openxmlformats.org/officeDocument/2006/relationships/image" Target="../media/8a41bae9_86a5_11e9_8101_003048fd731b_573396e8_f953_11e9_810b_003048fd731b216.jpeg"/><Relationship Id="rId217" Type="http://schemas.openxmlformats.org/officeDocument/2006/relationships/image" Target="../media/8a41baed_86a5_11e9_8101_003048fd731b_573396e9_f953_11e9_810b_003048fd731b217.jpeg"/><Relationship Id="rId218" Type="http://schemas.openxmlformats.org/officeDocument/2006/relationships/image" Target="../media/365e7131_68f5_11ea_8111_003048fd731b_cfd40f49_a580_11ee_a526_047c1617b143218.jpeg"/><Relationship Id="rId219" Type="http://schemas.openxmlformats.org/officeDocument/2006/relationships/image" Target="../media/b3858dbf_8705_11ea_8112_003048fd731b_60261cf9_27aa_11ed_a30e_00259070b487219.jpeg"/><Relationship Id="rId220" Type="http://schemas.openxmlformats.org/officeDocument/2006/relationships/image" Target="../media/1fcb30b8_5f91_11eb_822d_003048fd731b_60261cf8_27aa_11ed_a30e_00259070b487220.jpeg"/><Relationship Id="rId221" Type="http://schemas.openxmlformats.org/officeDocument/2006/relationships/image" Target="../media/365e7145_68f5_11ea_8111_003048fd731b_60261cfb_27aa_11ed_a30e_00259070b487221.png"/><Relationship Id="rId222" Type="http://schemas.openxmlformats.org/officeDocument/2006/relationships/image" Target="../media/365e7147_68f5_11ea_8111_003048fd731b_60261cfd_27aa_11ed_a30e_00259070b487222.jpeg"/><Relationship Id="rId223" Type="http://schemas.openxmlformats.org/officeDocument/2006/relationships/image" Target="../media/365e7149_68f5_11ea_8111_003048fd731b_21d4f571_793a_11f0_a79f_047c1617b143223.jpeg"/><Relationship Id="rId224" Type="http://schemas.openxmlformats.org/officeDocument/2006/relationships/image" Target="../media/365e714b_68f5_11ea_8111_003048fd731b_60261d01_27aa_11ed_a30e_00259070b487224.jpeg"/><Relationship Id="rId225" Type="http://schemas.openxmlformats.org/officeDocument/2006/relationships/image" Target="../media/e3f40c0c_5308_11ee_a4bb_047c1617b143_cfd40f43_a580_11ee_a526_047c1617b143225.jpeg"/><Relationship Id="rId226" Type="http://schemas.openxmlformats.org/officeDocument/2006/relationships/image" Target="../media/4bf92f36_b620_11ee_a53c_047c1617b143_20fe9ced_793a_11f0_a79f_047c1617b143226.jpeg"/><Relationship Id="rId227" Type="http://schemas.openxmlformats.org/officeDocument/2006/relationships/image" Target="../media/4bf92f38_b620_11ee_a53c_047c1617b143_20fe9ceb_793a_11f0_a79f_047c1617b143227.jpeg"/><Relationship Id="rId228" Type="http://schemas.openxmlformats.org/officeDocument/2006/relationships/image" Target="../media/1f13c3f5_37d2_11ef_a5e9_047c1617b143_20fe9cef_793a_11f0_a79f_047c1617b143228.jpeg"/><Relationship Id="rId229" Type="http://schemas.openxmlformats.org/officeDocument/2006/relationships/image" Target="../media/b44e4272_245f_11f0_a725_047c1617b143_26859881_34da_11f0_a73b_047c1617b143229.jpeg"/><Relationship Id="rId230" Type="http://schemas.openxmlformats.org/officeDocument/2006/relationships/image" Target="../media/b44e4274_245f_11f0_a725_047c1617b143_26859882_34da_11f0_a73b_047c1617b143230.jpeg"/><Relationship Id="rId231" Type="http://schemas.openxmlformats.org/officeDocument/2006/relationships/image" Target="../media/b44e4276_245f_11f0_a725_047c1617b143_26859883_34da_11f0_a73b_047c1617b143231.jpeg"/><Relationship Id="rId232" Type="http://schemas.openxmlformats.org/officeDocument/2006/relationships/image" Target="../media/04b67c45_2a11_11ee_a486_047c1617b143_f742780c_a580_11ee_a526_047c1617b143232.jpeg"/><Relationship Id="rId233" Type="http://schemas.openxmlformats.org/officeDocument/2006/relationships/image" Target="../media/04b67c47_2a11_11ee_a486_047c1617b143_f742780e_a580_11ee_a526_047c1617b143233.jpeg"/><Relationship Id="rId234" Type="http://schemas.openxmlformats.org/officeDocument/2006/relationships/image" Target="../media/04b67c49_2a11_11ee_a486_047c1617b143_f742780a_a580_11ee_a526_047c1617b143234.jpeg"/><Relationship Id="rId235" Type="http://schemas.openxmlformats.org/officeDocument/2006/relationships/image" Target="../media/04b67c4b_2a11_11ee_a486_047c1617b143_f7427808_a580_11ee_a526_047c1617b143235.jpeg"/><Relationship Id="rId236" Type="http://schemas.openxmlformats.org/officeDocument/2006/relationships/image" Target="../media/1af32de6_ce2b_11f0_a80d_047c1617b143_ab7d8fff_d05b_11f0_a810_047c1617b143236.jpeg"/><Relationship Id="rId237" Type="http://schemas.openxmlformats.org/officeDocument/2006/relationships/image" Target="../media/1af32de8_ce2b_11f0_a80d_047c1617b143_ab7d8ff8_d05b_11f0_a810_047c1617b143237.jpeg"/><Relationship Id="rId238" Type="http://schemas.openxmlformats.org/officeDocument/2006/relationships/image" Target="../media/1af32dea_ce2b_11f0_a80d_047c1617b143_ab7d8ff9_d05b_11f0_a810_047c1617b143238.jpeg"/><Relationship Id="rId239" Type="http://schemas.openxmlformats.org/officeDocument/2006/relationships/image" Target="../media/1af32dec_ce2b_11f0_a80d_047c1617b143_0a6f3ab7_310d_11f1_a89b_047c1617b143239.jpeg"/><Relationship Id="rId240" Type="http://schemas.openxmlformats.org/officeDocument/2006/relationships/image" Target="../media/64a78724_648f_11ef_a623_047c1617b143_0c97c911_66bd_11ef_a626_047c1617b143240.jpeg"/><Relationship Id="rId241" Type="http://schemas.openxmlformats.org/officeDocument/2006/relationships/image" Target="../media/64a78726_648f_11ef_a623_047c1617b143_0c97c912_66bd_11ef_a626_047c1617b143241.jpeg"/><Relationship Id="rId242" Type="http://schemas.openxmlformats.org/officeDocument/2006/relationships/image" Target="../media/64a78728_648f_11ef_a623_047c1617b143_0c97c913_66bd_11ef_a626_047c1617b143242.jpeg"/><Relationship Id="rId243" Type="http://schemas.openxmlformats.org/officeDocument/2006/relationships/image" Target="../media/64a7872a_648f_11ef_a623_047c1617b143_0c97c914_66bd_11ef_a626_047c1617b143243.jpeg"/><Relationship Id="rId244" Type="http://schemas.openxmlformats.org/officeDocument/2006/relationships/image" Target="../media/64a7872c_648f_11ef_a623_047c1617b143_0c97c915_66bd_11ef_a626_047c1617b143244.jpeg"/><Relationship Id="rId245" Type="http://schemas.openxmlformats.org/officeDocument/2006/relationships/image" Target="../media/64a7872e_648f_11ef_a623_047c1617b143_0c97c917_66bd_11ef_a626_047c1617b143245.jpeg"/><Relationship Id="rId246" Type="http://schemas.openxmlformats.org/officeDocument/2006/relationships/image" Target="../media/64a78730_648f_11ef_a623_047c1617b143_0c97c919_66bd_11ef_a626_047c1617b143246.jpeg"/><Relationship Id="rId247" Type="http://schemas.openxmlformats.org/officeDocument/2006/relationships/image" Target="../media/64a78732_648f_11ef_a623_047c1617b143_0c97c91b_66bd_11ef_a626_047c1617b143247.jpeg"/><Relationship Id="rId248" Type="http://schemas.openxmlformats.org/officeDocument/2006/relationships/image" Target="../media/64a78734_648f_11ef_a623_047c1617b143_0c97c91d_66bd_11ef_a626_047c1617b143248.jpeg"/><Relationship Id="rId249" Type="http://schemas.openxmlformats.org/officeDocument/2006/relationships/image" Target="../media/64a78736_648f_11ef_a623_047c1617b143_0c97c91e_66bd_11ef_a626_047c1617b143249.jpeg"/><Relationship Id="rId250" Type="http://schemas.openxmlformats.org/officeDocument/2006/relationships/image" Target="../media/64a78738_648f_11ef_a623_047c1617b143_0c97c91f_66bd_11ef_a626_047c1617b143250.jpeg"/><Relationship Id="rId251" Type="http://schemas.openxmlformats.org/officeDocument/2006/relationships/image" Target="../media/64a7873a_648f_11ef_a623_047c1617b143_0c97c920_66bd_11ef_a626_047c1617b143251.jpeg"/><Relationship Id="rId252" Type="http://schemas.openxmlformats.org/officeDocument/2006/relationships/image" Target="../media/64a7873c_648f_11ef_a623_047c1617b143_0c97c921_66bd_11ef_a626_047c1617b143252.jpeg"/><Relationship Id="rId253" Type="http://schemas.openxmlformats.org/officeDocument/2006/relationships/image" Target="../media/64a7873e_648f_11ef_a623_047c1617b143_0c97c922_66bd_11ef_a626_047c1617b143253.jpeg"/><Relationship Id="rId254" Type="http://schemas.openxmlformats.org/officeDocument/2006/relationships/image" Target="../media/64a78740_648f_11ef_a623_047c1617b143_0c97c923_66bd_11ef_a626_047c1617b143254.jpeg"/><Relationship Id="rId255" Type="http://schemas.openxmlformats.org/officeDocument/2006/relationships/image" Target="../media/64a78742_648f_11ef_a623_047c1617b143_0c97c924_66bd_11ef_a626_047c1617b143255.jpeg"/><Relationship Id="rId256" Type="http://schemas.openxmlformats.org/officeDocument/2006/relationships/image" Target="../media/6511be40_64a5_11ef_a623_047c1617b143_0c97c925_66bd_11ef_a626_047c1617b143256.jpeg"/><Relationship Id="rId257" Type="http://schemas.openxmlformats.org/officeDocument/2006/relationships/image" Target="../media/6511be42_64a5_11ef_a623_047c1617b143_0c97c926_66bd_11ef_a626_047c1617b143257.jpeg"/><Relationship Id="rId258" Type="http://schemas.openxmlformats.org/officeDocument/2006/relationships/image" Target="../media/6511be44_64a5_11ef_a623_047c1617b143_0c97c927_66bd_11ef_a626_047c1617b143258.jpeg"/><Relationship Id="rId259" Type="http://schemas.openxmlformats.org/officeDocument/2006/relationships/image" Target="../media/6511be46_64a5_11ef_a623_047c1617b143_0c97c928_66bd_11ef_a626_047c1617b143259.jpeg"/><Relationship Id="rId260" Type="http://schemas.openxmlformats.org/officeDocument/2006/relationships/image" Target="../media/6511be48_64a5_11ef_a623_047c1617b143_0c97c929_66bd_11ef_a626_047c1617b143260.jpeg"/><Relationship Id="rId261" Type="http://schemas.openxmlformats.org/officeDocument/2006/relationships/image" Target="../media/6511be4a_64a5_11ef_a623_047c1617b143_0c97c92a_66bd_11ef_a626_047c1617b143261.jpeg"/><Relationship Id="rId262" Type="http://schemas.openxmlformats.org/officeDocument/2006/relationships/image" Target="../media/6511be4c_64a5_11ef_a623_047c1617b143_0c97c92b_66bd_11ef_a626_047c1617b143262.jpeg"/><Relationship Id="rId263" Type="http://schemas.openxmlformats.org/officeDocument/2006/relationships/image" Target="../media/6511be4e_64a5_11ef_a623_047c1617b143_0c97c92c_66bd_11ef_a626_047c1617b143263.jpeg"/><Relationship Id="rId264" Type="http://schemas.openxmlformats.org/officeDocument/2006/relationships/image" Target="../media/6511be50_64a5_11ef_a623_047c1617b143_0c97c92d_66bd_11ef_a626_047c1617b143264.jpeg"/><Relationship Id="rId265" Type="http://schemas.openxmlformats.org/officeDocument/2006/relationships/image" Target="../media/6511be52_64a5_11ef_a623_047c1617b143_0c97c92e_66bd_11ef_a626_047c1617b143265.jpeg"/><Relationship Id="rId266" Type="http://schemas.openxmlformats.org/officeDocument/2006/relationships/image" Target="../media/6511be54_64a5_11ef_a623_047c1617b143_0c97c92f_66bd_11ef_a626_047c1617b143266.jpeg"/><Relationship Id="rId267" Type="http://schemas.openxmlformats.org/officeDocument/2006/relationships/image" Target="../media/6511be56_64a5_11ef_a623_047c1617b143_0c97c930_66bd_11ef_a626_047c1617b143267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1" name="Image_27" descr="Image_27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2" name="Image_28" descr="Image_28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3" name="Image_29" descr="Image_29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4" name="Image_30" descr="Image_30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5" name="Image_31" descr="Image_31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6" name="Image_32" descr="Image_32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7" name="Image_33" descr="Image_33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8" name="Image_34" descr="Image_34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9" name="Image_35" descr="Image_35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0" name="Image_36" descr="Image_36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1" name="Image_37" descr="Image_37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2" name="Image_38" descr="Image_38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3" name="Image_39" descr="Image_39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4" name="Image_40" descr="Image_40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5" name="Image_41" descr="Image_41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6" name="Image_42" descr="Image_42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7" name="Image_43" descr="Image_43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38" name="Image_46" descr="Image_46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39" name="Image_47" descr="Image_47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0" name="Image_48" descr="Image_48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1" name="Image_49" descr="Image_49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2" name="Image_50" descr="Image_50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3" name="Image_51" descr="Image_51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4" name="Image_52" descr="Image_52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5" name="Image_53" descr="Image_53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6" name="Image_54" descr="Image_54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47" name="Image_55" descr="Image_55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48" name="Image_56" descr="Image_56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49" name="Image_57" descr="Image_57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0" name="Image_58" descr="Image_58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1" name="Image_59" descr="Image_59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2" name="Image_61" descr="Image_61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3" name="Image_62" descr="Image_62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4" name="Image_63" descr="Image_63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5" name="Image_64" descr="Image_64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56" name="Image_65" descr="Image_65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57" name="Image_66" descr="Image_66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58" name="Image_67" descr="Image_67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59" name="Image_68" descr="Image_68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0" name="Image_70" descr="Image_70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1" name="Image_71" descr="Image_71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2" name="Image_72" descr="Image_72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3" name="Image_73" descr="Image_73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64" name="Image_74" descr="Image_74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65" name="Image_75" descr="Image_75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66" name="Image_76" descr="Image_76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67" name="Image_77" descr="Image_77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68" name="Image_79" descr="Image_79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69" name="Image_80" descr="Image_80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0" name="Image_81" descr="Image_81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1" name="Image_82" descr="Image_82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2" name="Image_83" descr="Image_83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73" name="Image_84" descr="Image_84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74" name="Image_85" descr="Image_85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75" name="Image_86" descr="Image_86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76" name="Image_90" descr="Image_90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77" name="Image_91" descr="Image_91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78" name="Image_92" descr="Image_92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79" name="Image_93" descr="Image_93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80" name="Image_94" descr="Image_94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81" name="Image_95" descr="Image_95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82" name="Image_96" descr="Image_96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83" name="Image_98" descr="Image_98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84" name="Image_99" descr="Image_99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85" name="Image_100" descr="Image_100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86" name="Image_101" descr="Image_101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87" name="Image_102" descr="Image_102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88" name="Image_103" descr="Image_103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89" name="Image_104" descr="Image_104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90" name="Image_105" descr="Image_105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91" name="Image_106" descr="Image_106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1143000"/>
    <xdr:pic>
      <xdr:nvPicPr>
        <xdr:cNvPr id="92" name="Image_107" descr="Image_107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143000"/>
    <xdr:pic>
      <xdr:nvPicPr>
        <xdr:cNvPr id="93" name="Image_108" descr="Image_108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94" name="Image_109" descr="Image_109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95" name="Image_110" descr="Image_110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96" name="Image_111" descr="Image_111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97" name="Image_112" descr="Image_112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98" name="Image_113" descr="Image_113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99" name="Image_114" descr="Image_114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100" name="Image_115" descr="Image_115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101" name="Image_116" descr="Image_116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</xdr:row>
      <xdr:rowOff>95250</xdr:rowOff>
    </xdr:from>
    <xdr:ext cx="1143000" cy="1143000"/>
    <xdr:pic>
      <xdr:nvPicPr>
        <xdr:cNvPr id="102" name="Image_117" descr="Image_117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103" name="Image_118" descr="Image_118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104" name="Image_121" descr="Image_121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105" name="Image_122" descr="Image_122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106" name="Image_123" descr="Image_123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1143000" cy="1143000"/>
    <xdr:pic>
      <xdr:nvPicPr>
        <xdr:cNvPr id="107" name="Image_124" descr="Image_124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1143000"/>
    <xdr:pic>
      <xdr:nvPicPr>
        <xdr:cNvPr id="108" name="Image_125" descr="Image_125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1143000" cy="1143000"/>
    <xdr:pic>
      <xdr:nvPicPr>
        <xdr:cNvPr id="109" name="Image_126" descr="Image_126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</xdr:row>
      <xdr:rowOff>95250</xdr:rowOff>
    </xdr:from>
    <xdr:ext cx="1143000" cy="1143000"/>
    <xdr:pic>
      <xdr:nvPicPr>
        <xdr:cNvPr id="110" name="Image_127" descr="Image_127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1143000" cy="1143000"/>
    <xdr:pic>
      <xdr:nvPicPr>
        <xdr:cNvPr id="111" name="Image_128" descr="Image_128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1143000" cy="1143000"/>
    <xdr:pic>
      <xdr:nvPicPr>
        <xdr:cNvPr id="112" name="Image_129" descr="Image_129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1143000" cy="1143000"/>
    <xdr:pic>
      <xdr:nvPicPr>
        <xdr:cNvPr id="113" name="Image_130" descr="Image_130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1143000" cy="1143000"/>
    <xdr:pic>
      <xdr:nvPicPr>
        <xdr:cNvPr id="114" name="Image_131" descr="Image_131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1143000" cy="1143000"/>
    <xdr:pic>
      <xdr:nvPicPr>
        <xdr:cNvPr id="115" name="Image_132" descr="Image_132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</xdr:row>
      <xdr:rowOff>95250</xdr:rowOff>
    </xdr:from>
    <xdr:ext cx="1143000" cy="1143000"/>
    <xdr:pic>
      <xdr:nvPicPr>
        <xdr:cNvPr id="116" name="Image_133" descr="Image_133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</xdr:row>
      <xdr:rowOff>95250</xdr:rowOff>
    </xdr:from>
    <xdr:ext cx="1143000" cy="1143000"/>
    <xdr:pic>
      <xdr:nvPicPr>
        <xdr:cNvPr id="117" name="Image_134" descr="Image_134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</xdr:row>
      <xdr:rowOff>95250</xdr:rowOff>
    </xdr:from>
    <xdr:ext cx="1143000" cy="1143000"/>
    <xdr:pic>
      <xdr:nvPicPr>
        <xdr:cNvPr id="118" name="Image_135" descr="Image_135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1143000" cy="1143000"/>
    <xdr:pic>
      <xdr:nvPicPr>
        <xdr:cNvPr id="119" name="Image_136" descr="Image_136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</xdr:row>
      <xdr:rowOff>95250</xdr:rowOff>
    </xdr:from>
    <xdr:ext cx="1143000" cy="1143000"/>
    <xdr:pic>
      <xdr:nvPicPr>
        <xdr:cNvPr id="120" name="Image_137" descr="Image_137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</xdr:row>
      <xdr:rowOff>95250</xdr:rowOff>
    </xdr:from>
    <xdr:ext cx="1143000" cy="1143000"/>
    <xdr:pic>
      <xdr:nvPicPr>
        <xdr:cNvPr id="121" name="Image_138" descr="Image_138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</xdr:row>
      <xdr:rowOff>95250</xdr:rowOff>
    </xdr:from>
    <xdr:ext cx="1143000" cy="1143000"/>
    <xdr:pic>
      <xdr:nvPicPr>
        <xdr:cNvPr id="122" name="Image_139" descr="Image_139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</xdr:row>
      <xdr:rowOff>95250</xdr:rowOff>
    </xdr:from>
    <xdr:ext cx="1143000" cy="1143000"/>
    <xdr:pic>
      <xdr:nvPicPr>
        <xdr:cNvPr id="123" name="Image_140" descr="Image_140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</xdr:row>
      <xdr:rowOff>95250</xdr:rowOff>
    </xdr:from>
    <xdr:ext cx="1143000" cy="1143000"/>
    <xdr:pic>
      <xdr:nvPicPr>
        <xdr:cNvPr id="124" name="Image_141" descr="Image_141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</xdr:row>
      <xdr:rowOff>95250</xdr:rowOff>
    </xdr:from>
    <xdr:ext cx="1143000" cy="1143000"/>
    <xdr:pic>
      <xdr:nvPicPr>
        <xdr:cNvPr id="125" name="Image_142" descr="Image_142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</xdr:row>
      <xdr:rowOff>95250</xdr:rowOff>
    </xdr:from>
    <xdr:ext cx="1143000" cy="1143000"/>
    <xdr:pic>
      <xdr:nvPicPr>
        <xdr:cNvPr id="126" name="Image_143" descr="Image_143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</xdr:row>
      <xdr:rowOff>95250</xdr:rowOff>
    </xdr:from>
    <xdr:ext cx="1143000" cy="1143000"/>
    <xdr:pic>
      <xdr:nvPicPr>
        <xdr:cNvPr id="127" name="Image_144" descr="Image_144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144</xdr:row>
      <xdr:rowOff>95250</xdr:rowOff>
    </xdr:from>
    <xdr:ext cx="1143000" cy="1143000"/>
    <xdr:pic>
      <xdr:nvPicPr>
        <xdr:cNvPr id="128" name="Image_145" descr="Image_145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146</xdr:row>
      <xdr:rowOff>95250</xdr:rowOff>
    </xdr:from>
    <xdr:ext cx="1143000" cy="1143000"/>
    <xdr:pic>
      <xdr:nvPicPr>
        <xdr:cNvPr id="129" name="Image_147" descr="Image_147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147</xdr:row>
      <xdr:rowOff>95250</xdr:rowOff>
    </xdr:from>
    <xdr:ext cx="1143000" cy="1143000"/>
    <xdr:pic>
      <xdr:nvPicPr>
        <xdr:cNvPr id="130" name="Image_148" descr="Image_148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148</xdr:row>
      <xdr:rowOff>95250</xdr:rowOff>
    </xdr:from>
    <xdr:ext cx="1143000" cy="1143000"/>
    <xdr:pic>
      <xdr:nvPicPr>
        <xdr:cNvPr id="131" name="Image_149" descr="Image_149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149</xdr:row>
      <xdr:rowOff>95250</xdr:rowOff>
    </xdr:from>
    <xdr:ext cx="1143000" cy="1143000"/>
    <xdr:pic>
      <xdr:nvPicPr>
        <xdr:cNvPr id="132" name="Image_150" descr="Image_150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150</xdr:row>
      <xdr:rowOff>95250</xdr:rowOff>
    </xdr:from>
    <xdr:ext cx="1143000" cy="1143000"/>
    <xdr:pic>
      <xdr:nvPicPr>
        <xdr:cNvPr id="133" name="Image_151" descr="Image_151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151</xdr:row>
      <xdr:rowOff>95250</xdr:rowOff>
    </xdr:from>
    <xdr:ext cx="1143000" cy="1143000"/>
    <xdr:pic>
      <xdr:nvPicPr>
        <xdr:cNvPr id="134" name="Image_152" descr="Image_152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152</xdr:row>
      <xdr:rowOff>95250</xdr:rowOff>
    </xdr:from>
    <xdr:ext cx="1143000" cy="1143000"/>
    <xdr:pic>
      <xdr:nvPicPr>
        <xdr:cNvPr id="135" name="Image_153" descr="Image_153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153</xdr:row>
      <xdr:rowOff>95250</xdr:rowOff>
    </xdr:from>
    <xdr:ext cx="1143000" cy="1143000"/>
    <xdr:pic>
      <xdr:nvPicPr>
        <xdr:cNvPr id="136" name="Image_154" descr="Image_154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154</xdr:row>
      <xdr:rowOff>95250</xdr:rowOff>
    </xdr:from>
    <xdr:ext cx="1143000" cy="1143000"/>
    <xdr:pic>
      <xdr:nvPicPr>
        <xdr:cNvPr id="137" name="Image_155" descr="Image_155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155</xdr:row>
      <xdr:rowOff>95250</xdr:rowOff>
    </xdr:from>
    <xdr:ext cx="1143000" cy="1143000"/>
    <xdr:pic>
      <xdr:nvPicPr>
        <xdr:cNvPr id="138" name="Image_156" descr="Image_156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156</xdr:row>
      <xdr:rowOff>95250</xdr:rowOff>
    </xdr:from>
    <xdr:ext cx="1143000" cy="1143000"/>
    <xdr:pic>
      <xdr:nvPicPr>
        <xdr:cNvPr id="139" name="Image_157" descr="Image_157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157</xdr:row>
      <xdr:rowOff>95250</xdr:rowOff>
    </xdr:from>
    <xdr:ext cx="1143000" cy="1143000"/>
    <xdr:pic>
      <xdr:nvPicPr>
        <xdr:cNvPr id="140" name="Image_158" descr="Image_158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159</xdr:row>
      <xdr:rowOff>95250</xdr:rowOff>
    </xdr:from>
    <xdr:ext cx="1143000" cy="1143000"/>
    <xdr:pic>
      <xdr:nvPicPr>
        <xdr:cNvPr id="141" name="Image_160" descr="Image_160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160</xdr:row>
      <xdr:rowOff>95250</xdr:rowOff>
    </xdr:from>
    <xdr:ext cx="1143000" cy="1143000"/>
    <xdr:pic>
      <xdr:nvPicPr>
        <xdr:cNvPr id="142" name="Image_161" descr="Image_161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161</xdr:row>
      <xdr:rowOff>95250</xdr:rowOff>
    </xdr:from>
    <xdr:ext cx="1143000" cy="1143000"/>
    <xdr:pic>
      <xdr:nvPicPr>
        <xdr:cNvPr id="143" name="Image_162" descr="Image_162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162</xdr:row>
      <xdr:rowOff>95250</xdr:rowOff>
    </xdr:from>
    <xdr:ext cx="1143000" cy="1143000"/>
    <xdr:pic>
      <xdr:nvPicPr>
        <xdr:cNvPr id="144" name="Image_163" descr="Image_163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163</xdr:row>
      <xdr:rowOff>95250</xdr:rowOff>
    </xdr:from>
    <xdr:ext cx="1143000" cy="1143000"/>
    <xdr:pic>
      <xdr:nvPicPr>
        <xdr:cNvPr id="145" name="Image_164" descr="Image_164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164</xdr:row>
      <xdr:rowOff>95250</xdr:rowOff>
    </xdr:from>
    <xdr:ext cx="1143000" cy="1143000"/>
    <xdr:pic>
      <xdr:nvPicPr>
        <xdr:cNvPr id="146" name="Image_165" descr="Image_165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166</xdr:row>
      <xdr:rowOff>95250</xdr:rowOff>
    </xdr:from>
    <xdr:ext cx="1143000" cy="1143000"/>
    <xdr:pic>
      <xdr:nvPicPr>
        <xdr:cNvPr id="147" name="Image_167" descr="Image_167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167</xdr:row>
      <xdr:rowOff>95250</xdr:rowOff>
    </xdr:from>
    <xdr:ext cx="1143000" cy="1143000"/>
    <xdr:pic>
      <xdr:nvPicPr>
        <xdr:cNvPr id="148" name="Image_168" descr="Image_168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168</xdr:row>
      <xdr:rowOff>95250</xdr:rowOff>
    </xdr:from>
    <xdr:ext cx="1143000" cy="1143000"/>
    <xdr:pic>
      <xdr:nvPicPr>
        <xdr:cNvPr id="149" name="Image_169" descr="Image_169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169</xdr:row>
      <xdr:rowOff>95250</xdr:rowOff>
    </xdr:from>
    <xdr:ext cx="1143000" cy="1143000"/>
    <xdr:pic>
      <xdr:nvPicPr>
        <xdr:cNvPr id="150" name="Image_170" descr="Image_170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170</xdr:row>
      <xdr:rowOff>95250</xdr:rowOff>
    </xdr:from>
    <xdr:ext cx="1143000" cy="1143000"/>
    <xdr:pic>
      <xdr:nvPicPr>
        <xdr:cNvPr id="151" name="Image_171" descr="Image_171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171</xdr:row>
      <xdr:rowOff>95250</xdr:rowOff>
    </xdr:from>
    <xdr:ext cx="1143000" cy="1143000"/>
    <xdr:pic>
      <xdr:nvPicPr>
        <xdr:cNvPr id="152" name="Image_172" descr="Image_172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172</xdr:row>
      <xdr:rowOff>95250</xdr:rowOff>
    </xdr:from>
    <xdr:ext cx="1143000" cy="1143000"/>
    <xdr:pic>
      <xdr:nvPicPr>
        <xdr:cNvPr id="153" name="Image_173" descr="Image_173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173</xdr:row>
      <xdr:rowOff>95250</xdr:rowOff>
    </xdr:from>
    <xdr:ext cx="1143000" cy="1143000"/>
    <xdr:pic>
      <xdr:nvPicPr>
        <xdr:cNvPr id="154" name="Image_174" descr="Image_174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174</xdr:row>
      <xdr:rowOff>95250</xdr:rowOff>
    </xdr:from>
    <xdr:ext cx="1143000" cy="1143000"/>
    <xdr:pic>
      <xdr:nvPicPr>
        <xdr:cNvPr id="155" name="Image_175" descr="Image_175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175</xdr:row>
      <xdr:rowOff>95250</xdr:rowOff>
    </xdr:from>
    <xdr:ext cx="1143000" cy="1143000"/>
    <xdr:pic>
      <xdr:nvPicPr>
        <xdr:cNvPr id="156" name="Image_176" descr="Image_176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176</xdr:row>
      <xdr:rowOff>95250</xdr:rowOff>
    </xdr:from>
    <xdr:ext cx="1143000" cy="1143000"/>
    <xdr:pic>
      <xdr:nvPicPr>
        <xdr:cNvPr id="157" name="Image_177" descr="Image_177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177</xdr:row>
      <xdr:rowOff>95250</xdr:rowOff>
    </xdr:from>
    <xdr:ext cx="1143000" cy="1143000"/>
    <xdr:pic>
      <xdr:nvPicPr>
        <xdr:cNvPr id="158" name="Image_178" descr="Image_178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179</xdr:row>
      <xdr:rowOff>95250</xdr:rowOff>
    </xdr:from>
    <xdr:ext cx="1143000" cy="1143000"/>
    <xdr:pic>
      <xdr:nvPicPr>
        <xdr:cNvPr id="159" name="Image_180" descr="Image_180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181</xdr:row>
      <xdr:rowOff>95250</xdr:rowOff>
    </xdr:from>
    <xdr:ext cx="1143000" cy="1143000"/>
    <xdr:pic>
      <xdr:nvPicPr>
        <xdr:cNvPr id="160" name="Image_182" descr="Image_182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182</xdr:row>
      <xdr:rowOff>95250</xdr:rowOff>
    </xdr:from>
    <xdr:ext cx="1143000" cy="1143000"/>
    <xdr:pic>
      <xdr:nvPicPr>
        <xdr:cNvPr id="161" name="Image_183" descr="Image_183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183</xdr:row>
      <xdr:rowOff>95250</xdr:rowOff>
    </xdr:from>
    <xdr:ext cx="1143000" cy="1143000"/>
    <xdr:pic>
      <xdr:nvPicPr>
        <xdr:cNvPr id="162" name="Image_184" descr="Image_184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184</xdr:row>
      <xdr:rowOff>95250</xdr:rowOff>
    </xdr:from>
    <xdr:ext cx="1143000" cy="1143000"/>
    <xdr:pic>
      <xdr:nvPicPr>
        <xdr:cNvPr id="163" name="Image_185" descr="Image_185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185</xdr:row>
      <xdr:rowOff>95250</xdr:rowOff>
    </xdr:from>
    <xdr:ext cx="1143000" cy="1143000"/>
    <xdr:pic>
      <xdr:nvPicPr>
        <xdr:cNvPr id="164" name="Image_186" descr="Image_186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186</xdr:row>
      <xdr:rowOff>95250</xdr:rowOff>
    </xdr:from>
    <xdr:ext cx="1143000" cy="1143000"/>
    <xdr:pic>
      <xdr:nvPicPr>
        <xdr:cNvPr id="165" name="Image_187" descr="Image_187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187</xdr:row>
      <xdr:rowOff>95250</xdr:rowOff>
    </xdr:from>
    <xdr:ext cx="1143000" cy="1143000"/>
    <xdr:pic>
      <xdr:nvPicPr>
        <xdr:cNvPr id="166" name="Image_188" descr="Image_188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189</xdr:row>
      <xdr:rowOff>95250</xdr:rowOff>
    </xdr:from>
    <xdr:ext cx="1143000" cy="1143000"/>
    <xdr:pic>
      <xdr:nvPicPr>
        <xdr:cNvPr id="167" name="Image_190" descr="Image_190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190</xdr:row>
      <xdr:rowOff>95250</xdr:rowOff>
    </xdr:from>
    <xdr:ext cx="1143000" cy="1143000"/>
    <xdr:pic>
      <xdr:nvPicPr>
        <xdr:cNvPr id="168" name="Image_191" descr="Image_191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191</xdr:row>
      <xdr:rowOff>95250</xdr:rowOff>
    </xdr:from>
    <xdr:ext cx="1143000" cy="1143000"/>
    <xdr:pic>
      <xdr:nvPicPr>
        <xdr:cNvPr id="169" name="Image_192" descr="Image_192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192</xdr:row>
      <xdr:rowOff>95250</xdr:rowOff>
    </xdr:from>
    <xdr:ext cx="1143000" cy="1143000"/>
    <xdr:pic>
      <xdr:nvPicPr>
        <xdr:cNvPr id="170" name="Image_193" descr="Image_193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193</xdr:row>
      <xdr:rowOff>95250</xdr:rowOff>
    </xdr:from>
    <xdr:ext cx="1143000" cy="1143000"/>
    <xdr:pic>
      <xdr:nvPicPr>
        <xdr:cNvPr id="171" name="Image_194" descr="Image_194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194</xdr:row>
      <xdr:rowOff>95250</xdr:rowOff>
    </xdr:from>
    <xdr:ext cx="1143000" cy="1143000"/>
    <xdr:pic>
      <xdr:nvPicPr>
        <xdr:cNvPr id="172" name="Image_195" descr="Image_195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195</xdr:row>
      <xdr:rowOff>95250</xdr:rowOff>
    </xdr:from>
    <xdr:ext cx="1143000" cy="1143000"/>
    <xdr:pic>
      <xdr:nvPicPr>
        <xdr:cNvPr id="173" name="Image_196" descr="Image_196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196</xdr:row>
      <xdr:rowOff>95250</xdr:rowOff>
    </xdr:from>
    <xdr:ext cx="1143000" cy="1143000"/>
    <xdr:pic>
      <xdr:nvPicPr>
        <xdr:cNvPr id="174" name="Image_197" descr="Image_197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197</xdr:row>
      <xdr:rowOff>95250</xdr:rowOff>
    </xdr:from>
    <xdr:ext cx="1143000" cy="1143000"/>
    <xdr:pic>
      <xdr:nvPicPr>
        <xdr:cNvPr id="175" name="Image_198" descr="Image_198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198</xdr:row>
      <xdr:rowOff>95250</xdr:rowOff>
    </xdr:from>
    <xdr:ext cx="1143000" cy="1143000"/>
    <xdr:pic>
      <xdr:nvPicPr>
        <xdr:cNvPr id="176" name="Image_199" descr="Image_199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199</xdr:row>
      <xdr:rowOff>95250</xdr:rowOff>
    </xdr:from>
    <xdr:ext cx="1143000" cy="1143000"/>
    <xdr:pic>
      <xdr:nvPicPr>
        <xdr:cNvPr id="177" name="Image_200" descr="Image_200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200</xdr:row>
      <xdr:rowOff>95250</xdr:rowOff>
    </xdr:from>
    <xdr:ext cx="1143000" cy="1143000"/>
    <xdr:pic>
      <xdr:nvPicPr>
        <xdr:cNvPr id="178" name="Image_201" descr="Image_201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201</xdr:row>
      <xdr:rowOff>95250</xdr:rowOff>
    </xdr:from>
    <xdr:ext cx="1143000" cy="1143000"/>
    <xdr:pic>
      <xdr:nvPicPr>
        <xdr:cNvPr id="179" name="Image_202" descr="Image_202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202</xdr:row>
      <xdr:rowOff>95250</xdr:rowOff>
    </xdr:from>
    <xdr:ext cx="1143000" cy="1143000"/>
    <xdr:pic>
      <xdr:nvPicPr>
        <xdr:cNvPr id="180" name="Image_203" descr="Image_203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203</xdr:row>
      <xdr:rowOff>95250</xdr:rowOff>
    </xdr:from>
    <xdr:ext cx="1143000" cy="1143000"/>
    <xdr:pic>
      <xdr:nvPicPr>
        <xdr:cNvPr id="181" name="Image_204" descr="Image_204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204</xdr:row>
      <xdr:rowOff>95250</xdr:rowOff>
    </xdr:from>
    <xdr:ext cx="1143000" cy="1143000"/>
    <xdr:pic>
      <xdr:nvPicPr>
        <xdr:cNvPr id="182" name="Image_205" descr="Image_205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205</xdr:row>
      <xdr:rowOff>95250</xdr:rowOff>
    </xdr:from>
    <xdr:ext cx="1143000" cy="1143000"/>
    <xdr:pic>
      <xdr:nvPicPr>
        <xdr:cNvPr id="183" name="Image_206" descr="Image_206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207</xdr:row>
      <xdr:rowOff>95250</xdr:rowOff>
    </xdr:from>
    <xdr:ext cx="1143000" cy="1143000"/>
    <xdr:pic>
      <xdr:nvPicPr>
        <xdr:cNvPr id="184" name="Image_208" descr="Image_208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208</xdr:row>
      <xdr:rowOff>95250</xdr:rowOff>
    </xdr:from>
    <xdr:ext cx="1143000" cy="1143000"/>
    <xdr:pic>
      <xdr:nvPicPr>
        <xdr:cNvPr id="185" name="Image_209" descr="Image_209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209</xdr:row>
      <xdr:rowOff>95250</xdr:rowOff>
    </xdr:from>
    <xdr:ext cx="1143000" cy="1143000"/>
    <xdr:pic>
      <xdr:nvPicPr>
        <xdr:cNvPr id="186" name="Image_210" descr="Image_210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210</xdr:row>
      <xdr:rowOff>95250</xdr:rowOff>
    </xdr:from>
    <xdr:ext cx="1143000" cy="1143000"/>
    <xdr:pic>
      <xdr:nvPicPr>
        <xdr:cNvPr id="187" name="Image_211" descr="Image_211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211</xdr:row>
      <xdr:rowOff>95250</xdr:rowOff>
    </xdr:from>
    <xdr:ext cx="1143000" cy="1143000"/>
    <xdr:pic>
      <xdr:nvPicPr>
        <xdr:cNvPr id="188" name="Image_212" descr="Image_212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212</xdr:row>
      <xdr:rowOff>95250</xdr:rowOff>
    </xdr:from>
    <xdr:ext cx="1143000" cy="1143000"/>
    <xdr:pic>
      <xdr:nvPicPr>
        <xdr:cNvPr id="189" name="Image_213" descr="Image_213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213</xdr:row>
      <xdr:rowOff>95250</xdr:rowOff>
    </xdr:from>
    <xdr:ext cx="1143000" cy="1143000"/>
    <xdr:pic>
      <xdr:nvPicPr>
        <xdr:cNvPr id="190" name="Image_214" descr="Image_214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215</xdr:row>
      <xdr:rowOff>95250</xdr:rowOff>
    </xdr:from>
    <xdr:ext cx="1143000" cy="1143000"/>
    <xdr:pic>
      <xdr:nvPicPr>
        <xdr:cNvPr id="191" name="Image_216" descr="Image_216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216</xdr:row>
      <xdr:rowOff>95250</xdr:rowOff>
    </xdr:from>
    <xdr:ext cx="1143000" cy="1143000"/>
    <xdr:pic>
      <xdr:nvPicPr>
        <xdr:cNvPr id="192" name="Image_217" descr="Image_217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218</xdr:row>
      <xdr:rowOff>95250</xdr:rowOff>
    </xdr:from>
    <xdr:ext cx="1143000" cy="1143000"/>
    <xdr:pic>
      <xdr:nvPicPr>
        <xdr:cNvPr id="193" name="Image_219" descr="Image_219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219</xdr:row>
      <xdr:rowOff>95250</xdr:rowOff>
    </xdr:from>
    <xdr:ext cx="1143000" cy="1143000"/>
    <xdr:pic>
      <xdr:nvPicPr>
        <xdr:cNvPr id="194" name="Image_220" descr="Image_220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220</xdr:row>
      <xdr:rowOff>95250</xdr:rowOff>
    </xdr:from>
    <xdr:ext cx="1143000" cy="1143000"/>
    <xdr:pic>
      <xdr:nvPicPr>
        <xdr:cNvPr id="195" name="Image_221" descr="Image_221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221</xdr:row>
      <xdr:rowOff>95250</xdr:rowOff>
    </xdr:from>
    <xdr:ext cx="1143000" cy="1143000"/>
    <xdr:pic>
      <xdr:nvPicPr>
        <xdr:cNvPr id="196" name="Image_222" descr="Image_222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222</xdr:row>
      <xdr:rowOff>95250</xdr:rowOff>
    </xdr:from>
    <xdr:ext cx="1143000" cy="1143000"/>
    <xdr:pic>
      <xdr:nvPicPr>
        <xdr:cNvPr id="197" name="Image_223" descr="Image_223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223</xdr:row>
      <xdr:rowOff>95250</xdr:rowOff>
    </xdr:from>
    <xdr:ext cx="1143000" cy="1143000"/>
    <xdr:pic>
      <xdr:nvPicPr>
        <xdr:cNvPr id="198" name="Image_224" descr="Image_224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224</xdr:row>
      <xdr:rowOff>95250</xdr:rowOff>
    </xdr:from>
    <xdr:ext cx="1143000" cy="1143000"/>
    <xdr:pic>
      <xdr:nvPicPr>
        <xdr:cNvPr id="199" name="Image_225" descr="Image_225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225</xdr:row>
      <xdr:rowOff>95250</xdr:rowOff>
    </xdr:from>
    <xdr:ext cx="1143000" cy="1143000"/>
    <xdr:pic>
      <xdr:nvPicPr>
        <xdr:cNvPr id="200" name="Image_226" descr="Image_226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226</xdr:row>
      <xdr:rowOff>95250</xdr:rowOff>
    </xdr:from>
    <xdr:ext cx="1143000" cy="1143000"/>
    <xdr:pic>
      <xdr:nvPicPr>
        <xdr:cNvPr id="201" name="Image_227" descr="Image_227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228</xdr:row>
      <xdr:rowOff>95250</xdr:rowOff>
    </xdr:from>
    <xdr:ext cx="1143000" cy="1143000"/>
    <xdr:pic>
      <xdr:nvPicPr>
        <xdr:cNvPr id="202" name="Image_229" descr="Image_229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229</xdr:row>
      <xdr:rowOff>95250</xdr:rowOff>
    </xdr:from>
    <xdr:ext cx="1143000" cy="1143000"/>
    <xdr:pic>
      <xdr:nvPicPr>
        <xdr:cNvPr id="203" name="Image_230" descr="Image_230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230</xdr:row>
      <xdr:rowOff>95250</xdr:rowOff>
    </xdr:from>
    <xdr:ext cx="1143000" cy="1143000"/>
    <xdr:pic>
      <xdr:nvPicPr>
        <xdr:cNvPr id="204" name="Image_231" descr="Image_231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231</xdr:row>
      <xdr:rowOff>95250</xdr:rowOff>
    </xdr:from>
    <xdr:ext cx="1143000" cy="1143000"/>
    <xdr:pic>
      <xdr:nvPicPr>
        <xdr:cNvPr id="205" name="Image_232" descr="Image_232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232</xdr:row>
      <xdr:rowOff>95250</xdr:rowOff>
    </xdr:from>
    <xdr:ext cx="1143000" cy="1143000"/>
    <xdr:pic>
      <xdr:nvPicPr>
        <xdr:cNvPr id="206" name="Image_233" descr="Image_233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233</xdr:row>
      <xdr:rowOff>95250</xdr:rowOff>
    </xdr:from>
    <xdr:ext cx="1143000" cy="1143000"/>
    <xdr:pic>
      <xdr:nvPicPr>
        <xdr:cNvPr id="207" name="Image_234" descr="Image_234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234</xdr:row>
      <xdr:rowOff>95250</xdr:rowOff>
    </xdr:from>
    <xdr:ext cx="1143000" cy="1143000"/>
    <xdr:pic>
      <xdr:nvPicPr>
        <xdr:cNvPr id="208" name="Image_235" descr="Image_235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235</xdr:row>
      <xdr:rowOff>95250</xdr:rowOff>
    </xdr:from>
    <xdr:ext cx="1143000" cy="1143000"/>
    <xdr:pic>
      <xdr:nvPicPr>
        <xdr:cNvPr id="209" name="Image_236" descr="Image_236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236</xdr:row>
      <xdr:rowOff>95250</xdr:rowOff>
    </xdr:from>
    <xdr:ext cx="1143000" cy="1143000"/>
    <xdr:pic>
      <xdr:nvPicPr>
        <xdr:cNvPr id="210" name="Image_237" descr="Image_237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237</xdr:row>
      <xdr:rowOff>95250</xdr:rowOff>
    </xdr:from>
    <xdr:ext cx="1143000" cy="1143000"/>
    <xdr:pic>
      <xdr:nvPicPr>
        <xdr:cNvPr id="211" name="Image_238" descr="Image_238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238</xdr:row>
      <xdr:rowOff>95250</xdr:rowOff>
    </xdr:from>
    <xdr:ext cx="1143000" cy="1143000"/>
    <xdr:pic>
      <xdr:nvPicPr>
        <xdr:cNvPr id="212" name="Image_239" descr="Image_239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240</xdr:row>
      <xdr:rowOff>95250</xdr:rowOff>
    </xdr:from>
    <xdr:ext cx="1143000" cy="1143000"/>
    <xdr:pic>
      <xdr:nvPicPr>
        <xdr:cNvPr id="213" name="Image_241" descr="Image_241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241</xdr:row>
      <xdr:rowOff>95250</xdr:rowOff>
    </xdr:from>
    <xdr:ext cx="1143000" cy="1143000"/>
    <xdr:pic>
      <xdr:nvPicPr>
        <xdr:cNvPr id="214" name="Image_242" descr="Image_242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242</xdr:row>
      <xdr:rowOff>95250</xdr:rowOff>
    </xdr:from>
    <xdr:ext cx="1143000" cy="1143000"/>
    <xdr:pic>
      <xdr:nvPicPr>
        <xdr:cNvPr id="215" name="Image_243" descr="Image_243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243</xdr:row>
      <xdr:rowOff>95250</xdr:rowOff>
    </xdr:from>
    <xdr:ext cx="1143000" cy="1143000"/>
    <xdr:pic>
      <xdr:nvPicPr>
        <xdr:cNvPr id="216" name="Image_244" descr="Image_244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244</xdr:row>
      <xdr:rowOff>95250</xdr:rowOff>
    </xdr:from>
    <xdr:ext cx="1143000" cy="1143000"/>
    <xdr:pic>
      <xdr:nvPicPr>
        <xdr:cNvPr id="217" name="Image_245" descr="Image_245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246</xdr:row>
      <xdr:rowOff>95250</xdr:rowOff>
    </xdr:from>
    <xdr:ext cx="1143000" cy="1143000"/>
    <xdr:pic>
      <xdr:nvPicPr>
        <xdr:cNvPr id="218" name="Image_247" descr="Image_247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247</xdr:row>
      <xdr:rowOff>95250</xdr:rowOff>
    </xdr:from>
    <xdr:ext cx="1143000" cy="1143000"/>
    <xdr:pic>
      <xdr:nvPicPr>
        <xdr:cNvPr id="219" name="Image_248" descr="Image_248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248</xdr:row>
      <xdr:rowOff>95250</xdr:rowOff>
    </xdr:from>
    <xdr:ext cx="1143000" cy="1143000"/>
    <xdr:pic>
      <xdr:nvPicPr>
        <xdr:cNvPr id="220" name="Image_249" descr="Image_249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249</xdr:row>
      <xdr:rowOff>95250</xdr:rowOff>
    </xdr:from>
    <xdr:ext cx="1143000" cy="1143000"/>
    <xdr:pic>
      <xdr:nvPicPr>
        <xdr:cNvPr id="221" name="Image_250" descr="Image_250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250</xdr:row>
      <xdr:rowOff>95250</xdr:rowOff>
    </xdr:from>
    <xdr:ext cx="1143000" cy="1143000"/>
    <xdr:pic>
      <xdr:nvPicPr>
        <xdr:cNvPr id="222" name="Image_251" descr="Image_251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251</xdr:row>
      <xdr:rowOff>95250</xdr:rowOff>
    </xdr:from>
    <xdr:ext cx="1143000" cy="1143000"/>
    <xdr:pic>
      <xdr:nvPicPr>
        <xdr:cNvPr id="223" name="Image_252" descr="Image_252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252</xdr:row>
      <xdr:rowOff>95250</xdr:rowOff>
    </xdr:from>
    <xdr:ext cx="1143000" cy="1143000"/>
    <xdr:pic>
      <xdr:nvPicPr>
        <xdr:cNvPr id="224" name="Image_253" descr="Image_253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253</xdr:row>
      <xdr:rowOff>95250</xdr:rowOff>
    </xdr:from>
    <xdr:ext cx="1143000" cy="1143000"/>
    <xdr:pic>
      <xdr:nvPicPr>
        <xdr:cNvPr id="225" name="Image_254" descr="Image_254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254</xdr:row>
      <xdr:rowOff>95250</xdr:rowOff>
    </xdr:from>
    <xdr:ext cx="1143000" cy="1143000"/>
    <xdr:pic>
      <xdr:nvPicPr>
        <xdr:cNvPr id="226" name="Image_255" descr="Image_255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255</xdr:row>
      <xdr:rowOff>95250</xdr:rowOff>
    </xdr:from>
    <xdr:ext cx="1143000" cy="1143000"/>
    <xdr:pic>
      <xdr:nvPicPr>
        <xdr:cNvPr id="227" name="Image_256" descr="Image_256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256</xdr:row>
      <xdr:rowOff>95250</xdr:rowOff>
    </xdr:from>
    <xdr:ext cx="1143000" cy="1143000"/>
    <xdr:pic>
      <xdr:nvPicPr>
        <xdr:cNvPr id="228" name="Image_257" descr="Image_257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257</xdr:row>
      <xdr:rowOff>95250</xdr:rowOff>
    </xdr:from>
    <xdr:ext cx="1143000" cy="1143000"/>
    <xdr:pic>
      <xdr:nvPicPr>
        <xdr:cNvPr id="229" name="Image_258" descr="Image_258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258</xdr:row>
      <xdr:rowOff>95250</xdr:rowOff>
    </xdr:from>
    <xdr:ext cx="1143000" cy="1143000"/>
    <xdr:pic>
      <xdr:nvPicPr>
        <xdr:cNvPr id="230" name="Image_259" descr="Image_259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259</xdr:row>
      <xdr:rowOff>95250</xdr:rowOff>
    </xdr:from>
    <xdr:ext cx="1143000" cy="1143000"/>
    <xdr:pic>
      <xdr:nvPicPr>
        <xdr:cNvPr id="231" name="Image_260" descr="Image_260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261</xdr:row>
      <xdr:rowOff>95250</xdr:rowOff>
    </xdr:from>
    <xdr:ext cx="1143000" cy="1143000"/>
    <xdr:pic>
      <xdr:nvPicPr>
        <xdr:cNvPr id="232" name="Image_262" descr="Image_262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262</xdr:row>
      <xdr:rowOff>95250</xdr:rowOff>
    </xdr:from>
    <xdr:ext cx="1143000" cy="1143000"/>
    <xdr:pic>
      <xdr:nvPicPr>
        <xdr:cNvPr id="233" name="Image_263" descr="Image_263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263</xdr:row>
      <xdr:rowOff>95250</xdr:rowOff>
    </xdr:from>
    <xdr:ext cx="1143000" cy="1143000"/>
    <xdr:pic>
      <xdr:nvPicPr>
        <xdr:cNvPr id="234" name="Image_264" descr="Image_264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264</xdr:row>
      <xdr:rowOff>95250</xdr:rowOff>
    </xdr:from>
    <xdr:ext cx="1143000" cy="1143000"/>
    <xdr:pic>
      <xdr:nvPicPr>
        <xdr:cNvPr id="235" name="Image_265" descr="Image_265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266</xdr:row>
      <xdr:rowOff>95250</xdr:rowOff>
    </xdr:from>
    <xdr:ext cx="1143000" cy="1143000"/>
    <xdr:pic>
      <xdr:nvPicPr>
        <xdr:cNvPr id="236" name="Image_267" descr="Image_267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267</xdr:row>
      <xdr:rowOff>95250</xdr:rowOff>
    </xdr:from>
    <xdr:ext cx="1143000" cy="1143000"/>
    <xdr:pic>
      <xdr:nvPicPr>
        <xdr:cNvPr id="237" name="Image_268" descr="Image_268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268</xdr:row>
      <xdr:rowOff>95250</xdr:rowOff>
    </xdr:from>
    <xdr:ext cx="1143000" cy="1143000"/>
    <xdr:pic>
      <xdr:nvPicPr>
        <xdr:cNvPr id="238" name="Image_269" descr="Image_269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269</xdr:row>
      <xdr:rowOff>95250</xdr:rowOff>
    </xdr:from>
    <xdr:ext cx="1143000" cy="1143000"/>
    <xdr:pic>
      <xdr:nvPicPr>
        <xdr:cNvPr id="239" name="Image_270" descr="Image_270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271</xdr:row>
      <xdr:rowOff>95250</xdr:rowOff>
    </xdr:from>
    <xdr:ext cx="1143000" cy="1143000"/>
    <xdr:pic>
      <xdr:nvPicPr>
        <xdr:cNvPr id="240" name="Image_272" descr="Image_272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272</xdr:row>
      <xdr:rowOff>95250</xdr:rowOff>
    </xdr:from>
    <xdr:ext cx="1143000" cy="1143000"/>
    <xdr:pic>
      <xdr:nvPicPr>
        <xdr:cNvPr id="241" name="Image_273" descr="Image_273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273</xdr:row>
      <xdr:rowOff>95250</xdr:rowOff>
    </xdr:from>
    <xdr:ext cx="1143000" cy="1143000"/>
    <xdr:pic>
      <xdr:nvPicPr>
        <xdr:cNvPr id="242" name="Image_274" descr="Image_274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274</xdr:row>
      <xdr:rowOff>95250</xdr:rowOff>
    </xdr:from>
    <xdr:ext cx="1143000" cy="1143000"/>
    <xdr:pic>
      <xdr:nvPicPr>
        <xdr:cNvPr id="243" name="Image_275" descr="Image_275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275</xdr:row>
      <xdr:rowOff>95250</xdr:rowOff>
    </xdr:from>
    <xdr:ext cx="1143000" cy="1143000"/>
    <xdr:pic>
      <xdr:nvPicPr>
        <xdr:cNvPr id="244" name="Image_276" descr="Image_276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276</xdr:row>
      <xdr:rowOff>95250</xdr:rowOff>
    </xdr:from>
    <xdr:ext cx="1143000" cy="1143000"/>
    <xdr:pic>
      <xdr:nvPicPr>
        <xdr:cNvPr id="245" name="Image_277" descr="Image_277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277</xdr:row>
      <xdr:rowOff>95250</xdr:rowOff>
    </xdr:from>
    <xdr:ext cx="1143000" cy="1143000"/>
    <xdr:pic>
      <xdr:nvPicPr>
        <xdr:cNvPr id="246" name="Image_278" descr="Image_278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278</xdr:row>
      <xdr:rowOff>95250</xdr:rowOff>
    </xdr:from>
    <xdr:ext cx="1143000" cy="1143000"/>
    <xdr:pic>
      <xdr:nvPicPr>
        <xdr:cNvPr id="247" name="Image_279" descr="Image_279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279</xdr:row>
      <xdr:rowOff>95250</xdr:rowOff>
    </xdr:from>
    <xdr:ext cx="1143000" cy="1143000"/>
    <xdr:pic>
      <xdr:nvPicPr>
        <xdr:cNvPr id="248" name="Image_280" descr="Image_280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280</xdr:row>
      <xdr:rowOff>95250</xdr:rowOff>
    </xdr:from>
    <xdr:ext cx="1143000" cy="1143000"/>
    <xdr:pic>
      <xdr:nvPicPr>
        <xdr:cNvPr id="249" name="Image_281" descr="Image_281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281</xdr:row>
      <xdr:rowOff>95250</xdr:rowOff>
    </xdr:from>
    <xdr:ext cx="1143000" cy="1143000"/>
    <xdr:pic>
      <xdr:nvPicPr>
        <xdr:cNvPr id="250" name="Image_282" descr="Image_282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282</xdr:row>
      <xdr:rowOff>95250</xdr:rowOff>
    </xdr:from>
    <xdr:ext cx="1143000" cy="1143000"/>
    <xdr:pic>
      <xdr:nvPicPr>
        <xdr:cNvPr id="251" name="Image_283" descr="Image_283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283</xdr:row>
      <xdr:rowOff>95250</xdr:rowOff>
    </xdr:from>
    <xdr:ext cx="1143000" cy="1143000"/>
    <xdr:pic>
      <xdr:nvPicPr>
        <xdr:cNvPr id="252" name="Image_284" descr="Image_284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284</xdr:row>
      <xdr:rowOff>95250</xdr:rowOff>
    </xdr:from>
    <xdr:ext cx="1143000" cy="1143000"/>
    <xdr:pic>
      <xdr:nvPicPr>
        <xdr:cNvPr id="253" name="Image_285" descr="Image_285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285</xdr:row>
      <xdr:rowOff>95250</xdr:rowOff>
    </xdr:from>
    <xdr:ext cx="1143000" cy="1143000"/>
    <xdr:pic>
      <xdr:nvPicPr>
        <xdr:cNvPr id="254" name="Image_286" descr="Image_286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286</xdr:row>
      <xdr:rowOff>95250</xdr:rowOff>
    </xdr:from>
    <xdr:ext cx="1143000" cy="1143000"/>
    <xdr:pic>
      <xdr:nvPicPr>
        <xdr:cNvPr id="255" name="Image_287" descr="Image_287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287</xdr:row>
      <xdr:rowOff>95250</xdr:rowOff>
    </xdr:from>
    <xdr:ext cx="1143000" cy="1143000"/>
    <xdr:pic>
      <xdr:nvPicPr>
        <xdr:cNvPr id="256" name="Image_288" descr="Image_288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288</xdr:row>
      <xdr:rowOff>95250</xdr:rowOff>
    </xdr:from>
    <xdr:ext cx="1143000" cy="1143000"/>
    <xdr:pic>
      <xdr:nvPicPr>
        <xdr:cNvPr id="257" name="Image_289" descr="Image_289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289</xdr:row>
      <xdr:rowOff>95250</xdr:rowOff>
    </xdr:from>
    <xdr:ext cx="1143000" cy="1143000"/>
    <xdr:pic>
      <xdr:nvPicPr>
        <xdr:cNvPr id="258" name="Image_290" descr="Image_290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290</xdr:row>
      <xdr:rowOff>95250</xdr:rowOff>
    </xdr:from>
    <xdr:ext cx="1143000" cy="1143000"/>
    <xdr:pic>
      <xdr:nvPicPr>
        <xdr:cNvPr id="259" name="Image_291" descr="Image_291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291</xdr:row>
      <xdr:rowOff>95250</xdr:rowOff>
    </xdr:from>
    <xdr:ext cx="1143000" cy="1143000"/>
    <xdr:pic>
      <xdr:nvPicPr>
        <xdr:cNvPr id="260" name="Image_292" descr="Image_292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292</xdr:row>
      <xdr:rowOff>95250</xdr:rowOff>
    </xdr:from>
    <xdr:ext cx="1143000" cy="1143000"/>
    <xdr:pic>
      <xdr:nvPicPr>
        <xdr:cNvPr id="261" name="Image_293" descr="Image_293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293</xdr:row>
      <xdr:rowOff>95250</xdr:rowOff>
    </xdr:from>
    <xdr:ext cx="1143000" cy="1143000"/>
    <xdr:pic>
      <xdr:nvPicPr>
        <xdr:cNvPr id="262" name="Image_294" descr="Image_294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294</xdr:row>
      <xdr:rowOff>95250</xdr:rowOff>
    </xdr:from>
    <xdr:ext cx="1143000" cy="1143000"/>
    <xdr:pic>
      <xdr:nvPicPr>
        <xdr:cNvPr id="263" name="Image_295" descr="Image_295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295</xdr:row>
      <xdr:rowOff>95250</xdr:rowOff>
    </xdr:from>
    <xdr:ext cx="1143000" cy="1143000"/>
    <xdr:pic>
      <xdr:nvPicPr>
        <xdr:cNvPr id="264" name="Image_296" descr="Image_296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296</xdr:row>
      <xdr:rowOff>95250</xdr:rowOff>
    </xdr:from>
    <xdr:ext cx="1143000" cy="1143000"/>
    <xdr:pic>
      <xdr:nvPicPr>
        <xdr:cNvPr id="265" name="Image_297" descr="Image_297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297</xdr:row>
      <xdr:rowOff>95250</xdr:rowOff>
    </xdr:from>
    <xdr:ext cx="1143000" cy="1143000"/>
    <xdr:pic>
      <xdr:nvPicPr>
        <xdr:cNvPr id="266" name="Image_298" descr="Image_298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298</xdr:row>
      <xdr:rowOff>95250</xdr:rowOff>
    </xdr:from>
    <xdr:ext cx="1143000" cy="1143000"/>
    <xdr:pic>
      <xdr:nvPicPr>
        <xdr:cNvPr id="267" name="Image_299" descr="Image_299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323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SUM(J2:J323)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832483</v>
      </c>
      <c r="C6" s="1" t="s">
        <v>14</v>
      </c>
      <c r="D6" s="1" t="s">
        <v>15</v>
      </c>
      <c r="E6" s="2" t="s">
        <v>16</v>
      </c>
      <c r="F6" s="2" t="s">
        <v>17</v>
      </c>
      <c r="G6" s="2" t="s">
        <v>18</v>
      </c>
      <c r="H6" s="2">
        <v>0</v>
      </c>
      <c r="I6" s="1">
        <v>0</v>
      </c>
      <c r="J6" s="3" t="s">
        <v>19</v>
      </c>
      <c r="K6" s="2" t="str">
        <f>J6*493.92</f>
        <v>0</v>
      </c>
      <c r="L6" s="5"/>
    </row>
    <row r="7" spans="1:12" customHeight="1" ht="105" outlineLevel="5">
      <c r="A7" s="1"/>
      <c r="B7" s="1">
        <v>832485</v>
      </c>
      <c r="C7" s="1" t="s">
        <v>20</v>
      </c>
      <c r="D7" s="1" t="s">
        <v>21</v>
      </c>
      <c r="E7" s="2" t="s">
        <v>22</v>
      </c>
      <c r="F7" s="2" t="s">
        <v>23</v>
      </c>
      <c r="G7" s="2">
        <v>0</v>
      </c>
      <c r="H7" s="2">
        <v>0</v>
      </c>
      <c r="I7" s="1">
        <v>0</v>
      </c>
      <c r="J7" s="3" t="s">
        <v>19</v>
      </c>
      <c r="K7" s="2" t="str">
        <f>J7*311.64</f>
        <v>0</v>
      </c>
      <c r="L7" s="5"/>
    </row>
    <row r="8" spans="1:12" customHeight="1" ht="105" outlineLevel="5">
      <c r="A8" s="1"/>
      <c r="B8" s="1">
        <v>832486</v>
      </c>
      <c r="C8" s="1" t="s">
        <v>24</v>
      </c>
      <c r="D8" s="1" t="s">
        <v>25</v>
      </c>
      <c r="E8" s="2" t="s">
        <v>26</v>
      </c>
      <c r="F8" s="2" t="s">
        <v>27</v>
      </c>
      <c r="G8" s="2">
        <v>10</v>
      </c>
      <c r="H8" s="2">
        <v>0</v>
      </c>
      <c r="I8" s="1">
        <v>0</v>
      </c>
      <c r="J8" s="3" t="s">
        <v>19</v>
      </c>
      <c r="K8" s="2" t="str">
        <f>J8*510.09</f>
        <v>0</v>
      </c>
      <c r="L8" s="5"/>
    </row>
    <row r="9" spans="1:12" customHeight="1" ht="105" outlineLevel="5">
      <c r="A9" s="1"/>
      <c r="B9" s="1">
        <v>832489</v>
      </c>
      <c r="C9" s="1" t="s">
        <v>28</v>
      </c>
      <c r="D9" s="1" t="s">
        <v>29</v>
      </c>
      <c r="E9" s="2" t="s">
        <v>30</v>
      </c>
      <c r="F9" s="2" t="s">
        <v>31</v>
      </c>
      <c r="G9" s="2">
        <v>1</v>
      </c>
      <c r="H9" s="2">
        <v>0</v>
      </c>
      <c r="I9" s="1">
        <v>0</v>
      </c>
      <c r="J9" s="3" t="s">
        <v>19</v>
      </c>
      <c r="K9" s="2" t="str">
        <f>J9*348.39</f>
        <v>0</v>
      </c>
      <c r="L9" s="5"/>
    </row>
    <row r="10" spans="1:12" customHeight="1" ht="105" outlineLevel="5">
      <c r="A10" s="1"/>
      <c r="B10" s="1">
        <v>832490</v>
      </c>
      <c r="C10" s="1" t="s">
        <v>32</v>
      </c>
      <c r="D10" s="1" t="s">
        <v>33</v>
      </c>
      <c r="E10" s="2" t="s">
        <v>34</v>
      </c>
      <c r="F10" s="2" t="s">
        <v>35</v>
      </c>
      <c r="G10" s="2">
        <v>0</v>
      </c>
      <c r="H10" s="2">
        <v>0</v>
      </c>
      <c r="I10" s="1">
        <v>0</v>
      </c>
      <c r="J10" s="3" t="s">
        <v>19</v>
      </c>
      <c r="K10" s="2" t="str">
        <f>J10*451.29</f>
        <v>0</v>
      </c>
      <c r="L10" s="5"/>
    </row>
    <row r="11" spans="1:12" customHeight="1" ht="105" outlineLevel="5">
      <c r="A11" s="1"/>
      <c r="B11" s="1">
        <v>832493</v>
      </c>
      <c r="C11" s="1" t="s">
        <v>36</v>
      </c>
      <c r="D11" s="1" t="s">
        <v>37</v>
      </c>
      <c r="E11" s="2" t="s">
        <v>38</v>
      </c>
      <c r="F11" s="2" t="s">
        <v>39</v>
      </c>
      <c r="G11" s="2">
        <v>0</v>
      </c>
      <c r="H11" s="2">
        <v>0</v>
      </c>
      <c r="I11" s="1">
        <v>0</v>
      </c>
      <c r="J11" s="3" t="s">
        <v>19</v>
      </c>
      <c r="K11" s="2" t="str">
        <f>J11*654.15</f>
        <v>0</v>
      </c>
      <c r="L11" s="5"/>
    </row>
    <row r="12" spans="1:12" customHeight="1" ht="105" outlineLevel="5">
      <c r="A12" s="1"/>
      <c r="B12" s="1">
        <v>819035</v>
      </c>
      <c r="C12" s="1" t="s">
        <v>40</v>
      </c>
      <c r="D12" s="1" t="s">
        <v>41</v>
      </c>
      <c r="E12" s="2" t="s">
        <v>42</v>
      </c>
      <c r="F12" s="2" t="s">
        <v>43</v>
      </c>
      <c r="G12" s="2">
        <v>0</v>
      </c>
      <c r="H12" s="2">
        <v>0</v>
      </c>
      <c r="I12" s="1">
        <v>0</v>
      </c>
      <c r="J12" s="3" t="s">
        <v>19</v>
      </c>
      <c r="K12" s="2" t="str">
        <f>J12*546.84</f>
        <v>0</v>
      </c>
      <c r="L12" s="5"/>
    </row>
    <row r="13" spans="1:12" customHeight="1" ht="105" outlineLevel="5">
      <c r="A13" s="1"/>
      <c r="B13" s="1">
        <v>819036</v>
      </c>
      <c r="C13" s="1" t="s">
        <v>44</v>
      </c>
      <c r="D13" s="1" t="s">
        <v>45</v>
      </c>
      <c r="E13" s="2" t="s">
        <v>46</v>
      </c>
      <c r="F13" s="2" t="s">
        <v>47</v>
      </c>
      <c r="G13" s="2">
        <v>3</v>
      </c>
      <c r="H13" s="2">
        <v>0</v>
      </c>
      <c r="I13" s="1">
        <v>0</v>
      </c>
      <c r="J13" s="3" t="s">
        <v>19</v>
      </c>
      <c r="K13" s="2" t="str">
        <f>J13*696.78</f>
        <v>0</v>
      </c>
      <c r="L13" s="5"/>
    </row>
    <row r="14" spans="1:12" customHeight="1" ht="105" outlineLevel="5">
      <c r="A14" s="1"/>
      <c r="B14" s="1">
        <v>819037</v>
      </c>
      <c r="C14" s="1" t="s">
        <v>48</v>
      </c>
      <c r="D14" s="1" t="s">
        <v>49</v>
      </c>
      <c r="E14" s="2" t="s">
        <v>50</v>
      </c>
      <c r="F14" s="2" t="s">
        <v>51</v>
      </c>
      <c r="G14" s="2">
        <v>0</v>
      </c>
      <c r="H14" s="2">
        <v>0</v>
      </c>
      <c r="I14" s="1">
        <v>0</v>
      </c>
      <c r="J14" s="3" t="s">
        <v>19</v>
      </c>
      <c r="K14" s="2" t="str">
        <f>J14*508.98</f>
        <v>0</v>
      </c>
      <c r="L14" s="5"/>
    </row>
    <row r="15" spans="1:12" customHeight="1" ht="105" outlineLevel="5">
      <c r="A15" s="1"/>
      <c r="B15" s="1">
        <v>819038</v>
      </c>
      <c r="C15" s="1" t="s">
        <v>52</v>
      </c>
      <c r="D15" s="1" t="s">
        <v>53</v>
      </c>
      <c r="E15" s="2" t="s">
        <v>54</v>
      </c>
      <c r="F15" s="2" t="s">
        <v>55</v>
      </c>
      <c r="G15" s="2" t="s">
        <v>18</v>
      </c>
      <c r="H15" s="2">
        <v>0</v>
      </c>
      <c r="I15" s="1">
        <v>0</v>
      </c>
      <c r="J15" s="3" t="s">
        <v>19</v>
      </c>
      <c r="K15" s="2" t="str">
        <f>J15*649.74</f>
        <v>0</v>
      </c>
      <c r="L15" s="5"/>
    </row>
    <row r="16" spans="1:12" customHeight="1" ht="105" outlineLevel="5">
      <c r="A16" s="1"/>
      <c r="B16" s="1">
        <v>825189</v>
      </c>
      <c r="C16" s="1" t="s">
        <v>56</v>
      </c>
      <c r="D16" s="1" t="s">
        <v>57</v>
      </c>
      <c r="E16" s="2" t="s">
        <v>58</v>
      </c>
      <c r="F16" s="2" t="s">
        <v>59</v>
      </c>
      <c r="G16" s="2">
        <v>8</v>
      </c>
      <c r="H16" s="2">
        <v>0</v>
      </c>
      <c r="I16" s="1">
        <v>0</v>
      </c>
      <c r="J16" s="3" t="s">
        <v>19</v>
      </c>
      <c r="K16" s="2" t="str">
        <f>J16*673.26</f>
        <v>0</v>
      </c>
      <c r="L16" s="5"/>
    </row>
    <row r="17" spans="1:12" customHeight="1" ht="105" outlineLevel="5">
      <c r="A17" s="1"/>
      <c r="B17" s="1">
        <v>825190</v>
      </c>
      <c r="C17" s="1" t="s">
        <v>60</v>
      </c>
      <c r="D17" s="1" t="s">
        <v>61</v>
      </c>
      <c r="E17" s="2" t="s">
        <v>62</v>
      </c>
      <c r="F17" s="2" t="s">
        <v>63</v>
      </c>
      <c r="G17" s="2" t="s">
        <v>18</v>
      </c>
      <c r="H17" s="2">
        <v>0</v>
      </c>
      <c r="I17" s="1">
        <v>0</v>
      </c>
      <c r="J17" s="3" t="s">
        <v>19</v>
      </c>
      <c r="K17" s="2" t="str">
        <f>J17*873.18</f>
        <v>0</v>
      </c>
      <c r="L17" s="5"/>
    </row>
    <row r="18" spans="1:12" customHeight="1" ht="105" outlineLevel="5">
      <c r="A18" s="1"/>
      <c r="B18" s="1">
        <v>825191</v>
      </c>
      <c r="C18" s="1" t="s">
        <v>64</v>
      </c>
      <c r="D18" s="1" t="s">
        <v>65</v>
      </c>
      <c r="E18" s="2" t="s">
        <v>66</v>
      </c>
      <c r="F18" s="2" t="s">
        <v>67</v>
      </c>
      <c r="G18" s="2" t="s">
        <v>18</v>
      </c>
      <c r="H18" s="2">
        <v>0</v>
      </c>
      <c r="I18" s="1">
        <v>0</v>
      </c>
      <c r="J18" s="3" t="s">
        <v>19</v>
      </c>
      <c r="K18" s="2" t="str">
        <f>J18*573.30</f>
        <v>0</v>
      </c>
      <c r="L18" s="5"/>
    </row>
    <row r="19" spans="1:12" customHeight="1" ht="105" outlineLevel="5">
      <c r="A19" s="1"/>
      <c r="B19" s="1">
        <v>825192</v>
      </c>
      <c r="C19" s="1" t="s">
        <v>68</v>
      </c>
      <c r="D19" s="1" t="s">
        <v>69</v>
      </c>
      <c r="E19" s="2" t="s">
        <v>70</v>
      </c>
      <c r="F19" s="2" t="s">
        <v>71</v>
      </c>
      <c r="G19" s="2">
        <v>10</v>
      </c>
      <c r="H19" s="2">
        <v>0</v>
      </c>
      <c r="I19" s="1">
        <v>0</v>
      </c>
      <c r="J19" s="3" t="s">
        <v>19</v>
      </c>
      <c r="K19" s="2" t="str">
        <f>J19*774.69</f>
        <v>0</v>
      </c>
      <c r="L19" s="5"/>
    </row>
    <row r="20" spans="1:12" customHeight="1" ht="105" outlineLevel="5">
      <c r="A20" s="1"/>
      <c r="B20" s="1">
        <v>826563</v>
      </c>
      <c r="C20" s="1" t="s">
        <v>72</v>
      </c>
      <c r="D20" s="1" t="s">
        <v>73</v>
      </c>
      <c r="E20" s="2" t="s">
        <v>74</v>
      </c>
      <c r="F20" s="2" t="s">
        <v>75</v>
      </c>
      <c r="G20" s="2">
        <v>0</v>
      </c>
      <c r="H20" s="2">
        <v>0</v>
      </c>
      <c r="I20" s="1">
        <v>0</v>
      </c>
      <c r="J20" s="3" t="s">
        <v>19</v>
      </c>
      <c r="K20" s="2" t="str">
        <f>J20*799.68</f>
        <v>0</v>
      </c>
      <c r="L20" s="5"/>
    </row>
    <row r="21" spans="1:12" customHeight="1" ht="105" outlineLevel="5">
      <c r="A21" s="1"/>
      <c r="B21" s="1">
        <v>826565</v>
      </c>
      <c r="C21" s="1" t="s">
        <v>76</v>
      </c>
      <c r="D21" s="1" t="s">
        <v>77</v>
      </c>
      <c r="E21" s="2" t="s">
        <v>78</v>
      </c>
      <c r="F21" s="2" t="s">
        <v>79</v>
      </c>
      <c r="G21" s="2" t="s">
        <v>18</v>
      </c>
      <c r="H21" s="2">
        <v>0</v>
      </c>
      <c r="I21" s="1">
        <v>0</v>
      </c>
      <c r="J21" s="3" t="s">
        <v>19</v>
      </c>
      <c r="K21" s="2" t="str">
        <f>J21*846.72</f>
        <v>0</v>
      </c>
      <c r="L21" s="5"/>
    </row>
    <row r="22" spans="1:12" customHeight="1" ht="105" outlineLevel="5">
      <c r="A22" s="1"/>
      <c r="B22" s="1">
        <v>954071</v>
      </c>
      <c r="C22" s="1" t="s">
        <v>80</v>
      </c>
      <c r="D22" s="1" t="s">
        <v>81</v>
      </c>
      <c r="E22" s="2" t="s">
        <v>82</v>
      </c>
      <c r="F22" s="2" t="s">
        <v>83</v>
      </c>
      <c r="G22" s="2">
        <v>10</v>
      </c>
      <c r="H22" s="2">
        <v>0</v>
      </c>
      <c r="I22" s="1">
        <v>0</v>
      </c>
      <c r="J22" s="3" t="s">
        <v>19</v>
      </c>
      <c r="K22" s="2" t="str">
        <f>J22*523.32</f>
        <v>0</v>
      </c>
      <c r="L22" s="5"/>
    </row>
    <row r="23" spans="1:12" customHeight="1" ht="105" outlineLevel="5">
      <c r="A23" s="1"/>
      <c r="B23" s="1">
        <v>954072</v>
      </c>
      <c r="C23" s="1" t="s">
        <v>84</v>
      </c>
      <c r="D23" s="1" t="s">
        <v>85</v>
      </c>
      <c r="E23" s="2" t="s">
        <v>86</v>
      </c>
      <c r="F23" s="2" t="s">
        <v>83</v>
      </c>
      <c r="G23" s="2">
        <v>10</v>
      </c>
      <c r="H23" s="2">
        <v>0</v>
      </c>
      <c r="I23" s="1">
        <v>0</v>
      </c>
      <c r="J23" s="3" t="s">
        <v>19</v>
      </c>
      <c r="K23" s="2" t="str">
        <f>J23*523.32</f>
        <v>0</v>
      </c>
      <c r="L23" s="5"/>
    </row>
    <row r="24" spans="1:12" customHeight="1" ht="105" outlineLevel="5">
      <c r="A24" s="1"/>
      <c r="B24" s="1">
        <v>954075</v>
      </c>
      <c r="C24" s="1" t="s">
        <v>87</v>
      </c>
      <c r="D24" s="1" t="s">
        <v>88</v>
      </c>
      <c r="E24" s="2" t="s">
        <v>82</v>
      </c>
      <c r="F24" s="2" t="s">
        <v>89</v>
      </c>
      <c r="G24" s="2">
        <v>10</v>
      </c>
      <c r="H24" s="2">
        <v>0</v>
      </c>
      <c r="I24" s="1">
        <v>0</v>
      </c>
      <c r="J24" s="3" t="s">
        <v>19</v>
      </c>
      <c r="K24" s="2" t="str">
        <f>J24*633.57</f>
        <v>0</v>
      </c>
      <c r="L24" s="5"/>
    </row>
    <row r="25" spans="1:12" customHeight="1" ht="105" outlineLevel="5">
      <c r="A25" s="1"/>
      <c r="B25" s="1">
        <v>954076</v>
      </c>
      <c r="C25" s="1" t="s">
        <v>90</v>
      </c>
      <c r="D25" s="1" t="s">
        <v>91</v>
      </c>
      <c r="E25" s="2" t="s">
        <v>86</v>
      </c>
      <c r="F25" s="2" t="s">
        <v>89</v>
      </c>
      <c r="G25" s="2">
        <v>10</v>
      </c>
      <c r="H25" s="2">
        <v>0</v>
      </c>
      <c r="I25" s="1">
        <v>0</v>
      </c>
      <c r="J25" s="3" t="s">
        <v>19</v>
      </c>
      <c r="K25" s="2" t="str">
        <f>J25*633.57</f>
        <v>0</v>
      </c>
      <c r="L25" s="5"/>
    </row>
    <row r="26" spans="1:12" outlineLevel="3">
      <c r="A26" s="9" t="s">
        <v>92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5"/>
    </row>
    <row r="27" spans="1:12" customHeight="1" ht="105" outlineLevel="5">
      <c r="A27" s="1"/>
      <c r="B27" s="1">
        <v>832484</v>
      </c>
      <c r="C27" s="1" t="s">
        <v>93</v>
      </c>
      <c r="D27" s="1" t="s">
        <v>94</v>
      </c>
      <c r="E27" s="2" t="s">
        <v>95</v>
      </c>
      <c r="F27" s="2" t="s">
        <v>96</v>
      </c>
      <c r="G27" s="2">
        <v>0</v>
      </c>
      <c r="H27" s="2">
        <v>0</v>
      </c>
      <c r="I27" s="1">
        <v>0</v>
      </c>
      <c r="J27" s="3" t="s">
        <v>19</v>
      </c>
      <c r="K27" s="2" t="str">
        <f>J27*343.98</f>
        <v>0</v>
      </c>
      <c r="L27" s="5"/>
    </row>
    <row r="28" spans="1:12" customHeight="1" ht="105" outlineLevel="5">
      <c r="A28" s="1"/>
      <c r="B28" s="1">
        <v>832487</v>
      </c>
      <c r="C28" s="1" t="s">
        <v>97</v>
      </c>
      <c r="D28" s="1" t="s">
        <v>98</v>
      </c>
      <c r="E28" s="2" t="s">
        <v>99</v>
      </c>
      <c r="F28" s="2" t="s">
        <v>100</v>
      </c>
      <c r="G28" s="2">
        <v>0</v>
      </c>
      <c r="H28" s="2">
        <v>0</v>
      </c>
      <c r="I28" s="1">
        <v>0</v>
      </c>
      <c r="J28" s="3" t="s">
        <v>19</v>
      </c>
      <c r="K28" s="2" t="str">
        <f>J28*280.77</f>
        <v>0</v>
      </c>
      <c r="L28" s="5"/>
    </row>
    <row r="29" spans="1:12" customHeight="1" ht="105" outlineLevel="5">
      <c r="A29" s="1"/>
      <c r="B29" s="1">
        <v>832488</v>
      </c>
      <c r="C29" s="1" t="s">
        <v>101</v>
      </c>
      <c r="D29" s="1" t="s">
        <v>102</v>
      </c>
      <c r="E29" s="2" t="s">
        <v>103</v>
      </c>
      <c r="F29" s="2" t="s">
        <v>104</v>
      </c>
      <c r="G29" s="2" t="s">
        <v>18</v>
      </c>
      <c r="H29" s="2">
        <v>0</v>
      </c>
      <c r="I29" s="1">
        <v>0</v>
      </c>
      <c r="J29" s="3" t="s">
        <v>19</v>
      </c>
      <c r="K29" s="2" t="str">
        <f>J29*480.69</f>
        <v>0</v>
      </c>
      <c r="L29" s="5"/>
    </row>
    <row r="30" spans="1:12" customHeight="1" ht="105" outlineLevel="5">
      <c r="A30" s="1"/>
      <c r="B30" s="1">
        <v>832491</v>
      </c>
      <c r="C30" s="1" t="s">
        <v>105</v>
      </c>
      <c r="D30" s="1" t="s">
        <v>106</v>
      </c>
      <c r="E30" s="2" t="s">
        <v>107</v>
      </c>
      <c r="F30" s="2" t="s">
        <v>108</v>
      </c>
      <c r="G30" s="2">
        <v>0</v>
      </c>
      <c r="H30" s="2">
        <v>0</v>
      </c>
      <c r="I30" s="1">
        <v>0</v>
      </c>
      <c r="J30" s="3" t="s">
        <v>19</v>
      </c>
      <c r="K30" s="2" t="str">
        <f>J30*335.16</f>
        <v>0</v>
      </c>
      <c r="L30" s="5"/>
    </row>
    <row r="31" spans="1:12" customHeight="1" ht="105" outlineLevel="5">
      <c r="A31" s="1"/>
      <c r="B31" s="1">
        <v>832492</v>
      </c>
      <c r="C31" s="1" t="s">
        <v>109</v>
      </c>
      <c r="D31" s="1" t="s">
        <v>110</v>
      </c>
      <c r="E31" s="2" t="s">
        <v>111</v>
      </c>
      <c r="F31" s="2" t="s">
        <v>112</v>
      </c>
      <c r="G31" s="2">
        <v>0</v>
      </c>
      <c r="H31" s="2">
        <v>0</v>
      </c>
      <c r="I31" s="1">
        <v>0</v>
      </c>
      <c r="J31" s="3" t="s">
        <v>19</v>
      </c>
      <c r="K31" s="2" t="str">
        <f>J31*0.00</f>
        <v>0</v>
      </c>
      <c r="L31" s="5"/>
    </row>
    <row r="32" spans="1:12" customHeight="1" ht="105" outlineLevel="5">
      <c r="A32" s="1"/>
      <c r="B32" s="1">
        <v>819039</v>
      </c>
      <c r="C32" s="1" t="s">
        <v>113</v>
      </c>
      <c r="D32" s="1" t="s">
        <v>114</v>
      </c>
      <c r="E32" s="2" t="s">
        <v>115</v>
      </c>
      <c r="F32" s="2" t="s">
        <v>116</v>
      </c>
      <c r="G32" s="2">
        <v>0</v>
      </c>
      <c r="H32" s="2">
        <v>0</v>
      </c>
      <c r="I32" s="1">
        <v>0</v>
      </c>
      <c r="J32" s="3" t="s">
        <v>19</v>
      </c>
      <c r="K32" s="2" t="str">
        <f>J32*482.16</f>
        <v>0</v>
      </c>
      <c r="L32" s="5"/>
    </row>
    <row r="33" spans="1:12" customHeight="1" ht="105" outlineLevel="5">
      <c r="A33" s="1"/>
      <c r="B33" s="1">
        <v>819040</v>
      </c>
      <c r="C33" s="1" t="s">
        <v>117</v>
      </c>
      <c r="D33" s="1" t="s">
        <v>118</v>
      </c>
      <c r="E33" s="2" t="s">
        <v>119</v>
      </c>
      <c r="F33" s="2" t="s">
        <v>120</v>
      </c>
      <c r="G33" s="2" t="s">
        <v>18</v>
      </c>
      <c r="H33" s="2">
        <v>0</v>
      </c>
      <c r="I33" s="1">
        <v>0</v>
      </c>
      <c r="J33" s="3" t="s">
        <v>19</v>
      </c>
      <c r="K33" s="2" t="str">
        <f>J33*637.98</f>
        <v>0</v>
      </c>
      <c r="L33" s="5"/>
    </row>
    <row r="34" spans="1:12" customHeight="1" ht="105" outlineLevel="5">
      <c r="A34" s="1"/>
      <c r="B34" s="1">
        <v>819041</v>
      </c>
      <c r="C34" s="1" t="s">
        <v>121</v>
      </c>
      <c r="D34" s="1" t="s">
        <v>122</v>
      </c>
      <c r="E34" s="2" t="s">
        <v>123</v>
      </c>
      <c r="F34" s="2" t="s">
        <v>124</v>
      </c>
      <c r="G34" s="2">
        <v>6</v>
      </c>
      <c r="H34" s="2">
        <v>0</v>
      </c>
      <c r="I34" s="1">
        <v>0</v>
      </c>
      <c r="J34" s="3" t="s">
        <v>19</v>
      </c>
      <c r="K34" s="2" t="str">
        <f>J34*436.59</f>
        <v>0</v>
      </c>
      <c r="L34" s="5"/>
    </row>
    <row r="35" spans="1:12" customHeight="1" ht="105" outlineLevel="5">
      <c r="A35" s="1"/>
      <c r="B35" s="1">
        <v>819042</v>
      </c>
      <c r="C35" s="1" t="s">
        <v>125</v>
      </c>
      <c r="D35" s="1" t="s">
        <v>126</v>
      </c>
      <c r="E35" s="2" t="s">
        <v>127</v>
      </c>
      <c r="F35" s="2" t="s">
        <v>128</v>
      </c>
      <c r="G35" s="2" t="s">
        <v>18</v>
      </c>
      <c r="H35" s="2">
        <v>0</v>
      </c>
      <c r="I35" s="1">
        <v>0</v>
      </c>
      <c r="J35" s="3" t="s">
        <v>19</v>
      </c>
      <c r="K35" s="2" t="str">
        <f>J35*607.11</f>
        <v>0</v>
      </c>
      <c r="L35" s="5"/>
    </row>
    <row r="36" spans="1:12" customHeight="1" ht="105" outlineLevel="5">
      <c r="A36" s="1"/>
      <c r="B36" s="1">
        <v>825193</v>
      </c>
      <c r="C36" s="1" t="s">
        <v>129</v>
      </c>
      <c r="D36" s="1" t="s">
        <v>130</v>
      </c>
      <c r="E36" s="2" t="s">
        <v>131</v>
      </c>
      <c r="F36" s="2" t="s">
        <v>132</v>
      </c>
      <c r="G36" s="2" t="s">
        <v>18</v>
      </c>
      <c r="H36" s="2">
        <v>0</v>
      </c>
      <c r="I36" s="1">
        <v>0</v>
      </c>
      <c r="J36" s="3" t="s">
        <v>19</v>
      </c>
      <c r="K36" s="2" t="str">
        <f>J36*618.87</f>
        <v>0</v>
      </c>
      <c r="L36" s="5"/>
    </row>
    <row r="37" spans="1:12" customHeight="1" ht="105" outlineLevel="5">
      <c r="A37" s="1"/>
      <c r="B37" s="1">
        <v>825194</v>
      </c>
      <c r="C37" s="1" t="s">
        <v>133</v>
      </c>
      <c r="D37" s="1" t="s">
        <v>134</v>
      </c>
      <c r="E37" s="2" t="s">
        <v>135</v>
      </c>
      <c r="F37" s="2" t="s">
        <v>136</v>
      </c>
      <c r="G37" s="2">
        <v>10</v>
      </c>
      <c r="H37" s="2">
        <v>0</v>
      </c>
      <c r="I37" s="1">
        <v>0</v>
      </c>
      <c r="J37" s="3" t="s">
        <v>19</v>
      </c>
      <c r="K37" s="2" t="str">
        <f>J37*823.20</f>
        <v>0</v>
      </c>
      <c r="L37" s="5"/>
    </row>
    <row r="38" spans="1:12" customHeight="1" ht="105" outlineLevel="5">
      <c r="A38" s="1"/>
      <c r="B38" s="1">
        <v>825195</v>
      </c>
      <c r="C38" s="1" t="s">
        <v>137</v>
      </c>
      <c r="D38" s="1" t="s">
        <v>138</v>
      </c>
      <c r="E38" s="2" t="s">
        <v>139</v>
      </c>
      <c r="F38" s="2" t="s">
        <v>140</v>
      </c>
      <c r="G38" s="2">
        <v>8</v>
      </c>
      <c r="H38" s="2">
        <v>0</v>
      </c>
      <c r="I38" s="1">
        <v>0</v>
      </c>
      <c r="J38" s="3" t="s">
        <v>19</v>
      </c>
      <c r="K38" s="2" t="str">
        <f>J38*567.42</f>
        <v>0</v>
      </c>
      <c r="L38" s="5"/>
    </row>
    <row r="39" spans="1:12" customHeight="1" ht="105" outlineLevel="5">
      <c r="A39" s="1"/>
      <c r="B39" s="1">
        <v>825196</v>
      </c>
      <c r="C39" s="1" t="s">
        <v>141</v>
      </c>
      <c r="D39" s="1" t="s">
        <v>142</v>
      </c>
      <c r="E39" s="2" t="s">
        <v>143</v>
      </c>
      <c r="F39" s="2" t="s">
        <v>144</v>
      </c>
      <c r="G39" s="2" t="s">
        <v>18</v>
      </c>
      <c r="H39" s="2">
        <v>0</v>
      </c>
      <c r="I39" s="1">
        <v>0</v>
      </c>
      <c r="J39" s="3" t="s">
        <v>19</v>
      </c>
      <c r="K39" s="2" t="str">
        <f>J39*748.23</f>
        <v>0</v>
      </c>
      <c r="L39" s="5"/>
    </row>
    <row r="40" spans="1:12" customHeight="1" ht="105" outlineLevel="5">
      <c r="A40" s="1"/>
      <c r="B40" s="1">
        <v>826564</v>
      </c>
      <c r="C40" s="1" t="s">
        <v>145</v>
      </c>
      <c r="D40" s="1" t="s">
        <v>146</v>
      </c>
      <c r="E40" s="2" t="s">
        <v>147</v>
      </c>
      <c r="F40" s="2" t="s">
        <v>148</v>
      </c>
      <c r="G40" s="2">
        <v>2</v>
      </c>
      <c r="H40" s="2">
        <v>0</v>
      </c>
      <c r="I40" s="1">
        <v>0</v>
      </c>
      <c r="J40" s="3" t="s">
        <v>19</v>
      </c>
      <c r="K40" s="2" t="str">
        <f>J40*765.87</f>
        <v>0</v>
      </c>
      <c r="L40" s="5"/>
    </row>
    <row r="41" spans="1:12" customHeight="1" ht="105" outlineLevel="5">
      <c r="A41" s="1"/>
      <c r="B41" s="1">
        <v>826566</v>
      </c>
      <c r="C41" s="1" t="s">
        <v>149</v>
      </c>
      <c r="D41" s="1" t="s">
        <v>150</v>
      </c>
      <c r="E41" s="2" t="s">
        <v>147</v>
      </c>
      <c r="F41" s="2" t="s">
        <v>151</v>
      </c>
      <c r="G41" s="2">
        <v>2</v>
      </c>
      <c r="H41" s="2">
        <v>0</v>
      </c>
      <c r="I41" s="1">
        <v>0</v>
      </c>
      <c r="J41" s="3" t="s">
        <v>19</v>
      </c>
      <c r="K41" s="2" t="str">
        <f>J41*821.73</f>
        <v>0</v>
      </c>
      <c r="L41" s="5"/>
    </row>
    <row r="42" spans="1:12" customHeight="1" ht="105" outlineLevel="5">
      <c r="A42" s="1"/>
      <c r="B42" s="1">
        <v>954073</v>
      </c>
      <c r="C42" s="1" t="s">
        <v>152</v>
      </c>
      <c r="D42" s="1" t="s">
        <v>153</v>
      </c>
      <c r="E42" s="2" t="s">
        <v>154</v>
      </c>
      <c r="F42" s="2" t="s">
        <v>155</v>
      </c>
      <c r="G42" s="2" t="s">
        <v>18</v>
      </c>
      <c r="H42" s="2">
        <v>0</v>
      </c>
      <c r="I42" s="1">
        <v>0</v>
      </c>
      <c r="J42" s="3" t="s">
        <v>19</v>
      </c>
      <c r="K42" s="2" t="str">
        <f>J42*465.99</f>
        <v>0</v>
      </c>
      <c r="L42" s="5"/>
    </row>
    <row r="43" spans="1:12" customHeight="1" ht="105" outlineLevel="5">
      <c r="A43" s="1"/>
      <c r="B43" s="1">
        <v>955695</v>
      </c>
      <c r="C43" s="1" t="s">
        <v>156</v>
      </c>
      <c r="D43" s="1" t="s">
        <v>157</v>
      </c>
      <c r="E43" s="2" t="s">
        <v>158</v>
      </c>
      <c r="F43" s="2" t="s">
        <v>155</v>
      </c>
      <c r="G43" s="2" t="s">
        <v>159</v>
      </c>
      <c r="H43" s="2">
        <v>0</v>
      </c>
      <c r="I43" s="1">
        <v>0</v>
      </c>
      <c r="J43" s="3" t="s">
        <v>19</v>
      </c>
      <c r="K43" s="2" t="str">
        <f>J43*465.99</f>
        <v>0</v>
      </c>
      <c r="L43" s="5"/>
    </row>
    <row r="44" spans="1:12" outlineLevel="2">
      <c r="A44" s="8" t="s">
        <v>160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5"/>
    </row>
    <row r="45" spans="1:12" outlineLevel="3">
      <c r="A45" s="9" t="s">
        <v>161</v>
      </c>
      <c r="B45" s="9"/>
      <c r="C45" s="9"/>
      <c r="D45" s="9"/>
      <c r="E45" s="9"/>
      <c r="F45" s="9"/>
      <c r="G45" s="9"/>
      <c r="H45" s="9"/>
      <c r="I45" s="9"/>
      <c r="J45" s="9"/>
      <c r="K45" s="9"/>
      <c r="L45" s="5"/>
    </row>
    <row r="46" spans="1:12" customHeight="1" ht="105" outlineLevel="5">
      <c r="A46" s="1"/>
      <c r="B46" s="1">
        <v>819006</v>
      </c>
      <c r="C46" s="1" t="s">
        <v>162</v>
      </c>
      <c r="D46" s="1" t="s">
        <v>163</v>
      </c>
      <c r="E46" s="2" t="s">
        <v>164</v>
      </c>
      <c r="F46" s="2" t="s">
        <v>165</v>
      </c>
      <c r="G46" s="2">
        <v>10</v>
      </c>
      <c r="H46" s="2" t="s">
        <v>166</v>
      </c>
      <c r="I46" s="1">
        <v>0</v>
      </c>
      <c r="J46" s="3" t="s">
        <v>19</v>
      </c>
      <c r="K46" s="2" t="str">
        <f>J46*1135.00</f>
        <v>0</v>
      </c>
      <c r="L46" s="5"/>
    </row>
    <row r="47" spans="1:12" customHeight="1" ht="105" outlineLevel="5">
      <c r="A47" s="1"/>
      <c r="B47" s="1">
        <v>819007</v>
      </c>
      <c r="C47" s="1" t="s">
        <v>167</v>
      </c>
      <c r="D47" s="1" t="s">
        <v>168</v>
      </c>
      <c r="E47" s="2" t="s">
        <v>169</v>
      </c>
      <c r="F47" s="2" t="s">
        <v>170</v>
      </c>
      <c r="G47" s="2">
        <v>0</v>
      </c>
      <c r="H47" s="2" t="s">
        <v>166</v>
      </c>
      <c r="I47" s="1">
        <v>0</v>
      </c>
      <c r="J47" s="3" t="s">
        <v>19</v>
      </c>
      <c r="K47" s="2" t="str">
        <f>J47*2559.00</f>
        <v>0</v>
      </c>
      <c r="L47" s="5"/>
    </row>
    <row r="48" spans="1:12" customHeight="1" ht="105" outlineLevel="5">
      <c r="A48" s="1"/>
      <c r="B48" s="1">
        <v>819008</v>
      </c>
      <c r="C48" s="1" t="s">
        <v>171</v>
      </c>
      <c r="D48" s="1" t="s">
        <v>172</v>
      </c>
      <c r="E48" s="2" t="s">
        <v>173</v>
      </c>
      <c r="F48" s="2" t="s">
        <v>174</v>
      </c>
      <c r="G48" s="2" t="s">
        <v>18</v>
      </c>
      <c r="H48" s="2" t="s">
        <v>166</v>
      </c>
      <c r="I48" s="1">
        <v>0</v>
      </c>
      <c r="J48" s="3" t="s">
        <v>19</v>
      </c>
      <c r="K48" s="2" t="str">
        <f>J48*795.00</f>
        <v>0</v>
      </c>
      <c r="L48" s="5"/>
    </row>
    <row r="49" spans="1:12" customHeight="1" ht="105" outlineLevel="5">
      <c r="A49" s="1"/>
      <c r="B49" s="1">
        <v>819009</v>
      </c>
      <c r="C49" s="1" t="s">
        <v>175</v>
      </c>
      <c r="D49" s="1" t="s">
        <v>176</v>
      </c>
      <c r="E49" s="2" t="s">
        <v>177</v>
      </c>
      <c r="F49" s="2" t="s">
        <v>178</v>
      </c>
      <c r="G49" s="2" t="s">
        <v>18</v>
      </c>
      <c r="H49" s="2" t="s">
        <v>159</v>
      </c>
      <c r="I49" s="1">
        <v>0</v>
      </c>
      <c r="J49" s="3" t="s">
        <v>19</v>
      </c>
      <c r="K49" s="2" t="str">
        <f>J49*1404.00</f>
        <v>0</v>
      </c>
      <c r="L49" s="5"/>
    </row>
    <row r="50" spans="1:12" customHeight="1" ht="105" outlineLevel="5">
      <c r="A50" s="1"/>
      <c r="B50" s="1">
        <v>819010</v>
      </c>
      <c r="C50" s="1" t="s">
        <v>179</v>
      </c>
      <c r="D50" s="1" t="s">
        <v>180</v>
      </c>
      <c r="E50" s="2" t="s">
        <v>181</v>
      </c>
      <c r="F50" s="2" t="s">
        <v>182</v>
      </c>
      <c r="G50" s="2" t="s">
        <v>18</v>
      </c>
      <c r="H50" s="2" t="s">
        <v>183</v>
      </c>
      <c r="I50" s="1">
        <v>0</v>
      </c>
      <c r="J50" s="3" t="s">
        <v>19</v>
      </c>
      <c r="K50" s="2" t="str">
        <f>J50*625.00</f>
        <v>0</v>
      </c>
      <c r="L50" s="5"/>
    </row>
    <row r="51" spans="1:12" customHeight="1" ht="105" outlineLevel="5">
      <c r="A51" s="1"/>
      <c r="B51" s="1">
        <v>819011</v>
      </c>
      <c r="C51" s="1" t="s">
        <v>184</v>
      </c>
      <c r="D51" s="1" t="s">
        <v>185</v>
      </c>
      <c r="E51" s="2" t="s">
        <v>186</v>
      </c>
      <c r="F51" s="2" t="s">
        <v>187</v>
      </c>
      <c r="G51" s="2" t="s">
        <v>188</v>
      </c>
      <c r="H51" s="2" t="s">
        <v>159</v>
      </c>
      <c r="I51" s="1">
        <v>0</v>
      </c>
      <c r="J51" s="3" t="s">
        <v>19</v>
      </c>
      <c r="K51" s="2" t="str">
        <f>J51*1019.00</f>
        <v>0</v>
      </c>
      <c r="L51" s="5"/>
    </row>
    <row r="52" spans="1:12" customHeight="1" ht="105" outlineLevel="5">
      <c r="A52" s="1"/>
      <c r="B52" s="1">
        <v>819012</v>
      </c>
      <c r="C52" s="1" t="s">
        <v>189</v>
      </c>
      <c r="D52" s="1" t="s">
        <v>190</v>
      </c>
      <c r="E52" s="2" t="s">
        <v>191</v>
      </c>
      <c r="F52" s="2" t="s">
        <v>192</v>
      </c>
      <c r="G52" s="2" t="s">
        <v>159</v>
      </c>
      <c r="H52" s="2" t="s">
        <v>166</v>
      </c>
      <c r="I52" s="1">
        <v>0</v>
      </c>
      <c r="J52" s="3" t="s">
        <v>19</v>
      </c>
      <c r="K52" s="2" t="str">
        <f>J52*938.00</f>
        <v>0</v>
      </c>
      <c r="L52" s="5"/>
    </row>
    <row r="53" spans="1:12" customHeight="1" ht="105" outlineLevel="5">
      <c r="A53" s="1"/>
      <c r="B53" s="1">
        <v>819013</v>
      </c>
      <c r="C53" s="1" t="s">
        <v>193</v>
      </c>
      <c r="D53" s="1" t="s">
        <v>194</v>
      </c>
      <c r="E53" s="2" t="s">
        <v>195</v>
      </c>
      <c r="F53" s="2" t="s">
        <v>196</v>
      </c>
      <c r="G53" s="2" t="s">
        <v>159</v>
      </c>
      <c r="H53" s="2" t="s">
        <v>183</v>
      </c>
      <c r="I53" s="1">
        <v>0</v>
      </c>
      <c r="J53" s="3" t="s">
        <v>19</v>
      </c>
      <c r="K53" s="2" t="str">
        <f>J53*1533.00</f>
        <v>0</v>
      </c>
      <c r="L53" s="5"/>
    </row>
    <row r="54" spans="1:12" customHeight="1" ht="105" outlineLevel="5">
      <c r="A54" s="1"/>
      <c r="B54" s="1">
        <v>819014</v>
      </c>
      <c r="C54" s="1" t="s">
        <v>197</v>
      </c>
      <c r="D54" s="1" t="s">
        <v>198</v>
      </c>
      <c r="E54" s="2" t="s">
        <v>199</v>
      </c>
      <c r="F54" s="2" t="s">
        <v>200</v>
      </c>
      <c r="G54" s="2" t="s">
        <v>188</v>
      </c>
      <c r="H54" s="2" t="s">
        <v>201</v>
      </c>
      <c r="I54" s="1">
        <v>0</v>
      </c>
      <c r="J54" s="3" t="s">
        <v>19</v>
      </c>
      <c r="K54" s="2" t="str">
        <f>J54*689.00</f>
        <v>0</v>
      </c>
      <c r="L54" s="5"/>
    </row>
    <row r="55" spans="1:12" customHeight="1" ht="105" outlineLevel="5">
      <c r="A55" s="1"/>
      <c r="B55" s="1">
        <v>819015</v>
      </c>
      <c r="C55" s="1" t="s">
        <v>202</v>
      </c>
      <c r="D55" s="1" t="s">
        <v>203</v>
      </c>
      <c r="E55" s="2" t="s">
        <v>204</v>
      </c>
      <c r="F55" s="2" t="s">
        <v>205</v>
      </c>
      <c r="G55" s="2" t="s">
        <v>18</v>
      </c>
      <c r="H55" s="2" t="s">
        <v>201</v>
      </c>
      <c r="I55" s="1">
        <v>0</v>
      </c>
      <c r="J55" s="3" t="s">
        <v>19</v>
      </c>
      <c r="K55" s="2" t="str">
        <f>J55*1160.00</f>
        <v>0</v>
      </c>
      <c r="L55" s="5"/>
    </row>
    <row r="56" spans="1:12" customHeight="1" ht="105" outlineLevel="5">
      <c r="A56" s="1"/>
      <c r="B56" s="1">
        <v>819016</v>
      </c>
      <c r="C56" s="1" t="s">
        <v>206</v>
      </c>
      <c r="D56" s="1" t="s">
        <v>207</v>
      </c>
      <c r="E56" s="2" t="s">
        <v>208</v>
      </c>
      <c r="F56" s="2" t="s">
        <v>209</v>
      </c>
      <c r="G56" s="2">
        <v>0</v>
      </c>
      <c r="H56" s="2" t="s">
        <v>201</v>
      </c>
      <c r="I56" s="1">
        <v>0</v>
      </c>
      <c r="J56" s="3" t="s">
        <v>19</v>
      </c>
      <c r="K56" s="2" t="str">
        <f>J56*16.00</f>
        <v>0</v>
      </c>
      <c r="L56" s="5"/>
    </row>
    <row r="57" spans="1:12" customHeight="1" ht="105" outlineLevel="5">
      <c r="A57" s="1"/>
      <c r="B57" s="1">
        <v>819017</v>
      </c>
      <c r="C57" s="1" t="s">
        <v>210</v>
      </c>
      <c r="D57" s="1" t="s">
        <v>211</v>
      </c>
      <c r="E57" s="2" t="s">
        <v>212</v>
      </c>
      <c r="F57" s="2" t="s">
        <v>213</v>
      </c>
      <c r="G57" s="2">
        <v>0</v>
      </c>
      <c r="H57" s="2" t="s">
        <v>166</v>
      </c>
      <c r="I57" s="1">
        <v>0</v>
      </c>
      <c r="J57" s="3" t="s">
        <v>19</v>
      </c>
      <c r="K57" s="2" t="str">
        <f>J57*21.00</f>
        <v>0</v>
      </c>
      <c r="L57" s="5"/>
    </row>
    <row r="58" spans="1:12" customHeight="1" ht="105" outlineLevel="5">
      <c r="A58" s="1"/>
      <c r="B58" s="1">
        <v>819018</v>
      </c>
      <c r="C58" s="1" t="s">
        <v>214</v>
      </c>
      <c r="D58" s="1" t="s">
        <v>215</v>
      </c>
      <c r="E58" s="2" t="s">
        <v>216</v>
      </c>
      <c r="F58" s="2" t="s">
        <v>217</v>
      </c>
      <c r="G58" s="2">
        <v>1</v>
      </c>
      <c r="H58" s="2" t="s">
        <v>166</v>
      </c>
      <c r="I58" s="1">
        <v>0</v>
      </c>
      <c r="J58" s="3" t="s">
        <v>19</v>
      </c>
      <c r="K58" s="2" t="str">
        <f>J58*611.00</f>
        <v>0</v>
      </c>
      <c r="L58" s="5"/>
    </row>
    <row r="59" spans="1:12" customHeight="1" ht="105" outlineLevel="5">
      <c r="A59" s="1"/>
      <c r="B59" s="1">
        <v>819019</v>
      </c>
      <c r="C59" s="1" t="s">
        <v>218</v>
      </c>
      <c r="D59" s="1" t="s">
        <v>219</v>
      </c>
      <c r="E59" s="2" t="s">
        <v>220</v>
      </c>
      <c r="F59" s="2" t="s">
        <v>221</v>
      </c>
      <c r="G59" s="2">
        <v>8</v>
      </c>
      <c r="H59" s="2" t="s">
        <v>166</v>
      </c>
      <c r="I59" s="1">
        <v>0</v>
      </c>
      <c r="J59" s="3" t="s">
        <v>19</v>
      </c>
      <c r="K59" s="2" t="str">
        <f>J59*643.00</f>
        <v>0</v>
      </c>
      <c r="L59" s="5"/>
    </row>
    <row r="60" spans="1:12" outlineLevel="3">
      <c r="A60" s="9" t="s">
        <v>222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5"/>
    </row>
    <row r="61" spans="1:12" customHeight="1" ht="105" outlineLevel="5">
      <c r="A61" s="1"/>
      <c r="B61" s="1">
        <v>819020</v>
      </c>
      <c r="C61" s="1" t="s">
        <v>223</v>
      </c>
      <c r="D61" s="1" t="s">
        <v>224</v>
      </c>
      <c r="E61" s="2" t="s">
        <v>225</v>
      </c>
      <c r="F61" s="2" t="s">
        <v>226</v>
      </c>
      <c r="G61" s="2" t="s">
        <v>18</v>
      </c>
      <c r="H61" s="2" t="s">
        <v>166</v>
      </c>
      <c r="I61" s="1">
        <v>0</v>
      </c>
      <c r="J61" s="3" t="s">
        <v>19</v>
      </c>
      <c r="K61" s="2" t="str">
        <f>J61*1071.00</f>
        <v>0</v>
      </c>
      <c r="L61" s="5"/>
    </row>
    <row r="62" spans="1:12" customHeight="1" ht="105" outlineLevel="5">
      <c r="A62" s="1"/>
      <c r="B62" s="1">
        <v>819021</v>
      </c>
      <c r="C62" s="1" t="s">
        <v>227</v>
      </c>
      <c r="D62" s="1" t="s">
        <v>228</v>
      </c>
      <c r="E62" s="2" t="s">
        <v>229</v>
      </c>
      <c r="F62" s="2" t="s">
        <v>230</v>
      </c>
      <c r="G62" s="2" t="s">
        <v>18</v>
      </c>
      <c r="H62" s="2" t="s">
        <v>166</v>
      </c>
      <c r="I62" s="1">
        <v>0</v>
      </c>
      <c r="J62" s="3" t="s">
        <v>19</v>
      </c>
      <c r="K62" s="2" t="str">
        <f>J62*1613.00</f>
        <v>0</v>
      </c>
      <c r="L62" s="5"/>
    </row>
    <row r="63" spans="1:12" customHeight="1" ht="105" outlineLevel="5">
      <c r="A63" s="1"/>
      <c r="B63" s="1">
        <v>819022</v>
      </c>
      <c r="C63" s="1" t="s">
        <v>231</v>
      </c>
      <c r="D63" s="1" t="s">
        <v>232</v>
      </c>
      <c r="E63" s="2" t="s">
        <v>233</v>
      </c>
      <c r="F63" s="2" t="s">
        <v>234</v>
      </c>
      <c r="G63" s="2" t="s">
        <v>18</v>
      </c>
      <c r="H63" s="2" t="s">
        <v>183</v>
      </c>
      <c r="I63" s="1">
        <v>0</v>
      </c>
      <c r="J63" s="3" t="s">
        <v>19</v>
      </c>
      <c r="K63" s="2" t="str">
        <f>J63*617.00</f>
        <v>0</v>
      </c>
      <c r="L63" s="5"/>
    </row>
    <row r="64" spans="1:12" customHeight="1" ht="105" outlineLevel="5">
      <c r="A64" s="1"/>
      <c r="B64" s="1">
        <v>819023</v>
      </c>
      <c r="C64" s="1" t="s">
        <v>235</v>
      </c>
      <c r="D64" s="1" t="s">
        <v>236</v>
      </c>
      <c r="E64" s="2" t="s">
        <v>237</v>
      </c>
      <c r="F64" s="2" t="s">
        <v>238</v>
      </c>
      <c r="G64" s="2" t="s">
        <v>18</v>
      </c>
      <c r="H64" s="2" t="s">
        <v>183</v>
      </c>
      <c r="I64" s="1">
        <v>0</v>
      </c>
      <c r="J64" s="3" t="s">
        <v>19</v>
      </c>
      <c r="K64" s="2" t="str">
        <f>J64*613.00</f>
        <v>0</v>
      </c>
      <c r="L64" s="5"/>
    </row>
    <row r="65" spans="1:12" customHeight="1" ht="105" outlineLevel="5">
      <c r="A65" s="1"/>
      <c r="B65" s="1">
        <v>819024</v>
      </c>
      <c r="C65" s="1" t="s">
        <v>239</v>
      </c>
      <c r="D65" s="1" t="s">
        <v>240</v>
      </c>
      <c r="E65" s="2" t="s">
        <v>241</v>
      </c>
      <c r="F65" s="2" t="s">
        <v>242</v>
      </c>
      <c r="G65" s="2" t="s">
        <v>18</v>
      </c>
      <c r="H65" s="2" t="s">
        <v>201</v>
      </c>
      <c r="I65" s="1">
        <v>0</v>
      </c>
      <c r="J65" s="3" t="s">
        <v>19</v>
      </c>
      <c r="K65" s="2" t="str">
        <f>J65*1205.00</f>
        <v>0</v>
      </c>
      <c r="L65" s="5"/>
    </row>
    <row r="66" spans="1:12" customHeight="1" ht="105" outlineLevel="5">
      <c r="A66" s="1"/>
      <c r="B66" s="1">
        <v>819025</v>
      </c>
      <c r="C66" s="1" t="s">
        <v>243</v>
      </c>
      <c r="D66" s="1" t="s">
        <v>244</v>
      </c>
      <c r="E66" s="2" t="s">
        <v>245</v>
      </c>
      <c r="F66" s="2" t="s">
        <v>246</v>
      </c>
      <c r="G66" s="2" t="s">
        <v>18</v>
      </c>
      <c r="H66" s="2" t="s">
        <v>166</v>
      </c>
      <c r="I66" s="1">
        <v>0</v>
      </c>
      <c r="J66" s="3" t="s">
        <v>19</v>
      </c>
      <c r="K66" s="2" t="str">
        <f>J66*1708.00</f>
        <v>0</v>
      </c>
      <c r="L66" s="5"/>
    </row>
    <row r="67" spans="1:12" customHeight="1" ht="105" outlineLevel="5">
      <c r="A67" s="1"/>
      <c r="B67" s="1">
        <v>819026</v>
      </c>
      <c r="C67" s="1" t="s">
        <v>247</v>
      </c>
      <c r="D67" s="1" t="s">
        <v>248</v>
      </c>
      <c r="E67" s="2" t="s">
        <v>249</v>
      </c>
      <c r="F67" s="2" t="s">
        <v>250</v>
      </c>
      <c r="G67" s="2" t="s">
        <v>18</v>
      </c>
      <c r="H67" s="2" t="s">
        <v>201</v>
      </c>
      <c r="I67" s="1">
        <v>0</v>
      </c>
      <c r="J67" s="3" t="s">
        <v>19</v>
      </c>
      <c r="K67" s="2" t="str">
        <f>J67*695.00</f>
        <v>0</v>
      </c>
      <c r="L67" s="5"/>
    </row>
    <row r="68" spans="1:12" customHeight="1" ht="105" outlineLevel="5">
      <c r="A68" s="1"/>
      <c r="B68" s="1">
        <v>819027</v>
      </c>
      <c r="C68" s="1" t="s">
        <v>251</v>
      </c>
      <c r="D68" s="1" t="s">
        <v>252</v>
      </c>
      <c r="E68" s="2" t="s">
        <v>253</v>
      </c>
      <c r="F68" s="2" t="s">
        <v>254</v>
      </c>
      <c r="G68" s="2">
        <v>6</v>
      </c>
      <c r="H68" s="2" t="s">
        <v>166</v>
      </c>
      <c r="I68" s="1">
        <v>0</v>
      </c>
      <c r="J68" s="3" t="s">
        <v>19</v>
      </c>
      <c r="K68" s="2" t="str">
        <f>J68*650.00</f>
        <v>0</v>
      </c>
      <c r="L68" s="5"/>
    </row>
    <row r="69" spans="1:12" outlineLevel="2">
      <c r="A69" s="8" t="s">
        <v>255</v>
      </c>
      <c r="B69" s="8"/>
      <c r="C69" s="8"/>
      <c r="D69" s="8"/>
      <c r="E69" s="8"/>
      <c r="F69" s="8"/>
      <c r="G69" s="8"/>
      <c r="H69" s="8"/>
      <c r="I69" s="8"/>
      <c r="J69" s="8"/>
      <c r="K69" s="8"/>
      <c r="L69" s="5"/>
    </row>
    <row r="70" spans="1:12" customHeight="1" ht="105" outlineLevel="4">
      <c r="A70" s="1"/>
      <c r="B70" s="1">
        <v>834470</v>
      </c>
      <c r="C70" s="1" t="s">
        <v>256</v>
      </c>
      <c r="D70" s="1" t="s">
        <v>257</v>
      </c>
      <c r="E70" s="2" t="s">
        <v>258</v>
      </c>
      <c r="F70" s="2" t="s">
        <v>259</v>
      </c>
      <c r="G70" s="2">
        <v>0</v>
      </c>
      <c r="H70" s="2">
        <v>0</v>
      </c>
      <c r="I70" s="1">
        <v>0</v>
      </c>
      <c r="J70" s="3" t="s">
        <v>19</v>
      </c>
      <c r="K70" s="2" t="str">
        <f>J70*483.04</f>
        <v>0</v>
      </c>
      <c r="L70" s="5"/>
    </row>
    <row r="71" spans="1:12" customHeight="1" ht="105" outlineLevel="4">
      <c r="A71" s="1"/>
      <c r="B71" s="1">
        <v>834471</v>
      </c>
      <c r="C71" s="1" t="s">
        <v>260</v>
      </c>
      <c r="D71" s="1" t="s">
        <v>261</v>
      </c>
      <c r="E71" s="2" t="s">
        <v>262</v>
      </c>
      <c r="F71" s="2" t="s">
        <v>263</v>
      </c>
      <c r="G71" s="2" t="s">
        <v>188</v>
      </c>
      <c r="H71" s="2">
        <v>0</v>
      </c>
      <c r="I71" s="1">
        <v>0</v>
      </c>
      <c r="J71" s="3" t="s">
        <v>19</v>
      </c>
      <c r="K71" s="2" t="str">
        <f>J71*528.35</f>
        <v>0</v>
      </c>
      <c r="L71" s="5"/>
    </row>
    <row r="72" spans="1:12" customHeight="1" ht="105" outlineLevel="4">
      <c r="A72" s="1"/>
      <c r="B72" s="1">
        <v>834472</v>
      </c>
      <c r="C72" s="1" t="s">
        <v>264</v>
      </c>
      <c r="D72" s="1" t="s">
        <v>265</v>
      </c>
      <c r="E72" s="2" t="s">
        <v>266</v>
      </c>
      <c r="F72" s="2" t="s">
        <v>267</v>
      </c>
      <c r="G72" s="2">
        <v>0</v>
      </c>
      <c r="H72" s="2">
        <v>0</v>
      </c>
      <c r="I72" s="1">
        <v>0</v>
      </c>
      <c r="J72" s="3" t="s">
        <v>19</v>
      </c>
      <c r="K72" s="2" t="str">
        <f>J72*421.86</f>
        <v>0</v>
      </c>
      <c r="L72" s="5"/>
    </row>
    <row r="73" spans="1:12" customHeight="1" ht="105" outlineLevel="4">
      <c r="A73" s="1"/>
      <c r="B73" s="1">
        <v>834473</v>
      </c>
      <c r="C73" s="1" t="s">
        <v>268</v>
      </c>
      <c r="D73" s="1" t="s">
        <v>269</v>
      </c>
      <c r="E73" s="2" t="s">
        <v>270</v>
      </c>
      <c r="F73" s="2" t="s">
        <v>271</v>
      </c>
      <c r="G73" s="2">
        <v>0</v>
      </c>
      <c r="H73" s="2">
        <v>0</v>
      </c>
      <c r="I73" s="1">
        <v>0</v>
      </c>
      <c r="J73" s="3" t="s">
        <v>19</v>
      </c>
      <c r="K73" s="2" t="str">
        <f>J73*403.42</f>
        <v>0</v>
      </c>
      <c r="L73" s="5"/>
    </row>
    <row r="74" spans="1:12" customHeight="1" ht="105" outlineLevel="4">
      <c r="A74" s="1"/>
      <c r="B74" s="1">
        <v>868669</v>
      </c>
      <c r="C74" s="1" t="s">
        <v>272</v>
      </c>
      <c r="D74" s="1" t="s">
        <v>273</v>
      </c>
      <c r="E74" s="2" t="s">
        <v>274</v>
      </c>
      <c r="F74" s="2" t="s">
        <v>275</v>
      </c>
      <c r="G74" s="2" t="s">
        <v>159</v>
      </c>
      <c r="H74" s="2">
        <v>0</v>
      </c>
      <c r="I74" s="1">
        <v>0</v>
      </c>
      <c r="J74" s="3" t="s">
        <v>19</v>
      </c>
      <c r="K74" s="2" t="str">
        <f>J74*581.24</f>
        <v>0</v>
      </c>
      <c r="L74" s="5"/>
    </row>
    <row r="75" spans="1:12" customHeight="1" ht="105" outlineLevel="4">
      <c r="A75" s="1"/>
      <c r="B75" s="1">
        <v>868670</v>
      </c>
      <c r="C75" s="1" t="s">
        <v>276</v>
      </c>
      <c r="D75" s="1" t="s">
        <v>277</v>
      </c>
      <c r="E75" s="2" t="s">
        <v>278</v>
      </c>
      <c r="F75" s="2" t="s">
        <v>279</v>
      </c>
      <c r="G75" s="2" t="s">
        <v>18</v>
      </c>
      <c r="H75" s="2">
        <v>0</v>
      </c>
      <c r="I75" s="1">
        <v>0</v>
      </c>
      <c r="J75" s="3" t="s">
        <v>19</v>
      </c>
      <c r="K75" s="2" t="str">
        <f>J75*537.89</f>
        <v>0</v>
      </c>
      <c r="L75" s="5"/>
    </row>
    <row r="76" spans="1:12" customHeight="1" ht="105" outlineLevel="4">
      <c r="A76" s="1"/>
      <c r="B76" s="1">
        <v>868671</v>
      </c>
      <c r="C76" s="1" t="s">
        <v>280</v>
      </c>
      <c r="D76" s="1" t="s">
        <v>281</v>
      </c>
      <c r="E76" s="2" t="s">
        <v>282</v>
      </c>
      <c r="F76" s="2" t="s">
        <v>283</v>
      </c>
      <c r="G76" s="2" t="s">
        <v>188</v>
      </c>
      <c r="H76" s="2">
        <v>0</v>
      </c>
      <c r="I76" s="1">
        <v>0</v>
      </c>
      <c r="J76" s="3" t="s">
        <v>19</v>
      </c>
      <c r="K76" s="2" t="str">
        <f>J76*622.82</f>
        <v>0</v>
      </c>
      <c r="L76" s="5"/>
    </row>
    <row r="77" spans="1:12" customHeight="1" ht="105" outlineLevel="4">
      <c r="A77" s="1"/>
      <c r="B77" s="1">
        <v>868672</v>
      </c>
      <c r="C77" s="1" t="s">
        <v>284</v>
      </c>
      <c r="D77" s="1" t="s">
        <v>285</v>
      </c>
      <c r="E77" s="2" t="s">
        <v>286</v>
      </c>
      <c r="F77" s="2" t="s">
        <v>287</v>
      </c>
      <c r="G77" s="2">
        <v>0</v>
      </c>
      <c r="H77" s="2">
        <v>0</v>
      </c>
      <c r="I77" s="1">
        <v>0</v>
      </c>
      <c r="J77" s="3" t="s">
        <v>19</v>
      </c>
      <c r="K77" s="2" t="str">
        <f>J77*641.70</f>
        <v>0</v>
      </c>
      <c r="L77" s="5"/>
    </row>
    <row r="78" spans="1:12" outlineLevel="2">
      <c r="A78" s="8" t="s">
        <v>288</v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5"/>
    </row>
    <row r="79" spans="1:12" customHeight="1" ht="105" outlineLevel="4">
      <c r="A79" s="1"/>
      <c r="B79" s="1">
        <v>879071</v>
      </c>
      <c r="C79" s="1" t="s">
        <v>289</v>
      </c>
      <c r="D79" s="1" t="s">
        <v>290</v>
      </c>
      <c r="E79" s="2" t="s">
        <v>291</v>
      </c>
      <c r="F79" s="2" t="s">
        <v>292</v>
      </c>
      <c r="G79" s="2">
        <v>0</v>
      </c>
      <c r="H79" s="2">
        <v>0</v>
      </c>
      <c r="I79" s="1">
        <v>0</v>
      </c>
      <c r="J79" s="3" t="s">
        <v>19</v>
      </c>
      <c r="K79" s="2" t="str">
        <f>J79*2690.00</f>
        <v>0</v>
      </c>
      <c r="L79" s="5"/>
    </row>
    <row r="80" spans="1:12" customHeight="1" ht="105" outlineLevel="4">
      <c r="A80" s="1"/>
      <c r="B80" s="1">
        <v>879072</v>
      </c>
      <c r="C80" s="1" t="s">
        <v>293</v>
      </c>
      <c r="D80" s="1" t="s">
        <v>294</v>
      </c>
      <c r="E80" s="2" t="s">
        <v>295</v>
      </c>
      <c r="F80" s="2" t="s">
        <v>296</v>
      </c>
      <c r="G80" s="2" t="s">
        <v>18</v>
      </c>
      <c r="H80" s="2">
        <v>0</v>
      </c>
      <c r="I80" s="1">
        <v>0</v>
      </c>
      <c r="J80" s="3" t="s">
        <v>19</v>
      </c>
      <c r="K80" s="2" t="str">
        <f>J80*2490.00</f>
        <v>0</v>
      </c>
      <c r="L80" s="5"/>
    </row>
    <row r="81" spans="1:12" customHeight="1" ht="105" outlineLevel="4">
      <c r="A81" s="1"/>
      <c r="B81" s="1">
        <v>879073</v>
      </c>
      <c r="C81" s="1" t="s">
        <v>297</v>
      </c>
      <c r="D81" s="1" t="s">
        <v>298</v>
      </c>
      <c r="E81" s="2" t="s">
        <v>299</v>
      </c>
      <c r="F81" s="2" t="s">
        <v>292</v>
      </c>
      <c r="G81" s="2">
        <v>0</v>
      </c>
      <c r="H81" s="2">
        <v>0</v>
      </c>
      <c r="I81" s="1">
        <v>0</v>
      </c>
      <c r="J81" s="3" t="s">
        <v>19</v>
      </c>
      <c r="K81" s="2" t="str">
        <f>J81*2690.00</f>
        <v>0</v>
      </c>
      <c r="L81" s="5"/>
    </row>
    <row r="82" spans="1:12" customHeight="1" ht="105" outlineLevel="4">
      <c r="A82" s="1"/>
      <c r="B82" s="1">
        <v>879074</v>
      </c>
      <c r="C82" s="1" t="s">
        <v>300</v>
      </c>
      <c r="D82" s="1" t="s">
        <v>301</v>
      </c>
      <c r="E82" s="2" t="s">
        <v>302</v>
      </c>
      <c r="F82" s="2" t="s">
        <v>292</v>
      </c>
      <c r="G82" s="2">
        <v>5</v>
      </c>
      <c r="H82" s="2">
        <v>0</v>
      </c>
      <c r="I82" s="1">
        <v>0</v>
      </c>
      <c r="J82" s="3" t="s">
        <v>19</v>
      </c>
      <c r="K82" s="2" t="str">
        <f>J82*2690.00</f>
        <v>0</v>
      </c>
      <c r="L82" s="5"/>
    </row>
    <row r="83" spans="1:12" customHeight="1" ht="105" outlineLevel="4">
      <c r="A83" s="1"/>
      <c r="B83" s="1">
        <v>879075</v>
      </c>
      <c r="C83" s="1" t="s">
        <v>303</v>
      </c>
      <c r="D83" s="1" t="s">
        <v>304</v>
      </c>
      <c r="E83" s="2" t="s">
        <v>305</v>
      </c>
      <c r="F83" s="2" t="s">
        <v>306</v>
      </c>
      <c r="G83" s="2">
        <v>9</v>
      </c>
      <c r="H83" s="2">
        <v>0</v>
      </c>
      <c r="I83" s="1">
        <v>0</v>
      </c>
      <c r="J83" s="3" t="s">
        <v>19</v>
      </c>
      <c r="K83" s="2" t="str">
        <f>J83*2990.00</f>
        <v>0</v>
      </c>
      <c r="L83" s="5"/>
    </row>
    <row r="84" spans="1:12" customHeight="1" ht="105" outlineLevel="4">
      <c r="A84" s="1"/>
      <c r="B84" s="1">
        <v>879076</v>
      </c>
      <c r="C84" s="1" t="s">
        <v>307</v>
      </c>
      <c r="D84" s="1" t="s">
        <v>308</v>
      </c>
      <c r="E84" s="2" t="s">
        <v>309</v>
      </c>
      <c r="F84" s="2" t="s">
        <v>310</v>
      </c>
      <c r="G84" s="2">
        <v>1</v>
      </c>
      <c r="H84" s="2">
        <v>0</v>
      </c>
      <c r="I84" s="1">
        <v>0</v>
      </c>
      <c r="J84" s="3" t="s">
        <v>19</v>
      </c>
      <c r="K84" s="2" t="str">
        <f>J84*2790.00</f>
        <v>0</v>
      </c>
      <c r="L84" s="5"/>
    </row>
    <row r="85" spans="1:12" customHeight="1" ht="105" outlineLevel="4">
      <c r="A85" s="1"/>
      <c r="B85" s="1">
        <v>879077</v>
      </c>
      <c r="C85" s="1" t="s">
        <v>311</v>
      </c>
      <c r="D85" s="1" t="s">
        <v>312</v>
      </c>
      <c r="E85" s="2" t="s">
        <v>313</v>
      </c>
      <c r="F85" s="2" t="s">
        <v>306</v>
      </c>
      <c r="G85" s="2">
        <v>0</v>
      </c>
      <c r="H85" s="2">
        <v>0</v>
      </c>
      <c r="I85" s="1">
        <v>0</v>
      </c>
      <c r="J85" s="3" t="s">
        <v>19</v>
      </c>
      <c r="K85" s="2" t="str">
        <f>J85*2990.00</f>
        <v>0</v>
      </c>
      <c r="L85" s="5"/>
    </row>
    <row r="86" spans="1:12" customHeight="1" ht="105" outlineLevel="4">
      <c r="A86" s="1"/>
      <c r="B86" s="1">
        <v>879078</v>
      </c>
      <c r="C86" s="1" t="s">
        <v>314</v>
      </c>
      <c r="D86" s="1" t="s">
        <v>315</v>
      </c>
      <c r="E86" s="2" t="s">
        <v>316</v>
      </c>
      <c r="F86" s="2" t="s">
        <v>306</v>
      </c>
      <c r="G86" s="2">
        <v>0</v>
      </c>
      <c r="H86" s="2">
        <v>0</v>
      </c>
      <c r="I86" s="1">
        <v>0</v>
      </c>
      <c r="J86" s="3" t="s">
        <v>19</v>
      </c>
      <c r="K86" s="2" t="str">
        <f>J86*2990.00</f>
        <v>0</v>
      </c>
      <c r="L86" s="5"/>
    </row>
    <row r="87" spans="1:12" outlineLevel="1">
      <c r="A87" s="7" t="s">
        <v>317</v>
      </c>
      <c r="B87" s="7"/>
      <c r="C87" s="7"/>
      <c r="D87" s="7"/>
      <c r="E87" s="7"/>
      <c r="F87" s="7"/>
      <c r="G87" s="7"/>
      <c r="H87" s="7"/>
      <c r="I87" s="7"/>
      <c r="J87" s="7"/>
      <c r="K87" s="7"/>
      <c r="L87" s="5"/>
    </row>
    <row r="88" spans="1:12" outlineLevel="2">
      <c r="A88" s="8" t="s">
        <v>318</v>
      </c>
      <c r="B88" s="8"/>
      <c r="C88" s="8"/>
      <c r="D88" s="8"/>
      <c r="E88" s="8"/>
      <c r="F88" s="8"/>
      <c r="G88" s="8"/>
      <c r="H88" s="8"/>
      <c r="I88" s="8"/>
      <c r="J88" s="8"/>
      <c r="K88" s="8"/>
      <c r="L88" s="5"/>
    </row>
    <row r="89" spans="1:12" outlineLevel="3">
      <c r="A89" s="9" t="s">
        <v>319</v>
      </c>
      <c r="B89" s="9"/>
      <c r="C89" s="9"/>
      <c r="D89" s="9"/>
      <c r="E89" s="9"/>
      <c r="F89" s="9"/>
      <c r="G89" s="9"/>
      <c r="H89" s="9"/>
      <c r="I89" s="9"/>
      <c r="J89" s="9"/>
      <c r="K89" s="9"/>
      <c r="L89" s="5"/>
    </row>
    <row r="90" spans="1:12" customHeight="1" ht="105" outlineLevel="5">
      <c r="A90" s="1"/>
      <c r="B90" s="1">
        <v>819002</v>
      </c>
      <c r="C90" s="1" t="s">
        <v>320</v>
      </c>
      <c r="D90" s="1" t="s">
        <v>321</v>
      </c>
      <c r="E90" s="2" t="s">
        <v>322</v>
      </c>
      <c r="F90" s="2" t="s">
        <v>323</v>
      </c>
      <c r="G90" s="2" t="s">
        <v>188</v>
      </c>
      <c r="H90" s="2">
        <v>0</v>
      </c>
      <c r="I90" s="1">
        <v>0</v>
      </c>
      <c r="J90" s="3" t="s">
        <v>19</v>
      </c>
      <c r="K90" s="2" t="str">
        <f>J90*676.20</f>
        <v>0</v>
      </c>
      <c r="L90" s="5"/>
    </row>
    <row r="91" spans="1:12" customHeight="1" ht="105" outlineLevel="5">
      <c r="A91" s="1"/>
      <c r="B91" s="1">
        <v>819003</v>
      </c>
      <c r="C91" s="1" t="s">
        <v>324</v>
      </c>
      <c r="D91" s="1" t="s">
        <v>325</v>
      </c>
      <c r="E91" s="2" t="s">
        <v>326</v>
      </c>
      <c r="F91" s="2" t="s">
        <v>327</v>
      </c>
      <c r="G91" s="2">
        <v>9</v>
      </c>
      <c r="H91" s="2">
        <v>0</v>
      </c>
      <c r="I91" s="1">
        <v>0</v>
      </c>
      <c r="J91" s="3" t="s">
        <v>19</v>
      </c>
      <c r="K91" s="2" t="str">
        <f>J91*937.86</f>
        <v>0</v>
      </c>
      <c r="L91" s="5"/>
    </row>
    <row r="92" spans="1:12" customHeight="1" ht="105" outlineLevel="5">
      <c r="A92" s="1"/>
      <c r="B92" s="1">
        <v>819004</v>
      </c>
      <c r="C92" s="1" t="s">
        <v>328</v>
      </c>
      <c r="D92" s="1" t="s">
        <v>329</v>
      </c>
      <c r="E92" s="2" t="s">
        <v>330</v>
      </c>
      <c r="F92" s="2" t="s">
        <v>89</v>
      </c>
      <c r="G92" s="2">
        <v>8</v>
      </c>
      <c r="H92" s="2">
        <v>0</v>
      </c>
      <c r="I92" s="1">
        <v>0</v>
      </c>
      <c r="J92" s="3" t="s">
        <v>19</v>
      </c>
      <c r="K92" s="2" t="str">
        <f>J92*633.57</f>
        <v>0</v>
      </c>
      <c r="L92" s="5"/>
    </row>
    <row r="93" spans="1:12" customHeight="1" ht="105" outlineLevel="5">
      <c r="A93" s="1"/>
      <c r="B93" s="1">
        <v>819005</v>
      </c>
      <c r="C93" s="1" t="s">
        <v>331</v>
      </c>
      <c r="D93" s="1" t="s">
        <v>332</v>
      </c>
      <c r="E93" s="2" t="s">
        <v>333</v>
      </c>
      <c r="F93" s="2" t="s">
        <v>334</v>
      </c>
      <c r="G93" s="2" t="s">
        <v>18</v>
      </c>
      <c r="H93" s="2">
        <v>0</v>
      </c>
      <c r="I93" s="1">
        <v>0</v>
      </c>
      <c r="J93" s="3" t="s">
        <v>19</v>
      </c>
      <c r="K93" s="2" t="str">
        <f>J93*858.48</f>
        <v>0</v>
      </c>
      <c r="L93" s="5"/>
    </row>
    <row r="94" spans="1:12" customHeight="1" ht="105" outlineLevel="5">
      <c r="A94" s="1"/>
      <c r="B94" s="1">
        <v>825188</v>
      </c>
      <c r="C94" s="1" t="s">
        <v>335</v>
      </c>
      <c r="D94" s="1" t="s">
        <v>336</v>
      </c>
      <c r="E94" s="2" t="s">
        <v>337</v>
      </c>
      <c r="F94" s="2" t="s">
        <v>338</v>
      </c>
      <c r="G94" s="2" t="s">
        <v>159</v>
      </c>
      <c r="H94" s="2">
        <v>0</v>
      </c>
      <c r="I94" s="1">
        <v>0</v>
      </c>
      <c r="J94" s="3" t="s">
        <v>19</v>
      </c>
      <c r="K94" s="2" t="str">
        <f>J94*668.85</f>
        <v>0</v>
      </c>
      <c r="L94" s="5"/>
    </row>
    <row r="95" spans="1:12" customHeight="1" ht="105" outlineLevel="5">
      <c r="A95" s="1"/>
      <c r="B95" s="1">
        <v>954083</v>
      </c>
      <c r="C95" s="1" t="s">
        <v>339</v>
      </c>
      <c r="D95" s="1" t="s">
        <v>340</v>
      </c>
      <c r="E95" s="2" t="s">
        <v>341</v>
      </c>
      <c r="F95" s="2" t="s">
        <v>342</v>
      </c>
      <c r="G95" s="2">
        <v>10</v>
      </c>
      <c r="H95" s="2">
        <v>0</v>
      </c>
      <c r="I95" s="1">
        <v>0</v>
      </c>
      <c r="J95" s="3" t="s">
        <v>19</v>
      </c>
      <c r="K95" s="2" t="str">
        <f>J95*664.44</f>
        <v>0</v>
      </c>
      <c r="L95" s="5"/>
    </row>
    <row r="96" spans="1:12" customHeight="1" ht="105" outlineLevel="5">
      <c r="A96" s="1"/>
      <c r="B96" s="1">
        <v>954084</v>
      </c>
      <c r="C96" s="1" t="s">
        <v>343</v>
      </c>
      <c r="D96" s="1" t="s">
        <v>344</v>
      </c>
      <c r="E96" s="2" t="s">
        <v>345</v>
      </c>
      <c r="F96" s="2" t="s">
        <v>342</v>
      </c>
      <c r="G96" s="2">
        <v>10</v>
      </c>
      <c r="H96" s="2">
        <v>0</v>
      </c>
      <c r="I96" s="1">
        <v>0</v>
      </c>
      <c r="J96" s="3" t="s">
        <v>19</v>
      </c>
      <c r="K96" s="2" t="str">
        <f>J96*664.44</f>
        <v>0</v>
      </c>
      <c r="L96" s="5"/>
    </row>
    <row r="97" spans="1:12" outlineLevel="3">
      <c r="A97" s="9" t="s">
        <v>346</v>
      </c>
      <c r="B97" s="9"/>
      <c r="C97" s="9"/>
      <c r="D97" s="9"/>
      <c r="E97" s="9"/>
      <c r="F97" s="9"/>
      <c r="G97" s="9"/>
      <c r="H97" s="9"/>
      <c r="I97" s="9"/>
      <c r="J97" s="9"/>
      <c r="K97" s="9"/>
      <c r="L97" s="5"/>
    </row>
    <row r="98" spans="1:12" customHeight="1" ht="105" outlineLevel="5">
      <c r="A98" s="1"/>
      <c r="B98" s="1">
        <v>818996</v>
      </c>
      <c r="C98" s="1" t="s">
        <v>347</v>
      </c>
      <c r="D98" s="1" t="s">
        <v>348</v>
      </c>
      <c r="E98" s="2" t="s">
        <v>349</v>
      </c>
      <c r="F98" s="2" t="s">
        <v>350</v>
      </c>
      <c r="G98" s="2">
        <v>6</v>
      </c>
      <c r="H98" s="2">
        <v>0</v>
      </c>
      <c r="I98" s="1">
        <v>0</v>
      </c>
      <c r="J98" s="3" t="s">
        <v>19</v>
      </c>
      <c r="K98" s="2" t="str">
        <f>J98*1486.17</f>
        <v>0</v>
      </c>
      <c r="L98" s="5"/>
    </row>
    <row r="99" spans="1:12" customHeight="1" ht="105" outlineLevel="5">
      <c r="A99" s="1"/>
      <c r="B99" s="1">
        <v>818997</v>
      </c>
      <c r="C99" s="1" t="s">
        <v>351</v>
      </c>
      <c r="D99" s="1" t="s">
        <v>352</v>
      </c>
      <c r="E99" s="2" t="s">
        <v>353</v>
      </c>
      <c r="F99" s="2" t="s">
        <v>354</v>
      </c>
      <c r="G99" s="2">
        <v>10</v>
      </c>
      <c r="H99" s="2">
        <v>0</v>
      </c>
      <c r="I99" s="1">
        <v>0</v>
      </c>
      <c r="J99" s="3" t="s">
        <v>19</v>
      </c>
      <c r="K99" s="2" t="str">
        <f>J99*1902.18</f>
        <v>0</v>
      </c>
      <c r="L99" s="5"/>
    </row>
    <row r="100" spans="1:12" customHeight="1" ht="105" outlineLevel="5">
      <c r="A100" s="1"/>
      <c r="B100" s="1">
        <v>818998</v>
      </c>
      <c r="C100" s="1" t="s">
        <v>355</v>
      </c>
      <c r="D100" s="1" t="s">
        <v>356</v>
      </c>
      <c r="E100" s="2" t="s">
        <v>357</v>
      </c>
      <c r="F100" s="2" t="s">
        <v>358</v>
      </c>
      <c r="G100" s="2" t="s">
        <v>18</v>
      </c>
      <c r="H100" s="2">
        <v>0</v>
      </c>
      <c r="I100" s="1">
        <v>0</v>
      </c>
      <c r="J100" s="3" t="s">
        <v>19</v>
      </c>
      <c r="K100" s="2" t="str">
        <f>J100*1397.97</f>
        <v>0</v>
      </c>
      <c r="L100" s="5"/>
    </row>
    <row r="101" spans="1:12" customHeight="1" ht="105" outlineLevel="5">
      <c r="A101" s="1"/>
      <c r="B101" s="1">
        <v>818999</v>
      </c>
      <c r="C101" s="1" t="s">
        <v>359</v>
      </c>
      <c r="D101" s="1" t="s">
        <v>360</v>
      </c>
      <c r="E101" s="2" t="s">
        <v>361</v>
      </c>
      <c r="F101" s="2" t="s">
        <v>362</v>
      </c>
      <c r="G101" s="2">
        <v>10</v>
      </c>
      <c r="H101" s="2">
        <v>0</v>
      </c>
      <c r="I101" s="1">
        <v>0</v>
      </c>
      <c r="J101" s="3" t="s">
        <v>19</v>
      </c>
      <c r="K101" s="2" t="str">
        <f>J101*1793.40</f>
        <v>0</v>
      </c>
      <c r="L101" s="5"/>
    </row>
    <row r="102" spans="1:12" customHeight="1" ht="105" outlineLevel="5">
      <c r="A102" s="1"/>
      <c r="B102" s="1">
        <v>832494</v>
      </c>
      <c r="C102" s="1" t="s">
        <v>363</v>
      </c>
      <c r="D102" s="1" t="s">
        <v>364</v>
      </c>
      <c r="E102" s="2" t="s">
        <v>365</v>
      </c>
      <c r="F102" s="2" t="s">
        <v>366</v>
      </c>
      <c r="G102" s="2">
        <v>10</v>
      </c>
      <c r="H102" s="2">
        <v>0</v>
      </c>
      <c r="I102" s="1">
        <v>0</v>
      </c>
      <c r="J102" s="3" t="s">
        <v>19</v>
      </c>
      <c r="K102" s="2" t="str">
        <f>J102*964.32</f>
        <v>0</v>
      </c>
      <c r="L102" s="5"/>
    </row>
    <row r="103" spans="1:12" customHeight="1" ht="105" outlineLevel="5">
      <c r="A103" s="1"/>
      <c r="B103" s="1">
        <v>830638</v>
      </c>
      <c r="C103" s="1" t="s">
        <v>367</v>
      </c>
      <c r="D103" s="1" t="s">
        <v>368</v>
      </c>
      <c r="E103" s="2" t="s">
        <v>369</v>
      </c>
      <c r="F103" s="2" t="s">
        <v>370</v>
      </c>
      <c r="G103" s="2">
        <v>10</v>
      </c>
      <c r="H103" s="2">
        <v>0</v>
      </c>
      <c r="I103" s="1">
        <v>0</v>
      </c>
      <c r="J103" s="3" t="s">
        <v>19</v>
      </c>
      <c r="K103" s="2" t="str">
        <f>J103*1109.85</f>
        <v>0</v>
      </c>
      <c r="L103" s="5"/>
    </row>
    <row r="104" spans="1:12" customHeight="1" ht="105" outlineLevel="5">
      <c r="A104" s="1"/>
      <c r="B104" s="1">
        <v>832495</v>
      </c>
      <c r="C104" s="1" t="s">
        <v>371</v>
      </c>
      <c r="D104" s="1" t="s">
        <v>372</v>
      </c>
      <c r="E104" s="2" t="s">
        <v>373</v>
      </c>
      <c r="F104" s="2" t="s">
        <v>374</v>
      </c>
      <c r="G104" s="2" t="s">
        <v>18</v>
      </c>
      <c r="H104" s="2">
        <v>0</v>
      </c>
      <c r="I104" s="1">
        <v>0</v>
      </c>
      <c r="J104" s="3" t="s">
        <v>19</v>
      </c>
      <c r="K104" s="2" t="str">
        <f>J104*1727.25</f>
        <v>0</v>
      </c>
      <c r="L104" s="5"/>
    </row>
    <row r="105" spans="1:12" customHeight="1" ht="105" outlineLevel="5">
      <c r="A105" s="1"/>
      <c r="B105" s="1">
        <v>828461</v>
      </c>
      <c r="C105" s="1" t="s">
        <v>375</v>
      </c>
      <c r="D105" s="1" t="s">
        <v>376</v>
      </c>
      <c r="E105" s="2" t="s">
        <v>377</v>
      </c>
      <c r="F105" s="2" t="s">
        <v>378</v>
      </c>
      <c r="G105" s="2" t="s">
        <v>188</v>
      </c>
      <c r="H105" s="2">
        <v>0</v>
      </c>
      <c r="I105" s="1">
        <v>0</v>
      </c>
      <c r="J105" s="3" t="s">
        <v>19</v>
      </c>
      <c r="K105" s="2" t="str">
        <f>J105*1564.08</f>
        <v>0</v>
      </c>
      <c r="L105" s="5"/>
    </row>
    <row r="106" spans="1:12" customHeight="1" ht="105" outlineLevel="5">
      <c r="A106" s="1"/>
      <c r="B106" s="1">
        <v>880051</v>
      </c>
      <c r="C106" s="1" t="s">
        <v>379</v>
      </c>
      <c r="D106" s="1" t="s">
        <v>380</v>
      </c>
      <c r="E106" s="2" t="s">
        <v>381</v>
      </c>
      <c r="F106" s="2" t="s">
        <v>382</v>
      </c>
      <c r="G106" s="2">
        <v>10</v>
      </c>
      <c r="H106" s="2">
        <v>0</v>
      </c>
      <c r="I106" s="1">
        <v>0</v>
      </c>
      <c r="J106" s="3" t="s">
        <v>19</v>
      </c>
      <c r="K106" s="2" t="str">
        <f>J106*1908.06</f>
        <v>0</v>
      </c>
      <c r="L106" s="5"/>
    </row>
    <row r="107" spans="1:12" customHeight="1" ht="105" outlineLevel="5">
      <c r="A107" s="1"/>
      <c r="B107" s="1">
        <v>880052</v>
      </c>
      <c r="C107" s="1" t="s">
        <v>383</v>
      </c>
      <c r="D107" s="1" t="s">
        <v>384</v>
      </c>
      <c r="E107" s="2" t="s">
        <v>381</v>
      </c>
      <c r="F107" s="2" t="s">
        <v>382</v>
      </c>
      <c r="G107" s="2">
        <v>7</v>
      </c>
      <c r="H107" s="2">
        <v>0</v>
      </c>
      <c r="I107" s="1">
        <v>0</v>
      </c>
      <c r="J107" s="3" t="s">
        <v>19</v>
      </c>
      <c r="K107" s="2" t="str">
        <f>J107*1908.06</f>
        <v>0</v>
      </c>
      <c r="L107" s="5"/>
    </row>
    <row r="108" spans="1:12" customHeight="1" ht="105" outlineLevel="5">
      <c r="A108" s="1"/>
      <c r="B108" s="1">
        <v>885828</v>
      </c>
      <c r="C108" s="1" t="s">
        <v>385</v>
      </c>
      <c r="D108" s="1" t="s">
        <v>386</v>
      </c>
      <c r="E108" s="2" t="s">
        <v>387</v>
      </c>
      <c r="F108" s="2" t="s">
        <v>388</v>
      </c>
      <c r="G108" s="2" t="s">
        <v>18</v>
      </c>
      <c r="H108" s="2">
        <v>0</v>
      </c>
      <c r="I108" s="1">
        <v>0</v>
      </c>
      <c r="J108" s="3" t="s">
        <v>19</v>
      </c>
      <c r="K108" s="2" t="str">
        <f>J108*1903.65</f>
        <v>0</v>
      </c>
      <c r="L108" s="5"/>
    </row>
    <row r="109" spans="1:12" customHeight="1" ht="105" outlineLevel="5">
      <c r="A109" s="1"/>
      <c r="B109" s="1">
        <v>885829</v>
      </c>
      <c r="C109" s="1" t="s">
        <v>389</v>
      </c>
      <c r="D109" s="1" t="s">
        <v>390</v>
      </c>
      <c r="E109" s="2" t="s">
        <v>391</v>
      </c>
      <c r="F109" s="2" t="s">
        <v>388</v>
      </c>
      <c r="G109" s="2">
        <v>10</v>
      </c>
      <c r="H109" s="2">
        <v>0</v>
      </c>
      <c r="I109" s="1">
        <v>0</v>
      </c>
      <c r="J109" s="3" t="s">
        <v>19</v>
      </c>
      <c r="K109" s="2" t="str">
        <f>J109*1903.65</f>
        <v>0</v>
      </c>
      <c r="L109" s="5"/>
    </row>
    <row r="110" spans="1:12" customHeight="1" ht="105" outlineLevel="5">
      <c r="A110" s="1"/>
      <c r="B110" s="1">
        <v>885830</v>
      </c>
      <c r="C110" s="1" t="s">
        <v>392</v>
      </c>
      <c r="D110" s="1" t="s">
        <v>393</v>
      </c>
      <c r="E110" s="2" t="s">
        <v>394</v>
      </c>
      <c r="F110" s="2" t="s">
        <v>388</v>
      </c>
      <c r="G110" s="2">
        <v>1</v>
      </c>
      <c r="H110" s="2">
        <v>0</v>
      </c>
      <c r="I110" s="1">
        <v>0</v>
      </c>
      <c r="J110" s="3" t="s">
        <v>19</v>
      </c>
      <c r="K110" s="2" t="str">
        <f>J110*1903.65</f>
        <v>0</v>
      </c>
      <c r="L110" s="5"/>
    </row>
    <row r="111" spans="1:12" customHeight="1" ht="105" outlineLevel="5">
      <c r="A111" s="1"/>
      <c r="B111" s="1">
        <v>955758</v>
      </c>
      <c r="C111" s="1" t="s">
        <v>395</v>
      </c>
      <c r="D111" s="1" t="s">
        <v>396</v>
      </c>
      <c r="E111" s="2" t="s">
        <v>397</v>
      </c>
      <c r="F111" s="2" t="s">
        <v>398</v>
      </c>
      <c r="G111" s="2">
        <v>1</v>
      </c>
      <c r="H111" s="2">
        <v>0</v>
      </c>
      <c r="I111" s="1">
        <v>0</v>
      </c>
      <c r="J111" s="3" t="s">
        <v>19</v>
      </c>
      <c r="K111" s="2" t="str">
        <f>J111*1909.53</f>
        <v>0</v>
      </c>
      <c r="L111" s="5"/>
    </row>
    <row r="112" spans="1:12" customHeight="1" ht="105" outlineLevel="5">
      <c r="A112" s="1"/>
      <c r="B112" s="1">
        <v>955759</v>
      </c>
      <c r="C112" s="1" t="s">
        <v>399</v>
      </c>
      <c r="D112" s="1" t="s">
        <v>400</v>
      </c>
      <c r="E112" s="2" t="s">
        <v>397</v>
      </c>
      <c r="F112" s="2" t="s">
        <v>401</v>
      </c>
      <c r="G112" s="2">
        <v>1</v>
      </c>
      <c r="H112" s="2">
        <v>0</v>
      </c>
      <c r="I112" s="1">
        <v>0</v>
      </c>
      <c r="J112" s="3" t="s">
        <v>19</v>
      </c>
      <c r="K112" s="2" t="str">
        <f>J112*2350.53</f>
        <v>0</v>
      </c>
      <c r="L112" s="5"/>
    </row>
    <row r="113" spans="1:12" customHeight="1" ht="105" outlineLevel="5">
      <c r="A113" s="1"/>
      <c r="B113" s="1">
        <v>955760</v>
      </c>
      <c r="C113" s="1" t="s">
        <v>402</v>
      </c>
      <c r="D113" s="1" t="s">
        <v>403</v>
      </c>
      <c r="E113" s="2" t="s">
        <v>397</v>
      </c>
      <c r="F113" s="2" t="s">
        <v>401</v>
      </c>
      <c r="G113" s="2">
        <v>1</v>
      </c>
      <c r="H113" s="2">
        <v>0</v>
      </c>
      <c r="I113" s="1">
        <v>0</v>
      </c>
      <c r="J113" s="3" t="s">
        <v>19</v>
      </c>
      <c r="K113" s="2" t="str">
        <f>J113*2350.53</f>
        <v>0</v>
      </c>
      <c r="L113" s="5"/>
    </row>
    <row r="114" spans="1:12" customHeight="1" ht="105" outlineLevel="5">
      <c r="A114" s="1"/>
      <c r="B114" s="1">
        <v>955761</v>
      </c>
      <c r="C114" s="1" t="s">
        <v>404</v>
      </c>
      <c r="D114" s="1" t="s">
        <v>405</v>
      </c>
      <c r="E114" s="2" t="s">
        <v>397</v>
      </c>
      <c r="F114" s="2" t="s">
        <v>401</v>
      </c>
      <c r="G114" s="2">
        <v>1</v>
      </c>
      <c r="H114" s="2">
        <v>0</v>
      </c>
      <c r="I114" s="1">
        <v>0</v>
      </c>
      <c r="J114" s="3" t="s">
        <v>19</v>
      </c>
      <c r="K114" s="2" t="str">
        <f>J114*2350.53</f>
        <v>0</v>
      </c>
      <c r="L114" s="5"/>
    </row>
    <row r="115" spans="1:12" customHeight="1" ht="105" outlineLevel="5">
      <c r="A115" s="1"/>
      <c r="B115" s="1">
        <v>955762</v>
      </c>
      <c r="C115" s="1" t="s">
        <v>406</v>
      </c>
      <c r="D115" s="1" t="s">
        <v>407</v>
      </c>
      <c r="E115" s="2" t="s">
        <v>397</v>
      </c>
      <c r="F115" s="2" t="s">
        <v>408</v>
      </c>
      <c r="G115" s="2">
        <v>1</v>
      </c>
      <c r="H115" s="2">
        <v>0</v>
      </c>
      <c r="I115" s="1">
        <v>0</v>
      </c>
      <c r="J115" s="3" t="s">
        <v>19</v>
      </c>
      <c r="K115" s="2" t="str">
        <f>J115*1916.88</f>
        <v>0</v>
      </c>
      <c r="L115" s="5"/>
    </row>
    <row r="116" spans="1:12" customHeight="1" ht="105" outlineLevel="5">
      <c r="A116" s="1"/>
      <c r="B116" s="1">
        <v>955763</v>
      </c>
      <c r="C116" s="1" t="s">
        <v>409</v>
      </c>
      <c r="D116" s="1" t="s">
        <v>410</v>
      </c>
      <c r="E116" s="2" t="s">
        <v>397</v>
      </c>
      <c r="F116" s="2" t="s">
        <v>411</v>
      </c>
      <c r="G116" s="2" t="s">
        <v>18</v>
      </c>
      <c r="H116" s="2">
        <v>0</v>
      </c>
      <c r="I116" s="1">
        <v>0</v>
      </c>
      <c r="J116" s="3" t="s">
        <v>19</v>
      </c>
      <c r="K116" s="2" t="str">
        <f>J116*2354.94</f>
        <v>0</v>
      </c>
      <c r="L116" s="5"/>
    </row>
    <row r="117" spans="1:12" customHeight="1" ht="105" outlineLevel="5">
      <c r="A117" s="1"/>
      <c r="B117" s="1">
        <v>955764</v>
      </c>
      <c r="C117" s="1" t="s">
        <v>412</v>
      </c>
      <c r="D117" s="1" t="s">
        <v>413</v>
      </c>
      <c r="E117" s="2" t="s">
        <v>397</v>
      </c>
      <c r="F117" s="2" t="s">
        <v>411</v>
      </c>
      <c r="G117" s="2">
        <v>1</v>
      </c>
      <c r="H117" s="2">
        <v>0</v>
      </c>
      <c r="I117" s="1">
        <v>0</v>
      </c>
      <c r="J117" s="3" t="s">
        <v>19</v>
      </c>
      <c r="K117" s="2" t="str">
        <f>J117*2354.94</f>
        <v>0</v>
      </c>
      <c r="L117" s="5"/>
    </row>
    <row r="118" spans="1:12" customHeight="1" ht="105" outlineLevel="5">
      <c r="A118" s="1"/>
      <c r="B118" s="1">
        <v>955765</v>
      </c>
      <c r="C118" s="1" t="s">
        <v>414</v>
      </c>
      <c r="D118" s="1" t="s">
        <v>415</v>
      </c>
      <c r="E118" s="2" t="s">
        <v>397</v>
      </c>
      <c r="F118" s="2" t="s">
        <v>411</v>
      </c>
      <c r="G118" s="2">
        <v>1</v>
      </c>
      <c r="H118" s="2">
        <v>0</v>
      </c>
      <c r="I118" s="1">
        <v>0</v>
      </c>
      <c r="J118" s="3" t="s">
        <v>19</v>
      </c>
      <c r="K118" s="2" t="str">
        <f>J118*2354.94</f>
        <v>0</v>
      </c>
      <c r="L118" s="5"/>
    </row>
    <row r="119" spans="1:12" outlineLevel="2">
      <c r="A119" s="8" t="s">
        <v>416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5"/>
    </row>
    <row r="120" spans="1:12" outlineLevel="3">
      <c r="A120" s="9" t="s">
        <v>417</v>
      </c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5"/>
    </row>
    <row r="121" spans="1:12" customHeight="1" ht="105" outlineLevel="5">
      <c r="A121" s="1"/>
      <c r="B121" s="1">
        <v>818969</v>
      </c>
      <c r="C121" s="1" t="s">
        <v>418</v>
      </c>
      <c r="D121" s="1" t="s">
        <v>419</v>
      </c>
      <c r="E121" s="2" t="s">
        <v>420</v>
      </c>
      <c r="F121" s="2" t="s">
        <v>421</v>
      </c>
      <c r="G121" s="2">
        <v>7</v>
      </c>
      <c r="H121" s="2" t="s">
        <v>166</v>
      </c>
      <c r="I121" s="1">
        <v>0</v>
      </c>
      <c r="J121" s="3" t="s">
        <v>19</v>
      </c>
      <c r="K121" s="2" t="str">
        <f>J121*1541.00</f>
        <v>0</v>
      </c>
      <c r="L121" s="5"/>
    </row>
    <row r="122" spans="1:12" customHeight="1" ht="105" outlineLevel="5">
      <c r="A122" s="1"/>
      <c r="B122" s="1">
        <v>818970</v>
      </c>
      <c r="C122" s="1" t="s">
        <v>422</v>
      </c>
      <c r="D122" s="1" t="s">
        <v>423</v>
      </c>
      <c r="E122" s="2" t="s">
        <v>424</v>
      </c>
      <c r="F122" s="2" t="s">
        <v>425</v>
      </c>
      <c r="G122" s="2" t="s">
        <v>18</v>
      </c>
      <c r="H122" s="2" t="s">
        <v>159</v>
      </c>
      <c r="I122" s="1">
        <v>0</v>
      </c>
      <c r="J122" s="3" t="s">
        <v>19</v>
      </c>
      <c r="K122" s="2" t="str">
        <f>J122*2153.00</f>
        <v>0</v>
      </c>
      <c r="L122" s="5"/>
    </row>
    <row r="123" spans="1:12" customHeight="1" ht="105" outlineLevel="5">
      <c r="A123" s="1"/>
      <c r="B123" s="1">
        <v>818971</v>
      </c>
      <c r="C123" s="1" t="s">
        <v>426</v>
      </c>
      <c r="D123" s="1" t="s">
        <v>427</v>
      </c>
      <c r="E123" s="2" t="s">
        <v>428</v>
      </c>
      <c r="F123" s="2" t="s">
        <v>429</v>
      </c>
      <c r="G123" s="2">
        <v>10</v>
      </c>
      <c r="H123" s="2" t="s">
        <v>166</v>
      </c>
      <c r="I123" s="1">
        <v>0</v>
      </c>
      <c r="J123" s="3" t="s">
        <v>19</v>
      </c>
      <c r="K123" s="2" t="str">
        <f>J123*919.00</f>
        <v>0</v>
      </c>
      <c r="L123" s="5"/>
    </row>
    <row r="124" spans="1:12" customHeight="1" ht="105" outlineLevel="5">
      <c r="A124" s="1"/>
      <c r="B124" s="1">
        <v>818972</v>
      </c>
      <c r="C124" s="1" t="s">
        <v>430</v>
      </c>
      <c r="D124" s="1" t="s">
        <v>431</v>
      </c>
      <c r="E124" s="2" t="s">
        <v>432</v>
      </c>
      <c r="F124" s="2" t="s">
        <v>433</v>
      </c>
      <c r="G124" s="2" t="s">
        <v>18</v>
      </c>
      <c r="H124" s="2" t="s">
        <v>166</v>
      </c>
      <c r="I124" s="1">
        <v>0</v>
      </c>
      <c r="J124" s="3" t="s">
        <v>19</v>
      </c>
      <c r="K124" s="2" t="str">
        <f>J124*944.00</f>
        <v>0</v>
      </c>
      <c r="L124" s="5"/>
    </row>
    <row r="125" spans="1:12" customHeight="1" ht="105" outlineLevel="5">
      <c r="A125" s="1"/>
      <c r="B125" s="1">
        <v>818973</v>
      </c>
      <c r="C125" s="1" t="s">
        <v>434</v>
      </c>
      <c r="D125" s="1" t="s">
        <v>435</v>
      </c>
      <c r="E125" s="2" t="s">
        <v>436</v>
      </c>
      <c r="F125" s="2" t="s">
        <v>437</v>
      </c>
      <c r="G125" s="2" t="s">
        <v>18</v>
      </c>
      <c r="H125" s="2" t="s">
        <v>183</v>
      </c>
      <c r="I125" s="1">
        <v>0</v>
      </c>
      <c r="J125" s="3" t="s">
        <v>19</v>
      </c>
      <c r="K125" s="2" t="str">
        <f>J125*1673.00</f>
        <v>0</v>
      </c>
      <c r="L125" s="5"/>
    </row>
    <row r="126" spans="1:12" customHeight="1" ht="105" outlineLevel="5">
      <c r="A126" s="1"/>
      <c r="B126" s="1">
        <v>818974</v>
      </c>
      <c r="C126" s="1" t="s">
        <v>438</v>
      </c>
      <c r="D126" s="1" t="s">
        <v>439</v>
      </c>
      <c r="E126" s="2" t="s">
        <v>440</v>
      </c>
      <c r="F126" s="2" t="s">
        <v>441</v>
      </c>
      <c r="G126" s="2">
        <v>8</v>
      </c>
      <c r="H126" s="2" t="s">
        <v>166</v>
      </c>
      <c r="I126" s="1">
        <v>0</v>
      </c>
      <c r="J126" s="3" t="s">
        <v>19</v>
      </c>
      <c r="K126" s="2" t="str">
        <f>J126*2216.00</f>
        <v>0</v>
      </c>
      <c r="L126" s="5"/>
    </row>
    <row r="127" spans="1:12" customHeight="1" ht="105" outlineLevel="5">
      <c r="A127" s="1"/>
      <c r="B127" s="1">
        <v>818975</v>
      </c>
      <c r="C127" s="1" t="s">
        <v>442</v>
      </c>
      <c r="D127" s="1" t="s">
        <v>443</v>
      </c>
      <c r="E127" s="2" t="s">
        <v>444</v>
      </c>
      <c r="F127" s="2" t="s">
        <v>445</v>
      </c>
      <c r="G127" s="2" t="s">
        <v>18</v>
      </c>
      <c r="H127" s="2" t="s">
        <v>183</v>
      </c>
      <c r="I127" s="1">
        <v>0</v>
      </c>
      <c r="J127" s="3" t="s">
        <v>19</v>
      </c>
      <c r="K127" s="2" t="str">
        <f>J127*907.00</f>
        <v>0</v>
      </c>
      <c r="L127" s="5"/>
    </row>
    <row r="128" spans="1:12" customHeight="1" ht="105" outlineLevel="5">
      <c r="A128" s="1"/>
      <c r="B128" s="1">
        <v>818976</v>
      </c>
      <c r="C128" s="1" t="s">
        <v>446</v>
      </c>
      <c r="D128" s="1" t="s">
        <v>447</v>
      </c>
      <c r="E128" s="2" t="s">
        <v>448</v>
      </c>
      <c r="F128" s="2" t="s">
        <v>449</v>
      </c>
      <c r="G128" s="2">
        <v>10</v>
      </c>
      <c r="H128" s="2" t="s">
        <v>159</v>
      </c>
      <c r="I128" s="1">
        <v>0</v>
      </c>
      <c r="J128" s="3" t="s">
        <v>19</v>
      </c>
      <c r="K128" s="2" t="str">
        <f>J128*914.00</f>
        <v>0</v>
      </c>
      <c r="L128" s="5"/>
    </row>
    <row r="129" spans="1:12" customHeight="1" ht="105" outlineLevel="5">
      <c r="A129" s="1"/>
      <c r="B129" s="1">
        <v>818977</v>
      </c>
      <c r="C129" s="1" t="s">
        <v>450</v>
      </c>
      <c r="D129" s="1" t="s">
        <v>451</v>
      </c>
      <c r="E129" s="2" t="s">
        <v>452</v>
      </c>
      <c r="F129" s="2" t="s">
        <v>453</v>
      </c>
      <c r="G129" s="2">
        <v>6</v>
      </c>
      <c r="H129" s="2" t="s">
        <v>159</v>
      </c>
      <c r="I129" s="1">
        <v>0</v>
      </c>
      <c r="J129" s="3" t="s">
        <v>19</v>
      </c>
      <c r="K129" s="2" t="str">
        <f>J129*1116.00</f>
        <v>0</v>
      </c>
      <c r="L129" s="5"/>
    </row>
    <row r="130" spans="1:12" customHeight="1" ht="105" outlineLevel="5">
      <c r="A130" s="1"/>
      <c r="B130" s="1">
        <v>818978</v>
      </c>
      <c r="C130" s="1" t="s">
        <v>454</v>
      </c>
      <c r="D130" s="1" t="s">
        <v>455</v>
      </c>
      <c r="E130" s="2" t="s">
        <v>456</v>
      </c>
      <c r="F130" s="2" t="s">
        <v>457</v>
      </c>
      <c r="G130" s="2">
        <v>0</v>
      </c>
      <c r="H130" s="2" t="s">
        <v>159</v>
      </c>
      <c r="I130" s="1">
        <v>0</v>
      </c>
      <c r="J130" s="3" t="s">
        <v>19</v>
      </c>
      <c r="K130" s="2" t="str">
        <f>J130*1751.00</f>
        <v>0</v>
      </c>
      <c r="L130" s="5"/>
    </row>
    <row r="131" spans="1:12" customHeight="1" ht="105" outlineLevel="5">
      <c r="A131" s="1"/>
      <c r="B131" s="1">
        <v>818979</v>
      </c>
      <c r="C131" s="1" t="s">
        <v>458</v>
      </c>
      <c r="D131" s="1" t="s">
        <v>459</v>
      </c>
      <c r="E131" s="2" t="s">
        <v>460</v>
      </c>
      <c r="F131" s="2" t="s">
        <v>461</v>
      </c>
      <c r="G131" s="2">
        <v>5</v>
      </c>
      <c r="H131" s="2">
        <v>0</v>
      </c>
      <c r="I131" s="1">
        <v>0</v>
      </c>
      <c r="J131" s="3" t="s">
        <v>19</v>
      </c>
      <c r="K131" s="2" t="str">
        <f>J131*1192.00</f>
        <v>0</v>
      </c>
      <c r="L131" s="5"/>
    </row>
    <row r="132" spans="1:12" customHeight="1" ht="105" outlineLevel="5">
      <c r="A132" s="1"/>
      <c r="B132" s="1">
        <v>818980</v>
      </c>
      <c r="C132" s="1" t="s">
        <v>462</v>
      </c>
      <c r="D132" s="1" t="s">
        <v>463</v>
      </c>
      <c r="E132" s="2" t="s">
        <v>464</v>
      </c>
      <c r="F132" s="2" t="s">
        <v>465</v>
      </c>
      <c r="G132" s="2">
        <v>0</v>
      </c>
      <c r="H132" s="2" t="s">
        <v>183</v>
      </c>
      <c r="I132" s="1">
        <v>0</v>
      </c>
      <c r="J132" s="3" t="s">
        <v>19</v>
      </c>
      <c r="K132" s="2" t="str">
        <f>J132*1974.00</f>
        <v>0</v>
      </c>
      <c r="L132" s="5"/>
    </row>
    <row r="133" spans="1:12" customHeight="1" ht="105" outlineLevel="5">
      <c r="A133" s="1"/>
      <c r="B133" s="1">
        <v>818981</v>
      </c>
      <c r="C133" s="1" t="s">
        <v>466</v>
      </c>
      <c r="D133" s="1" t="s">
        <v>467</v>
      </c>
      <c r="E133" s="2" t="s">
        <v>468</v>
      </c>
      <c r="F133" s="2" t="s">
        <v>469</v>
      </c>
      <c r="G133" s="2">
        <v>0</v>
      </c>
      <c r="H133" s="2">
        <v>0</v>
      </c>
      <c r="I133" s="1">
        <v>0</v>
      </c>
      <c r="J133" s="3" t="s">
        <v>19</v>
      </c>
      <c r="K133" s="2" t="str">
        <f>J133*1002.00</f>
        <v>0</v>
      </c>
      <c r="L133" s="5"/>
    </row>
    <row r="134" spans="1:12" customHeight="1" ht="105" outlineLevel="5">
      <c r="A134" s="1"/>
      <c r="B134" s="1">
        <v>818982</v>
      </c>
      <c r="C134" s="1" t="s">
        <v>470</v>
      </c>
      <c r="D134" s="1" t="s">
        <v>471</v>
      </c>
      <c r="E134" s="2" t="s">
        <v>472</v>
      </c>
      <c r="F134" s="2" t="s">
        <v>469</v>
      </c>
      <c r="G134" s="2">
        <v>0</v>
      </c>
      <c r="H134" s="2">
        <v>0</v>
      </c>
      <c r="I134" s="1">
        <v>0</v>
      </c>
      <c r="J134" s="3" t="s">
        <v>19</v>
      </c>
      <c r="K134" s="2" t="str">
        <f>J134*1002.00</f>
        <v>0</v>
      </c>
      <c r="L134" s="5"/>
    </row>
    <row r="135" spans="1:12" customHeight="1" ht="105" outlineLevel="5">
      <c r="A135" s="1"/>
      <c r="B135" s="1">
        <v>818983</v>
      </c>
      <c r="C135" s="1" t="s">
        <v>473</v>
      </c>
      <c r="D135" s="1" t="s">
        <v>474</v>
      </c>
      <c r="E135" s="2" t="s">
        <v>475</v>
      </c>
      <c r="F135" s="2" t="s">
        <v>476</v>
      </c>
      <c r="G135" s="2">
        <v>0</v>
      </c>
      <c r="H135" s="2" t="s">
        <v>166</v>
      </c>
      <c r="I135" s="1">
        <v>0</v>
      </c>
      <c r="J135" s="3" t="s">
        <v>19</v>
      </c>
      <c r="K135" s="2" t="str">
        <f>J135*1715.00</f>
        <v>0</v>
      </c>
      <c r="L135" s="5"/>
    </row>
    <row r="136" spans="1:12" customHeight="1" ht="105" outlineLevel="5">
      <c r="A136" s="1"/>
      <c r="B136" s="1">
        <v>818984</v>
      </c>
      <c r="C136" s="1" t="s">
        <v>477</v>
      </c>
      <c r="D136" s="1" t="s">
        <v>478</v>
      </c>
      <c r="E136" s="2" t="s">
        <v>479</v>
      </c>
      <c r="F136" s="2" t="s">
        <v>480</v>
      </c>
      <c r="G136" s="2">
        <v>0</v>
      </c>
      <c r="H136" s="2" t="s">
        <v>159</v>
      </c>
      <c r="I136" s="1">
        <v>0</v>
      </c>
      <c r="J136" s="3" t="s">
        <v>19</v>
      </c>
      <c r="K136" s="2" t="str">
        <f>J136*2357.00</f>
        <v>0</v>
      </c>
      <c r="L136" s="5"/>
    </row>
    <row r="137" spans="1:12" customHeight="1" ht="105" outlineLevel="5">
      <c r="A137" s="1"/>
      <c r="B137" s="1">
        <v>818985</v>
      </c>
      <c r="C137" s="1" t="s">
        <v>481</v>
      </c>
      <c r="D137" s="1" t="s">
        <v>482</v>
      </c>
      <c r="E137" s="2" t="s">
        <v>483</v>
      </c>
      <c r="F137" s="2" t="s">
        <v>484</v>
      </c>
      <c r="G137" s="2">
        <v>0</v>
      </c>
      <c r="H137" s="2" t="s">
        <v>183</v>
      </c>
      <c r="I137" s="1">
        <v>0</v>
      </c>
      <c r="J137" s="3" t="s">
        <v>19</v>
      </c>
      <c r="K137" s="2" t="str">
        <f>J137*1963.00</f>
        <v>0</v>
      </c>
      <c r="L137" s="5"/>
    </row>
    <row r="138" spans="1:12" customHeight="1" ht="105" outlineLevel="5">
      <c r="A138" s="1"/>
      <c r="B138" s="1">
        <v>818986</v>
      </c>
      <c r="C138" s="1" t="s">
        <v>485</v>
      </c>
      <c r="D138" s="1" t="s">
        <v>486</v>
      </c>
      <c r="E138" s="2" t="s">
        <v>487</v>
      </c>
      <c r="F138" s="2" t="s">
        <v>488</v>
      </c>
      <c r="G138" s="2">
        <v>0</v>
      </c>
      <c r="H138" s="2" t="s">
        <v>166</v>
      </c>
      <c r="I138" s="1">
        <v>0</v>
      </c>
      <c r="J138" s="3" t="s">
        <v>19</v>
      </c>
      <c r="K138" s="2" t="str">
        <f>J138*2510.00</f>
        <v>0</v>
      </c>
      <c r="L138" s="5"/>
    </row>
    <row r="139" spans="1:12" customHeight="1" ht="105" outlineLevel="5">
      <c r="A139" s="1"/>
      <c r="B139" s="1">
        <v>818991</v>
      </c>
      <c r="C139" s="1" t="s">
        <v>489</v>
      </c>
      <c r="D139" s="1" t="s">
        <v>490</v>
      </c>
      <c r="E139" s="2" t="s">
        <v>491</v>
      </c>
      <c r="F139" s="2" t="s">
        <v>492</v>
      </c>
      <c r="G139" s="2">
        <v>0</v>
      </c>
      <c r="H139" s="2">
        <v>0</v>
      </c>
      <c r="I139" s="1">
        <v>0</v>
      </c>
      <c r="J139" s="3" t="s">
        <v>19</v>
      </c>
      <c r="K139" s="2" t="str">
        <f>J139*757.00</f>
        <v>0</v>
      </c>
      <c r="L139" s="5"/>
    </row>
    <row r="140" spans="1:12" customHeight="1" ht="105" outlineLevel="5">
      <c r="A140" s="1"/>
      <c r="B140" s="1">
        <v>818992</v>
      </c>
      <c r="C140" s="1" t="s">
        <v>493</v>
      </c>
      <c r="D140" s="1" t="s">
        <v>494</v>
      </c>
      <c r="E140" s="2" t="s">
        <v>495</v>
      </c>
      <c r="F140" s="2" t="s">
        <v>496</v>
      </c>
      <c r="G140" s="2" t="s">
        <v>18</v>
      </c>
      <c r="H140" s="2" t="s">
        <v>166</v>
      </c>
      <c r="I140" s="1">
        <v>0</v>
      </c>
      <c r="J140" s="3" t="s">
        <v>19</v>
      </c>
      <c r="K140" s="2" t="str">
        <f>J140*1935.00</f>
        <v>0</v>
      </c>
      <c r="L140" s="5"/>
    </row>
    <row r="141" spans="1:12" customHeight="1" ht="105" outlineLevel="5">
      <c r="A141" s="1"/>
      <c r="B141" s="1">
        <v>824488</v>
      </c>
      <c r="C141" s="1" t="s">
        <v>497</v>
      </c>
      <c r="D141" s="1" t="s">
        <v>498</v>
      </c>
      <c r="E141" s="2" t="s">
        <v>499</v>
      </c>
      <c r="F141" s="2" t="s">
        <v>453</v>
      </c>
      <c r="G141" s="2" t="s">
        <v>188</v>
      </c>
      <c r="H141" s="2" t="s">
        <v>166</v>
      </c>
      <c r="I141" s="1">
        <v>0</v>
      </c>
      <c r="J141" s="3" t="s">
        <v>19</v>
      </c>
      <c r="K141" s="2" t="str">
        <f>J141*1116.00</f>
        <v>0</v>
      </c>
      <c r="L141" s="5"/>
    </row>
    <row r="142" spans="1:12" customHeight="1" ht="105" outlineLevel="5">
      <c r="A142" s="1"/>
      <c r="B142" s="1">
        <v>868523</v>
      </c>
      <c r="C142" s="1" t="s">
        <v>500</v>
      </c>
      <c r="D142" s="1" t="s">
        <v>501</v>
      </c>
      <c r="E142" s="2" t="s">
        <v>502</v>
      </c>
      <c r="F142" s="2" t="s">
        <v>503</v>
      </c>
      <c r="G142" s="2" t="s">
        <v>188</v>
      </c>
      <c r="H142" s="2" t="s">
        <v>183</v>
      </c>
      <c r="I142" s="1">
        <v>0</v>
      </c>
      <c r="J142" s="3" t="s">
        <v>19</v>
      </c>
      <c r="K142" s="2" t="str">
        <f>J142*238.00</f>
        <v>0</v>
      </c>
      <c r="L142" s="5"/>
    </row>
    <row r="143" spans="1:12" customHeight="1" ht="105" outlineLevel="5">
      <c r="A143" s="1"/>
      <c r="B143" s="1">
        <v>956467</v>
      </c>
      <c r="C143" s="1" t="s">
        <v>504</v>
      </c>
      <c r="D143" s="1" t="s">
        <v>505</v>
      </c>
      <c r="E143" s="2" t="s">
        <v>506</v>
      </c>
      <c r="F143" s="2" t="s">
        <v>507</v>
      </c>
      <c r="G143" s="2">
        <v>1</v>
      </c>
      <c r="H143" s="2" t="s">
        <v>183</v>
      </c>
      <c r="I143" s="1">
        <v>0</v>
      </c>
      <c r="J143" s="3" t="s">
        <v>19</v>
      </c>
      <c r="K143" s="2" t="str">
        <f>J143*948.00</f>
        <v>0</v>
      </c>
      <c r="L143" s="5"/>
    </row>
    <row r="144" spans="1:12" customHeight="1" ht="105" outlineLevel="5">
      <c r="A144" s="1"/>
      <c r="B144" s="1">
        <v>956468</v>
      </c>
      <c r="C144" s="1" t="s">
        <v>508</v>
      </c>
      <c r="D144" s="1" t="s">
        <v>509</v>
      </c>
      <c r="E144" s="2" t="s">
        <v>510</v>
      </c>
      <c r="F144" s="2" t="s">
        <v>511</v>
      </c>
      <c r="G144" s="2">
        <v>0</v>
      </c>
      <c r="H144" s="2" t="s">
        <v>183</v>
      </c>
      <c r="I144" s="1">
        <v>0</v>
      </c>
      <c r="J144" s="3" t="s">
        <v>19</v>
      </c>
      <c r="K144" s="2" t="str">
        <f>J144*772.00</f>
        <v>0</v>
      </c>
      <c r="L144" s="5"/>
    </row>
    <row r="145" spans="1:12" customHeight="1" ht="105" outlineLevel="5">
      <c r="A145" s="1"/>
      <c r="B145" s="1">
        <v>956469</v>
      </c>
      <c r="C145" s="1" t="s">
        <v>512</v>
      </c>
      <c r="D145" s="1" t="s">
        <v>513</v>
      </c>
      <c r="E145" s="2" t="s">
        <v>514</v>
      </c>
      <c r="F145" s="2" t="s">
        <v>515</v>
      </c>
      <c r="G145" s="2">
        <v>0</v>
      </c>
      <c r="H145" s="2" t="s">
        <v>183</v>
      </c>
      <c r="I145" s="1">
        <v>0</v>
      </c>
      <c r="J145" s="3" t="s">
        <v>19</v>
      </c>
      <c r="K145" s="2" t="str">
        <f>J145*889.00</f>
        <v>0</v>
      </c>
      <c r="L145" s="5"/>
    </row>
    <row r="146" spans="1:12" outlineLevel="3">
      <c r="A146" s="9" t="s">
        <v>516</v>
      </c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5"/>
    </row>
    <row r="147" spans="1:12" customHeight="1" ht="105" outlineLevel="5">
      <c r="A147" s="1"/>
      <c r="B147" s="1">
        <v>818987</v>
      </c>
      <c r="C147" s="1" t="s">
        <v>517</v>
      </c>
      <c r="D147" s="1" t="s">
        <v>518</v>
      </c>
      <c r="E147" s="2" t="s">
        <v>519</v>
      </c>
      <c r="F147" s="2" t="s">
        <v>520</v>
      </c>
      <c r="G147" s="2" t="s">
        <v>18</v>
      </c>
      <c r="H147" s="2" t="s">
        <v>166</v>
      </c>
      <c r="I147" s="1">
        <v>0</v>
      </c>
      <c r="J147" s="3" t="s">
        <v>19</v>
      </c>
      <c r="K147" s="2" t="str">
        <f>J147*2194.00</f>
        <v>0</v>
      </c>
      <c r="L147" s="5"/>
    </row>
    <row r="148" spans="1:12" customHeight="1" ht="105" outlineLevel="5">
      <c r="A148" s="1"/>
      <c r="B148" s="1">
        <v>818988</v>
      </c>
      <c r="C148" s="1" t="s">
        <v>521</v>
      </c>
      <c r="D148" s="1" t="s">
        <v>522</v>
      </c>
      <c r="E148" s="2" t="s">
        <v>523</v>
      </c>
      <c r="F148" s="2" t="s">
        <v>524</v>
      </c>
      <c r="G148" s="2" t="s">
        <v>18</v>
      </c>
      <c r="H148" s="2" t="s">
        <v>201</v>
      </c>
      <c r="I148" s="1">
        <v>0</v>
      </c>
      <c r="J148" s="3" t="s">
        <v>19</v>
      </c>
      <c r="K148" s="2" t="str">
        <f>J148*2384.00</f>
        <v>0</v>
      </c>
      <c r="L148" s="5"/>
    </row>
    <row r="149" spans="1:12" customHeight="1" ht="105" outlineLevel="5">
      <c r="A149" s="1"/>
      <c r="B149" s="1">
        <v>818989</v>
      </c>
      <c r="C149" s="1" t="s">
        <v>525</v>
      </c>
      <c r="D149" s="1" t="s">
        <v>526</v>
      </c>
      <c r="E149" s="2" t="s">
        <v>527</v>
      </c>
      <c r="F149" s="2" t="s">
        <v>528</v>
      </c>
      <c r="G149" s="2">
        <v>10</v>
      </c>
      <c r="H149" s="2" t="s">
        <v>166</v>
      </c>
      <c r="I149" s="1">
        <v>0</v>
      </c>
      <c r="J149" s="3" t="s">
        <v>19</v>
      </c>
      <c r="K149" s="2" t="str">
        <f>J149*1421.00</f>
        <v>0</v>
      </c>
      <c r="L149" s="5"/>
    </row>
    <row r="150" spans="1:12" customHeight="1" ht="105" outlineLevel="5">
      <c r="A150" s="1"/>
      <c r="B150" s="1">
        <v>818990</v>
      </c>
      <c r="C150" s="1" t="s">
        <v>529</v>
      </c>
      <c r="D150" s="1" t="s">
        <v>530</v>
      </c>
      <c r="E150" s="2" t="s">
        <v>531</v>
      </c>
      <c r="F150" s="2" t="s">
        <v>178</v>
      </c>
      <c r="G150" s="2">
        <v>9</v>
      </c>
      <c r="H150" s="2" t="s">
        <v>183</v>
      </c>
      <c r="I150" s="1">
        <v>0</v>
      </c>
      <c r="J150" s="3" t="s">
        <v>19</v>
      </c>
      <c r="K150" s="2" t="str">
        <f>J150*1404.00</f>
        <v>0</v>
      </c>
      <c r="L150" s="5"/>
    </row>
    <row r="151" spans="1:12" customHeight="1" ht="105" outlineLevel="5">
      <c r="A151" s="1"/>
      <c r="B151" s="1">
        <v>824489</v>
      </c>
      <c r="C151" s="1" t="s">
        <v>532</v>
      </c>
      <c r="D151" s="1" t="s">
        <v>533</v>
      </c>
      <c r="E151" s="2" t="s">
        <v>534</v>
      </c>
      <c r="F151" s="2" t="s">
        <v>535</v>
      </c>
      <c r="G151" s="2" t="s">
        <v>18</v>
      </c>
      <c r="H151" s="2" t="s">
        <v>159</v>
      </c>
      <c r="I151" s="1">
        <v>0</v>
      </c>
      <c r="J151" s="3" t="s">
        <v>19</v>
      </c>
      <c r="K151" s="2" t="str">
        <f>J151*2102.00</f>
        <v>0</v>
      </c>
      <c r="L151" s="5"/>
    </row>
    <row r="152" spans="1:12" customHeight="1" ht="105" outlineLevel="5">
      <c r="A152" s="1"/>
      <c r="B152" s="1">
        <v>824490</v>
      </c>
      <c r="C152" s="1" t="s">
        <v>536</v>
      </c>
      <c r="D152" s="1" t="s">
        <v>537</v>
      </c>
      <c r="E152" s="2" t="s">
        <v>538</v>
      </c>
      <c r="F152" s="2" t="s">
        <v>539</v>
      </c>
      <c r="G152" s="2">
        <v>6</v>
      </c>
      <c r="H152" s="2" t="s">
        <v>166</v>
      </c>
      <c r="I152" s="1">
        <v>0</v>
      </c>
      <c r="J152" s="3" t="s">
        <v>19</v>
      </c>
      <c r="K152" s="2" t="str">
        <f>J152*1932.00</f>
        <v>0</v>
      </c>
      <c r="L152" s="5"/>
    </row>
    <row r="153" spans="1:12" customHeight="1" ht="105" outlineLevel="5">
      <c r="A153" s="1"/>
      <c r="B153" s="1">
        <v>956470</v>
      </c>
      <c r="C153" s="1" t="s">
        <v>540</v>
      </c>
      <c r="D153" s="1" t="s">
        <v>541</v>
      </c>
      <c r="E153" s="2" t="s">
        <v>542</v>
      </c>
      <c r="F153" s="2" t="s">
        <v>543</v>
      </c>
      <c r="G153" s="2">
        <v>1</v>
      </c>
      <c r="H153" s="2" t="s">
        <v>183</v>
      </c>
      <c r="I153" s="1">
        <v>0</v>
      </c>
      <c r="J153" s="3" t="s">
        <v>19</v>
      </c>
      <c r="K153" s="2" t="str">
        <f>J153*2264.00</f>
        <v>0</v>
      </c>
      <c r="L153" s="5"/>
    </row>
    <row r="154" spans="1:12" customHeight="1" ht="105" outlineLevel="5">
      <c r="A154" s="1"/>
      <c r="B154" s="1">
        <v>956471</v>
      </c>
      <c r="C154" s="1" t="s">
        <v>544</v>
      </c>
      <c r="D154" s="1" t="s">
        <v>545</v>
      </c>
      <c r="E154" s="2" t="s">
        <v>546</v>
      </c>
      <c r="F154" s="2" t="s">
        <v>543</v>
      </c>
      <c r="G154" s="2">
        <v>1</v>
      </c>
      <c r="H154" s="2" t="s">
        <v>183</v>
      </c>
      <c r="I154" s="1">
        <v>0</v>
      </c>
      <c r="J154" s="3" t="s">
        <v>19</v>
      </c>
      <c r="K154" s="2" t="str">
        <f>J154*2264.00</f>
        <v>0</v>
      </c>
      <c r="L154" s="5"/>
    </row>
    <row r="155" spans="1:12" customHeight="1" ht="105" outlineLevel="5">
      <c r="A155" s="1"/>
      <c r="B155" s="1">
        <v>956472</v>
      </c>
      <c r="C155" s="1" t="s">
        <v>547</v>
      </c>
      <c r="D155" s="1" t="s">
        <v>548</v>
      </c>
      <c r="E155" s="2" t="s">
        <v>549</v>
      </c>
      <c r="F155" s="2" t="s">
        <v>543</v>
      </c>
      <c r="G155" s="2">
        <v>1</v>
      </c>
      <c r="H155" s="2">
        <v>0</v>
      </c>
      <c r="I155" s="1">
        <v>0</v>
      </c>
      <c r="J155" s="3" t="s">
        <v>19</v>
      </c>
      <c r="K155" s="2" t="str">
        <f>J155*2264.00</f>
        <v>0</v>
      </c>
      <c r="L155" s="5"/>
    </row>
    <row r="156" spans="1:12" customHeight="1" ht="105" outlineLevel="5">
      <c r="A156" s="1"/>
      <c r="B156" s="1">
        <v>956473</v>
      </c>
      <c r="C156" s="1" t="s">
        <v>550</v>
      </c>
      <c r="D156" s="1" t="s">
        <v>551</v>
      </c>
      <c r="E156" s="2" t="s">
        <v>552</v>
      </c>
      <c r="F156" s="2" t="s">
        <v>553</v>
      </c>
      <c r="G156" s="2">
        <v>1</v>
      </c>
      <c r="H156" s="2" t="s">
        <v>183</v>
      </c>
      <c r="I156" s="1">
        <v>0</v>
      </c>
      <c r="J156" s="3" t="s">
        <v>19</v>
      </c>
      <c r="K156" s="2" t="str">
        <f>J156*2371.00</f>
        <v>0</v>
      </c>
      <c r="L156" s="5"/>
    </row>
    <row r="157" spans="1:12" customHeight="1" ht="105" outlineLevel="5">
      <c r="A157" s="1"/>
      <c r="B157" s="1">
        <v>956474</v>
      </c>
      <c r="C157" s="1" t="s">
        <v>554</v>
      </c>
      <c r="D157" s="1" t="s">
        <v>555</v>
      </c>
      <c r="E157" s="2" t="s">
        <v>556</v>
      </c>
      <c r="F157" s="2" t="s">
        <v>553</v>
      </c>
      <c r="G157" s="2">
        <v>1</v>
      </c>
      <c r="H157" s="2" t="s">
        <v>183</v>
      </c>
      <c r="I157" s="1">
        <v>0</v>
      </c>
      <c r="J157" s="3" t="s">
        <v>19</v>
      </c>
      <c r="K157" s="2" t="str">
        <f>J157*2371.00</f>
        <v>0</v>
      </c>
      <c r="L157" s="5"/>
    </row>
    <row r="158" spans="1:12" customHeight="1" ht="105" outlineLevel="5">
      <c r="A158" s="1"/>
      <c r="B158" s="1">
        <v>956475</v>
      </c>
      <c r="C158" s="1" t="s">
        <v>557</v>
      </c>
      <c r="D158" s="1" t="s">
        <v>558</v>
      </c>
      <c r="E158" s="2" t="s">
        <v>559</v>
      </c>
      <c r="F158" s="2" t="s">
        <v>553</v>
      </c>
      <c r="G158" s="2">
        <v>1</v>
      </c>
      <c r="H158" s="2" t="s">
        <v>166</v>
      </c>
      <c r="I158" s="1">
        <v>0</v>
      </c>
      <c r="J158" s="3" t="s">
        <v>19</v>
      </c>
      <c r="K158" s="2" t="str">
        <f>J158*2371.00</f>
        <v>0</v>
      </c>
      <c r="L158" s="5"/>
    </row>
    <row r="159" spans="1:12" outlineLevel="2">
      <c r="A159" s="8" t="s">
        <v>560</v>
      </c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5"/>
    </row>
    <row r="160" spans="1:12" customHeight="1" ht="105" outlineLevel="4">
      <c r="A160" s="1"/>
      <c r="B160" s="1">
        <v>834474</v>
      </c>
      <c r="C160" s="1" t="s">
        <v>561</v>
      </c>
      <c r="D160" s="1" t="s">
        <v>562</v>
      </c>
      <c r="E160" s="2" t="s">
        <v>563</v>
      </c>
      <c r="F160" s="2" t="s">
        <v>564</v>
      </c>
      <c r="G160" s="2">
        <v>0</v>
      </c>
      <c r="H160" s="2">
        <v>0</v>
      </c>
      <c r="I160" s="1">
        <v>0</v>
      </c>
      <c r="J160" s="3" t="s">
        <v>19</v>
      </c>
      <c r="K160" s="2" t="str">
        <f>J160*569.87</f>
        <v>0</v>
      </c>
      <c r="L160" s="5"/>
    </row>
    <row r="161" spans="1:12" customHeight="1" ht="105" outlineLevel="4">
      <c r="A161" s="1"/>
      <c r="B161" s="1">
        <v>834475</v>
      </c>
      <c r="C161" s="1" t="s">
        <v>565</v>
      </c>
      <c r="D161" s="1" t="s">
        <v>566</v>
      </c>
      <c r="E161" s="2" t="s">
        <v>567</v>
      </c>
      <c r="F161" s="2" t="s">
        <v>568</v>
      </c>
      <c r="G161" s="2" t="s">
        <v>188</v>
      </c>
      <c r="H161" s="2">
        <v>0</v>
      </c>
      <c r="I161" s="1">
        <v>0</v>
      </c>
      <c r="J161" s="3" t="s">
        <v>19</v>
      </c>
      <c r="K161" s="2" t="str">
        <f>J161*650.25</f>
        <v>0</v>
      </c>
      <c r="L161" s="5"/>
    </row>
    <row r="162" spans="1:12" customHeight="1" ht="105" outlineLevel="4">
      <c r="A162" s="1"/>
      <c r="B162" s="1">
        <v>834476</v>
      </c>
      <c r="C162" s="1" t="s">
        <v>569</v>
      </c>
      <c r="D162" s="1" t="s">
        <v>570</v>
      </c>
      <c r="E162" s="2" t="s">
        <v>571</v>
      </c>
      <c r="F162" s="2" t="s">
        <v>572</v>
      </c>
      <c r="G162" s="2">
        <v>0</v>
      </c>
      <c r="H162" s="2">
        <v>0</v>
      </c>
      <c r="I162" s="1">
        <v>0</v>
      </c>
      <c r="J162" s="3" t="s">
        <v>19</v>
      </c>
      <c r="K162" s="2" t="str">
        <f>J162*1019.16</f>
        <v>0</v>
      </c>
      <c r="L162" s="5"/>
    </row>
    <row r="163" spans="1:12" customHeight="1" ht="105" outlineLevel="4">
      <c r="A163" s="1"/>
      <c r="B163" s="1">
        <v>834477</v>
      </c>
      <c r="C163" s="1" t="s">
        <v>573</v>
      </c>
      <c r="D163" s="1" t="s">
        <v>574</v>
      </c>
      <c r="E163" s="2" t="s">
        <v>575</v>
      </c>
      <c r="F163" s="2" t="s">
        <v>576</v>
      </c>
      <c r="G163" s="2">
        <v>0</v>
      </c>
      <c r="H163" s="2">
        <v>0</v>
      </c>
      <c r="I163" s="1">
        <v>0</v>
      </c>
      <c r="J163" s="3" t="s">
        <v>19</v>
      </c>
      <c r="K163" s="2" t="str">
        <f>J163*528.94</f>
        <v>0</v>
      </c>
      <c r="L163" s="5"/>
    </row>
    <row r="164" spans="1:12" customHeight="1" ht="105" outlineLevel="4">
      <c r="A164" s="1"/>
      <c r="B164" s="1">
        <v>834478</v>
      </c>
      <c r="C164" s="1" t="s">
        <v>577</v>
      </c>
      <c r="D164" s="1" t="s">
        <v>578</v>
      </c>
      <c r="E164" s="2" t="s">
        <v>579</v>
      </c>
      <c r="F164" s="2" t="s">
        <v>580</v>
      </c>
      <c r="G164" s="2">
        <v>3</v>
      </c>
      <c r="H164" s="2">
        <v>0</v>
      </c>
      <c r="I164" s="1">
        <v>0</v>
      </c>
      <c r="J164" s="3" t="s">
        <v>19</v>
      </c>
      <c r="K164" s="2" t="str">
        <f>J164*727.69</f>
        <v>0</v>
      </c>
      <c r="L164" s="5"/>
    </row>
    <row r="165" spans="1:12" customHeight="1" ht="105" outlineLevel="4">
      <c r="A165" s="1"/>
      <c r="B165" s="1">
        <v>834479</v>
      </c>
      <c r="C165" s="1" t="s">
        <v>581</v>
      </c>
      <c r="D165" s="1" t="s">
        <v>582</v>
      </c>
      <c r="E165" s="2" t="s">
        <v>583</v>
      </c>
      <c r="F165" s="2" t="s">
        <v>584</v>
      </c>
      <c r="G165" s="2">
        <v>0</v>
      </c>
      <c r="H165" s="2">
        <v>0</v>
      </c>
      <c r="I165" s="1">
        <v>0</v>
      </c>
      <c r="J165" s="3" t="s">
        <v>19</v>
      </c>
      <c r="K165" s="2" t="str">
        <f>J165*1093.48</f>
        <v>0</v>
      </c>
      <c r="L165" s="5"/>
    </row>
    <row r="166" spans="1:12" outlineLevel="2">
      <c r="A166" s="8" t="s">
        <v>585</v>
      </c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5"/>
    </row>
    <row r="167" spans="1:12" customHeight="1" ht="105" outlineLevel="4">
      <c r="A167" s="1"/>
      <c r="B167" s="1">
        <v>879063</v>
      </c>
      <c r="C167" s="1" t="s">
        <v>586</v>
      </c>
      <c r="D167" s="1" t="s">
        <v>587</v>
      </c>
      <c r="E167" s="2" t="s">
        <v>588</v>
      </c>
      <c r="F167" s="2" t="s">
        <v>589</v>
      </c>
      <c r="G167" s="2">
        <v>0</v>
      </c>
      <c r="H167" s="2">
        <v>0</v>
      </c>
      <c r="I167" s="1">
        <v>0</v>
      </c>
      <c r="J167" s="3" t="s">
        <v>19</v>
      </c>
      <c r="K167" s="2" t="str">
        <f>J167*3290.00</f>
        <v>0</v>
      </c>
      <c r="L167" s="5"/>
    </row>
    <row r="168" spans="1:12" customHeight="1" ht="105" outlineLevel="4">
      <c r="A168" s="1"/>
      <c r="B168" s="1">
        <v>879064</v>
      </c>
      <c r="C168" s="1" t="s">
        <v>590</v>
      </c>
      <c r="D168" s="1" t="s">
        <v>591</v>
      </c>
      <c r="E168" s="2" t="s">
        <v>592</v>
      </c>
      <c r="F168" s="2" t="s">
        <v>593</v>
      </c>
      <c r="G168" s="2">
        <v>0</v>
      </c>
      <c r="H168" s="2">
        <v>0</v>
      </c>
      <c r="I168" s="1">
        <v>0</v>
      </c>
      <c r="J168" s="3" t="s">
        <v>19</v>
      </c>
      <c r="K168" s="2" t="str">
        <f>J168*3390.00</f>
        <v>0</v>
      </c>
      <c r="L168" s="5"/>
    </row>
    <row r="169" spans="1:12" customHeight="1" ht="105" outlineLevel="4">
      <c r="A169" s="1"/>
      <c r="B169" s="1">
        <v>879065</v>
      </c>
      <c r="C169" s="1" t="s">
        <v>594</v>
      </c>
      <c r="D169" s="1" t="s">
        <v>595</v>
      </c>
      <c r="E169" s="2" t="s">
        <v>596</v>
      </c>
      <c r="F169" s="2" t="s">
        <v>593</v>
      </c>
      <c r="G169" s="2">
        <v>0</v>
      </c>
      <c r="H169" s="2">
        <v>0</v>
      </c>
      <c r="I169" s="1">
        <v>0</v>
      </c>
      <c r="J169" s="3" t="s">
        <v>19</v>
      </c>
      <c r="K169" s="2" t="str">
        <f>J169*3390.00</f>
        <v>0</v>
      </c>
      <c r="L169" s="5"/>
    </row>
    <row r="170" spans="1:12" customHeight="1" ht="105" outlineLevel="4">
      <c r="A170" s="1"/>
      <c r="B170" s="1">
        <v>879066</v>
      </c>
      <c r="C170" s="1" t="s">
        <v>597</v>
      </c>
      <c r="D170" s="1" t="s">
        <v>598</v>
      </c>
      <c r="E170" s="2" t="s">
        <v>599</v>
      </c>
      <c r="F170" s="2" t="s">
        <v>593</v>
      </c>
      <c r="G170" s="2" t="s">
        <v>18</v>
      </c>
      <c r="H170" s="2">
        <v>0</v>
      </c>
      <c r="I170" s="1">
        <v>0</v>
      </c>
      <c r="J170" s="3" t="s">
        <v>19</v>
      </c>
      <c r="K170" s="2" t="str">
        <f>J170*3390.00</f>
        <v>0</v>
      </c>
      <c r="L170" s="5"/>
    </row>
    <row r="171" spans="1:12" customHeight="1" ht="105" outlineLevel="4">
      <c r="A171" s="1"/>
      <c r="B171" s="1">
        <v>879067</v>
      </c>
      <c r="C171" s="1" t="s">
        <v>600</v>
      </c>
      <c r="D171" s="1" t="s">
        <v>601</v>
      </c>
      <c r="E171" s="2" t="s">
        <v>602</v>
      </c>
      <c r="F171" s="2" t="s">
        <v>593</v>
      </c>
      <c r="G171" s="2" t="s">
        <v>18</v>
      </c>
      <c r="H171" s="2">
        <v>0</v>
      </c>
      <c r="I171" s="1">
        <v>0</v>
      </c>
      <c r="J171" s="3" t="s">
        <v>19</v>
      </c>
      <c r="K171" s="2" t="str">
        <f>J171*3390.00</f>
        <v>0</v>
      </c>
      <c r="L171" s="5"/>
    </row>
    <row r="172" spans="1:12" customHeight="1" ht="105" outlineLevel="4">
      <c r="A172" s="1"/>
      <c r="B172" s="1">
        <v>879068</v>
      </c>
      <c r="C172" s="1" t="s">
        <v>603</v>
      </c>
      <c r="D172" s="1" t="s">
        <v>604</v>
      </c>
      <c r="E172" s="2" t="s">
        <v>605</v>
      </c>
      <c r="F172" s="2" t="s">
        <v>606</v>
      </c>
      <c r="G172" s="2">
        <v>0</v>
      </c>
      <c r="H172" s="2">
        <v>0</v>
      </c>
      <c r="I172" s="1">
        <v>0</v>
      </c>
      <c r="J172" s="3" t="s">
        <v>19</v>
      </c>
      <c r="K172" s="2" t="str">
        <f>J172*3190.00</f>
        <v>0</v>
      </c>
      <c r="L172" s="5"/>
    </row>
    <row r="173" spans="1:12" customHeight="1" ht="105" outlineLevel="4">
      <c r="A173" s="1"/>
      <c r="B173" s="1">
        <v>879069</v>
      </c>
      <c r="C173" s="1" t="s">
        <v>607</v>
      </c>
      <c r="D173" s="1" t="s">
        <v>608</v>
      </c>
      <c r="E173" s="2" t="s">
        <v>609</v>
      </c>
      <c r="F173" s="2" t="s">
        <v>593</v>
      </c>
      <c r="G173" s="2">
        <v>0</v>
      </c>
      <c r="H173" s="2">
        <v>0</v>
      </c>
      <c r="I173" s="1">
        <v>0</v>
      </c>
      <c r="J173" s="3" t="s">
        <v>19</v>
      </c>
      <c r="K173" s="2" t="str">
        <f>J173*3390.00</f>
        <v>0</v>
      </c>
      <c r="L173" s="5"/>
    </row>
    <row r="174" spans="1:12" customHeight="1" ht="105" outlineLevel="4">
      <c r="A174" s="1"/>
      <c r="B174" s="1">
        <v>879070</v>
      </c>
      <c r="C174" s="1" t="s">
        <v>610</v>
      </c>
      <c r="D174" s="1" t="s">
        <v>611</v>
      </c>
      <c r="E174" s="2" t="s">
        <v>612</v>
      </c>
      <c r="F174" s="2" t="s">
        <v>593</v>
      </c>
      <c r="G174" s="2">
        <v>0</v>
      </c>
      <c r="H174" s="2">
        <v>0</v>
      </c>
      <c r="I174" s="1">
        <v>0</v>
      </c>
      <c r="J174" s="3" t="s">
        <v>19</v>
      </c>
      <c r="K174" s="2" t="str">
        <f>J174*3390.00</f>
        <v>0</v>
      </c>
      <c r="L174" s="5"/>
    </row>
    <row r="175" spans="1:12" customHeight="1" ht="105" outlineLevel="4">
      <c r="A175" s="1"/>
      <c r="B175" s="1">
        <v>879083</v>
      </c>
      <c r="C175" s="1" t="s">
        <v>613</v>
      </c>
      <c r="D175" s="1" t="s">
        <v>614</v>
      </c>
      <c r="E175" s="2" t="s">
        <v>615</v>
      </c>
      <c r="F175" s="2" t="s">
        <v>616</v>
      </c>
      <c r="G175" s="2">
        <v>0</v>
      </c>
      <c r="H175" s="2">
        <v>0</v>
      </c>
      <c r="I175" s="1">
        <v>0</v>
      </c>
      <c r="J175" s="3" t="s">
        <v>19</v>
      </c>
      <c r="K175" s="2" t="str">
        <f>J175*3990.00</f>
        <v>0</v>
      </c>
      <c r="L175" s="5"/>
    </row>
    <row r="176" spans="1:12" customHeight="1" ht="105" outlineLevel="4">
      <c r="A176" s="1"/>
      <c r="B176" s="1">
        <v>879084</v>
      </c>
      <c r="C176" s="1" t="s">
        <v>617</v>
      </c>
      <c r="D176" s="1" t="s">
        <v>618</v>
      </c>
      <c r="E176" s="2" t="s">
        <v>619</v>
      </c>
      <c r="F176" s="2" t="s">
        <v>620</v>
      </c>
      <c r="G176" s="2">
        <v>0</v>
      </c>
      <c r="H176" s="2">
        <v>0</v>
      </c>
      <c r="I176" s="1">
        <v>0</v>
      </c>
      <c r="J176" s="3" t="s">
        <v>19</v>
      </c>
      <c r="K176" s="2" t="str">
        <f>J176*4290.00</f>
        <v>0</v>
      </c>
      <c r="L176" s="5"/>
    </row>
    <row r="177" spans="1:12" customHeight="1" ht="105" outlineLevel="4">
      <c r="A177" s="1"/>
      <c r="B177" s="1">
        <v>879085</v>
      </c>
      <c r="C177" s="1" t="s">
        <v>621</v>
      </c>
      <c r="D177" s="1" t="s">
        <v>622</v>
      </c>
      <c r="E177" s="2" t="s">
        <v>623</v>
      </c>
      <c r="F177" s="2" t="s">
        <v>620</v>
      </c>
      <c r="G177" s="2">
        <v>0</v>
      </c>
      <c r="H177" s="2">
        <v>0</v>
      </c>
      <c r="I177" s="1">
        <v>0</v>
      </c>
      <c r="J177" s="3" t="s">
        <v>19</v>
      </c>
      <c r="K177" s="2" t="str">
        <f>J177*4290.00</f>
        <v>0</v>
      </c>
      <c r="L177" s="5"/>
    </row>
    <row r="178" spans="1:12" customHeight="1" ht="105" outlineLevel="4">
      <c r="A178" s="1"/>
      <c r="B178" s="1">
        <v>879086</v>
      </c>
      <c r="C178" s="1" t="s">
        <v>624</v>
      </c>
      <c r="D178" s="1" t="s">
        <v>625</v>
      </c>
      <c r="E178" s="2" t="s">
        <v>626</v>
      </c>
      <c r="F178" s="2" t="s">
        <v>620</v>
      </c>
      <c r="G178" s="2">
        <v>4</v>
      </c>
      <c r="H178" s="2">
        <v>0</v>
      </c>
      <c r="I178" s="1">
        <v>0</v>
      </c>
      <c r="J178" s="3" t="s">
        <v>19</v>
      </c>
      <c r="K178" s="2" t="str">
        <f>J178*4290.00</f>
        <v>0</v>
      </c>
      <c r="L178" s="5"/>
    </row>
    <row r="179" spans="1:12" outlineLevel="1">
      <c r="A179" s="7" t="s">
        <v>627</v>
      </c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5"/>
    </row>
    <row r="180" spans="1:12" customHeight="1" ht="105" outlineLevel="3">
      <c r="A180" s="1"/>
      <c r="B180" s="1">
        <v>889397</v>
      </c>
      <c r="C180" s="1" t="s">
        <v>628</v>
      </c>
      <c r="D180" s="1"/>
      <c r="E180" s="2" t="s">
        <v>629</v>
      </c>
      <c r="F180" s="2" t="s">
        <v>630</v>
      </c>
      <c r="G180" s="2" t="s">
        <v>159</v>
      </c>
      <c r="H180" s="2">
        <v>0</v>
      </c>
      <c r="I180" s="1">
        <v>0</v>
      </c>
      <c r="J180" s="3" t="s">
        <v>19</v>
      </c>
      <c r="K180" s="2" t="str">
        <f>J180*258.21</f>
        <v>0</v>
      </c>
      <c r="L180" s="5"/>
    </row>
    <row r="181" spans="1:12" outlineLevel="2">
      <c r="A181" s="8" t="s">
        <v>631</v>
      </c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5"/>
    </row>
    <row r="182" spans="1:12" customHeight="1" ht="105" outlineLevel="4">
      <c r="A182" s="1"/>
      <c r="B182" s="1">
        <v>818960</v>
      </c>
      <c r="C182" s="1" t="s">
        <v>632</v>
      </c>
      <c r="D182" s="1" t="s">
        <v>633</v>
      </c>
      <c r="E182" s="2" t="s">
        <v>634</v>
      </c>
      <c r="F182" s="2" t="s">
        <v>635</v>
      </c>
      <c r="G182" s="2">
        <v>3</v>
      </c>
      <c r="H182" s="2">
        <v>0</v>
      </c>
      <c r="I182" s="1">
        <v>0</v>
      </c>
      <c r="J182" s="3" t="s">
        <v>19</v>
      </c>
      <c r="K182" s="2" t="str">
        <f>J182*1501.00</f>
        <v>0</v>
      </c>
      <c r="L182" s="5"/>
    </row>
    <row r="183" spans="1:12" customHeight="1" ht="105" outlineLevel="4">
      <c r="A183" s="1"/>
      <c r="B183" s="1">
        <v>818961</v>
      </c>
      <c r="C183" s="1" t="s">
        <v>636</v>
      </c>
      <c r="D183" s="1" t="s">
        <v>637</v>
      </c>
      <c r="E183" s="2" t="s">
        <v>638</v>
      </c>
      <c r="F183" s="2" t="s">
        <v>639</v>
      </c>
      <c r="G183" s="2" t="s">
        <v>18</v>
      </c>
      <c r="H183" s="2" t="s">
        <v>183</v>
      </c>
      <c r="I183" s="1">
        <v>0</v>
      </c>
      <c r="J183" s="3" t="s">
        <v>19</v>
      </c>
      <c r="K183" s="2" t="str">
        <f>J183*1044.00</f>
        <v>0</v>
      </c>
      <c r="L183" s="5"/>
    </row>
    <row r="184" spans="1:12" customHeight="1" ht="105" outlineLevel="4">
      <c r="A184" s="1"/>
      <c r="B184" s="1">
        <v>818962</v>
      </c>
      <c r="C184" s="1" t="s">
        <v>640</v>
      </c>
      <c r="D184" s="1" t="s">
        <v>641</v>
      </c>
      <c r="E184" s="2" t="s">
        <v>642</v>
      </c>
      <c r="F184" s="2" t="s">
        <v>643</v>
      </c>
      <c r="G184" s="2" t="s">
        <v>188</v>
      </c>
      <c r="H184" s="2" t="s">
        <v>183</v>
      </c>
      <c r="I184" s="1">
        <v>0</v>
      </c>
      <c r="J184" s="3" t="s">
        <v>19</v>
      </c>
      <c r="K184" s="2" t="str">
        <f>J184*654.00</f>
        <v>0</v>
      </c>
      <c r="L184" s="5"/>
    </row>
    <row r="185" spans="1:12" customHeight="1" ht="105" outlineLevel="4">
      <c r="A185" s="1"/>
      <c r="B185" s="1">
        <v>818963</v>
      </c>
      <c r="C185" s="1" t="s">
        <v>644</v>
      </c>
      <c r="D185" s="1" t="s">
        <v>645</v>
      </c>
      <c r="E185" s="2" t="s">
        <v>646</v>
      </c>
      <c r="F185" s="2" t="s">
        <v>647</v>
      </c>
      <c r="G185" s="2">
        <v>0</v>
      </c>
      <c r="H185" s="2">
        <v>0</v>
      </c>
      <c r="I185" s="1">
        <v>0</v>
      </c>
      <c r="J185" s="3" t="s">
        <v>19</v>
      </c>
      <c r="K185" s="2" t="str">
        <f>J185*1953.00</f>
        <v>0</v>
      </c>
      <c r="L185" s="5"/>
    </row>
    <row r="186" spans="1:12" customHeight="1" ht="105" outlineLevel="4">
      <c r="A186" s="1"/>
      <c r="B186" s="1">
        <v>818964</v>
      </c>
      <c r="C186" s="1" t="s">
        <v>648</v>
      </c>
      <c r="D186" s="1" t="s">
        <v>649</v>
      </c>
      <c r="E186" s="2" t="s">
        <v>650</v>
      </c>
      <c r="F186" s="2" t="s">
        <v>651</v>
      </c>
      <c r="G186" s="2" t="s">
        <v>18</v>
      </c>
      <c r="H186" s="2">
        <v>0</v>
      </c>
      <c r="I186" s="1">
        <v>0</v>
      </c>
      <c r="J186" s="3" t="s">
        <v>19</v>
      </c>
      <c r="K186" s="2" t="str">
        <f>J186*4024.00</f>
        <v>0</v>
      </c>
      <c r="L186" s="5"/>
    </row>
    <row r="187" spans="1:12" customHeight="1" ht="105" outlineLevel="4">
      <c r="A187" s="1"/>
      <c r="B187" s="1">
        <v>956465</v>
      </c>
      <c r="C187" s="1" t="s">
        <v>652</v>
      </c>
      <c r="D187" s="1" t="s">
        <v>653</v>
      </c>
      <c r="E187" s="2" t="s">
        <v>654</v>
      </c>
      <c r="F187" s="2" t="s">
        <v>655</v>
      </c>
      <c r="G187" s="2" t="s">
        <v>159</v>
      </c>
      <c r="H187" s="2" t="s">
        <v>188</v>
      </c>
      <c r="I187" s="1">
        <v>0</v>
      </c>
      <c r="J187" s="3" t="s">
        <v>19</v>
      </c>
      <c r="K187" s="2" t="str">
        <f>J187*415.00</f>
        <v>0</v>
      </c>
      <c r="L187" s="5"/>
    </row>
    <row r="188" spans="1:12" customHeight="1" ht="105" outlineLevel="4">
      <c r="A188" s="1"/>
      <c r="B188" s="1">
        <v>956466</v>
      </c>
      <c r="C188" s="1" t="s">
        <v>656</v>
      </c>
      <c r="D188" s="1" t="s">
        <v>657</v>
      </c>
      <c r="E188" s="2" t="s">
        <v>658</v>
      </c>
      <c r="F188" s="2" t="s">
        <v>659</v>
      </c>
      <c r="G188" s="2">
        <v>10</v>
      </c>
      <c r="H188" s="2" t="s">
        <v>166</v>
      </c>
      <c r="I188" s="1">
        <v>0</v>
      </c>
      <c r="J188" s="3" t="s">
        <v>19</v>
      </c>
      <c r="K188" s="2" t="str">
        <f>J188*1340.00</f>
        <v>0</v>
      </c>
      <c r="L188" s="5"/>
    </row>
    <row r="189" spans="1:12" outlineLevel="2">
      <c r="A189" s="8" t="s">
        <v>660</v>
      </c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5"/>
    </row>
    <row r="190" spans="1:12" customHeight="1" ht="105" outlineLevel="4">
      <c r="A190" s="1"/>
      <c r="B190" s="1">
        <v>819000</v>
      </c>
      <c r="C190" s="1" t="s">
        <v>661</v>
      </c>
      <c r="D190" s="1" t="s">
        <v>662</v>
      </c>
      <c r="E190" s="2" t="s">
        <v>663</v>
      </c>
      <c r="F190" s="2" t="s">
        <v>664</v>
      </c>
      <c r="G190" s="2">
        <v>0</v>
      </c>
      <c r="H190" s="2">
        <v>0</v>
      </c>
      <c r="I190" s="1">
        <v>0</v>
      </c>
      <c r="J190" s="3" t="s">
        <v>19</v>
      </c>
      <c r="K190" s="2" t="str">
        <f>J190*329.28</f>
        <v>0</v>
      </c>
      <c r="L190" s="5"/>
    </row>
    <row r="191" spans="1:12" customHeight="1" ht="105" outlineLevel="4">
      <c r="A191" s="1"/>
      <c r="B191" s="1">
        <v>819001</v>
      </c>
      <c r="C191" s="1" t="s">
        <v>665</v>
      </c>
      <c r="D191" s="1" t="s">
        <v>666</v>
      </c>
      <c r="E191" s="2" t="s">
        <v>663</v>
      </c>
      <c r="F191" s="2" t="s">
        <v>667</v>
      </c>
      <c r="G191" s="2">
        <v>0</v>
      </c>
      <c r="H191" s="2">
        <v>0</v>
      </c>
      <c r="I191" s="1">
        <v>0</v>
      </c>
      <c r="J191" s="3" t="s">
        <v>19</v>
      </c>
      <c r="K191" s="2" t="str">
        <f>J191*338.10</f>
        <v>0</v>
      </c>
      <c r="L191" s="5"/>
    </row>
    <row r="192" spans="1:12" customHeight="1" ht="105" outlineLevel="4">
      <c r="A192" s="1"/>
      <c r="B192" s="1">
        <v>825180</v>
      </c>
      <c r="C192" s="1" t="s">
        <v>668</v>
      </c>
      <c r="D192" s="1" t="s">
        <v>669</v>
      </c>
      <c r="E192" s="2" t="s">
        <v>670</v>
      </c>
      <c r="F192" s="2" t="s">
        <v>671</v>
      </c>
      <c r="G192" s="2">
        <v>0</v>
      </c>
      <c r="H192" s="2">
        <v>0</v>
      </c>
      <c r="I192" s="1">
        <v>0</v>
      </c>
      <c r="J192" s="3" t="s">
        <v>19</v>
      </c>
      <c r="K192" s="2" t="str">
        <f>J192*326.34</f>
        <v>0</v>
      </c>
      <c r="L192" s="5"/>
    </row>
    <row r="193" spans="1:12" customHeight="1" ht="105" outlineLevel="4">
      <c r="A193" s="1"/>
      <c r="B193" s="1">
        <v>825181</v>
      </c>
      <c r="C193" s="1" t="s">
        <v>672</v>
      </c>
      <c r="D193" s="1" t="s">
        <v>673</v>
      </c>
      <c r="E193" s="2" t="s">
        <v>670</v>
      </c>
      <c r="F193" s="2" t="s">
        <v>674</v>
      </c>
      <c r="G193" s="2" t="s">
        <v>188</v>
      </c>
      <c r="H193" s="2">
        <v>0</v>
      </c>
      <c r="I193" s="1">
        <v>0</v>
      </c>
      <c r="J193" s="3" t="s">
        <v>19</v>
      </c>
      <c r="K193" s="2" t="str">
        <f>J193*439.53</f>
        <v>0</v>
      </c>
      <c r="L193" s="5"/>
    </row>
    <row r="194" spans="1:12" customHeight="1" ht="105" outlineLevel="4">
      <c r="A194" s="1"/>
      <c r="B194" s="1">
        <v>825183</v>
      </c>
      <c r="C194" s="1" t="s">
        <v>675</v>
      </c>
      <c r="D194" s="1" t="s">
        <v>676</v>
      </c>
      <c r="E194" s="2" t="s">
        <v>670</v>
      </c>
      <c r="F194" s="2" t="s">
        <v>677</v>
      </c>
      <c r="G194" s="2" t="s">
        <v>18</v>
      </c>
      <c r="H194" s="2">
        <v>0</v>
      </c>
      <c r="I194" s="1">
        <v>0</v>
      </c>
      <c r="J194" s="3" t="s">
        <v>19</v>
      </c>
      <c r="K194" s="2" t="str">
        <f>J194*320.46</f>
        <v>0</v>
      </c>
      <c r="L194" s="5"/>
    </row>
    <row r="195" spans="1:12" customHeight="1" ht="105" outlineLevel="4">
      <c r="A195" s="1"/>
      <c r="B195" s="1">
        <v>825184</v>
      </c>
      <c r="C195" s="1" t="s">
        <v>678</v>
      </c>
      <c r="D195" s="1" t="s">
        <v>679</v>
      </c>
      <c r="E195" s="2" t="s">
        <v>670</v>
      </c>
      <c r="F195" s="2" t="s">
        <v>680</v>
      </c>
      <c r="G195" s="2">
        <v>0</v>
      </c>
      <c r="H195" s="2">
        <v>0</v>
      </c>
      <c r="I195" s="1">
        <v>0</v>
      </c>
      <c r="J195" s="3" t="s">
        <v>19</v>
      </c>
      <c r="K195" s="2" t="str">
        <f>J195*317.52</f>
        <v>0</v>
      </c>
      <c r="L195" s="5"/>
    </row>
    <row r="196" spans="1:12" customHeight="1" ht="105" outlineLevel="4">
      <c r="A196" s="1"/>
      <c r="B196" s="1">
        <v>825185</v>
      </c>
      <c r="C196" s="1" t="s">
        <v>681</v>
      </c>
      <c r="D196" s="1" t="s">
        <v>682</v>
      </c>
      <c r="E196" s="2" t="s">
        <v>670</v>
      </c>
      <c r="F196" s="2" t="s">
        <v>108</v>
      </c>
      <c r="G196" s="2">
        <v>0</v>
      </c>
      <c r="H196" s="2">
        <v>0</v>
      </c>
      <c r="I196" s="1">
        <v>0</v>
      </c>
      <c r="J196" s="3" t="s">
        <v>19</v>
      </c>
      <c r="K196" s="2" t="str">
        <f>J196*335.16</f>
        <v>0</v>
      </c>
      <c r="L196" s="5"/>
    </row>
    <row r="197" spans="1:12" customHeight="1" ht="105" outlineLevel="4">
      <c r="A197" s="1"/>
      <c r="B197" s="1">
        <v>825186</v>
      </c>
      <c r="C197" s="1" t="s">
        <v>683</v>
      </c>
      <c r="D197" s="1" t="s">
        <v>684</v>
      </c>
      <c r="E197" s="2" t="s">
        <v>685</v>
      </c>
      <c r="F197" s="2" t="s">
        <v>686</v>
      </c>
      <c r="G197" s="2" t="s">
        <v>18</v>
      </c>
      <c r="H197" s="2">
        <v>0</v>
      </c>
      <c r="I197" s="1">
        <v>0</v>
      </c>
      <c r="J197" s="3" t="s">
        <v>19</v>
      </c>
      <c r="K197" s="2" t="str">
        <f>J197*956.97</f>
        <v>0</v>
      </c>
      <c r="L197" s="5"/>
    </row>
    <row r="198" spans="1:12" customHeight="1" ht="105" outlineLevel="4">
      <c r="A198" s="1"/>
      <c r="B198" s="1">
        <v>832480</v>
      </c>
      <c r="C198" s="1" t="s">
        <v>687</v>
      </c>
      <c r="D198" s="1" t="s">
        <v>688</v>
      </c>
      <c r="E198" s="2" t="s">
        <v>689</v>
      </c>
      <c r="F198" s="2" t="s">
        <v>664</v>
      </c>
      <c r="G198" s="2" t="s">
        <v>188</v>
      </c>
      <c r="H198" s="2">
        <v>0</v>
      </c>
      <c r="I198" s="1">
        <v>0</v>
      </c>
      <c r="J198" s="3" t="s">
        <v>19</v>
      </c>
      <c r="K198" s="2" t="str">
        <f>J198*329.28</f>
        <v>0</v>
      </c>
      <c r="L198" s="5"/>
    </row>
    <row r="199" spans="1:12" customHeight="1" ht="105" outlineLevel="4">
      <c r="A199" s="1"/>
      <c r="B199" s="1">
        <v>832481</v>
      </c>
      <c r="C199" s="1" t="s">
        <v>690</v>
      </c>
      <c r="D199" s="1" t="s">
        <v>691</v>
      </c>
      <c r="E199" s="2" t="s">
        <v>692</v>
      </c>
      <c r="F199" s="2" t="s">
        <v>693</v>
      </c>
      <c r="G199" s="2">
        <v>0</v>
      </c>
      <c r="H199" s="2">
        <v>0</v>
      </c>
      <c r="I199" s="1">
        <v>0</v>
      </c>
      <c r="J199" s="3" t="s">
        <v>19</v>
      </c>
      <c r="K199" s="2" t="str">
        <f>J199*355.74</f>
        <v>0</v>
      </c>
      <c r="L199" s="5"/>
    </row>
    <row r="200" spans="1:12" customHeight="1" ht="105" outlineLevel="4">
      <c r="A200" s="1"/>
      <c r="B200" s="1">
        <v>832496</v>
      </c>
      <c r="C200" s="1" t="s">
        <v>694</v>
      </c>
      <c r="D200" s="1" t="s">
        <v>695</v>
      </c>
      <c r="E200" s="2" t="s">
        <v>696</v>
      </c>
      <c r="F200" s="2" t="s">
        <v>697</v>
      </c>
      <c r="G200" s="2">
        <v>4</v>
      </c>
      <c r="H200" s="2">
        <v>0</v>
      </c>
      <c r="I200" s="1">
        <v>0</v>
      </c>
      <c r="J200" s="3" t="s">
        <v>19</v>
      </c>
      <c r="K200" s="2" t="str">
        <f>J200*940.80</f>
        <v>0</v>
      </c>
      <c r="L200" s="5"/>
    </row>
    <row r="201" spans="1:12" customHeight="1" ht="105" outlineLevel="4">
      <c r="A201" s="1"/>
      <c r="B201" s="1">
        <v>832497</v>
      </c>
      <c r="C201" s="1" t="s">
        <v>698</v>
      </c>
      <c r="D201" s="1" t="s">
        <v>699</v>
      </c>
      <c r="E201" s="2" t="s">
        <v>700</v>
      </c>
      <c r="F201" s="2" t="s">
        <v>697</v>
      </c>
      <c r="G201" s="2">
        <v>4</v>
      </c>
      <c r="H201" s="2">
        <v>0</v>
      </c>
      <c r="I201" s="1">
        <v>0</v>
      </c>
      <c r="J201" s="3" t="s">
        <v>19</v>
      </c>
      <c r="K201" s="2" t="str">
        <f>J201*940.80</f>
        <v>0</v>
      </c>
      <c r="L201" s="5"/>
    </row>
    <row r="202" spans="1:12" customHeight="1" ht="105" outlineLevel="4">
      <c r="A202" s="1"/>
      <c r="B202" s="1">
        <v>954686</v>
      </c>
      <c r="C202" s="1" t="s">
        <v>701</v>
      </c>
      <c r="D202" s="1" t="s">
        <v>702</v>
      </c>
      <c r="E202" s="2" t="s">
        <v>703</v>
      </c>
      <c r="F202" s="2" t="s">
        <v>704</v>
      </c>
      <c r="G202" s="2" t="s">
        <v>188</v>
      </c>
      <c r="H202" s="2">
        <v>0</v>
      </c>
      <c r="I202" s="1">
        <v>0</v>
      </c>
      <c r="J202" s="3" t="s">
        <v>19</v>
      </c>
      <c r="K202" s="2" t="str">
        <f>J202*540.96</f>
        <v>0</v>
      </c>
      <c r="L202" s="5"/>
    </row>
    <row r="203" spans="1:12" customHeight="1" ht="105" outlineLevel="4">
      <c r="A203" s="1"/>
      <c r="B203" s="1">
        <v>954687</v>
      </c>
      <c r="C203" s="1" t="s">
        <v>705</v>
      </c>
      <c r="D203" s="1" t="s">
        <v>706</v>
      </c>
      <c r="E203" s="2" t="s">
        <v>703</v>
      </c>
      <c r="F203" s="2" t="s">
        <v>704</v>
      </c>
      <c r="G203" s="2" t="s">
        <v>188</v>
      </c>
      <c r="H203" s="2">
        <v>0</v>
      </c>
      <c r="I203" s="1">
        <v>0</v>
      </c>
      <c r="J203" s="3" t="s">
        <v>19</v>
      </c>
      <c r="K203" s="2" t="str">
        <f>J203*540.96</f>
        <v>0</v>
      </c>
      <c r="L203" s="5"/>
    </row>
    <row r="204" spans="1:12" customHeight="1" ht="105" outlineLevel="4">
      <c r="A204" s="1"/>
      <c r="B204" s="1">
        <v>954688</v>
      </c>
      <c r="C204" s="1" t="s">
        <v>707</v>
      </c>
      <c r="D204" s="1" t="s">
        <v>708</v>
      </c>
      <c r="E204" s="2" t="s">
        <v>703</v>
      </c>
      <c r="F204" s="2" t="s">
        <v>704</v>
      </c>
      <c r="G204" s="2" t="s">
        <v>159</v>
      </c>
      <c r="H204" s="2">
        <v>0</v>
      </c>
      <c r="I204" s="1">
        <v>0</v>
      </c>
      <c r="J204" s="3" t="s">
        <v>19</v>
      </c>
      <c r="K204" s="2" t="str">
        <f>J204*540.96</f>
        <v>0</v>
      </c>
      <c r="L204" s="5"/>
    </row>
    <row r="205" spans="1:12" customHeight="1" ht="105" outlineLevel="4">
      <c r="A205" s="1"/>
      <c r="B205" s="1">
        <v>954689</v>
      </c>
      <c r="C205" s="1" t="s">
        <v>709</v>
      </c>
      <c r="D205" s="1" t="s">
        <v>710</v>
      </c>
      <c r="E205" s="2" t="s">
        <v>711</v>
      </c>
      <c r="F205" s="2" t="s">
        <v>674</v>
      </c>
      <c r="G205" s="2" t="s">
        <v>159</v>
      </c>
      <c r="H205" s="2">
        <v>0</v>
      </c>
      <c r="I205" s="1">
        <v>0</v>
      </c>
      <c r="J205" s="3" t="s">
        <v>19</v>
      </c>
      <c r="K205" s="2" t="str">
        <f>J205*439.53</f>
        <v>0</v>
      </c>
      <c r="L205" s="5"/>
    </row>
    <row r="206" spans="1:12" customHeight="1" ht="105" outlineLevel="4">
      <c r="A206" s="1"/>
      <c r="B206" s="1">
        <v>954690</v>
      </c>
      <c r="C206" s="1" t="s">
        <v>712</v>
      </c>
      <c r="D206" s="1" t="s">
        <v>713</v>
      </c>
      <c r="E206" s="2" t="s">
        <v>711</v>
      </c>
      <c r="F206" s="2" t="s">
        <v>674</v>
      </c>
      <c r="G206" s="2" t="s">
        <v>159</v>
      </c>
      <c r="H206" s="2">
        <v>0</v>
      </c>
      <c r="I206" s="1">
        <v>0</v>
      </c>
      <c r="J206" s="3" t="s">
        <v>19</v>
      </c>
      <c r="K206" s="2" t="str">
        <f>J206*439.53</f>
        <v>0</v>
      </c>
      <c r="L206" s="5"/>
    </row>
    <row r="207" spans="1:12" outlineLevel="2">
      <c r="A207" s="8" t="s">
        <v>714</v>
      </c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5"/>
    </row>
    <row r="208" spans="1:12" customHeight="1" ht="105" outlineLevel="4">
      <c r="A208" s="1"/>
      <c r="B208" s="1">
        <v>836399</v>
      </c>
      <c r="C208" s="1" t="s">
        <v>715</v>
      </c>
      <c r="D208" s="1" t="s">
        <v>716</v>
      </c>
      <c r="E208" s="2" t="s">
        <v>717</v>
      </c>
      <c r="F208" s="2" t="s">
        <v>112</v>
      </c>
      <c r="G208" s="2">
        <v>4</v>
      </c>
      <c r="H208" s="2">
        <v>0</v>
      </c>
      <c r="I208" s="1">
        <v>0</v>
      </c>
      <c r="J208" s="3" t="s">
        <v>19</v>
      </c>
      <c r="K208" s="2" t="str">
        <f>J208*0.00</f>
        <v>0</v>
      </c>
      <c r="L208" s="5"/>
    </row>
    <row r="209" spans="1:12" customHeight="1" ht="105" outlineLevel="4">
      <c r="A209" s="1"/>
      <c r="B209" s="1">
        <v>836400</v>
      </c>
      <c r="C209" s="1" t="s">
        <v>718</v>
      </c>
      <c r="D209" s="1" t="s">
        <v>719</v>
      </c>
      <c r="E209" s="2" t="s">
        <v>720</v>
      </c>
      <c r="F209" s="2" t="s">
        <v>721</v>
      </c>
      <c r="G209" s="2">
        <v>0</v>
      </c>
      <c r="H209" s="2">
        <v>0</v>
      </c>
      <c r="I209" s="1">
        <v>0</v>
      </c>
      <c r="J209" s="3" t="s">
        <v>19</v>
      </c>
      <c r="K209" s="2" t="str">
        <f>J209*1149.98</f>
        <v>0</v>
      </c>
      <c r="L209" s="5"/>
    </row>
    <row r="210" spans="1:12" customHeight="1" ht="105" outlineLevel="4">
      <c r="A210" s="1"/>
      <c r="B210" s="1">
        <v>870283</v>
      </c>
      <c r="C210" s="1" t="s">
        <v>722</v>
      </c>
      <c r="D210" s="1"/>
      <c r="E210" s="2" t="s">
        <v>723</v>
      </c>
      <c r="F210" s="2" t="s">
        <v>724</v>
      </c>
      <c r="G210" s="2">
        <v>0</v>
      </c>
      <c r="H210" s="2">
        <v>0</v>
      </c>
      <c r="I210" s="1">
        <v>0</v>
      </c>
      <c r="J210" s="3" t="s">
        <v>19</v>
      </c>
      <c r="K210" s="2" t="str">
        <f>J210*400.00</f>
        <v>0</v>
      </c>
      <c r="L210" s="5"/>
    </row>
    <row r="211" spans="1:12" customHeight="1" ht="105" outlineLevel="4">
      <c r="A211" s="1"/>
      <c r="B211" s="1">
        <v>870284</v>
      </c>
      <c r="C211" s="1" t="s">
        <v>725</v>
      </c>
      <c r="D211" s="1"/>
      <c r="E211" s="2" t="s">
        <v>726</v>
      </c>
      <c r="F211" s="2" t="s">
        <v>727</v>
      </c>
      <c r="G211" s="2">
        <v>5</v>
      </c>
      <c r="H211" s="2">
        <v>0</v>
      </c>
      <c r="I211" s="1">
        <v>0</v>
      </c>
      <c r="J211" s="3" t="s">
        <v>19</v>
      </c>
      <c r="K211" s="2" t="str">
        <f>J211*474.11</f>
        <v>0</v>
      </c>
      <c r="L211" s="5"/>
    </row>
    <row r="212" spans="1:12" customHeight="1" ht="105" outlineLevel="4">
      <c r="A212" s="1"/>
      <c r="B212" s="1">
        <v>870285</v>
      </c>
      <c r="C212" s="1" t="s">
        <v>728</v>
      </c>
      <c r="D212" s="1"/>
      <c r="E212" s="2" t="s">
        <v>729</v>
      </c>
      <c r="F212" s="2" t="s">
        <v>724</v>
      </c>
      <c r="G212" s="2">
        <v>0</v>
      </c>
      <c r="H212" s="2">
        <v>0</v>
      </c>
      <c r="I212" s="1">
        <v>0</v>
      </c>
      <c r="J212" s="3" t="s">
        <v>19</v>
      </c>
      <c r="K212" s="2" t="str">
        <f>J212*400.00</f>
        <v>0</v>
      </c>
      <c r="L212" s="5"/>
    </row>
    <row r="213" spans="1:12" customHeight="1" ht="105" outlineLevel="4">
      <c r="A213" s="1"/>
      <c r="B213" s="1">
        <v>870286</v>
      </c>
      <c r="C213" s="1" t="s">
        <v>730</v>
      </c>
      <c r="D213" s="1"/>
      <c r="E213" s="2" t="s">
        <v>731</v>
      </c>
      <c r="F213" s="2" t="s">
        <v>727</v>
      </c>
      <c r="G213" s="2">
        <v>0</v>
      </c>
      <c r="H213" s="2">
        <v>0</v>
      </c>
      <c r="I213" s="1">
        <v>0</v>
      </c>
      <c r="J213" s="3" t="s">
        <v>19</v>
      </c>
      <c r="K213" s="2" t="str">
        <f>J213*474.11</f>
        <v>0</v>
      </c>
      <c r="L213" s="5"/>
    </row>
    <row r="214" spans="1:12" customHeight="1" ht="105" outlineLevel="4">
      <c r="A214" s="1"/>
      <c r="B214" s="1">
        <v>874426</v>
      </c>
      <c r="C214" s="1" t="s">
        <v>732</v>
      </c>
      <c r="D214" s="1"/>
      <c r="E214" s="2" t="s">
        <v>733</v>
      </c>
      <c r="F214" s="2" t="s">
        <v>727</v>
      </c>
      <c r="G214" s="2">
        <v>0</v>
      </c>
      <c r="H214" s="2">
        <v>0</v>
      </c>
      <c r="I214" s="1">
        <v>0</v>
      </c>
      <c r="J214" s="3" t="s">
        <v>19</v>
      </c>
      <c r="K214" s="2" t="str">
        <f>J214*474.11</f>
        <v>0</v>
      </c>
      <c r="L214" s="5"/>
    </row>
    <row r="215" spans="1:12" outlineLevel="1">
      <c r="A215" s="7" t="s">
        <v>734</v>
      </c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5"/>
    </row>
    <row r="216" spans="1:12" customHeight="1" ht="105" outlineLevel="3">
      <c r="A216" s="1"/>
      <c r="B216" s="1">
        <v>883187</v>
      </c>
      <c r="C216" s="1" t="s">
        <v>735</v>
      </c>
      <c r="D216" s="1"/>
      <c r="E216" s="2" t="s">
        <v>736</v>
      </c>
      <c r="F216" s="2" t="s">
        <v>737</v>
      </c>
      <c r="G216" s="2">
        <v>0</v>
      </c>
      <c r="H216" s="2">
        <v>0</v>
      </c>
      <c r="I216" s="1">
        <v>0</v>
      </c>
      <c r="J216" s="3" t="s">
        <v>19</v>
      </c>
      <c r="K216" s="2" t="str">
        <f>J216*892.42</f>
        <v>0</v>
      </c>
      <c r="L216" s="5"/>
    </row>
    <row r="217" spans="1:12" customHeight="1" ht="105" outlineLevel="3">
      <c r="A217" s="1"/>
      <c r="B217" s="1">
        <v>883188</v>
      </c>
      <c r="C217" s="1" t="s">
        <v>738</v>
      </c>
      <c r="D217" s="1"/>
      <c r="E217" s="2" t="s">
        <v>739</v>
      </c>
      <c r="F217" s="2" t="s">
        <v>740</v>
      </c>
      <c r="G217" s="2">
        <v>0</v>
      </c>
      <c r="H217" s="2">
        <v>0</v>
      </c>
      <c r="I217" s="1">
        <v>0</v>
      </c>
      <c r="J217" s="3" t="s">
        <v>19</v>
      </c>
      <c r="K217" s="2" t="str">
        <f>J217*1295.93</f>
        <v>0</v>
      </c>
      <c r="L217" s="5"/>
    </row>
    <row r="218" spans="1:12" outlineLevel="2">
      <c r="A218" s="8" t="s">
        <v>741</v>
      </c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5"/>
    </row>
    <row r="219" spans="1:12" customHeight="1" ht="105" outlineLevel="4">
      <c r="A219" s="1"/>
      <c r="B219" s="1">
        <v>819028</v>
      </c>
      <c r="C219" s="1" t="s">
        <v>742</v>
      </c>
      <c r="D219" s="1" t="s">
        <v>743</v>
      </c>
      <c r="E219" s="2" t="s">
        <v>744</v>
      </c>
      <c r="F219" s="2" t="s">
        <v>745</v>
      </c>
      <c r="G219" s="2">
        <v>3</v>
      </c>
      <c r="H219" s="2" t="s">
        <v>18</v>
      </c>
      <c r="I219" s="1">
        <v>0</v>
      </c>
      <c r="J219" s="3" t="s">
        <v>19</v>
      </c>
      <c r="K219" s="2" t="str">
        <f>J219*3524.00</f>
        <v>0</v>
      </c>
      <c r="L219" s="5"/>
    </row>
    <row r="220" spans="1:12" customHeight="1" ht="105" outlineLevel="4">
      <c r="A220" s="1"/>
      <c r="B220" s="1">
        <v>819029</v>
      </c>
      <c r="C220" s="1" t="s">
        <v>746</v>
      </c>
      <c r="D220" s="1" t="s">
        <v>747</v>
      </c>
      <c r="E220" s="2" t="s">
        <v>748</v>
      </c>
      <c r="F220" s="2" t="s">
        <v>749</v>
      </c>
      <c r="G220" s="2">
        <v>4</v>
      </c>
      <c r="H220" s="2" t="s">
        <v>159</v>
      </c>
      <c r="I220" s="1">
        <v>0</v>
      </c>
      <c r="J220" s="3" t="s">
        <v>19</v>
      </c>
      <c r="K220" s="2" t="str">
        <f>J220*3389.00</f>
        <v>0</v>
      </c>
      <c r="L220" s="5"/>
    </row>
    <row r="221" spans="1:12" customHeight="1" ht="105" outlineLevel="4">
      <c r="A221" s="1"/>
      <c r="B221" s="1">
        <v>819030</v>
      </c>
      <c r="C221" s="1" t="s">
        <v>750</v>
      </c>
      <c r="D221" s="1" t="s">
        <v>751</v>
      </c>
      <c r="E221" s="2" t="s">
        <v>752</v>
      </c>
      <c r="F221" s="2" t="s">
        <v>753</v>
      </c>
      <c r="G221" s="2">
        <v>0</v>
      </c>
      <c r="H221" s="2" t="s">
        <v>183</v>
      </c>
      <c r="I221" s="1">
        <v>0</v>
      </c>
      <c r="J221" s="3" t="s">
        <v>19</v>
      </c>
      <c r="K221" s="2" t="str">
        <f>J221*621.00</f>
        <v>0</v>
      </c>
      <c r="L221" s="5"/>
    </row>
    <row r="222" spans="1:12" customHeight="1" ht="105" outlineLevel="4">
      <c r="A222" s="1"/>
      <c r="B222" s="1">
        <v>819031</v>
      </c>
      <c r="C222" s="1" t="s">
        <v>754</v>
      </c>
      <c r="D222" s="1" t="s">
        <v>755</v>
      </c>
      <c r="E222" s="2" t="s">
        <v>756</v>
      </c>
      <c r="F222" s="2" t="s">
        <v>757</v>
      </c>
      <c r="G222" s="2" t="s">
        <v>18</v>
      </c>
      <c r="H222" s="2">
        <v>0</v>
      </c>
      <c r="I222" s="1">
        <v>0</v>
      </c>
      <c r="J222" s="3" t="s">
        <v>19</v>
      </c>
      <c r="K222" s="2" t="str">
        <f>J222*1328.00</f>
        <v>0</v>
      </c>
      <c r="L222" s="5"/>
    </row>
    <row r="223" spans="1:12" customHeight="1" ht="105" outlineLevel="4">
      <c r="A223" s="1"/>
      <c r="B223" s="1">
        <v>819032</v>
      </c>
      <c r="C223" s="1" t="s">
        <v>758</v>
      </c>
      <c r="D223" s="1" t="s">
        <v>759</v>
      </c>
      <c r="E223" s="2" t="s">
        <v>760</v>
      </c>
      <c r="F223" s="2" t="s">
        <v>761</v>
      </c>
      <c r="G223" s="2">
        <v>0</v>
      </c>
      <c r="H223" s="2">
        <v>0</v>
      </c>
      <c r="I223" s="1">
        <v>0</v>
      </c>
      <c r="J223" s="3" t="s">
        <v>19</v>
      </c>
      <c r="K223" s="2" t="str">
        <f>J223*931.00</f>
        <v>0</v>
      </c>
      <c r="L223" s="5"/>
    </row>
    <row r="224" spans="1:12" customHeight="1" ht="105" outlineLevel="4">
      <c r="A224" s="1"/>
      <c r="B224" s="1">
        <v>819033</v>
      </c>
      <c r="C224" s="1" t="s">
        <v>762</v>
      </c>
      <c r="D224" s="1" t="s">
        <v>763</v>
      </c>
      <c r="E224" s="2" t="s">
        <v>764</v>
      </c>
      <c r="F224" s="2" t="s">
        <v>765</v>
      </c>
      <c r="G224" s="2" t="s">
        <v>18</v>
      </c>
      <c r="H224" s="2" t="s">
        <v>183</v>
      </c>
      <c r="I224" s="1">
        <v>0</v>
      </c>
      <c r="J224" s="3" t="s">
        <v>19</v>
      </c>
      <c r="K224" s="2" t="str">
        <f>J224*1580.00</f>
        <v>0</v>
      </c>
      <c r="L224" s="5"/>
    </row>
    <row r="225" spans="1:12" customHeight="1" ht="105" outlineLevel="4">
      <c r="A225" s="1"/>
      <c r="B225" s="1">
        <v>819034</v>
      </c>
      <c r="C225" s="1" t="s">
        <v>766</v>
      </c>
      <c r="D225" s="1" t="s">
        <v>767</v>
      </c>
      <c r="E225" s="2" t="s">
        <v>768</v>
      </c>
      <c r="F225" s="2" t="s">
        <v>769</v>
      </c>
      <c r="G225" s="2" t="s">
        <v>18</v>
      </c>
      <c r="H225" s="2" t="s">
        <v>201</v>
      </c>
      <c r="I225" s="1">
        <v>0</v>
      </c>
      <c r="J225" s="3" t="s">
        <v>19</v>
      </c>
      <c r="K225" s="2" t="str">
        <f>J225*153.00</f>
        <v>0</v>
      </c>
      <c r="L225" s="5"/>
    </row>
    <row r="226" spans="1:12" customHeight="1" ht="105" outlineLevel="4">
      <c r="A226" s="1"/>
      <c r="B226" s="1">
        <v>956463</v>
      </c>
      <c r="C226" s="1" t="s">
        <v>770</v>
      </c>
      <c r="D226" s="1" t="s">
        <v>771</v>
      </c>
      <c r="E226" s="2" t="s">
        <v>772</v>
      </c>
      <c r="F226" s="2" t="s">
        <v>773</v>
      </c>
      <c r="G226" s="2">
        <v>1</v>
      </c>
      <c r="H226" s="2" t="s">
        <v>183</v>
      </c>
      <c r="I226" s="1">
        <v>0</v>
      </c>
      <c r="J226" s="3" t="s">
        <v>19</v>
      </c>
      <c r="K226" s="2" t="str">
        <f>J226*1003.00</f>
        <v>0</v>
      </c>
      <c r="L226" s="5"/>
    </row>
    <row r="227" spans="1:12" customHeight="1" ht="105" outlineLevel="4">
      <c r="A227" s="1"/>
      <c r="B227" s="1">
        <v>956464</v>
      </c>
      <c r="C227" s="1" t="s">
        <v>774</v>
      </c>
      <c r="D227" s="1" t="s">
        <v>775</v>
      </c>
      <c r="E227" s="2" t="s">
        <v>776</v>
      </c>
      <c r="F227" s="2" t="s">
        <v>777</v>
      </c>
      <c r="G227" s="2">
        <v>1</v>
      </c>
      <c r="H227" s="2" t="s">
        <v>166</v>
      </c>
      <c r="I227" s="1">
        <v>0</v>
      </c>
      <c r="J227" s="3" t="s">
        <v>19</v>
      </c>
      <c r="K227" s="2" t="str">
        <f>J227*1282.00</f>
        <v>0</v>
      </c>
      <c r="L227" s="5"/>
    </row>
    <row r="228" spans="1:12" outlineLevel="2">
      <c r="A228" s="8" t="s">
        <v>778</v>
      </c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5"/>
    </row>
    <row r="229" spans="1:12" customHeight="1" ht="105" outlineLevel="4">
      <c r="A229" s="1"/>
      <c r="B229" s="1">
        <v>824683</v>
      </c>
      <c r="C229" s="1" t="s">
        <v>779</v>
      </c>
      <c r="D229" s="1" t="s">
        <v>780</v>
      </c>
      <c r="E229" s="2" t="s">
        <v>781</v>
      </c>
      <c r="F229" s="2" t="s">
        <v>782</v>
      </c>
      <c r="G229" s="2">
        <v>0</v>
      </c>
      <c r="H229" s="2">
        <v>0</v>
      </c>
      <c r="I229" s="1">
        <v>0</v>
      </c>
      <c r="J229" s="3" t="s">
        <v>19</v>
      </c>
      <c r="K229" s="2" t="str">
        <f>J229*974.61</f>
        <v>0</v>
      </c>
      <c r="L229" s="5"/>
    </row>
    <row r="230" spans="1:12" customHeight="1" ht="105" outlineLevel="4">
      <c r="A230" s="1"/>
      <c r="B230" s="1">
        <v>825201</v>
      </c>
      <c r="C230" s="1" t="s">
        <v>783</v>
      </c>
      <c r="D230" s="1" t="s">
        <v>784</v>
      </c>
      <c r="E230" s="2" t="s">
        <v>785</v>
      </c>
      <c r="F230" s="2" t="s">
        <v>786</v>
      </c>
      <c r="G230" s="2">
        <v>0</v>
      </c>
      <c r="H230" s="2">
        <v>0</v>
      </c>
      <c r="I230" s="1">
        <v>0</v>
      </c>
      <c r="J230" s="3" t="s">
        <v>19</v>
      </c>
      <c r="K230" s="2" t="str">
        <f>J230*946.68</f>
        <v>0</v>
      </c>
      <c r="L230" s="5"/>
    </row>
    <row r="231" spans="1:12" customHeight="1" ht="105" outlineLevel="4">
      <c r="A231" s="1"/>
      <c r="B231" s="1">
        <v>880047</v>
      </c>
      <c r="C231" s="1" t="s">
        <v>787</v>
      </c>
      <c r="D231" s="1" t="s">
        <v>788</v>
      </c>
      <c r="E231" s="2" t="s">
        <v>789</v>
      </c>
      <c r="F231" s="2" t="s">
        <v>790</v>
      </c>
      <c r="G231" s="2">
        <v>6</v>
      </c>
      <c r="H231" s="2">
        <v>0</v>
      </c>
      <c r="I231" s="1">
        <v>0</v>
      </c>
      <c r="J231" s="3" t="s">
        <v>19</v>
      </c>
      <c r="K231" s="2" t="str">
        <f>J231*1200.99</f>
        <v>0</v>
      </c>
      <c r="L231" s="5"/>
    </row>
    <row r="232" spans="1:12" customHeight="1" ht="105" outlineLevel="4">
      <c r="A232" s="1"/>
      <c r="B232" s="1">
        <v>880048</v>
      </c>
      <c r="C232" s="1" t="s">
        <v>791</v>
      </c>
      <c r="D232" s="1" t="s">
        <v>792</v>
      </c>
      <c r="E232" s="2" t="s">
        <v>793</v>
      </c>
      <c r="F232" s="2" t="s">
        <v>790</v>
      </c>
      <c r="G232" s="2">
        <v>0</v>
      </c>
      <c r="H232" s="2">
        <v>0</v>
      </c>
      <c r="I232" s="1">
        <v>0</v>
      </c>
      <c r="J232" s="3" t="s">
        <v>19</v>
      </c>
      <c r="K232" s="2" t="str">
        <f>J232*1200.99</f>
        <v>0</v>
      </c>
      <c r="L232" s="5"/>
    </row>
    <row r="233" spans="1:12" customHeight="1" ht="105" outlineLevel="4">
      <c r="A233" s="1"/>
      <c r="B233" s="1">
        <v>880049</v>
      </c>
      <c r="C233" s="1" t="s">
        <v>794</v>
      </c>
      <c r="D233" s="1" t="s">
        <v>795</v>
      </c>
      <c r="E233" s="2" t="s">
        <v>796</v>
      </c>
      <c r="F233" s="2" t="s">
        <v>797</v>
      </c>
      <c r="G233" s="2">
        <v>9</v>
      </c>
      <c r="H233" s="2">
        <v>0</v>
      </c>
      <c r="I233" s="1">
        <v>0</v>
      </c>
      <c r="J233" s="3" t="s">
        <v>19</v>
      </c>
      <c r="K233" s="2" t="str">
        <f>J233*1171.59</f>
        <v>0</v>
      </c>
      <c r="L233" s="5"/>
    </row>
    <row r="234" spans="1:12" customHeight="1" ht="105" outlineLevel="4">
      <c r="A234" s="1"/>
      <c r="B234" s="1">
        <v>880050</v>
      </c>
      <c r="C234" s="1" t="s">
        <v>798</v>
      </c>
      <c r="D234" s="1" t="s">
        <v>799</v>
      </c>
      <c r="E234" s="2" t="s">
        <v>800</v>
      </c>
      <c r="F234" s="2" t="s">
        <v>797</v>
      </c>
      <c r="G234" s="2">
        <v>0</v>
      </c>
      <c r="H234" s="2">
        <v>0</v>
      </c>
      <c r="I234" s="1">
        <v>0</v>
      </c>
      <c r="J234" s="3" t="s">
        <v>19</v>
      </c>
      <c r="K234" s="2" t="str">
        <f>J234*1171.59</f>
        <v>0</v>
      </c>
      <c r="L234" s="5"/>
    </row>
    <row r="235" spans="1:12" customHeight="1" ht="105" outlineLevel="4">
      <c r="A235" s="1"/>
      <c r="B235" s="1">
        <v>884615</v>
      </c>
      <c r="C235" s="1" t="s">
        <v>801</v>
      </c>
      <c r="D235" s="1" t="s">
        <v>802</v>
      </c>
      <c r="E235" s="2" t="s">
        <v>803</v>
      </c>
      <c r="F235" s="2" t="s">
        <v>804</v>
      </c>
      <c r="G235" s="2" t="s">
        <v>166</v>
      </c>
      <c r="H235" s="2">
        <v>0</v>
      </c>
      <c r="I235" s="1">
        <v>0</v>
      </c>
      <c r="J235" s="3" t="s">
        <v>19</v>
      </c>
      <c r="K235" s="2" t="str">
        <f>J235*91.14</f>
        <v>0</v>
      </c>
      <c r="L235" s="5"/>
    </row>
    <row r="236" spans="1:12" customHeight="1" ht="105" outlineLevel="4">
      <c r="A236" s="1"/>
      <c r="B236" s="1">
        <v>883950</v>
      </c>
      <c r="C236" s="1" t="s">
        <v>805</v>
      </c>
      <c r="D236" s="1" t="s">
        <v>806</v>
      </c>
      <c r="E236" s="2" t="s">
        <v>807</v>
      </c>
      <c r="F236" s="2" t="s">
        <v>808</v>
      </c>
      <c r="G236" s="2" t="s">
        <v>18</v>
      </c>
      <c r="H236" s="2">
        <v>0</v>
      </c>
      <c r="I236" s="1">
        <v>0</v>
      </c>
      <c r="J236" s="3" t="s">
        <v>19</v>
      </c>
      <c r="K236" s="2" t="str">
        <f>J236*443.94</f>
        <v>0</v>
      </c>
      <c r="L236" s="5"/>
    </row>
    <row r="237" spans="1:12" customHeight="1" ht="105" outlineLevel="4">
      <c r="A237" s="1"/>
      <c r="B237" s="1">
        <v>883951</v>
      </c>
      <c r="C237" s="1" t="s">
        <v>809</v>
      </c>
      <c r="D237" s="1" t="s">
        <v>810</v>
      </c>
      <c r="E237" s="2" t="s">
        <v>811</v>
      </c>
      <c r="F237" s="2" t="s">
        <v>812</v>
      </c>
      <c r="G237" s="2" t="s">
        <v>18</v>
      </c>
      <c r="H237" s="2">
        <v>0</v>
      </c>
      <c r="I237" s="1">
        <v>0</v>
      </c>
      <c r="J237" s="3" t="s">
        <v>19</v>
      </c>
      <c r="K237" s="2" t="str">
        <f>J237*496.86</f>
        <v>0</v>
      </c>
      <c r="L237" s="5"/>
    </row>
    <row r="238" spans="1:12" customHeight="1" ht="105" outlineLevel="4">
      <c r="A238" s="1"/>
      <c r="B238" s="1">
        <v>955852</v>
      </c>
      <c r="C238" s="1" t="s">
        <v>813</v>
      </c>
      <c r="D238" s="1" t="s">
        <v>814</v>
      </c>
      <c r="E238" s="2" t="s">
        <v>815</v>
      </c>
      <c r="F238" s="2" t="s">
        <v>816</v>
      </c>
      <c r="G238" s="2">
        <v>8</v>
      </c>
      <c r="H238" s="2">
        <v>0</v>
      </c>
      <c r="I238" s="1">
        <v>0</v>
      </c>
      <c r="J238" s="3" t="s">
        <v>19</v>
      </c>
      <c r="K238" s="2" t="str">
        <f>J238*1142.19</f>
        <v>0</v>
      </c>
      <c r="L238" s="5"/>
    </row>
    <row r="239" spans="1:12" customHeight="1" ht="105" outlineLevel="4">
      <c r="A239" s="1"/>
      <c r="B239" s="1">
        <v>955853</v>
      </c>
      <c r="C239" s="1" t="s">
        <v>817</v>
      </c>
      <c r="D239" s="1" t="s">
        <v>818</v>
      </c>
      <c r="E239" s="2" t="s">
        <v>819</v>
      </c>
      <c r="F239" s="2" t="s">
        <v>820</v>
      </c>
      <c r="G239" s="2" t="s">
        <v>18</v>
      </c>
      <c r="H239" s="2">
        <v>0</v>
      </c>
      <c r="I239" s="1">
        <v>0</v>
      </c>
      <c r="J239" s="3" t="s">
        <v>19</v>
      </c>
      <c r="K239" s="2" t="str">
        <f>J239*1334.76</f>
        <v>0</v>
      </c>
      <c r="L239" s="5"/>
    </row>
    <row r="240" spans="1:12" outlineLevel="2">
      <c r="A240" s="8" t="s">
        <v>821</v>
      </c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5"/>
    </row>
    <row r="241" spans="1:12" customHeight="1" ht="105" outlineLevel="4">
      <c r="A241" s="1"/>
      <c r="B241" s="1">
        <v>818959</v>
      </c>
      <c r="C241" s="1" t="s">
        <v>822</v>
      </c>
      <c r="D241" s="1" t="s">
        <v>823</v>
      </c>
      <c r="E241" s="2" t="s">
        <v>824</v>
      </c>
      <c r="F241" s="2" t="s">
        <v>174</v>
      </c>
      <c r="G241" s="2">
        <v>0</v>
      </c>
      <c r="H241" s="2" t="s">
        <v>166</v>
      </c>
      <c r="I241" s="1">
        <v>0</v>
      </c>
      <c r="J241" s="3" t="s">
        <v>19</v>
      </c>
      <c r="K241" s="2" t="str">
        <f>J241*795.00</f>
        <v>0</v>
      </c>
      <c r="L241" s="5"/>
    </row>
    <row r="242" spans="1:12" customHeight="1" ht="105" outlineLevel="4">
      <c r="A242" s="1"/>
      <c r="B242" s="1">
        <v>818965</v>
      </c>
      <c r="C242" s="1" t="s">
        <v>825</v>
      </c>
      <c r="D242" s="1" t="s">
        <v>826</v>
      </c>
      <c r="E242" s="2" t="s">
        <v>827</v>
      </c>
      <c r="F242" s="2" t="s">
        <v>828</v>
      </c>
      <c r="G242" s="2">
        <v>3</v>
      </c>
      <c r="H242" s="2" t="s">
        <v>159</v>
      </c>
      <c r="I242" s="1">
        <v>0</v>
      </c>
      <c r="J242" s="3" t="s">
        <v>19</v>
      </c>
      <c r="K242" s="2" t="str">
        <f>J242*4949.00</f>
        <v>0</v>
      </c>
      <c r="L242" s="5"/>
    </row>
    <row r="243" spans="1:12" customHeight="1" ht="105" outlineLevel="4">
      <c r="A243" s="1"/>
      <c r="B243" s="1">
        <v>818966</v>
      </c>
      <c r="C243" s="1" t="s">
        <v>829</v>
      </c>
      <c r="D243" s="1" t="s">
        <v>830</v>
      </c>
      <c r="E243" s="2" t="s">
        <v>831</v>
      </c>
      <c r="F243" s="2" t="s">
        <v>832</v>
      </c>
      <c r="G243" s="2">
        <v>0</v>
      </c>
      <c r="H243" s="2" t="s">
        <v>166</v>
      </c>
      <c r="I243" s="1">
        <v>0</v>
      </c>
      <c r="J243" s="3" t="s">
        <v>19</v>
      </c>
      <c r="K243" s="2" t="str">
        <f>J243*4623.00</f>
        <v>0</v>
      </c>
      <c r="L243" s="5"/>
    </row>
    <row r="244" spans="1:12" customHeight="1" ht="105" outlineLevel="4">
      <c r="A244" s="1"/>
      <c r="B244" s="1">
        <v>818967</v>
      </c>
      <c r="C244" s="1" t="s">
        <v>833</v>
      </c>
      <c r="D244" s="1" t="s">
        <v>834</v>
      </c>
      <c r="E244" s="2" t="s">
        <v>835</v>
      </c>
      <c r="F244" s="2" t="s">
        <v>836</v>
      </c>
      <c r="G244" s="2">
        <v>5</v>
      </c>
      <c r="H244" s="2">
        <v>9</v>
      </c>
      <c r="I244" s="1">
        <v>0</v>
      </c>
      <c r="J244" s="3" t="s">
        <v>19</v>
      </c>
      <c r="K244" s="2" t="str">
        <f>J244*4638.00</f>
        <v>0</v>
      </c>
      <c r="L244" s="5"/>
    </row>
    <row r="245" spans="1:12" customHeight="1" ht="105" outlineLevel="4">
      <c r="A245" s="1"/>
      <c r="B245" s="1">
        <v>818968</v>
      </c>
      <c r="C245" s="1" t="s">
        <v>837</v>
      </c>
      <c r="D245" s="1" t="s">
        <v>838</v>
      </c>
      <c r="E245" s="2" t="s">
        <v>839</v>
      </c>
      <c r="F245" s="2" t="s">
        <v>836</v>
      </c>
      <c r="G245" s="2">
        <v>10</v>
      </c>
      <c r="H245" s="2" t="s">
        <v>188</v>
      </c>
      <c r="I245" s="1">
        <v>0</v>
      </c>
      <c r="J245" s="3" t="s">
        <v>19</v>
      </c>
      <c r="K245" s="2" t="str">
        <f>J245*4638.00</f>
        <v>0</v>
      </c>
      <c r="L245" s="5"/>
    </row>
    <row r="246" spans="1:12" outlineLevel="2">
      <c r="A246" s="8" t="s">
        <v>840</v>
      </c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5"/>
    </row>
    <row r="247" spans="1:12" customHeight="1" ht="105" outlineLevel="4">
      <c r="A247" s="1"/>
      <c r="B247" s="1">
        <v>825187</v>
      </c>
      <c r="C247" s="1" t="s">
        <v>841</v>
      </c>
      <c r="D247" s="1" t="s">
        <v>842</v>
      </c>
      <c r="E247" s="2" t="s">
        <v>843</v>
      </c>
      <c r="F247" s="2" t="s">
        <v>338</v>
      </c>
      <c r="G247" s="2" t="s">
        <v>188</v>
      </c>
      <c r="H247" s="2">
        <v>0</v>
      </c>
      <c r="I247" s="1">
        <v>0</v>
      </c>
      <c r="J247" s="3" t="s">
        <v>19</v>
      </c>
      <c r="K247" s="2" t="str">
        <f>J247*668.85</f>
        <v>0</v>
      </c>
      <c r="L247" s="5"/>
    </row>
    <row r="248" spans="1:12" customHeight="1" ht="105" outlineLevel="4">
      <c r="A248" s="1"/>
      <c r="B248" s="1">
        <v>827059</v>
      </c>
      <c r="C248" s="1" t="s">
        <v>844</v>
      </c>
      <c r="D248" s="1" t="s">
        <v>845</v>
      </c>
      <c r="E248" s="2" t="s">
        <v>846</v>
      </c>
      <c r="F248" s="2" t="s">
        <v>847</v>
      </c>
      <c r="G248" s="2">
        <v>9</v>
      </c>
      <c r="H248" s="2">
        <v>0</v>
      </c>
      <c r="I248" s="1">
        <v>0</v>
      </c>
      <c r="J248" s="3" t="s">
        <v>19</v>
      </c>
      <c r="K248" s="2" t="str">
        <f>J248*260.19</f>
        <v>0</v>
      </c>
      <c r="L248" s="5"/>
    </row>
    <row r="249" spans="1:12" customHeight="1" ht="105" outlineLevel="4">
      <c r="A249" s="1"/>
      <c r="B249" s="1">
        <v>832482</v>
      </c>
      <c r="C249" s="1" t="s">
        <v>848</v>
      </c>
      <c r="D249" s="1" t="s">
        <v>849</v>
      </c>
      <c r="E249" s="2" t="s">
        <v>850</v>
      </c>
      <c r="F249" s="2" t="s">
        <v>851</v>
      </c>
      <c r="G249" s="2" t="s">
        <v>18</v>
      </c>
      <c r="H249" s="2">
        <v>0</v>
      </c>
      <c r="I249" s="1">
        <v>0</v>
      </c>
      <c r="J249" s="3" t="s">
        <v>19</v>
      </c>
      <c r="K249" s="2" t="str">
        <f>J249*161.70</f>
        <v>0</v>
      </c>
      <c r="L249" s="5"/>
    </row>
    <row r="250" spans="1:12" customHeight="1" ht="105" outlineLevel="4">
      <c r="A250" s="1"/>
      <c r="B250" s="1">
        <v>825197</v>
      </c>
      <c r="C250" s="1" t="s">
        <v>852</v>
      </c>
      <c r="D250" s="1" t="s">
        <v>853</v>
      </c>
      <c r="E250" s="2" t="s">
        <v>854</v>
      </c>
      <c r="F250" s="2" t="s">
        <v>855</v>
      </c>
      <c r="G250" s="2">
        <v>7</v>
      </c>
      <c r="H250" s="2">
        <v>0</v>
      </c>
      <c r="I250" s="1">
        <v>0</v>
      </c>
      <c r="J250" s="3" t="s">
        <v>19</v>
      </c>
      <c r="K250" s="2" t="str">
        <f>J250*939.33</f>
        <v>0</v>
      </c>
      <c r="L250" s="5"/>
    </row>
    <row r="251" spans="1:12" customHeight="1" ht="105" outlineLevel="4">
      <c r="A251" s="1"/>
      <c r="B251" s="1">
        <v>825198</v>
      </c>
      <c r="C251" s="1" t="s">
        <v>856</v>
      </c>
      <c r="D251" s="1" t="s">
        <v>857</v>
      </c>
      <c r="E251" s="2" t="s">
        <v>858</v>
      </c>
      <c r="F251" s="2" t="s">
        <v>859</v>
      </c>
      <c r="G251" s="2">
        <v>4</v>
      </c>
      <c r="H251" s="2">
        <v>0</v>
      </c>
      <c r="I251" s="1">
        <v>0</v>
      </c>
      <c r="J251" s="3" t="s">
        <v>19</v>
      </c>
      <c r="K251" s="2" t="str">
        <f>J251*1202.46</f>
        <v>0</v>
      </c>
      <c r="L251" s="5"/>
    </row>
    <row r="252" spans="1:12" customHeight="1" ht="105" outlineLevel="4">
      <c r="A252" s="1"/>
      <c r="B252" s="1">
        <v>825199</v>
      </c>
      <c r="C252" s="1" t="s">
        <v>860</v>
      </c>
      <c r="D252" s="1" t="s">
        <v>861</v>
      </c>
      <c r="E252" s="2" t="s">
        <v>862</v>
      </c>
      <c r="F252" s="2" t="s">
        <v>863</v>
      </c>
      <c r="G252" s="2">
        <v>0</v>
      </c>
      <c r="H252" s="2">
        <v>0</v>
      </c>
      <c r="I252" s="1">
        <v>0</v>
      </c>
      <c r="J252" s="3" t="s">
        <v>19</v>
      </c>
      <c r="K252" s="2" t="str">
        <f>J252*1287.72</f>
        <v>0</v>
      </c>
      <c r="L252" s="5"/>
    </row>
    <row r="253" spans="1:12" customHeight="1" ht="105" outlineLevel="4">
      <c r="A253" s="1"/>
      <c r="B253" s="1">
        <v>825200</v>
      </c>
      <c r="C253" s="1" t="s">
        <v>864</v>
      </c>
      <c r="D253" s="1" t="s">
        <v>865</v>
      </c>
      <c r="E253" s="2" t="s">
        <v>866</v>
      </c>
      <c r="F253" s="2" t="s">
        <v>867</v>
      </c>
      <c r="G253" s="2" t="s">
        <v>18</v>
      </c>
      <c r="H253" s="2">
        <v>0</v>
      </c>
      <c r="I253" s="1">
        <v>0</v>
      </c>
      <c r="J253" s="3" t="s">
        <v>19</v>
      </c>
      <c r="K253" s="2" t="str">
        <f>J253*1593.48</f>
        <v>0</v>
      </c>
      <c r="L253" s="5"/>
    </row>
    <row r="254" spans="1:12" customHeight="1" ht="105" outlineLevel="4">
      <c r="A254" s="1"/>
      <c r="B254" s="1">
        <v>879954</v>
      </c>
      <c r="C254" s="1" t="s">
        <v>868</v>
      </c>
      <c r="D254" s="1" t="s">
        <v>869</v>
      </c>
      <c r="E254" s="2" t="s">
        <v>870</v>
      </c>
      <c r="F254" s="2" t="s">
        <v>871</v>
      </c>
      <c r="G254" s="2">
        <v>9</v>
      </c>
      <c r="H254" s="2">
        <v>0</v>
      </c>
      <c r="I254" s="1">
        <v>0</v>
      </c>
      <c r="J254" s="3" t="s">
        <v>19</v>
      </c>
      <c r="K254" s="2" t="str">
        <f>J254*1800.75</f>
        <v>0</v>
      </c>
      <c r="L254" s="5"/>
    </row>
    <row r="255" spans="1:12" customHeight="1" ht="105" outlineLevel="4">
      <c r="A255" s="1"/>
      <c r="B255" s="1">
        <v>884611</v>
      </c>
      <c r="C255" s="1" t="s">
        <v>872</v>
      </c>
      <c r="D255" s="1" t="s">
        <v>873</v>
      </c>
      <c r="E255" s="2" t="s">
        <v>874</v>
      </c>
      <c r="F255" s="2" t="s">
        <v>875</v>
      </c>
      <c r="G255" s="2" t="s">
        <v>159</v>
      </c>
      <c r="H255" s="2">
        <v>0</v>
      </c>
      <c r="I255" s="1">
        <v>0</v>
      </c>
      <c r="J255" s="3" t="s">
        <v>19</v>
      </c>
      <c r="K255" s="2" t="str">
        <f>J255*154.35</f>
        <v>0</v>
      </c>
      <c r="L255" s="5"/>
    </row>
    <row r="256" spans="1:12" customHeight="1" ht="105" outlineLevel="4">
      <c r="A256" s="1"/>
      <c r="B256" s="1">
        <v>884612</v>
      </c>
      <c r="C256" s="1" t="s">
        <v>876</v>
      </c>
      <c r="D256" s="1" t="s">
        <v>877</v>
      </c>
      <c r="E256" s="2" t="s">
        <v>878</v>
      </c>
      <c r="F256" s="2" t="s">
        <v>879</v>
      </c>
      <c r="G256" s="2" t="s">
        <v>159</v>
      </c>
      <c r="H256" s="2">
        <v>0</v>
      </c>
      <c r="I256" s="1">
        <v>0</v>
      </c>
      <c r="J256" s="3" t="s">
        <v>19</v>
      </c>
      <c r="K256" s="2" t="str">
        <f>J256*167.58</f>
        <v>0</v>
      </c>
      <c r="L256" s="5"/>
    </row>
    <row r="257" spans="1:12" customHeight="1" ht="105" outlineLevel="4">
      <c r="A257" s="1"/>
      <c r="B257" s="1">
        <v>884655</v>
      </c>
      <c r="C257" s="1" t="s">
        <v>880</v>
      </c>
      <c r="D257" s="1" t="s">
        <v>881</v>
      </c>
      <c r="E257" s="2" t="s">
        <v>882</v>
      </c>
      <c r="F257" s="2" t="s">
        <v>883</v>
      </c>
      <c r="G257" s="2">
        <v>0</v>
      </c>
      <c r="H257" s="2">
        <v>0</v>
      </c>
      <c r="I257" s="1">
        <v>0</v>
      </c>
      <c r="J257" s="3" t="s">
        <v>19</v>
      </c>
      <c r="K257" s="2" t="str">
        <f>J257*1956.57</f>
        <v>0</v>
      </c>
      <c r="L257" s="5"/>
    </row>
    <row r="258" spans="1:12" customHeight="1" ht="105" outlineLevel="4">
      <c r="A258" s="1"/>
      <c r="B258" s="1">
        <v>885825</v>
      </c>
      <c r="C258" s="1" t="s">
        <v>884</v>
      </c>
      <c r="D258" s="1" t="s">
        <v>885</v>
      </c>
      <c r="E258" s="2" t="s">
        <v>886</v>
      </c>
      <c r="F258" s="2" t="s">
        <v>887</v>
      </c>
      <c r="G258" s="2">
        <v>7</v>
      </c>
      <c r="H258" s="2">
        <v>0</v>
      </c>
      <c r="I258" s="1">
        <v>0</v>
      </c>
      <c r="J258" s="3" t="s">
        <v>19</v>
      </c>
      <c r="K258" s="2" t="str">
        <f>J258*2876.79</f>
        <v>0</v>
      </c>
      <c r="L258" s="5"/>
    </row>
    <row r="259" spans="1:12" customHeight="1" ht="105" outlineLevel="4">
      <c r="A259" s="1"/>
      <c r="B259" s="1">
        <v>885826</v>
      </c>
      <c r="C259" s="1" t="s">
        <v>888</v>
      </c>
      <c r="D259" s="1" t="s">
        <v>889</v>
      </c>
      <c r="E259" s="2" t="s">
        <v>890</v>
      </c>
      <c r="F259" s="2" t="s">
        <v>887</v>
      </c>
      <c r="G259" s="2">
        <v>9</v>
      </c>
      <c r="H259" s="2">
        <v>0</v>
      </c>
      <c r="I259" s="1">
        <v>0</v>
      </c>
      <c r="J259" s="3" t="s">
        <v>19</v>
      </c>
      <c r="K259" s="2" t="str">
        <f>J259*2876.79</f>
        <v>0</v>
      </c>
      <c r="L259" s="5"/>
    </row>
    <row r="260" spans="1:12" customHeight="1" ht="105" outlineLevel="4">
      <c r="A260" s="1"/>
      <c r="B260" s="1">
        <v>885827</v>
      </c>
      <c r="C260" s="1" t="s">
        <v>891</v>
      </c>
      <c r="D260" s="1" t="s">
        <v>892</v>
      </c>
      <c r="E260" s="2" t="s">
        <v>893</v>
      </c>
      <c r="F260" s="2" t="s">
        <v>887</v>
      </c>
      <c r="G260" s="2">
        <v>1</v>
      </c>
      <c r="H260" s="2">
        <v>0</v>
      </c>
      <c r="I260" s="1">
        <v>0</v>
      </c>
      <c r="J260" s="3" t="s">
        <v>19</v>
      </c>
      <c r="K260" s="2" t="str">
        <f>J260*2876.79</f>
        <v>0</v>
      </c>
      <c r="L260" s="5"/>
    </row>
    <row r="261" spans="1:12" outlineLevel="2">
      <c r="A261" s="8" t="s">
        <v>894</v>
      </c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5"/>
    </row>
    <row r="262" spans="1:12" customHeight="1" ht="105" outlineLevel="4">
      <c r="A262" s="1"/>
      <c r="B262" s="1">
        <v>879079</v>
      </c>
      <c r="C262" s="1" t="s">
        <v>895</v>
      </c>
      <c r="D262" s="1" t="s">
        <v>896</v>
      </c>
      <c r="E262" s="2" t="s">
        <v>897</v>
      </c>
      <c r="F262" s="2" t="s">
        <v>898</v>
      </c>
      <c r="G262" s="2">
        <v>-11</v>
      </c>
      <c r="H262" s="2">
        <v>0</v>
      </c>
      <c r="I262" s="1">
        <v>0</v>
      </c>
      <c r="J262" s="3" t="s">
        <v>19</v>
      </c>
      <c r="K262" s="2" t="str">
        <f>J262*5590.00</f>
        <v>0</v>
      </c>
      <c r="L262" s="5"/>
    </row>
    <row r="263" spans="1:12" customHeight="1" ht="105" outlineLevel="4">
      <c r="A263" s="1"/>
      <c r="B263" s="1">
        <v>879080</v>
      </c>
      <c r="C263" s="1" t="s">
        <v>899</v>
      </c>
      <c r="D263" s="1" t="s">
        <v>900</v>
      </c>
      <c r="E263" s="2" t="s">
        <v>901</v>
      </c>
      <c r="F263" s="2" t="s">
        <v>902</v>
      </c>
      <c r="G263" s="2">
        <v>0</v>
      </c>
      <c r="H263" s="2">
        <v>0</v>
      </c>
      <c r="I263" s="1">
        <v>0</v>
      </c>
      <c r="J263" s="3" t="s">
        <v>19</v>
      </c>
      <c r="K263" s="2" t="str">
        <f>J263*5790.00</f>
        <v>0</v>
      </c>
      <c r="L263" s="5"/>
    </row>
    <row r="264" spans="1:12" customHeight="1" ht="105" outlineLevel="4">
      <c r="A264" s="1"/>
      <c r="B264" s="1">
        <v>879081</v>
      </c>
      <c r="C264" s="1" t="s">
        <v>903</v>
      </c>
      <c r="D264" s="1" t="s">
        <v>904</v>
      </c>
      <c r="E264" s="2" t="s">
        <v>905</v>
      </c>
      <c r="F264" s="2" t="s">
        <v>902</v>
      </c>
      <c r="G264" s="2">
        <v>0</v>
      </c>
      <c r="H264" s="2">
        <v>0</v>
      </c>
      <c r="I264" s="1">
        <v>0</v>
      </c>
      <c r="J264" s="3" t="s">
        <v>19</v>
      </c>
      <c r="K264" s="2" t="str">
        <f>J264*5790.00</f>
        <v>0</v>
      </c>
      <c r="L264" s="5"/>
    </row>
    <row r="265" spans="1:12" customHeight="1" ht="105" outlineLevel="4">
      <c r="A265" s="1"/>
      <c r="B265" s="1">
        <v>879082</v>
      </c>
      <c r="C265" s="1" t="s">
        <v>906</v>
      </c>
      <c r="D265" s="1" t="s">
        <v>907</v>
      </c>
      <c r="E265" s="2" t="s">
        <v>908</v>
      </c>
      <c r="F265" s="2" t="s">
        <v>902</v>
      </c>
      <c r="G265" s="2" t="s">
        <v>18</v>
      </c>
      <c r="H265" s="2">
        <v>0</v>
      </c>
      <c r="I265" s="1">
        <v>0</v>
      </c>
      <c r="J265" s="3" t="s">
        <v>19</v>
      </c>
      <c r="K265" s="2" t="str">
        <f>J265*5790.00</f>
        <v>0</v>
      </c>
      <c r="L265" s="5"/>
    </row>
    <row r="266" spans="1:12" outlineLevel="2">
      <c r="A266" s="8" t="s">
        <v>909</v>
      </c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5"/>
    </row>
    <row r="267" spans="1:12" customHeight="1" ht="105" outlineLevel="4">
      <c r="A267" s="1"/>
      <c r="B267" s="1">
        <v>954205</v>
      </c>
      <c r="C267" s="1" t="s">
        <v>910</v>
      </c>
      <c r="D267" s="1" t="s">
        <v>911</v>
      </c>
      <c r="E267" s="2" t="s">
        <v>912</v>
      </c>
      <c r="F267" s="2" t="s">
        <v>913</v>
      </c>
      <c r="G267" s="2" t="s">
        <v>18</v>
      </c>
      <c r="H267" s="2">
        <v>0</v>
      </c>
      <c r="I267" s="1">
        <v>0</v>
      </c>
      <c r="J267" s="3" t="s">
        <v>19</v>
      </c>
      <c r="K267" s="2" t="str">
        <f>J267*748.48</f>
        <v>0</v>
      </c>
      <c r="L267" s="5"/>
    </row>
    <row r="268" spans="1:12" customHeight="1" ht="105" outlineLevel="4">
      <c r="A268" s="1"/>
      <c r="B268" s="1">
        <v>954206</v>
      </c>
      <c r="C268" s="1" t="s">
        <v>914</v>
      </c>
      <c r="D268" s="1" t="s">
        <v>915</v>
      </c>
      <c r="E268" s="2" t="s">
        <v>916</v>
      </c>
      <c r="F268" s="2" t="s">
        <v>917</v>
      </c>
      <c r="G268" s="2" t="s">
        <v>18</v>
      </c>
      <c r="H268" s="2">
        <v>0</v>
      </c>
      <c r="I268" s="1">
        <v>0</v>
      </c>
      <c r="J268" s="3" t="s">
        <v>19</v>
      </c>
      <c r="K268" s="2" t="str">
        <f>J268*761.77</f>
        <v>0</v>
      </c>
      <c r="L268" s="5"/>
    </row>
    <row r="269" spans="1:12" customHeight="1" ht="105" outlineLevel="4">
      <c r="A269" s="1"/>
      <c r="B269" s="1">
        <v>954207</v>
      </c>
      <c r="C269" s="1" t="s">
        <v>918</v>
      </c>
      <c r="D269" s="1" t="s">
        <v>919</v>
      </c>
      <c r="E269" s="2" t="s">
        <v>920</v>
      </c>
      <c r="F269" s="2" t="s">
        <v>921</v>
      </c>
      <c r="G269" s="2">
        <v>-2</v>
      </c>
      <c r="H269" s="2">
        <v>0</v>
      </c>
      <c r="I269" s="1">
        <v>0</v>
      </c>
      <c r="J269" s="3" t="s">
        <v>19</v>
      </c>
      <c r="K269" s="2" t="str">
        <f>J269*1586.65</f>
        <v>0</v>
      </c>
      <c r="L269" s="5"/>
    </row>
    <row r="270" spans="1:12" customHeight="1" ht="105" outlineLevel="4">
      <c r="A270" s="1"/>
      <c r="B270" s="1">
        <v>954208</v>
      </c>
      <c r="C270" s="1" t="s">
        <v>922</v>
      </c>
      <c r="D270" s="1" t="s">
        <v>923</v>
      </c>
      <c r="E270" s="2" t="s">
        <v>924</v>
      </c>
      <c r="F270" s="2" t="s">
        <v>925</v>
      </c>
      <c r="G270" s="2" t="s">
        <v>188</v>
      </c>
      <c r="H270" s="2">
        <v>0</v>
      </c>
      <c r="I270" s="1">
        <v>0</v>
      </c>
      <c r="J270" s="3" t="s">
        <v>19</v>
      </c>
      <c r="K270" s="2" t="str">
        <f>J270*86.36</f>
        <v>0</v>
      </c>
      <c r="L270" s="5"/>
    </row>
    <row r="271" spans="1:12" outlineLevel="1">
      <c r="A271" s="7" t="s">
        <v>926</v>
      </c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5"/>
    </row>
    <row r="272" spans="1:12" customHeight="1" ht="105" outlineLevel="3">
      <c r="A272" s="1"/>
      <c r="B272" s="1">
        <v>883719</v>
      </c>
      <c r="C272" s="1" t="s">
        <v>927</v>
      </c>
      <c r="D272" s="1" t="s">
        <v>928</v>
      </c>
      <c r="E272" s="2" t="s">
        <v>929</v>
      </c>
      <c r="F272" s="2" t="s">
        <v>930</v>
      </c>
      <c r="G272" s="2">
        <v>0</v>
      </c>
      <c r="H272" s="2">
        <v>0</v>
      </c>
      <c r="I272" s="1">
        <v>0</v>
      </c>
      <c r="J272" s="3" t="s">
        <v>19</v>
      </c>
      <c r="K272" s="2" t="str">
        <f>J272*990.00</f>
        <v>0</v>
      </c>
      <c r="L272" s="5"/>
    </row>
    <row r="273" spans="1:12" customHeight="1" ht="105" outlineLevel="3">
      <c r="A273" s="1"/>
      <c r="B273" s="1">
        <v>883720</v>
      </c>
      <c r="C273" s="1" t="s">
        <v>931</v>
      </c>
      <c r="D273" s="1" t="s">
        <v>932</v>
      </c>
      <c r="E273" s="2" t="s">
        <v>933</v>
      </c>
      <c r="F273" s="2" t="s">
        <v>934</v>
      </c>
      <c r="G273" s="2">
        <v>8</v>
      </c>
      <c r="H273" s="2">
        <v>0</v>
      </c>
      <c r="I273" s="1">
        <v>0</v>
      </c>
      <c r="J273" s="3" t="s">
        <v>19</v>
      </c>
      <c r="K273" s="2" t="str">
        <f>J273*1090.00</f>
        <v>0</v>
      </c>
      <c r="L273" s="5"/>
    </row>
    <row r="274" spans="1:12" customHeight="1" ht="105" outlineLevel="3">
      <c r="A274" s="1"/>
      <c r="B274" s="1">
        <v>883721</v>
      </c>
      <c r="C274" s="1" t="s">
        <v>935</v>
      </c>
      <c r="D274" s="1" t="s">
        <v>936</v>
      </c>
      <c r="E274" s="2" t="s">
        <v>937</v>
      </c>
      <c r="F274" s="2" t="s">
        <v>934</v>
      </c>
      <c r="G274" s="2" t="s">
        <v>18</v>
      </c>
      <c r="H274" s="2">
        <v>0</v>
      </c>
      <c r="I274" s="1">
        <v>0</v>
      </c>
      <c r="J274" s="3" t="s">
        <v>19</v>
      </c>
      <c r="K274" s="2" t="str">
        <f>J274*1090.00</f>
        <v>0</v>
      </c>
      <c r="L274" s="5"/>
    </row>
    <row r="275" spans="1:12" customHeight="1" ht="105" outlineLevel="3">
      <c r="A275" s="1"/>
      <c r="B275" s="1">
        <v>883722</v>
      </c>
      <c r="C275" s="1" t="s">
        <v>938</v>
      </c>
      <c r="D275" s="1" t="s">
        <v>939</v>
      </c>
      <c r="E275" s="2" t="s">
        <v>940</v>
      </c>
      <c r="F275" s="2" t="s">
        <v>934</v>
      </c>
      <c r="G275" s="2" t="s">
        <v>159</v>
      </c>
      <c r="H275" s="2">
        <v>0</v>
      </c>
      <c r="I275" s="1">
        <v>0</v>
      </c>
      <c r="J275" s="3" t="s">
        <v>19</v>
      </c>
      <c r="K275" s="2" t="str">
        <f>J275*1090.00</f>
        <v>0</v>
      </c>
      <c r="L275" s="5"/>
    </row>
    <row r="276" spans="1:12" customHeight="1" ht="105" outlineLevel="3">
      <c r="A276" s="1"/>
      <c r="B276" s="1">
        <v>883723</v>
      </c>
      <c r="C276" s="1" t="s">
        <v>941</v>
      </c>
      <c r="D276" s="1" t="s">
        <v>942</v>
      </c>
      <c r="E276" s="2" t="s">
        <v>943</v>
      </c>
      <c r="F276" s="2" t="s">
        <v>944</v>
      </c>
      <c r="G276" s="2">
        <v>6</v>
      </c>
      <c r="H276" s="2">
        <v>0</v>
      </c>
      <c r="I276" s="1">
        <v>0</v>
      </c>
      <c r="J276" s="3" t="s">
        <v>19</v>
      </c>
      <c r="K276" s="2" t="str">
        <f>J276*3090.00</f>
        <v>0</v>
      </c>
      <c r="L276" s="5"/>
    </row>
    <row r="277" spans="1:12" customHeight="1" ht="105" outlineLevel="3">
      <c r="A277" s="1"/>
      <c r="B277" s="1">
        <v>883724</v>
      </c>
      <c r="C277" s="1" t="s">
        <v>945</v>
      </c>
      <c r="D277" s="1" t="s">
        <v>946</v>
      </c>
      <c r="E277" s="2" t="s">
        <v>947</v>
      </c>
      <c r="F277" s="2" t="s">
        <v>589</v>
      </c>
      <c r="G277" s="2">
        <v>8</v>
      </c>
      <c r="H277" s="2">
        <v>0</v>
      </c>
      <c r="I277" s="1">
        <v>0</v>
      </c>
      <c r="J277" s="3" t="s">
        <v>19</v>
      </c>
      <c r="K277" s="2" t="str">
        <f>J277*3290.00</f>
        <v>0</v>
      </c>
      <c r="L277" s="5"/>
    </row>
    <row r="278" spans="1:12" customHeight="1" ht="105" outlineLevel="3">
      <c r="A278" s="1"/>
      <c r="B278" s="1">
        <v>883725</v>
      </c>
      <c r="C278" s="1" t="s">
        <v>948</v>
      </c>
      <c r="D278" s="1" t="s">
        <v>949</v>
      </c>
      <c r="E278" s="2" t="s">
        <v>950</v>
      </c>
      <c r="F278" s="2" t="s">
        <v>589</v>
      </c>
      <c r="G278" s="2">
        <v>7</v>
      </c>
      <c r="H278" s="2">
        <v>0</v>
      </c>
      <c r="I278" s="1">
        <v>0</v>
      </c>
      <c r="J278" s="3" t="s">
        <v>19</v>
      </c>
      <c r="K278" s="2" t="str">
        <f>J278*3290.00</f>
        <v>0</v>
      </c>
      <c r="L278" s="5"/>
    </row>
    <row r="279" spans="1:12" customHeight="1" ht="105" outlineLevel="3">
      <c r="A279" s="1"/>
      <c r="B279" s="1">
        <v>883726</v>
      </c>
      <c r="C279" s="1" t="s">
        <v>951</v>
      </c>
      <c r="D279" s="1" t="s">
        <v>952</v>
      </c>
      <c r="E279" s="2" t="s">
        <v>953</v>
      </c>
      <c r="F279" s="2" t="s">
        <v>589</v>
      </c>
      <c r="G279" s="2">
        <v>-10</v>
      </c>
      <c r="H279" s="2">
        <v>0</v>
      </c>
      <c r="I279" s="1">
        <v>0</v>
      </c>
      <c r="J279" s="3" t="s">
        <v>19</v>
      </c>
      <c r="K279" s="2" t="str">
        <f>J279*3290.00</f>
        <v>0</v>
      </c>
      <c r="L279" s="5"/>
    </row>
    <row r="280" spans="1:12" customHeight="1" ht="105" outlineLevel="3">
      <c r="A280" s="1"/>
      <c r="B280" s="1">
        <v>883727</v>
      </c>
      <c r="C280" s="1" t="s">
        <v>954</v>
      </c>
      <c r="D280" s="1" t="s">
        <v>955</v>
      </c>
      <c r="E280" s="2" t="s">
        <v>956</v>
      </c>
      <c r="F280" s="2" t="s">
        <v>957</v>
      </c>
      <c r="G280" s="2">
        <v>0</v>
      </c>
      <c r="H280" s="2">
        <v>0</v>
      </c>
      <c r="I280" s="1">
        <v>0</v>
      </c>
      <c r="J280" s="3" t="s">
        <v>19</v>
      </c>
      <c r="K280" s="2" t="str">
        <f>J280*2290.00</f>
        <v>0</v>
      </c>
      <c r="L280" s="5"/>
    </row>
    <row r="281" spans="1:12" customHeight="1" ht="105" outlineLevel="3">
      <c r="A281" s="1"/>
      <c r="B281" s="1">
        <v>883728</v>
      </c>
      <c r="C281" s="1" t="s">
        <v>958</v>
      </c>
      <c r="D281" s="1" t="s">
        <v>959</v>
      </c>
      <c r="E281" s="2" t="s">
        <v>960</v>
      </c>
      <c r="F281" s="2" t="s">
        <v>957</v>
      </c>
      <c r="G281" s="2">
        <v>0</v>
      </c>
      <c r="H281" s="2">
        <v>0</v>
      </c>
      <c r="I281" s="1">
        <v>0</v>
      </c>
      <c r="J281" s="3" t="s">
        <v>19</v>
      </c>
      <c r="K281" s="2" t="str">
        <f>J281*2290.00</f>
        <v>0</v>
      </c>
      <c r="L281" s="5"/>
    </row>
    <row r="282" spans="1:12" customHeight="1" ht="105" outlineLevel="3">
      <c r="A282" s="1"/>
      <c r="B282" s="1">
        <v>883729</v>
      </c>
      <c r="C282" s="1" t="s">
        <v>961</v>
      </c>
      <c r="D282" s="1" t="s">
        <v>962</v>
      </c>
      <c r="E282" s="2" t="s">
        <v>963</v>
      </c>
      <c r="F282" s="2" t="s">
        <v>957</v>
      </c>
      <c r="G282" s="2" t="s">
        <v>18</v>
      </c>
      <c r="H282" s="2">
        <v>0</v>
      </c>
      <c r="I282" s="1">
        <v>0</v>
      </c>
      <c r="J282" s="3" t="s">
        <v>19</v>
      </c>
      <c r="K282" s="2" t="str">
        <f>J282*2290.00</f>
        <v>0</v>
      </c>
      <c r="L282" s="5"/>
    </row>
    <row r="283" spans="1:12" customHeight="1" ht="105" outlineLevel="3">
      <c r="A283" s="1"/>
      <c r="B283" s="1">
        <v>883730</v>
      </c>
      <c r="C283" s="1" t="s">
        <v>964</v>
      </c>
      <c r="D283" s="1" t="s">
        <v>965</v>
      </c>
      <c r="E283" s="2" t="s">
        <v>966</v>
      </c>
      <c r="F283" s="2" t="s">
        <v>957</v>
      </c>
      <c r="G283" s="2">
        <v>0</v>
      </c>
      <c r="H283" s="2">
        <v>0</v>
      </c>
      <c r="I283" s="1">
        <v>0</v>
      </c>
      <c r="J283" s="3" t="s">
        <v>19</v>
      </c>
      <c r="K283" s="2" t="str">
        <f>J283*2290.00</f>
        <v>0</v>
      </c>
      <c r="L283" s="5"/>
    </row>
    <row r="284" spans="1:12" customHeight="1" ht="105" outlineLevel="3">
      <c r="A284" s="1"/>
      <c r="B284" s="1">
        <v>883731</v>
      </c>
      <c r="C284" s="1" t="s">
        <v>967</v>
      </c>
      <c r="D284" s="1" t="s">
        <v>968</v>
      </c>
      <c r="E284" s="2" t="s">
        <v>969</v>
      </c>
      <c r="F284" s="2" t="s">
        <v>296</v>
      </c>
      <c r="G284" s="2">
        <v>-20</v>
      </c>
      <c r="H284" s="2">
        <v>0</v>
      </c>
      <c r="I284" s="1">
        <v>0</v>
      </c>
      <c r="J284" s="3" t="s">
        <v>19</v>
      </c>
      <c r="K284" s="2" t="str">
        <f>J284*2490.00</f>
        <v>0</v>
      </c>
      <c r="L284" s="5"/>
    </row>
    <row r="285" spans="1:12" customHeight="1" ht="105" outlineLevel="3">
      <c r="A285" s="1"/>
      <c r="B285" s="1">
        <v>883732</v>
      </c>
      <c r="C285" s="1" t="s">
        <v>970</v>
      </c>
      <c r="D285" s="1" t="s">
        <v>971</v>
      </c>
      <c r="E285" s="2" t="s">
        <v>972</v>
      </c>
      <c r="F285" s="2" t="s">
        <v>296</v>
      </c>
      <c r="G285" s="2">
        <v>-20</v>
      </c>
      <c r="H285" s="2">
        <v>0</v>
      </c>
      <c r="I285" s="1">
        <v>0</v>
      </c>
      <c r="J285" s="3" t="s">
        <v>19</v>
      </c>
      <c r="K285" s="2" t="str">
        <f>J285*2490.00</f>
        <v>0</v>
      </c>
      <c r="L285" s="5"/>
    </row>
    <row r="286" spans="1:12" customHeight="1" ht="105" outlineLevel="3">
      <c r="A286" s="1"/>
      <c r="B286" s="1">
        <v>883733</v>
      </c>
      <c r="C286" s="1" t="s">
        <v>973</v>
      </c>
      <c r="D286" s="1" t="s">
        <v>974</v>
      </c>
      <c r="E286" s="2" t="s">
        <v>975</v>
      </c>
      <c r="F286" s="2" t="s">
        <v>296</v>
      </c>
      <c r="G286" s="2">
        <v>-20</v>
      </c>
      <c r="H286" s="2">
        <v>0</v>
      </c>
      <c r="I286" s="1">
        <v>0</v>
      </c>
      <c r="J286" s="3" t="s">
        <v>19</v>
      </c>
      <c r="K286" s="2" t="str">
        <f>J286*2490.00</f>
        <v>0</v>
      </c>
      <c r="L286" s="5"/>
    </row>
    <row r="287" spans="1:12" customHeight="1" ht="105" outlineLevel="3">
      <c r="A287" s="1"/>
      <c r="B287" s="1">
        <v>883734</v>
      </c>
      <c r="C287" s="1" t="s">
        <v>976</v>
      </c>
      <c r="D287" s="1" t="s">
        <v>977</v>
      </c>
      <c r="E287" s="2" t="s">
        <v>978</v>
      </c>
      <c r="F287" s="2" t="s">
        <v>296</v>
      </c>
      <c r="G287" s="2">
        <v>-20</v>
      </c>
      <c r="H287" s="2">
        <v>0</v>
      </c>
      <c r="I287" s="1">
        <v>0</v>
      </c>
      <c r="J287" s="3" t="s">
        <v>19</v>
      </c>
      <c r="K287" s="2" t="str">
        <f>J287*2490.00</f>
        <v>0</v>
      </c>
      <c r="L287" s="5"/>
    </row>
    <row r="288" spans="1:12" customHeight="1" ht="105" outlineLevel="3">
      <c r="A288" s="1"/>
      <c r="B288" s="1">
        <v>883735</v>
      </c>
      <c r="C288" s="1" t="s">
        <v>979</v>
      </c>
      <c r="D288" s="1" t="s">
        <v>980</v>
      </c>
      <c r="E288" s="2" t="s">
        <v>981</v>
      </c>
      <c r="F288" s="2" t="s">
        <v>982</v>
      </c>
      <c r="G288" s="2" t="s">
        <v>18</v>
      </c>
      <c r="H288" s="2">
        <v>0</v>
      </c>
      <c r="I288" s="1">
        <v>0</v>
      </c>
      <c r="J288" s="3" t="s">
        <v>19</v>
      </c>
      <c r="K288" s="2" t="str">
        <f>J288*1890.00</f>
        <v>0</v>
      </c>
      <c r="L288" s="5"/>
    </row>
    <row r="289" spans="1:12" customHeight="1" ht="105" outlineLevel="3">
      <c r="A289" s="1"/>
      <c r="B289" s="1">
        <v>883736</v>
      </c>
      <c r="C289" s="1" t="s">
        <v>983</v>
      </c>
      <c r="D289" s="1" t="s">
        <v>984</v>
      </c>
      <c r="E289" s="2" t="s">
        <v>985</v>
      </c>
      <c r="F289" s="2" t="s">
        <v>957</v>
      </c>
      <c r="G289" s="2" t="s">
        <v>18</v>
      </c>
      <c r="H289" s="2">
        <v>0</v>
      </c>
      <c r="I289" s="1">
        <v>0</v>
      </c>
      <c r="J289" s="3" t="s">
        <v>19</v>
      </c>
      <c r="K289" s="2" t="str">
        <f>J289*2290.00</f>
        <v>0</v>
      </c>
      <c r="L289" s="5"/>
    </row>
    <row r="290" spans="1:12" customHeight="1" ht="105" outlineLevel="3">
      <c r="A290" s="1"/>
      <c r="B290" s="1">
        <v>883737</v>
      </c>
      <c r="C290" s="1" t="s">
        <v>986</v>
      </c>
      <c r="D290" s="1" t="s">
        <v>987</v>
      </c>
      <c r="E290" s="2" t="s">
        <v>988</v>
      </c>
      <c r="F290" s="2" t="s">
        <v>957</v>
      </c>
      <c r="G290" s="2" t="s">
        <v>18</v>
      </c>
      <c r="H290" s="2">
        <v>0</v>
      </c>
      <c r="I290" s="1">
        <v>0</v>
      </c>
      <c r="J290" s="3" t="s">
        <v>19</v>
      </c>
      <c r="K290" s="2" t="str">
        <f>J290*2290.00</f>
        <v>0</v>
      </c>
      <c r="L290" s="5"/>
    </row>
    <row r="291" spans="1:12" customHeight="1" ht="105" outlineLevel="3">
      <c r="A291" s="1"/>
      <c r="B291" s="1">
        <v>883738</v>
      </c>
      <c r="C291" s="1" t="s">
        <v>989</v>
      </c>
      <c r="D291" s="1" t="s">
        <v>990</v>
      </c>
      <c r="E291" s="2" t="s">
        <v>991</v>
      </c>
      <c r="F291" s="2" t="s">
        <v>957</v>
      </c>
      <c r="G291" s="2">
        <v>-40</v>
      </c>
      <c r="H291" s="2">
        <v>0</v>
      </c>
      <c r="I291" s="1">
        <v>0</v>
      </c>
      <c r="J291" s="3" t="s">
        <v>19</v>
      </c>
      <c r="K291" s="2" t="str">
        <f>J291*2290.00</f>
        <v>0</v>
      </c>
      <c r="L291" s="5"/>
    </row>
    <row r="292" spans="1:12" customHeight="1" ht="105" outlineLevel="3">
      <c r="A292" s="1"/>
      <c r="B292" s="1">
        <v>883739</v>
      </c>
      <c r="C292" s="1" t="s">
        <v>992</v>
      </c>
      <c r="D292" s="1" t="s">
        <v>993</v>
      </c>
      <c r="E292" s="2" t="s">
        <v>994</v>
      </c>
      <c r="F292" s="2" t="s">
        <v>995</v>
      </c>
      <c r="G292" s="2" t="s">
        <v>18</v>
      </c>
      <c r="H292" s="2">
        <v>0</v>
      </c>
      <c r="I292" s="1">
        <v>0</v>
      </c>
      <c r="J292" s="3" t="s">
        <v>19</v>
      </c>
      <c r="K292" s="2" t="str">
        <f>J292*1990.00</f>
        <v>0</v>
      </c>
      <c r="L292" s="5"/>
    </row>
    <row r="293" spans="1:12" customHeight="1" ht="105" outlineLevel="3">
      <c r="A293" s="1"/>
      <c r="B293" s="1">
        <v>883740</v>
      </c>
      <c r="C293" s="1" t="s">
        <v>996</v>
      </c>
      <c r="D293" s="1" t="s">
        <v>997</v>
      </c>
      <c r="E293" s="2" t="s">
        <v>998</v>
      </c>
      <c r="F293" s="2" t="s">
        <v>999</v>
      </c>
      <c r="G293" s="2">
        <v>0</v>
      </c>
      <c r="H293" s="2">
        <v>0</v>
      </c>
      <c r="I293" s="1">
        <v>0</v>
      </c>
      <c r="J293" s="3" t="s">
        <v>19</v>
      </c>
      <c r="K293" s="2" t="str">
        <f>J293*2390.00</f>
        <v>0</v>
      </c>
      <c r="L293" s="5"/>
    </row>
    <row r="294" spans="1:12" customHeight="1" ht="105" outlineLevel="3">
      <c r="A294" s="1"/>
      <c r="B294" s="1">
        <v>883741</v>
      </c>
      <c r="C294" s="1" t="s">
        <v>1000</v>
      </c>
      <c r="D294" s="1" t="s">
        <v>1001</v>
      </c>
      <c r="E294" s="2" t="s">
        <v>1002</v>
      </c>
      <c r="F294" s="2" t="s">
        <v>999</v>
      </c>
      <c r="G294" s="2">
        <v>0</v>
      </c>
      <c r="H294" s="2">
        <v>0</v>
      </c>
      <c r="I294" s="1">
        <v>0</v>
      </c>
      <c r="J294" s="3" t="s">
        <v>19</v>
      </c>
      <c r="K294" s="2" t="str">
        <f>J294*2390.00</f>
        <v>0</v>
      </c>
      <c r="L294" s="5"/>
    </row>
    <row r="295" spans="1:12" customHeight="1" ht="105" outlineLevel="3">
      <c r="A295" s="1"/>
      <c r="B295" s="1">
        <v>883742</v>
      </c>
      <c r="C295" s="1" t="s">
        <v>1003</v>
      </c>
      <c r="D295" s="1" t="s">
        <v>1004</v>
      </c>
      <c r="E295" s="2" t="s">
        <v>1005</v>
      </c>
      <c r="F295" s="2" t="s">
        <v>999</v>
      </c>
      <c r="G295" s="2" t="s">
        <v>18</v>
      </c>
      <c r="H295" s="2">
        <v>0</v>
      </c>
      <c r="I295" s="1">
        <v>0</v>
      </c>
      <c r="J295" s="3" t="s">
        <v>19</v>
      </c>
      <c r="K295" s="2" t="str">
        <f>J295*2390.00</f>
        <v>0</v>
      </c>
      <c r="L295" s="5"/>
    </row>
    <row r="296" spans="1:12" customHeight="1" ht="105" outlineLevel="3">
      <c r="A296" s="1"/>
      <c r="B296" s="1">
        <v>883743</v>
      </c>
      <c r="C296" s="1" t="s">
        <v>1006</v>
      </c>
      <c r="D296" s="1" t="s">
        <v>1007</v>
      </c>
      <c r="E296" s="2" t="s">
        <v>1008</v>
      </c>
      <c r="F296" s="2" t="s">
        <v>957</v>
      </c>
      <c r="G296" s="2">
        <v>9</v>
      </c>
      <c r="H296" s="2">
        <v>0</v>
      </c>
      <c r="I296" s="1">
        <v>0</v>
      </c>
      <c r="J296" s="3" t="s">
        <v>19</v>
      </c>
      <c r="K296" s="2" t="str">
        <f>J296*2290.00</f>
        <v>0</v>
      </c>
      <c r="L296" s="5"/>
    </row>
    <row r="297" spans="1:12" customHeight="1" ht="105" outlineLevel="3">
      <c r="A297" s="1"/>
      <c r="B297" s="1">
        <v>883744</v>
      </c>
      <c r="C297" s="1" t="s">
        <v>1009</v>
      </c>
      <c r="D297" s="1" t="s">
        <v>1010</v>
      </c>
      <c r="E297" s="2" t="s">
        <v>1011</v>
      </c>
      <c r="F297" s="2" t="s">
        <v>296</v>
      </c>
      <c r="G297" s="2">
        <v>0</v>
      </c>
      <c r="H297" s="2">
        <v>0</v>
      </c>
      <c r="I297" s="1">
        <v>0</v>
      </c>
      <c r="J297" s="3" t="s">
        <v>19</v>
      </c>
      <c r="K297" s="2" t="str">
        <f>J297*2490.00</f>
        <v>0</v>
      </c>
      <c r="L297" s="5"/>
    </row>
    <row r="298" spans="1:12" customHeight="1" ht="105" outlineLevel="3">
      <c r="A298" s="1"/>
      <c r="B298" s="1">
        <v>883745</v>
      </c>
      <c r="C298" s="1" t="s">
        <v>1012</v>
      </c>
      <c r="D298" s="1" t="s">
        <v>1013</v>
      </c>
      <c r="E298" s="2" t="s">
        <v>1014</v>
      </c>
      <c r="F298" s="2" t="s">
        <v>296</v>
      </c>
      <c r="G298" s="2">
        <v>0</v>
      </c>
      <c r="H298" s="2">
        <v>0</v>
      </c>
      <c r="I298" s="1">
        <v>0</v>
      </c>
      <c r="J298" s="3" t="s">
        <v>19</v>
      </c>
      <c r="K298" s="2" t="str">
        <f>J298*2490.00</f>
        <v>0</v>
      </c>
      <c r="L298" s="5"/>
    </row>
    <row r="299" spans="1:12" customHeight="1" ht="105" outlineLevel="3">
      <c r="A299" s="1"/>
      <c r="B299" s="1">
        <v>883746</v>
      </c>
      <c r="C299" s="1" t="s">
        <v>1015</v>
      </c>
      <c r="D299" s="1" t="s">
        <v>1016</v>
      </c>
      <c r="E299" s="2" t="s">
        <v>1017</v>
      </c>
      <c r="F299" s="2" t="s">
        <v>296</v>
      </c>
      <c r="G299" s="2">
        <v>0</v>
      </c>
      <c r="H299" s="2">
        <v>0</v>
      </c>
      <c r="I299" s="1">
        <v>0</v>
      </c>
      <c r="J299" s="3" t="s">
        <v>19</v>
      </c>
      <c r="K299" s="2" t="str">
        <f>J299*2490.00</f>
        <v>0</v>
      </c>
      <c r="L299" s="5"/>
    </row>
    <row r="300" spans="1:12" outlineLevel="3">
      <c r="A300" s="1"/>
      <c r="B300" s="1">
        <v>960470</v>
      </c>
      <c r="C300" s="1" t="s">
        <v>1018</v>
      </c>
      <c r="D300" s="1" t="s">
        <v>1019</v>
      </c>
      <c r="E300" s="2" t="s">
        <v>1020</v>
      </c>
      <c r="F300" s="2" t="s">
        <v>606</v>
      </c>
      <c r="G300" s="2">
        <v>0</v>
      </c>
      <c r="H300" s="2">
        <v>0</v>
      </c>
      <c r="I300" s="1">
        <v>0</v>
      </c>
      <c r="J300" s="3" t="s">
        <v>1021</v>
      </c>
      <c r="K300" s="2" t="str">
        <f>J300*3190.00</f>
        <v>0</v>
      </c>
      <c r="L300" s="5"/>
    </row>
    <row r="301" spans="1:12" outlineLevel="3">
      <c r="A301" s="1"/>
      <c r="B301" s="1">
        <v>960471</v>
      </c>
      <c r="C301" s="1" t="s">
        <v>1022</v>
      </c>
      <c r="D301" s="1" t="s">
        <v>1023</v>
      </c>
      <c r="E301" s="2" t="s">
        <v>1024</v>
      </c>
      <c r="F301" s="2" t="s">
        <v>593</v>
      </c>
      <c r="G301" s="2" t="s">
        <v>18</v>
      </c>
      <c r="H301" s="2">
        <v>0</v>
      </c>
      <c r="I301" s="1">
        <v>0</v>
      </c>
      <c r="J301" s="3" t="s">
        <v>1021</v>
      </c>
      <c r="K301" s="2" t="str">
        <f>J301*3390.00</f>
        <v>0</v>
      </c>
      <c r="L301" s="5"/>
    </row>
    <row r="302" spans="1:12" outlineLevel="3">
      <c r="A302" s="1"/>
      <c r="B302" s="1">
        <v>960472</v>
      </c>
      <c r="C302" s="1" t="s">
        <v>1025</v>
      </c>
      <c r="D302" s="1" t="s">
        <v>1026</v>
      </c>
      <c r="E302" s="2" t="s">
        <v>1027</v>
      </c>
      <c r="F302" s="2" t="s">
        <v>593</v>
      </c>
      <c r="G302" s="2" t="s">
        <v>18</v>
      </c>
      <c r="H302" s="2">
        <v>0</v>
      </c>
      <c r="I302" s="1">
        <v>0</v>
      </c>
      <c r="J302" s="3" t="s">
        <v>1021</v>
      </c>
      <c r="K302" s="2" t="str">
        <f>J302*3390.00</f>
        <v>0</v>
      </c>
      <c r="L302" s="5"/>
    </row>
    <row r="303" spans="1:12" outlineLevel="3">
      <c r="A303" s="1"/>
      <c r="B303" s="1">
        <v>960473</v>
      </c>
      <c r="C303" s="1" t="s">
        <v>1028</v>
      </c>
      <c r="D303" s="1" t="s">
        <v>1029</v>
      </c>
      <c r="E303" s="2" t="s">
        <v>1030</v>
      </c>
      <c r="F303" s="2" t="s">
        <v>593</v>
      </c>
      <c r="G303" s="2" t="s">
        <v>18</v>
      </c>
      <c r="H303" s="2">
        <v>0</v>
      </c>
      <c r="I303" s="1">
        <v>0</v>
      </c>
      <c r="J303" s="3" t="s">
        <v>1021</v>
      </c>
      <c r="K303" s="2" t="str">
        <f>J303*3390.00</f>
        <v>0</v>
      </c>
      <c r="L303" s="5"/>
    </row>
    <row r="304" spans="1:12" outlineLevel="3">
      <c r="A304" s="1"/>
      <c r="B304" s="1">
        <v>960474</v>
      </c>
      <c r="C304" s="1" t="s">
        <v>1031</v>
      </c>
      <c r="D304" s="1" t="s">
        <v>1032</v>
      </c>
      <c r="E304" s="2" t="s">
        <v>1033</v>
      </c>
      <c r="F304" s="2" t="s">
        <v>898</v>
      </c>
      <c r="G304" s="2">
        <v>0</v>
      </c>
      <c r="H304" s="2">
        <v>0</v>
      </c>
      <c r="I304" s="1">
        <v>0</v>
      </c>
      <c r="J304" s="3" t="s">
        <v>1021</v>
      </c>
      <c r="K304" s="2" t="str">
        <f>J304*5590.00</f>
        <v>0</v>
      </c>
      <c r="L304" s="5"/>
    </row>
    <row r="305" spans="1:12" outlineLevel="3">
      <c r="A305" s="1"/>
      <c r="B305" s="1">
        <v>960475</v>
      </c>
      <c r="C305" s="1" t="s">
        <v>1034</v>
      </c>
      <c r="D305" s="1" t="s">
        <v>1035</v>
      </c>
      <c r="E305" s="2" t="s">
        <v>1036</v>
      </c>
      <c r="F305" s="2" t="s">
        <v>902</v>
      </c>
      <c r="G305" s="2" t="s">
        <v>18</v>
      </c>
      <c r="H305" s="2">
        <v>0</v>
      </c>
      <c r="I305" s="1">
        <v>0</v>
      </c>
      <c r="J305" s="3" t="s">
        <v>1021</v>
      </c>
      <c r="K305" s="2" t="str">
        <f>J305*5790.00</f>
        <v>0</v>
      </c>
      <c r="L305" s="5"/>
    </row>
    <row r="306" spans="1:12" outlineLevel="3">
      <c r="A306" s="1"/>
      <c r="B306" s="1">
        <v>960476</v>
      </c>
      <c r="C306" s="1" t="s">
        <v>1037</v>
      </c>
      <c r="D306" s="1" t="s">
        <v>1038</v>
      </c>
      <c r="E306" s="2" t="s">
        <v>1039</v>
      </c>
      <c r="F306" s="2" t="s">
        <v>902</v>
      </c>
      <c r="G306" s="2" t="s">
        <v>18</v>
      </c>
      <c r="H306" s="2">
        <v>0</v>
      </c>
      <c r="I306" s="1">
        <v>0</v>
      </c>
      <c r="J306" s="3" t="s">
        <v>1021</v>
      </c>
      <c r="K306" s="2" t="str">
        <f>J306*5790.00</f>
        <v>0</v>
      </c>
      <c r="L306" s="5"/>
    </row>
    <row r="307" spans="1:12" outlineLevel="3">
      <c r="A307" s="1"/>
      <c r="B307" s="1">
        <v>960477</v>
      </c>
      <c r="C307" s="1" t="s">
        <v>1040</v>
      </c>
      <c r="D307" s="1" t="s">
        <v>1041</v>
      </c>
      <c r="E307" s="2" t="s">
        <v>1042</v>
      </c>
      <c r="F307" s="2" t="s">
        <v>902</v>
      </c>
      <c r="G307" s="2" t="s">
        <v>18</v>
      </c>
      <c r="H307" s="2">
        <v>0</v>
      </c>
      <c r="I307" s="1">
        <v>0</v>
      </c>
      <c r="J307" s="3" t="s">
        <v>1021</v>
      </c>
      <c r="K307" s="2" t="str">
        <f>J307*5790.00</f>
        <v>0</v>
      </c>
      <c r="L307" s="5"/>
    </row>
    <row r="308" spans="1:12" outlineLevel="3">
      <c r="A308" s="1"/>
      <c r="B308" s="1">
        <v>960478</v>
      </c>
      <c r="C308" s="1" t="s">
        <v>1043</v>
      </c>
      <c r="D308" s="1" t="s">
        <v>1044</v>
      </c>
      <c r="E308" s="2" t="s">
        <v>1045</v>
      </c>
      <c r="F308" s="2" t="s">
        <v>1046</v>
      </c>
      <c r="G308" s="2" t="s">
        <v>18</v>
      </c>
      <c r="H308" s="2">
        <v>0</v>
      </c>
      <c r="I308" s="1">
        <v>0</v>
      </c>
      <c r="J308" s="3" t="s">
        <v>1021</v>
      </c>
      <c r="K308" s="2" t="str">
        <f>J308*890.00</f>
        <v>0</v>
      </c>
      <c r="L308" s="5"/>
    </row>
    <row r="309" spans="1:12" outlineLevel="3">
      <c r="A309" s="1"/>
      <c r="B309" s="1">
        <v>960479</v>
      </c>
      <c r="C309" s="1" t="s">
        <v>1047</v>
      </c>
      <c r="D309" s="1" t="s">
        <v>1048</v>
      </c>
      <c r="E309" s="2" t="s">
        <v>1049</v>
      </c>
      <c r="F309" s="2" t="s">
        <v>1046</v>
      </c>
      <c r="G309" s="2" t="s">
        <v>188</v>
      </c>
      <c r="H309" s="2">
        <v>0</v>
      </c>
      <c r="I309" s="1">
        <v>0</v>
      </c>
      <c r="J309" s="3" t="s">
        <v>1021</v>
      </c>
      <c r="K309" s="2" t="str">
        <f>J309*890.00</f>
        <v>0</v>
      </c>
      <c r="L309" s="5"/>
    </row>
    <row r="310" spans="1:12" outlineLevel="3">
      <c r="A310" s="1"/>
      <c r="B310" s="1">
        <v>960480</v>
      </c>
      <c r="C310" s="1" t="s">
        <v>1050</v>
      </c>
      <c r="D310" s="1" t="s">
        <v>1051</v>
      </c>
      <c r="E310" s="2" t="s">
        <v>1052</v>
      </c>
      <c r="F310" s="2" t="s">
        <v>1046</v>
      </c>
      <c r="G310" s="2" t="s">
        <v>188</v>
      </c>
      <c r="H310" s="2">
        <v>0</v>
      </c>
      <c r="I310" s="1">
        <v>0</v>
      </c>
      <c r="J310" s="3" t="s">
        <v>1021</v>
      </c>
      <c r="K310" s="2" t="str">
        <f>J310*890.00</f>
        <v>0</v>
      </c>
      <c r="L310" s="5"/>
    </row>
    <row r="311" spans="1:12" outlineLevel="3">
      <c r="A311" s="1"/>
      <c r="B311" s="1">
        <v>960481</v>
      </c>
      <c r="C311" s="1" t="s">
        <v>1053</v>
      </c>
      <c r="D311" s="1" t="s">
        <v>1054</v>
      </c>
      <c r="E311" s="2" t="s">
        <v>1055</v>
      </c>
      <c r="F311" s="2" t="s">
        <v>1046</v>
      </c>
      <c r="G311" s="2" t="s">
        <v>188</v>
      </c>
      <c r="H311" s="2">
        <v>0</v>
      </c>
      <c r="I311" s="1">
        <v>0</v>
      </c>
      <c r="J311" s="3" t="s">
        <v>1021</v>
      </c>
      <c r="K311" s="2" t="str">
        <f>J311*890.00</f>
        <v>0</v>
      </c>
      <c r="L311" s="5"/>
    </row>
    <row r="312" spans="1:12" outlineLevel="3">
      <c r="A312" s="1"/>
      <c r="B312" s="1">
        <v>960482</v>
      </c>
      <c r="C312" s="1" t="s">
        <v>1056</v>
      </c>
      <c r="D312" s="1" t="s">
        <v>1057</v>
      </c>
      <c r="E312" s="2" t="s">
        <v>1058</v>
      </c>
      <c r="F312" s="2" t="s">
        <v>1046</v>
      </c>
      <c r="G312" s="2" t="s">
        <v>18</v>
      </c>
      <c r="H312" s="2">
        <v>0</v>
      </c>
      <c r="I312" s="1">
        <v>0</v>
      </c>
      <c r="J312" s="3" t="s">
        <v>1021</v>
      </c>
      <c r="K312" s="2" t="str">
        <f>J312*890.00</f>
        <v>0</v>
      </c>
      <c r="L312" s="5"/>
    </row>
    <row r="313" spans="1:12" outlineLevel="3">
      <c r="A313" s="1"/>
      <c r="B313" s="1">
        <v>960483</v>
      </c>
      <c r="C313" s="1" t="s">
        <v>1059</v>
      </c>
      <c r="D313" s="1" t="s">
        <v>1060</v>
      </c>
      <c r="E313" s="2" t="s">
        <v>1061</v>
      </c>
      <c r="F313" s="2" t="s">
        <v>1046</v>
      </c>
      <c r="G313" s="2" t="s">
        <v>188</v>
      </c>
      <c r="H313" s="2">
        <v>0</v>
      </c>
      <c r="I313" s="1">
        <v>0</v>
      </c>
      <c r="J313" s="3" t="s">
        <v>1021</v>
      </c>
      <c r="K313" s="2" t="str">
        <f>J313*890.00</f>
        <v>0</v>
      </c>
      <c r="L313" s="5"/>
    </row>
    <row r="314" spans="1:12" outlineLevel="3">
      <c r="A314" s="1"/>
      <c r="B314" s="1">
        <v>960484</v>
      </c>
      <c r="C314" s="1" t="s">
        <v>1062</v>
      </c>
      <c r="D314" s="1" t="s">
        <v>1063</v>
      </c>
      <c r="E314" s="2" t="s">
        <v>1064</v>
      </c>
      <c r="F314" s="2" t="s">
        <v>1046</v>
      </c>
      <c r="G314" s="2" t="s">
        <v>188</v>
      </c>
      <c r="H314" s="2">
        <v>0</v>
      </c>
      <c r="I314" s="1">
        <v>0</v>
      </c>
      <c r="J314" s="3" t="s">
        <v>1021</v>
      </c>
      <c r="K314" s="2" t="str">
        <f>J314*890.00</f>
        <v>0</v>
      </c>
      <c r="L314" s="5"/>
    </row>
    <row r="315" spans="1:12" outlineLevel="3">
      <c r="A315" s="1"/>
      <c r="B315" s="1">
        <v>960485</v>
      </c>
      <c r="C315" s="1" t="s">
        <v>1065</v>
      </c>
      <c r="D315" s="1" t="s">
        <v>1066</v>
      </c>
      <c r="E315" s="2" t="s">
        <v>1067</v>
      </c>
      <c r="F315" s="2" t="s">
        <v>1046</v>
      </c>
      <c r="G315" s="2" t="s">
        <v>188</v>
      </c>
      <c r="H315" s="2">
        <v>0</v>
      </c>
      <c r="I315" s="1">
        <v>0</v>
      </c>
      <c r="J315" s="3" t="s">
        <v>1021</v>
      </c>
      <c r="K315" s="2" t="str">
        <f>J315*890.00</f>
        <v>0</v>
      </c>
      <c r="L315" s="5"/>
    </row>
    <row r="316" spans="1:12" outlineLevel="3">
      <c r="A316" s="1"/>
      <c r="B316" s="1">
        <v>960486</v>
      </c>
      <c r="C316" s="1" t="s">
        <v>1068</v>
      </c>
      <c r="D316" s="1" t="s">
        <v>1069</v>
      </c>
      <c r="E316" s="2" t="s">
        <v>1070</v>
      </c>
      <c r="F316" s="2" t="s">
        <v>934</v>
      </c>
      <c r="G316" s="2" t="s">
        <v>18</v>
      </c>
      <c r="H316" s="2">
        <v>0</v>
      </c>
      <c r="I316" s="1">
        <v>0</v>
      </c>
      <c r="J316" s="3" t="s">
        <v>1021</v>
      </c>
      <c r="K316" s="2" t="str">
        <f>J316*1090.00</f>
        <v>0</v>
      </c>
      <c r="L316" s="5"/>
    </row>
    <row r="317" spans="1:12" outlineLevel="3">
      <c r="A317" s="1"/>
      <c r="B317" s="1">
        <v>960487</v>
      </c>
      <c r="C317" s="1" t="s">
        <v>1071</v>
      </c>
      <c r="D317" s="1" t="s">
        <v>1072</v>
      </c>
      <c r="E317" s="2" t="s">
        <v>1073</v>
      </c>
      <c r="F317" s="2" t="s">
        <v>934</v>
      </c>
      <c r="G317" s="2" t="s">
        <v>18</v>
      </c>
      <c r="H317" s="2">
        <v>0</v>
      </c>
      <c r="I317" s="1">
        <v>0</v>
      </c>
      <c r="J317" s="3" t="s">
        <v>1021</v>
      </c>
      <c r="K317" s="2" t="str">
        <f>J317*1090.00</f>
        <v>0</v>
      </c>
      <c r="L317" s="5"/>
    </row>
    <row r="318" spans="1:12" outlineLevel="3">
      <c r="A318" s="1"/>
      <c r="B318" s="1">
        <v>960488</v>
      </c>
      <c r="C318" s="1" t="s">
        <v>1074</v>
      </c>
      <c r="D318" s="1" t="s">
        <v>1075</v>
      </c>
      <c r="E318" s="2" t="s">
        <v>1076</v>
      </c>
      <c r="F318" s="2" t="s">
        <v>934</v>
      </c>
      <c r="G318" s="2" t="s">
        <v>18</v>
      </c>
      <c r="H318" s="2">
        <v>0</v>
      </c>
      <c r="I318" s="1">
        <v>0</v>
      </c>
      <c r="J318" s="3" t="s">
        <v>1021</v>
      </c>
      <c r="K318" s="2" t="str">
        <f>J318*1090.00</f>
        <v>0</v>
      </c>
      <c r="L318" s="5"/>
    </row>
    <row r="319" spans="1:12" outlineLevel="3">
      <c r="A319" s="1"/>
      <c r="B319" s="1">
        <v>960489</v>
      </c>
      <c r="C319" s="1" t="s">
        <v>1077</v>
      </c>
      <c r="D319" s="1" t="s">
        <v>1078</v>
      </c>
      <c r="E319" s="2" t="s">
        <v>1079</v>
      </c>
      <c r="F319" s="2" t="s">
        <v>934</v>
      </c>
      <c r="G319" s="2" t="s">
        <v>18</v>
      </c>
      <c r="H319" s="2">
        <v>0</v>
      </c>
      <c r="I319" s="1">
        <v>0</v>
      </c>
      <c r="J319" s="3" t="s">
        <v>1021</v>
      </c>
      <c r="K319" s="2" t="str">
        <f>J319*1090.00</f>
        <v>0</v>
      </c>
      <c r="L319" s="5"/>
    </row>
    <row r="320" spans="1:12" outlineLevel="3">
      <c r="A320" s="1"/>
      <c r="B320" s="1">
        <v>960490</v>
      </c>
      <c r="C320" s="1" t="s">
        <v>1080</v>
      </c>
      <c r="D320" s="1" t="s">
        <v>1081</v>
      </c>
      <c r="E320" s="2" t="s">
        <v>1082</v>
      </c>
      <c r="F320" s="2" t="s">
        <v>934</v>
      </c>
      <c r="G320" s="2" t="s">
        <v>18</v>
      </c>
      <c r="H320" s="2">
        <v>0</v>
      </c>
      <c r="I320" s="1">
        <v>0</v>
      </c>
      <c r="J320" s="3" t="s">
        <v>1021</v>
      </c>
      <c r="K320" s="2" t="str">
        <f>J320*1090.00</f>
        <v>0</v>
      </c>
      <c r="L320" s="5"/>
    </row>
    <row r="321" spans="1:12" outlineLevel="3">
      <c r="A321" s="1"/>
      <c r="B321" s="1">
        <v>960491</v>
      </c>
      <c r="C321" s="1" t="s">
        <v>1083</v>
      </c>
      <c r="D321" s="1" t="s">
        <v>1084</v>
      </c>
      <c r="E321" s="2" t="s">
        <v>1085</v>
      </c>
      <c r="F321" s="2" t="s">
        <v>934</v>
      </c>
      <c r="G321" s="2" t="s">
        <v>18</v>
      </c>
      <c r="H321" s="2">
        <v>0</v>
      </c>
      <c r="I321" s="1">
        <v>0</v>
      </c>
      <c r="J321" s="3" t="s">
        <v>1021</v>
      </c>
      <c r="K321" s="2" t="str">
        <f>J321*1090.00</f>
        <v>0</v>
      </c>
      <c r="L321" s="5"/>
    </row>
    <row r="322" spans="1:12" outlineLevel="3">
      <c r="A322" s="1"/>
      <c r="B322" s="1">
        <v>960492</v>
      </c>
      <c r="C322" s="1" t="s">
        <v>1086</v>
      </c>
      <c r="D322" s="1" t="s">
        <v>1087</v>
      </c>
      <c r="E322" s="2" t="s">
        <v>1088</v>
      </c>
      <c r="F322" s="2" t="s">
        <v>934</v>
      </c>
      <c r="G322" s="2" t="s">
        <v>18</v>
      </c>
      <c r="H322" s="2">
        <v>0</v>
      </c>
      <c r="I322" s="1">
        <v>0</v>
      </c>
      <c r="J322" s="3" t="s">
        <v>1021</v>
      </c>
      <c r="K322" s="2" t="str">
        <f>J322*1090.00</f>
        <v>0</v>
      </c>
      <c r="L322" s="5"/>
    </row>
    <row r="323" spans="1:12" outlineLevel="3">
      <c r="A323" s="1"/>
      <c r="B323" s="1">
        <v>960493</v>
      </c>
      <c r="C323" s="1" t="s">
        <v>1089</v>
      </c>
      <c r="D323" s="1" t="s">
        <v>1090</v>
      </c>
      <c r="E323" s="2" t="s">
        <v>1091</v>
      </c>
      <c r="F323" s="2" t="s">
        <v>934</v>
      </c>
      <c r="G323" s="2" t="s">
        <v>18</v>
      </c>
      <c r="H323" s="2">
        <v>0</v>
      </c>
      <c r="I323" s="1">
        <v>0</v>
      </c>
      <c r="J323" s="3" t="s">
        <v>1021</v>
      </c>
      <c r="K323" s="2" t="str">
        <f>J323*1090.00</f>
        <v>0</v>
      </c>
      <c r="L323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87:K87"/>
    <mergeCell ref="A179:K179"/>
    <mergeCell ref="A215:K215"/>
    <mergeCell ref="A271:K271"/>
    <mergeCell ref="A4:K4"/>
    <mergeCell ref="A44:K44"/>
    <mergeCell ref="A69:K69"/>
    <mergeCell ref="A78:K78"/>
    <mergeCell ref="A88:K88"/>
    <mergeCell ref="A119:K119"/>
    <mergeCell ref="A159:K159"/>
    <mergeCell ref="A166:K166"/>
    <mergeCell ref="A181:K181"/>
    <mergeCell ref="A189:K189"/>
    <mergeCell ref="A207:K207"/>
    <mergeCell ref="A218:K218"/>
    <mergeCell ref="A228:K228"/>
    <mergeCell ref="A240:K240"/>
    <mergeCell ref="A246:K246"/>
    <mergeCell ref="A261:K261"/>
    <mergeCell ref="A266:K266"/>
    <mergeCell ref="A5:K5"/>
    <mergeCell ref="A26:K26"/>
    <mergeCell ref="A45:K45"/>
    <mergeCell ref="A60:K60"/>
    <mergeCell ref="A89:K89"/>
    <mergeCell ref="A97:K97"/>
    <mergeCell ref="A120:K120"/>
    <mergeCell ref="A146:K14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2026-07-29T23:54:09+03:00</dcterms:created>
  <dcterms:modified xsi:type="dcterms:W3CDTF">2026-07-29T23:54:09+03:00</dcterms:modified>
  <dc:title>Untitled Spreadsheet</dc:title>
  <dc:description/>
  <dc:subject/>
  <cp:keywords/>
  <cp:category/>
</cp:coreProperties>
</file>