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<sst xmlns="http://schemas.openxmlformats.org/spreadsheetml/2006/main" uniqueCount="944">
  <si>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</si>
  <si>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</si>
  <si>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</si>
  <si>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</si>
  <si>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</si>
  <si>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</si>
  <si>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</si>
  <si>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</si>
  <si>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</si>
  <si>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</si>
  <si>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</si>
  <si>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</si>
  <si>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</si>
  <si>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</si>
  <si>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</si>
  <si>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</si>
  <si>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</si>
  <si>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489.39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</si>
  <si>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</si>
  <si>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</si>
  <si>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</si>
  <si>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</si>
  <si>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</si>
  <si>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315.35 руб.</t>
  </si>
  <si>
    <t>RAR-120028</t>
  </si>
  <si>
    <t>VR361</t>
  </si>
  <si>
    <t>Вентиль ручной регулировочный УГЛОВОЙ ВЕРХНИЙ   ViEiR  3/4 (10/60шт)</t>
  </si>
  <si>
    <t>516.16 руб.</t>
  </si>
  <si>
    <t>RAR-120031</t>
  </si>
  <si>
    <t>VR364</t>
  </si>
  <si>
    <t>Вентиль ручной регулировочный ПРЯМОЙ ВЕРХНИЙ  VIEIR  1/2 (10/100шт)</t>
  </si>
  <si>
    <t>352.54 руб.</t>
  </si>
  <si>
    <t>RAR-120032</t>
  </si>
  <si>
    <t>VR366</t>
  </si>
  <si>
    <t>Вентиль ручной регулировочный ПРЯМОЙ ВЕРХНИЙ  VIEIR   3/4 (10/60шт)</t>
  </si>
  <si>
    <t>456.66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</si>
  <si>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</si>
  <si>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</si>
  <si>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</si>
  <si>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648.55 руб.</t>
  </si>
  <si>
    <t>RAR-210001</t>
  </si>
  <si>
    <t>VR278</t>
  </si>
  <si>
    <t>Вентиль ручной регулировочный ПРЯМОЙ ВЕРХНИЙ VIEIR 1/2 (10/60шт)</t>
  </si>
  <si>
    <t>542.94 руб.</t>
  </si>
  <si>
    <t>RAR-210002</t>
  </si>
  <si>
    <t>VR279</t>
  </si>
  <si>
    <t>Вентиль ручной регулировочный ПРЯМОЙ ВЕРХНИЙ VIEIR 3/4 (10/60шт)</t>
  </si>
  <si>
    <t>691.69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</si>
  <si>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</si>
  <si>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</si>
  <si>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</si>
  <si>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</si>
  <si>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</si>
  <si>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</si>
  <si>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</si>
  <si>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644.09 руб.</t>
  </si>
  <si>
    <t>RAR-210010</t>
  </si>
  <si>
    <t>VR304</t>
  </si>
  <si>
    <t>Вентиль ручной регулировки ВЕРХНИЙ ПРЯМОЙ с доп. уплотнением VIEIR 1/2" (10/80шт)</t>
  </si>
  <si>
    <t>667.89 руб.</t>
  </si>
  <si>
    <t>RAR-210011</t>
  </si>
  <si>
    <t>VR305</t>
  </si>
  <si>
    <t>Вентиль ручной регулировки ВЕРХНИЙ ПРЯМОЙ с доп. уплотнением VIEIR 3/4" (10/60шт)</t>
  </si>
  <si>
    <t>865.73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</si>
  <si>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</si>
  <si>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</si>
  <si>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</si>
  <si>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</si>
  <si>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569.71 руб.</t>
  </si>
  <si>
    <t>RAR-210013</t>
  </si>
  <si>
    <t>VR301</t>
  </si>
  <si>
    <t>Вентиль ручной регулировки ВЕРХНИЙ УГЛОВОЙ с доп. уплотнением VIEIR 3/4" (10/60шт)</t>
  </si>
  <si>
    <t>767.55 руб.</t>
  </si>
  <si>
    <t>RAR-210026</t>
  </si>
  <si>
    <t>VR314</t>
  </si>
  <si>
    <t>Вентиль ручной регулировочный УГЛОВОЙ ВЕРХНИЙ 1/2 LUX с доп. уплотнением ViEiR (10/100шт)</t>
  </si>
  <si>
    <t>809.20 руб.</t>
  </si>
  <si>
    <t>RAR-210028</t>
  </si>
  <si>
    <t>VR315</t>
  </si>
  <si>
    <t>Вентиль ручной регулировочный ПРЯМОЙ ВЕРХНИЙ 1/2 LUX с доп. уплотнением ViEiR (10/100шт)</t>
  </si>
  <si>
    <t>856.80 руб.</t>
  </si>
  <si>
    <t>VER-000924</t>
  </si>
  <si>
    <t>VR276-F</t>
  </si>
  <si>
    <t>Вентиль регулировочный угловой верхний, белый 1/2" (80/1шт)</t>
  </si>
  <si>
    <t>519.14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</si>
  <si>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</si>
  <si>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</si>
  <si>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</si>
  <si>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</si>
  <si>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</si>
  <si>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627.73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</si>
  <si>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</si>
  <si>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</si>
  <si>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</si>
  <si>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</si>
  <si>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</si>
  <si>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</si>
  <si>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342.13 руб.</t>
  </si>
  <si>
    <t>RAR-120029</t>
  </si>
  <si>
    <t>VR362</t>
  </si>
  <si>
    <t>Клапан ручной настроечный УГЛОВОЙ НИЖНИЙ   ViEiR 1/2  (10/60шт)</t>
  </si>
  <si>
    <t>284.11 руб.</t>
  </si>
  <si>
    <t>RAR-120030</t>
  </si>
  <si>
    <t>VR363</t>
  </si>
  <si>
    <t>Клапан ручной настроечный УГЛОВОЙ НИЖНИЙ  ViEiR 3/4  (10/60шт)</t>
  </si>
  <si>
    <t>486.41 руб.</t>
  </si>
  <si>
    <t>RAR-120033</t>
  </si>
  <si>
    <t>VR365</t>
  </si>
  <si>
    <t>Клапан ручной настроечный  ПРЯМОЙ НИЖНИЙ   ViEiR 1/2  (10/100шт)</t>
  </si>
  <si>
    <t>339.15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</si>
  <si>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</si>
  <si>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</si>
  <si>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</si>
  <si>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</si>
  <si>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</si>
  <si>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</si>
  <si>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</si>
  <si>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477.49 руб.</t>
  </si>
  <si>
    <t>RAR-210006</t>
  </si>
  <si>
    <t>VR287</t>
  </si>
  <si>
    <t>Клапан ручной настроечный ПРЯМОЙ НИЖНИЙ ViEiR 3/4  (10/60шт)</t>
  </si>
  <si>
    <t>632.19 руб.</t>
  </si>
  <si>
    <t>RAR-210007</t>
  </si>
  <si>
    <t>VR284</t>
  </si>
  <si>
    <t>Клапан ручной настроечный УГЛОВОЙ НИЖНИЙ ViEiR 1/2  (10/60шт)</t>
  </si>
  <si>
    <t>432.86 руб.</t>
  </si>
  <si>
    <t>RAR-210008</t>
  </si>
  <si>
    <t>VR285</t>
  </si>
  <si>
    <t>Клапан ручной настроечный УГЛОВОЙ НИЖНИЙ ViEiR 3/4  (10/60шт)</t>
  </si>
  <si>
    <t>600.95 руб.</t>
  </si>
  <si>
    <t>RAR-210014</t>
  </si>
  <si>
    <t>VR306</t>
  </si>
  <si>
    <t>Клапан ручной настроечный НИЖНИЙ ПРЯМОЙ с доп. уплотнением ViEiR 1/2  (10/80шт)</t>
  </si>
  <si>
    <t>614.34 руб.</t>
  </si>
  <si>
    <t>RAR-210015</t>
  </si>
  <si>
    <t>VR307</t>
  </si>
  <si>
    <t>Клапан ручной настроечный НИЖНИЙ ПРЯМОЙ с доп. уплотнением ViEiR 3/4  (10/60шт)</t>
  </si>
  <si>
    <t>815.15 руб.</t>
  </si>
  <si>
    <t>RAR-210016</t>
  </si>
  <si>
    <t>VR302</t>
  </si>
  <si>
    <t>Клапан ручной настроечный УГЛОВОЙ НИЖНИЙ с доп. уплотнением ViEiR 1/2  (10/80шт)</t>
  </si>
  <si>
    <t>563.76 руб.</t>
  </si>
  <si>
    <t>RAR-210017</t>
  </si>
  <si>
    <t>VR303</t>
  </si>
  <si>
    <t>Клапан ручной настроечный УГЛОВОЙ НИЖНИЙ с доп. уплотнением ViEiR 3/4 (10/60шт)</t>
  </si>
  <si>
    <t>743.75 руб.</t>
  </si>
  <si>
    <t>RAR-210027</t>
  </si>
  <si>
    <t>VR316</t>
  </si>
  <si>
    <t>Клапан ручной настроечный УГЛОВОЙ НИЖНИЙ 1/2 LUX  с доп. уплотнением ViEiR (10/100шт)</t>
  </si>
  <si>
    <t>774.99 руб.</t>
  </si>
  <si>
    <t>RAR-210029</t>
  </si>
  <si>
    <t>VR317</t>
  </si>
  <si>
    <t>831.51 руб.</t>
  </si>
  <si>
    <t>VER-000926</t>
  </si>
  <si>
    <t>VR284-F</t>
  </si>
  <si>
    <t>Вентиль настроечный угловой нижний, белый 1/2" (80/1шт)</t>
  </si>
  <si>
    <t>462.61 руб.</t>
  </si>
  <si>
    <t>VER-000927</t>
  </si>
  <si>
    <t>VR284-С</t>
  </si>
  <si>
    <t>Вентиль настроечный угловой нижний, черный 1/2" (80/1шт)</t>
  </si>
  <si>
    <t>512.70 руб.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</si>
  <si>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</si>
  <si>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</si>
  <si>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</si>
  <si>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</si>
  <si>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</si>
  <si>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1 041.00 руб.</t>
  </si>
  <si>
    <t>&gt;100</t>
  </si>
  <si>
    <t>VLC-611002</t>
  </si>
  <si>
    <t>VT.004.N.05</t>
  </si>
  <si>
    <t>Кран двойной регулировки (КРДП) 3/4" (4 /24шт)</t>
  </si>
  <si>
    <t>2 348.00 руб.</t>
  </si>
  <si>
    <t>VLC-611003</t>
  </si>
  <si>
    <t>VT.007.N.04</t>
  </si>
  <si>
    <t>Клапан ручной угловой 1/2" (7 /105шт)</t>
  </si>
  <si>
    <t>729.00 руб.</t>
  </si>
  <si>
    <t>VLC-611004</t>
  </si>
  <si>
    <t>VT.007.N.05</t>
  </si>
  <si>
    <t>Клапан ручной угловой 3/4"  (7 /56шт)</t>
  </si>
  <si>
    <t>1 288.00 руб.</t>
  </si>
  <si>
    <t>&gt;50</t>
  </si>
  <si>
    <t>VLC-611005</t>
  </si>
  <si>
    <t>VT.007.LN.04</t>
  </si>
  <si>
    <t>Клапан ручной угловой 1/2" (компактный)  (8 /120шт)</t>
  </si>
  <si>
    <t>573.00 руб.</t>
  </si>
  <si>
    <t>&gt;500</t>
  </si>
  <si>
    <t>VLC-611006</t>
  </si>
  <si>
    <t>VT.007.LN.05</t>
  </si>
  <si>
    <t>Клапан ручной угловой 3/4" (компактный)  (6 /72шт)</t>
  </si>
  <si>
    <t>935.00 руб.</t>
  </si>
  <si>
    <t>VLC-611007</t>
  </si>
  <si>
    <t>VT.008.N.04</t>
  </si>
  <si>
    <t>Клапан ручной прямой 1/2"  (9 /108шт)</t>
  </si>
  <si>
    <t>861.00 руб.</t>
  </si>
  <si>
    <t>VLC-611008</t>
  </si>
  <si>
    <t>VT.008.N.05</t>
  </si>
  <si>
    <t>Клапан ручной прямой 3/4"  (6 /48шт)</t>
  </si>
  <si>
    <t>1 474.00 руб.</t>
  </si>
  <si>
    <t>VLC-611009</t>
  </si>
  <si>
    <t>VT.008.LN.04</t>
  </si>
  <si>
    <t>Клапан ручной прямой 1/2" (компактный)  (9 /135шт)</t>
  </si>
  <si>
    <t>632.00 руб.</t>
  </si>
  <si>
    <t>VLC-611010</t>
  </si>
  <si>
    <t>VT.008.LN.05</t>
  </si>
  <si>
    <t>Клапан ручной прямой 3/4" (компактный)  (7 /56шт)</t>
  </si>
  <si>
    <t>1 115.00 руб.</t>
  </si>
  <si>
    <t>VLC-611011</t>
  </si>
  <si>
    <t>VT.011.0.04</t>
  </si>
  <si>
    <t>Колпачок защитный 1/2", для клапанов VT.007/008 (50 /1200шт)</t>
  </si>
  <si>
    <t>14.00 руб.</t>
  </si>
  <si>
    <t>VLC-611012</t>
  </si>
  <si>
    <t>VT.011.0.05</t>
  </si>
  <si>
    <t>Колпачок защитный 3/4", для клапанов VT.007/008 (50 /600шт)</t>
  </si>
  <si>
    <t>19.00 руб.</t>
  </si>
  <si>
    <t>VLC-611013</t>
  </si>
  <si>
    <t>VT.017.N.04</t>
  </si>
  <si>
    <t>Клапан ручной для рад.  угловой 1/2" (9 /135шт)</t>
  </si>
  <si>
    <t>560.00 руб.</t>
  </si>
  <si>
    <t>VLC-611014</t>
  </si>
  <si>
    <t>VT.018.N.04</t>
  </si>
  <si>
    <t>Клапан ручной для рад. прямой 1/2" (9 /135шт)</t>
  </si>
  <si>
    <t>590.00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</si>
  <si>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</si>
  <si>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</si>
  <si>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</si>
  <si>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</si>
  <si>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1 030.00 руб.</t>
  </si>
  <si>
    <t>VLC-611016</t>
  </si>
  <si>
    <t>VT.019.N.05</t>
  </si>
  <si>
    <t>Клапан настроечный угловой 3/4"  (10 /80шт)</t>
  </si>
  <si>
    <t>1 551.00 руб.</t>
  </si>
  <si>
    <t>VLC-611017</t>
  </si>
  <si>
    <t>VT.019.NR.04</t>
  </si>
  <si>
    <t>Клапан настроечный угловой 1/2" (с доп. уплотнением)  (12 /96шт)</t>
  </si>
  <si>
    <t>599.00 руб.</t>
  </si>
  <si>
    <t>VLC-611018</t>
  </si>
  <si>
    <t>VT.019.NER.04</t>
  </si>
  <si>
    <t>Клапан настроечный угловой (с доп. уплотнением) 1/2" * Евроконус</t>
  </si>
  <si>
    <t>595.00 руб.</t>
  </si>
  <si>
    <t>VLC-611019</t>
  </si>
  <si>
    <t>VT.020.N.04</t>
  </si>
  <si>
    <t>Клапан настроечный прямой 1/2"  (10 /80шт)</t>
  </si>
  <si>
    <t>1 159.00 руб.</t>
  </si>
  <si>
    <t>&gt;1000</t>
  </si>
  <si>
    <t>VLC-611020</t>
  </si>
  <si>
    <t>VT.020.N.05</t>
  </si>
  <si>
    <t>Клапан настроечный прямой 3/4" (10 /80шт)</t>
  </si>
  <si>
    <t>1 643.00 руб.</t>
  </si>
  <si>
    <t>VLC-611021</t>
  </si>
  <si>
    <t>VT.020.NR.04</t>
  </si>
  <si>
    <t>Клапан настроечный прямой 1/2" (с доп. уплотнением) (12 /96шт)</t>
  </si>
  <si>
    <t>674.00 руб.</t>
  </si>
  <si>
    <t>VLC-611022</t>
  </si>
  <si>
    <t>VT.020.NER.04</t>
  </si>
  <si>
    <t>Клапан настроечный прямой (с доп. уплотнением) 1/2" * Евроконус</t>
  </si>
  <si>
    <t>631.00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</si>
  <si>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</si>
  <si>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</si>
  <si>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</si>
  <si>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</si>
  <si>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</si>
  <si>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</si>
  <si>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</si>
  <si>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</si>
  <si>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</si>
  <si>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</si>
  <si>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</si>
  <si>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</si>
  <si>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</si>
  <si>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</si>
  <si>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</si>
  <si>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</si>
  <si>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</si>
  <si>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</si>
  <si>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</si>
  <si>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</si>
  <si>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</si>
  <si>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</si>
  <si>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</si>
  <si>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</si>
  <si>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</si>
  <si>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</si>
  <si>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</si>
  <si>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</si>
  <si>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</si>
  <si>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</si>
  <si>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</si>
  <si>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</si>
  <si>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</si>
  <si>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</si>
  <si>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</si>
  <si>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</si>
  <si>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</si>
  <si>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</si>
  <si>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</si>
  <si>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</si>
  <si>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</si>
  <si>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</si>
  <si>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</si>
  <si>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</si>
  <si>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</si>
  <si>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</si>
  <si>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</si>
  <si>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</si>
  <si>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</si>
  <si>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</si>
  <si>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</si>
  <si>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</si>
  <si>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</si>
  <si>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</si>
  <si>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</si>
  <si>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</si>
  <si>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</si>
  <si>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</si>
  <si>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</si>
  <si>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</si>
  <si>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</si>
  <si>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</si>
  <si>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</si>
  <si>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</si>
  <si>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</si>
  <si>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</si>
  <si>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</si>
  <si>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</si>
  <si>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670.86 руб.</t>
  </si>
  <si>
    <t>RAR-120008</t>
  </si>
  <si>
    <t>VR283</t>
  </si>
  <si>
    <t>Клапан термостатический (M30x1,5) ПРЯМОЙ VR 3/4" (1 /60шт)</t>
  </si>
  <si>
    <t>929.69 руб.</t>
  </si>
  <si>
    <t>RAR-120009</t>
  </si>
  <si>
    <t>VR280</t>
  </si>
  <si>
    <t>Клапан термостатический (M30x1,5) УГЛОВОЙ VR 1/2" (10/60шт)</t>
  </si>
  <si>
    <t>629.21 руб.</t>
  </si>
  <si>
    <t>RAR-120010</t>
  </si>
  <si>
    <t>VR281</t>
  </si>
  <si>
    <t>Клапан термостатический (M30x1,5) УГЛОВОЙ VR 3/4" (10/60шт)</t>
  </si>
  <si>
    <t>852.34 руб.</t>
  </si>
  <si>
    <t>RAR-120019</t>
  </si>
  <si>
    <t>VR348</t>
  </si>
  <si>
    <t>Клапан ОСЕВОЙ термостатический (M30X1,5)  1/2" ViEiR (10/60шт)</t>
  </si>
  <si>
    <t>663.43 руб.</t>
  </si>
  <si>
    <t>VER-001082</t>
  </si>
  <si>
    <t>VR280-C</t>
  </si>
  <si>
    <t>Вентиль термостатический угловой верхний, черный 1/2" (80/10шт)</t>
  </si>
  <si>
    <t>658.96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</si>
  <si>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</si>
  <si>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</si>
  <si>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</si>
  <si>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</si>
  <si>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</si>
  <si>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</si>
  <si>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</si>
  <si>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1 475.60 руб.</t>
  </si>
  <si>
    <t>RAR-120002</t>
  </si>
  <si>
    <t>VR313</t>
  </si>
  <si>
    <t>Комплект термостатический VR для подключения рад-ра 3/4 ПРЯМОЙ (3 в 1 ) (1/25шт)</t>
  </si>
  <si>
    <t>1 886.15 руб.</t>
  </si>
  <si>
    <t>RAR-120003</t>
  </si>
  <si>
    <t>VR310</t>
  </si>
  <si>
    <t>Комплект термостатический VR для подключения рад-ра 1/2 УГЛОВОЙ (3 в 1 ) (1/25шт)</t>
  </si>
  <si>
    <t>1 386.35 руб.</t>
  </si>
  <si>
    <t>RAR-120004</t>
  </si>
  <si>
    <t>VR311</t>
  </si>
  <si>
    <t>Комплект термостатический VR для подключения рад-ра 3/4 УГЛОВОЙ (3 в 1 ) (1/25шт)</t>
  </si>
  <si>
    <t>1 779.05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</si>
  <si>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</si>
  <si>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</si>
  <si>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</si>
  <si>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956.46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</si>
  <si>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</si>
  <si>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</si>
  <si>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</si>
  <si>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1 100.75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</si>
  <si>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</si>
  <si>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</si>
  <si>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</si>
  <si>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1 713.60 руб.</t>
  </si>
  <si>
    <t>RAR-120100</t>
  </si>
  <si>
    <t>VR340</t>
  </si>
  <si>
    <t>Комплект ОСЕВОЙ термостатический VR для  рад-ра 1/2 угловой (3 в 1) (1/25шт)</t>
  </si>
  <si>
    <t>1 551.46 руб.</t>
  </si>
  <si>
    <t>VER-000641</t>
  </si>
  <si>
    <t>VR310-F</t>
  </si>
  <si>
    <t>Комплект терморегулирующий 1/2"  УГЛОВОЙ (25/1шт) "ViEiR"</t>
  </si>
  <si>
    <t>1 819.21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</si>
  <si>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</si>
  <si>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</si>
  <si>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</si>
  <si>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</si>
  <si>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</si>
  <si>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1 887.64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</si>
  <si>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</si>
  <si>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</si>
  <si>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</si>
  <si>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</si>
  <si>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</si>
  <si>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</si>
  <si>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</si>
  <si>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</si>
  <si>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</si>
  <si>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</si>
  <si>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</si>
  <si>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1 481.00 руб.</t>
  </si>
  <si>
    <t>VLC-612012</t>
  </si>
  <si>
    <t>VT.031.N.05</t>
  </si>
  <si>
    <t>Клапан термостатический для рад. угловой 3/4" (10 /80шт)</t>
  </si>
  <si>
    <t>2 070.00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</si>
  <si>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</si>
  <si>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</si>
  <si>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</si>
  <si>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</si>
  <si>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</si>
  <si>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</si>
  <si>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</si>
  <si>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</si>
  <si>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</si>
  <si>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</si>
  <si>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</si>
  <si>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</si>
  <si>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</si>
  <si>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</si>
  <si>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</si>
  <si>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</si>
  <si>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</si>
  <si>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</si>
  <si>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</si>
  <si>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</si>
  <si>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</si>
  <si>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</si>
  <si>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</si>
  <si>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</si>
  <si>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</si>
  <si>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</si>
  <si>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</si>
  <si>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1 024.00 руб.</t>
  </si>
  <si>
    <t>VLC-612020</t>
  </si>
  <si>
    <t>VT.033.N.05</t>
  </si>
  <si>
    <t>Клапан термост-ий повышенной пропускной спос-ти угл., 3/4"  (4 /64шт)</t>
  </si>
  <si>
    <t>1 606.00 руб.</t>
  </si>
  <si>
    <t>VLC-612021</t>
  </si>
  <si>
    <t>VT.034.N.04</t>
  </si>
  <si>
    <t>Клапан термост-ий повышенной пропускной спос-ти прям., 1/2"  (8 /96шт)</t>
  </si>
  <si>
    <t>1 094.00 руб.</t>
  </si>
  <si>
    <t>VLC-612022</t>
  </si>
  <si>
    <t>VT.034.N.05</t>
  </si>
  <si>
    <t>Клапан термост-ий повышенной пропускной спос-ти прям., 3/4"  (5 /60шт)</t>
  </si>
  <si>
    <t>1 811.00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</si>
  <si>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</si>
  <si>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</si>
  <si>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</si>
  <si>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</si>
  <si>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</si>
  <si>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</si>
  <si>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</si>
  <si>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</si>
  <si>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</si>
  <si>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</si>
  <si>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1 649.00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</si>
  <si>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</si>
  <si>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</si>
  <si>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</si>
  <si>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2 266.00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</si>
  <si>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</si>
  <si>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</si>
  <si>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</si>
  <si>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1 887.00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</si>
  <si>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</si>
  <si>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</si>
  <si>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</si>
  <si>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</si>
  <si>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</si>
  <si>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</si>
  <si>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</si>
  <si>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757.00 руб.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</si>
  <si>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</si>
  <si>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</si>
  <si>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</si>
  <si>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</si>
  <si>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</si>
  <si>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</si>
  <si>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</si>
  <si>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1 023.00 руб.</t>
  </si>
  <si>
    <t>VLC-900441</t>
  </si>
  <si>
    <t>VT.PTV.30.0</t>
  </si>
  <si>
    <t>Запирающий латунный колпачок для термостатического клапана</t>
  </si>
  <si>
    <t>219.00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</si>
  <si>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</si>
  <si>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</si>
  <si>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</si>
  <si>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</si>
  <si>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2 013.00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</si>
  <si>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</si>
  <si>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</si>
  <si>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</si>
  <si>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2 187.00 руб.</t>
  </si>
  <si>
    <t>VLC-612031</t>
  </si>
  <si>
    <t>VT.047.N.04</t>
  </si>
  <si>
    <t>Клапан с термостатической головкой для рад. угловой 1/2"  (1 /22шт)</t>
  </si>
  <si>
    <t>1 304.00 руб.</t>
  </si>
  <si>
    <t>VLC-612032</t>
  </si>
  <si>
    <t>VT.048.N.04</t>
  </si>
  <si>
    <t>Клапан с термостатической головкой для рад. прямой 1/2"  (1 /22шт)</t>
  </si>
  <si>
    <t>1 350.00 руб.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</si>
  <si>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</si>
  <si>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</si>
  <si>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</si>
  <si>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1 928.00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</si>
  <si>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</si>
  <si>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</si>
  <si>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</si>
  <si>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1 772.00 руб.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</si>
  <si>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</si>
  <si>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</si>
  <si>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</si>
  <si>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</si>
  <si>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</si>
  <si>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</si>
  <si>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</si>
  <si>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</si>
  <si>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</si>
  <si>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</si>
  <si>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</si>
  <si>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</si>
  <si>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</si>
  <si>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</si>
  <si>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</si>
  <si>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</si>
  <si>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</si>
  <si>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</si>
  <si>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</si>
  <si>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</si>
  <si>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</si>
  <si>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</si>
  <si>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</si>
  <si>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</si>
  <si>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</si>
  <si>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</si>
  <si>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</si>
  <si>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</si>
  <si>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</si>
  <si>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</si>
  <si>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</si>
  <si>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</si>
  <si>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</si>
  <si>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</si>
  <si>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</si>
  <si>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</si>
  <si>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</si>
  <si>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</si>
  <si>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</si>
  <si>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</si>
  <si>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</si>
  <si>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</si>
  <si>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</si>
  <si>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</si>
  <si>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</si>
  <si>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</si>
  <si>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</si>
  <si>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</si>
  <si>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</si>
  <si>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</si>
  <si>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</si>
  <si>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</si>
  <si>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</si>
  <si>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</si>
  <si>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</si>
  <si>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</si>
  <si>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</si>
  <si>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</si>
  <si>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</si>
  <si>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</si>
  <si>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</si>
  <si>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</si>
  <si>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</si>
  <si>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</si>
  <si>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</si>
  <si>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</si>
  <si>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</si>
  <si>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</si>
  <si>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</si>
  <si>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</si>
  <si>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</si>
  <si>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</si>
  <si>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</si>
  <si>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</si>
  <si>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</si>
  <si>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</si>
  <si>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</si>
  <si>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</si>
  <si>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</si>
  <si>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</si>
  <si>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</si>
  <si>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</si>
  <si>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</si>
  <si>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</si>
  <si>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</si>
  <si>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</si>
  <si>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</si>
  <si>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</si>
  <si>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</si>
  <si>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</si>
  <si>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</si>
  <si>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</si>
  <si>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Термоголовки VIEIR</t>
  </si>
  <si>
    <t>RAR-120005</t>
  </si>
  <si>
    <t>VR334</t>
  </si>
  <si>
    <t>Термоголовка VR жидкостная M30x1,5 (1 /100шт)</t>
  </si>
  <si>
    <t>318.33 руб.</t>
  </si>
  <si>
    <t>RAR-120006</t>
  </si>
  <si>
    <t>VR292</t>
  </si>
  <si>
    <t>RAR-120011</t>
  </si>
  <si>
    <t>VR288</t>
  </si>
  <si>
    <t>Термоголовка VIEIR жидкостная M30x1,5 (1 /100шт)</t>
  </si>
  <si>
    <t>RAR-120012</t>
  </si>
  <si>
    <t>VR289</t>
  </si>
  <si>
    <t>422.45 руб.</t>
  </si>
  <si>
    <t>RAR-120014</t>
  </si>
  <si>
    <t>VR337</t>
  </si>
  <si>
    <t>307.91 руб.</t>
  </si>
  <si>
    <t>RAR-120015</t>
  </si>
  <si>
    <t>VR336</t>
  </si>
  <si>
    <t>321.30 руб.</t>
  </si>
  <si>
    <t>RAR-120016</t>
  </si>
  <si>
    <t>VR335</t>
  </si>
  <si>
    <t>RAR-120017</t>
  </si>
  <si>
    <t>VR330</t>
  </si>
  <si>
    <t>Термоголовка VIEIR с выносным настенным датчиком температуры жидкостная M30x1,5 (1 /100шт)</t>
  </si>
  <si>
    <t>922.25 руб.</t>
  </si>
  <si>
    <t>RAR-120020</t>
  </si>
  <si>
    <t>VR1125</t>
  </si>
  <si>
    <t>Термоголовка жидкостная (100/1шт)</t>
  </si>
  <si>
    <t>316.84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</si>
  <si>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</si>
  <si>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</si>
  <si>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</si>
  <si>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</si>
  <si>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</si>
  <si>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</si>
  <si>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905.89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</si>
  <si>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</si>
  <si>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</si>
  <si>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</si>
  <si>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</si>
  <si>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</si>
  <si>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</si>
  <si>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523.60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</si>
  <si>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</si>
  <si>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</si>
  <si>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</si>
  <si>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</si>
  <si>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</si>
  <si>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</si>
  <si>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</si>
  <si>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</si>
  <si>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</si>
  <si>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</si>
  <si>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</si>
  <si>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</si>
  <si>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</si>
  <si>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</si>
  <si>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</si>
  <si>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</si>
  <si>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</si>
  <si>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</si>
  <si>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</si>
  <si>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</si>
  <si>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</si>
  <si>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</si>
  <si>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</si>
  <si>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</si>
  <si>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</si>
  <si>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</si>
  <si>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</si>
  <si>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</si>
  <si>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</si>
  <si>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</si>
  <si>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</si>
  <si>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</si>
  <si>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</si>
  <si>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</si>
  <si>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</si>
  <si>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</si>
  <si>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</si>
  <si>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</si>
  <si>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</si>
  <si>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</si>
  <si>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</si>
  <si>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3 389.00 руб.</t>
  </si>
  <si>
    <t>VLC-611024</t>
  </si>
  <si>
    <t>VT.022.N.E04100</t>
  </si>
  <si>
    <t>Инжекторный узел для подкл. рад. 1/2"х100% (5 /40шт)</t>
  </si>
  <si>
    <t>VLC-611025</t>
  </si>
  <si>
    <t>VT.345R.N.05</t>
  </si>
  <si>
    <t>Кран для нижнего подкл. рад. (25 /150шт)</t>
  </si>
  <si>
    <t>570.00 руб.</t>
  </si>
  <si>
    <t>VLC-611026</t>
  </si>
  <si>
    <t>VT.345K.N.E04</t>
  </si>
  <si>
    <t>Узел для нижнего подкл. рад. (комплект) (9 /54шт)</t>
  </si>
  <si>
    <t>1 218.00 руб.</t>
  </si>
  <si>
    <t>VLC-611027</t>
  </si>
  <si>
    <t>VT.345.NA.05</t>
  </si>
  <si>
    <t>Узел нижнего подключения радиатора, угловой (1 /40шт)</t>
  </si>
  <si>
    <t>931.00 руб.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</si>
  <si>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</si>
  <si>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</si>
  <si>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</si>
  <si>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</si>
  <si>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</si>
  <si>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</si>
  <si>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</si>
  <si>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149.00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</si>
  <si>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</si>
  <si>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</si>
  <si>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</si>
  <si>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</si>
  <si>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953.49 руб.</t>
  </si>
  <si>
    <t>RAR-210023</t>
  </si>
  <si>
    <t>VR309</t>
  </si>
  <si>
    <t>Узел для нижн. подкл. рад. угловой (c компл. адаптеров 1/2"), 3/4хЕвроконус (5/50шт)</t>
  </si>
  <si>
    <t>934.15 руб.</t>
  </si>
  <si>
    <t>VER-000637</t>
  </si>
  <si>
    <t>VR308-C</t>
  </si>
  <si>
    <t>Узел нижнего подключения радиатора, 3/4" ПРЯМОЙ ЧЕРНЫЙ с адаптерами (48/1шт)</t>
  </si>
  <si>
    <t>1 191.49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</si>
  <si>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</si>
  <si>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</si>
  <si>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</si>
  <si>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</si>
  <si>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</si>
  <si>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</si>
  <si>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1 161.74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</si>
  <si>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</si>
  <si>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</si>
  <si>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</si>
  <si>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</si>
  <si>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</si>
  <si>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</si>
  <si>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90.74 руб.</t>
  </si>
  <si>
    <t>VER-001155</t>
  </si>
  <si>
    <t>VR1155</t>
  </si>
  <si>
    <t>Узел нижнего подключения для радиатора раздельный прямой 3/4"x1/2"(100/1шт)</t>
  </si>
  <si>
    <t>440.30 руб.</t>
  </si>
  <si>
    <t>VER-001156</t>
  </si>
  <si>
    <t>VR1156</t>
  </si>
  <si>
    <t>Узел нижнего подключения для радиатора раздельный угловой 3/4"x1/2"(100/1шт)</t>
  </si>
  <si>
    <t>493.85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</si>
  <si>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</si>
  <si>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</si>
  <si>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</si>
  <si>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</si>
  <si>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795.00 руб.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</si>
  <si>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</si>
  <si>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</si>
  <si>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</si>
  <si>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4 758.00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</si>
  <si>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</si>
  <si>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</si>
  <si>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</si>
  <si>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4 445.00 руб.</t>
  </si>
  <si>
    <t>VLC-612009</t>
  </si>
  <si>
    <t>VT.025.N.E04050</t>
  </si>
  <si>
    <t>Инжекторный узел для подкл. рад.. 1/2"x50% (5 /40шт)</t>
  </si>
  <si>
    <t>4 459.00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</si>
  <si>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</si>
  <si>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</si>
  <si>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</si>
  <si>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</si>
  <si>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</si>
  <si>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</si>
  <si>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</si>
  <si>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</si>
  <si>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</si>
  <si>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</si>
  <si>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263.29 руб.</t>
  </si>
  <si>
    <t>RAR-120023</t>
  </si>
  <si>
    <t>VR320A</t>
  </si>
  <si>
    <t>Трубка нержавеющая  ф12*450мм  ViEiR (1шт)</t>
  </si>
  <si>
    <t>163.63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</si>
  <si>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</si>
  <si>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</si>
  <si>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</si>
  <si>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931.18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</si>
  <si>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</si>
  <si>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</si>
  <si>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</si>
  <si>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1 192.98 руб.</t>
  </si>
  <si>
    <t>RAR-210021</t>
  </si>
  <si>
    <t>VR350</t>
  </si>
  <si>
    <t>Узел ниж подключ 4-х ходовой двухтруб система 100%  ViEiR (исполь с VR 349 + VR318A (50/1шт)</t>
  </si>
  <si>
    <t>1 277.76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</si>
  <si>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</si>
  <si>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</si>
  <si>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</si>
  <si>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1 612.45 руб.</t>
  </si>
  <si>
    <t>VER-000537</t>
  </si>
  <si>
    <t>VR339</t>
  </si>
  <si>
    <t>Термостатический узел одноточечный нижней установки радиатора 1/2" "ViEiR" (60/1шт)</t>
  </si>
  <si>
    <t>1 786.49 руб.</t>
  </si>
  <si>
    <t>VER-000673</t>
  </si>
  <si>
    <t>VR1620-A</t>
  </si>
  <si>
    <t>Евроконус для узла ручной регулировки 16x2.2" (240/60шт)</t>
  </si>
  <si>
    <t>153.21 руб.</t>
  </si>
  <si>
    <t>VER-000674</t>
  </si>
  <si>
    <t>VR1620-B</t>
  </si>
  <si>
    <t>Евроконус для узла ручной регулировки 16x2.0" (240/60шт)</t>
  </si>
  <si>
    <t>166.60 руб.</t>
  </si>
  <si>
    <t>VER-000930</t>
  </si>
  <si>
    <t>VR349/VR350</t>
  </si>
  <si>
    <t>Комплект термостатический для подключения радиаторов 1/2"x3/4" (25/1пар)</t>
  </si>
  <si>
    <t>1 939.70 руб.</t>
  </si>
  <si>
    <t>VER-001515</t>
  </si>
  <si>
    <t>VR353-2C</t>
  </si>
  <si>
    <t>Универсальный комплект для нижнего подключения G1/2" ЧЕРНЫЙ (24/1шт)</t>
  </si>
  <si>
    <t>2 854.51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</si>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</sst>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f1bf9c30_2770_11ed_a30e_00259070b487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1f13c3ef_37d2_11ef_a5e9_047c1617b143_14e1e176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Relationship Id="rId76" Type="http://schemas.openxmlformats.org/officeDocument/2006/relationships/image" Target="../media/90d55270_86a5_11e9_8101_003048fd731b_0f3c6775_27a6_11ed_a30e_00259070b48776.jpeg"/><Relationship Id="rId77" Type="http://schemas.openxmlformats.org/officeDocument/2006/relationships/image" Target="../media/90d55274_86a5_11e9_8101_003048fd731b_0f3c6776_27a6_11ed_a30e_00259070b48777.jpeg"/><Relationship Id="rId78" Type="http://schemas.openxmlformats.org/officeDocument/2006/relationships/image" Target="../media/90d55278_86a5_11e9_8101_003048fd731b_0f3c6777_27a6_11ed_a30e_00259070b48778.jpeg"/><Relationship Id="rId79" Type="http://schemas.openxmlformats.org/officeDocument/2006/relationships/image" Target="../media/90d5527c_86a5_11e9_8101_003048fd731b_0f3c6778_27a6_11ed_a30e_00259070b48779.jpeg"/><Relationship Id="rId80" Type="http://schemas.openxmlformats.org/officeDocument/2006/relationships/image" Target="../media/365e7133_68f5_11ea_8111_003048fd731b_0f3c6779_27a6_11ed_a30e_00259070b48780.jpeg"/><Relationship Id="rId81" Type="http://schemas.openxmlformats.org/officeDocument/2006/relationships/image" Target="../media/fa083bc1_526f_11ef_a60b_047c1617b143_49c4af1f_056a_11f0_a6fc_047c1617b14381.jpeg"/><Relationship Id="rId82" Type="http://schemas.openxmlformats.org/officeDocument/2006/relationships/image" Target="../media/fa083bc3_526f_11ef_a60b_047c1617b143_49c4af20_056a_11f0_a6fc_047c1617b14382.jpeg"/><Relationship Id="rId83" Type="http://schemas.openxmlformats.org/officeDocument/2006/relationships/image" Target="../media/90d55258_86a5_11e9_8101_003048fd731b_0f3c677e_27a6_11ed_a30e_00259070b48783.jpeg"/><Relationship Id="rId84" Type="http://schemas.openxmlformats.org/officeDocument/2006/relationships/image" Target="../media/90d5525c_86a5_11e9_8101_003048fd731b_0f3c6780_27a6_11ed_a30e_00259070b48784.jpeg"/><Relationship Id="rId85" Type="http://schemas.openxmlformats.org/officeDocument/2006/relationships/image" Target="../media/90d55260_86a5_11e9_8101_003048fd731b_0f3c677d_27a6_11ed_a30e_00259070b48785.jpeg"/><Relationship Id="rId86" Type="http://schemas.openxmlformats.org/officeDocument/2006/relationships/image" Target="../media/90d55264_86a5_11e9_8101_003048fd731b_0f3c677f_27a6_11ed_a30e_00259070b48786.jpeg"/><Relationship Id="rId87" Type="http://schemas.openxmlformats.org/officeDocument/2006/relationships/image" Target="../media/1fcb30d6_5f91_11eb_822d_003048fd731b_0f3c677b_27a6_11ed_a30e_00259070b48787.jpeg"/><Relationship Id="rId88" Type="http://schemas.openxmlformats.org/officeDocument/2006/relationships/image" Target="../media/d0916a72_3f69_11eb_8203_003048fd731b_0f3c677c_27a6_11ed_a30e_00259070b48788.jpeg"/><Relationship Id="rId89" Type="http://schemas.openxmlformats.org/officeDocument/2006/relationships/image" Target="../media/1fcb30d8_5f91_11eb_822d_003048fd731b_cfd40f40_a580_11ee_a526_047c1617b14389.jpeg"/><Relationship Id="rId90" Type="http://schemas.openxmlformats.org/officeDocument/2006/relationships/image" Target="../media/9a4b48a4_e76e_11ea_8188_003048fd731b_0f3c677a_27a6_11ed_a30e_00259070b48790.jpeg"/><Relationship Id="rId91" Type="http://schemas.openxmlformats.org/officeDocument/2006/relationships/image" Target="../media/efe0499e_729c_11ee_a4e3_047c1617b143_cfd40f3e_a580_11ee_a526_047c1617b14391.jpeg"/><Relationship Id="rId92" Type="http://schemas.openxmlformats.org/officeDocument/2006/relationships/image" Target="../media/efe049a0_729c_11ee_a4e3_047c1617b143_cfd40f3c_a580_11ee_a526_047c1617b14392.jpeg"/><Relationship Id="rId93" Type="http://schemas.openxmlformats.org/officeDocument/2006/relationships/image" Target="../media/b44e4278_245f_11f0_a725_047c1617b143_20fe9ce7_793a_11f0_a79f_047c1617b14393.jpeg"/><Relationship Id="rId94" Type="http://schemas.openxmlformats.org/officeDocument/2006/relationships/image" Target="../media/b44e427a_245f_11f0_a725_047c1617b143_26859880_34da_11f0_a73b_047c1617b14394.jpeg"/><Relationship Id="rId95" Type="http://schemas.openxmlformats.org/officeDocument/2006/relationships/image" Target="../media/b44e427c_245f_11f0_a725_047c1617b143_20fe9ce8_793a_11f0_a79f_047c1617b14395.jpeg"/><Relationship Id="rId96" Type="http://schemas.openxmlformats.org/officeDocument/2006/relationships/image" Target="../media/8a41baf1_86a5_11e9_8101_003048fd731b_573396ea_f953_11e9_810b_003048fd731b96.jpeg"/><Relationship Id="rId97" Type="http://schemas.openxmlformats.org/officeDocument/2006/relationships/image" Target="../media/8a41baf5_86a5_11e9_8101_003048fd731b_573396eb_f953_11e9_810b_003048fd731b97.jpeg"/><Relationship Id="rId98" Type="http://schemas.openxmlformats.org/officeDocument/2006/relationships/image" Target="../media/8a41baf9_86a5_11e9_8101_003048fd731b_573396ec_f953_11e9_810b_003048fd731b98.jpeg"/><Relationship Id="rId99" Type="http://schemas.openxmlformats.org/officeDocument/2006/relationships/image" Target="../media/8a41bafd_86a5_11e9_8101_003048fd731b_573396ed_f953_11e9_810b_003048fd731b99.jpeg"/><Relationship Id="rId100" Type="http://schemas.openxmlformats.org/officeDocument/2006/relationships/image" Target="../media/8a41bb01_86a5_11e9_8101_003048fd731b_573396ee_f953_11e9_810b_003048fd731b100.jpeg"/><Relationship Id="rId101" Type="http://schemas.openxmlformats.org/officeDocument/2006/relationships/image" Target="../media/90d551f3_86a5_11e9_8101_003048fd731b_573396ef_f953_11e9_810b_003048fd731b101.jpeg"/><Relationship Id="rId102" Type="http://schemas.openxmlformats.org/officeDocument/2006/relationships/image" Target="../media/90d551f7_86a5_11e9_8101_003048fd731b_573396f0_f953_11e9_810b_003048fd731b102.jpeg"/><Relationship Id="rId103" Type="http://schemas.openxmlformats.org/officeDocument/2006/relationships/image" Target="../media/90d551fb_86a5_11e9_8101_003048fd731b_573396f1_f953_11e9_810b_003048fd731b103.jpeg"/><Relationship Id="rId104" Type="http://schemas.openxmlformats.org/officeDocument/2006/relationships/image" Target="../media/90d551ff_86a5_11e9_8101_003048fd731b_573396f2_f953_11e9_810b_003048fd731b104.jpeg"/><Relationship Id="rId105" Type="http://schemas.openxmlformats.org/officeDocument/2006/relationships/image" Target="../media/90d55203_86a5_11e9_8101_003048fd731b_573396f3_f953_11e9_810b_003048fd731b105.jpeg"/><Relationship Id="rId106" Type="http://schemas.openxmlformats.org/officeDocument/2006/relationships/image" Target="../media/90d55207_86a5_11e9_8101_003048fd731b_573396f4_f953_11e9_810b_003048fd731b106.jpeg"/><Relationship Id="rId107" Type="http://schemas.openxmlformats.org/officeDocument/2006/relationships/image" Target="../media/90d5520b_86a5_11e9_8101_003048fd731b_573396f5_f953_11e9_810b_003048fd731b107.jpeg"/><Relationship Id="rId108" Type="http://schemas.openxmlformats.org/officeDocument/2006/relationships/image" Target="../media/90d5520f_86a5_11e9_8101_003048fd731b_573396f6_f953_11e9_810b_003048fd731b108.jpeg"/><Relationship Id="rId109" Type="http://schemas.openxmlformats.org/officeDocument/2006/relationships/image" Target="../media/90d55213_86a5_11e9_8101_003048fd731b_573396f7_f953_11e9_810b_003048fd731b109.jpeg"/><Relationship Id="rId110" Type="http://schemas.openxmlformats.org/officeDocument/2006/relationships/image" Target="../media/90d55217_86a5_11e9_8101_003048fd731b_573396f8_f953_11e9_810b_003048fd731b110.jpeg"/><Relationship Id="rId111" Type="http://schemas.openxmlformats.org/officeDocument/2006/relationships/image" Target="../media/90d5521b_86a5_11e9_8101_003048fd731b_573396f9_f953_11e9_810b_003048fd731b111.jpeg"/><Relationship Id="rId112" Type="http://schemas.openxmlformats.org/officeDocument/2006/relationships/image" Target="../media/90d5521f_86a5_11e9_8101_003048fd731b_573396fa_f953_11e9_810b_003048fd731b112.jpeg"/><Relationship Id="rId113" Type="http://schemas.openxmlformats.org/officeDocument/2006/relationships/image" Target="../media/90d55223_86a5_11e9_8101_003048fd731b_573396fb_f953_11e9_810b_003048fd731b113.jpeg"/><Relationship Id="rId114" Type="http://schemas.openxmlformats.org/officeDocument/2006/relationships/image" Target="../media/90d55233_86a5_11e9_8101_003048fd731b_57339700_f953_11e9_810b_003048fd731b114.jpeg"/><Relationship Id="rId115" Type="http://schemas.openxmlformats.org/officeDocument/2006/relationships/image" Target="../media/90d55236_86a5_11e9_8101_003048fd731b_57339701_f953_11e9_810b_003048fd731b115.jpeg"/><Relationship Id="rId116" Type="http://schemas.openxmlformats.org/officeDocument/2006/relationships/image" Target="../media/4687ac33_ffbc_11e9_810b_003048fd731b_e24a3642_518a_11ea_810f_003048fd731b116.jpeg"/><Relationship Id="rId117" Type="http://schemas.openxmlformats.org/officeDocument/2006/relationships/image" Target="../media/02a66c50_db0d_11ec_a2a2_00259070b487_cfd40f38_a580_11ee_a526_047c1617b143117.jpeg"/><Relationship Id="rId118" Type="http://schemas.openxmlformats.org/officeDocument/2006/relationships/image" Target="../media/90d55227_86a5_11e9_8101_003048fd731b_573396fc_f953_11e9_810b_003048fd731b118.jpeg"/><Relationship Id="rId119" Type="http://schemas.openxmlformats.org/officeDocument/2006/relationships/image" Target="../media/90d5522a_86a5_11e9_8101_003048fd731b_573396fd_f953_11e9_810b_003048fd731b119.jpeg"/><Relationship Id="rId120" Type="http://schemas.openxmlformats.org/officeDocument/2006/relationships/image" Target="../media/90d5522d_86a5_11e9_8101_003048fd731b_573396fe_f953_11e9_810b_003048fd731b120.jpeg"/><Relationship Id="rId121" Type="http://schemas.openxmlformats.org/officeDocument/2006/relationships/image" Target="../media/90d55230_86a5_11e9_8101_003048fd731b_573396ff_f953_11e9_810b_003048fd731b121.jpeg"/><Relationship Id="rId122" Type="http://schemas.openxmlformats.org/officeDocument/2006/relationships/image" Target="../media/4687ac35_ffbc_11e9_810b_003048fd731b_e24a3644_518a_11ea_810f_003048fd731b122.jpeg"/><Relationship Id="rId123" Type="http://schemas.openxmlformats.org/officeDocument/2006/relationships/image" Target="../media/4687ac37_ffbc_11e9_810b_003048fd731b_e24a3643_518a_11ea_810f_003048fd731b123.jpeg"/><Relationship Id="rId124" Type="http://schemas.openxmlformats.org/officeDocument/2006/relationships/image" Target="../media/970a8f7a_ceda_11eb_82cb_003048fd731b_60261d27_27aa_11ed_a30e_00259070b487124.jpeg"/><Relationship Id="rId125" Type="http://schemas.openxmlformats.org/officeDocument/2006/relationships/image" Target="../media/970a8f7c_ceda_11eb_82cb_003048fd731b_60261d28_27aa_11ed_a30e_00259070b487125.jpeg"/><Relationship Id="rId126" Type="http://schemas.openxmlformats.org/officeDocument/2006/relationships/image" Target="../media/970a8f7e_ceda_11eb_82cb_003048fd731b_60261d29_27aa_11ed_a30e_00259070b487126.jpeg"/><Relationship Id="rId127" Type="http://schemas.openxmlformats.org/officeDocument/2006/relationships/image" Target="../media/970a8f80_ceda_11eb_82cb_003048fd731b_cfd40f4d_a580_11ee_a526_047c1617b143127.jpeg"/><Relationship Id="rId128" Type="http://schemas.openxmlformats.org/officeDocument/2006/relationships/image" Target="../media/970a8f82_ceda_11eb_82cb_003048fd731b_cfd40f4e_a580_11ee_a526_047c1617b143128.jpeg"/><Relationship Id="rId129" Type="http://schemas.openxmlformats.org/officeDocument/2006/relationships/image" Target="../media/970a8f84_ceda_11eb_82cb_003048fd731b_cfd40f4f_a580_11ee_a526_047c1617b143129.jpeg"/><Relationship Id="rId130" Type="http://schemas.openxmlformats.org/officeDocument/2006/relationships/image" Target="../media/8dd42953_29e9_11ee_a486_047c1617b143_f742781c_a580_11ee_a526_047c1617b143130.jpeg"/><Relationship Id="rId131" Type="http://schemas.openxmlformats.org/officeDocument/2006/relationships/image" Target="../media/8dd42955_29e9_11ee_a486_047c1617b143_f742781e_a580_11ee_a526_047c1617b143131.jpeg"/><Relationship Id="rId132" Type="http://schemas.openxmlformats.org/officeDocument/2006/relationships/image" Target="../media/8dd42957_29e9_11ee_a486_047c1617b143_f742781a_a580_11ee_a526_047c1617b143132.jpeg"/><Relationship Id="rId133" Type="http://schemas.openxmlformats.org/officeDocument/2006/relationships/image" Target="../media/04b67c2b_2a11_11ee_a486_047c1617b143_f7427818_a580_11ee_a526_047c1617b143133.jpeg"/><Relationship Id="rId134" Type="http://schemas.openxmlformats.org/officeDocument/2006/relationships/image" Target="../media/04b67c2d_2a11_11ee_a486_047c1617b143_f74277fe_a580_11ee_a526_047c1617b143134.jpeg"/><Relationship Id="rId135" Type="http://schemas.openxmlformats.org/officeDocument/2006/relationships/image" Target="../media/04b67c2f_2a11_11ee_a486_047c1617b143_f74277fc_a580_11ee_a526_047c1617b143135.jpeg"/><Relationship Id="rId136" Type="http://schemas.openxmlformats.org/officeDocument/2006/relationships/image" Target="../media/04b67c31_2a11_11ee_a486_047c1617b143_f74277fa_a580_11ee_a526_047c1617b143136.jpeg"/><Relationship Id="rId137" Type="http://schemas.openxmlformats.org/officeDocument/2006/relationships/image" Target="../media/04b67c33_2a11_11ee_a486_047c1617b143_f74277f8_a580_11ee_a526_047c1617b143137.jpeg"/><Relationship Id="rId138" Type="http://schemas.openxmlformats.org/officeDocument/2006/relationships/image" Target="../media/04b67c4d_2a11_11ee_a486_047c1617b143_f7427804_a580_11ee_a526_047c1617b143138.jpeg"/><Relationship Id="rId139" Type="http://schemas.openxmlformats.org/officeDocument/2006/relationships/image" Target="../media/04b67c4f_2a11_11ee_a486_047c1617b143_f7427806_a580_11ee_a526_047c1617b143139.jpeg"/><Relationship Id="rId140" Type="http://schemas.openxmlformats.org/officeDocument/2006/relationships/image" Target="../media/04b67c51_2a11_11ee_a486_047c1617b143_f7427802_a580_11ee_a526_047c1617b143140.jpeg"/><Relationship Id="rId141" Type="http://schemas.openxmlformats.org/officeDocument/2006/relationships/image" Target="../media/04b67c53_2a11_11ee_a486_047c1617b143_f7427800_a580_11ee_a526_047c1617b143141.jpeg"/><Relationship Id="rId142" Type="http://schemas.openxmlformats.org/officeDocument/2006/relationships/image" Target="../media/3d53e99d_449e_11f0_a750_047c1617b143_e06885a1_ce73_11f0_a80e_047c1617b143142.jpeg"/><Relationship Id="rId143" Type="http://schemas.openxmlformats.org/officeDocument/2006/relationships/image" Target="../media/8a41bad0_86a5_11e9_8101_003048fd731b_573396e1_f953_11e9_810b_003048fd731b143.jpeg"/><Relationship Id="rId144" Type="http://schemas.openxmlformats.org/officeDocument/2006/relationships/image" Target="../media/8a41bad4_86a5_11e9_8101_003048fd731b_573396e2_f953_11e9_810b_003048fd731b144.jpeg"/><Relationship Id="rId145" Type="http://schemas.openxmlformats.org/officeDocument/2006/relationships/image" Target="../media/8a41bad8_86a5_11e9_8101_003048fd731b_573396e3_f953_11e9_810b_003048fd731b145.jpeg"/><Relationship Id="rId146" Type="http://schemas.openxmlformats.org/officeDocument/2006/relationships/image" Target="../media/8a41badb_86a5_11e9_8101_003048fd731b_573396e4_f953_11e9_810b_003048fd731b146.jpeg"/><Relationship Id="rId147" Type="http://schemas.openxmlformats.org/officeDocument/2006/relationships/image" Target="../media/8a41badf_86a5_11e9_8101_003048fd731b_573396e5_f953_11e9_810b_003048fd731b147.jpeg"/><Relationship Id="rId148" Type="http://schemas.openxmlformats.org/officeDocument/2006/relationships/image" Target="../media/90d55268_86a5_11e9_8101_003048fd731b_0f3c6782_27a6_11ed_a30e_00259070b487148.jpeg"/><Relationship Id="rId149" Type="http://schemas.openxmlformats.org/officeDocument/2006/relationships/image" Target="../media/90d5526c_86a5_11e9_8101_003048fd731b_60261cf2_27aa_11ed_a30e_00259070b487149.jpeg"/><Relationship Id="rId150" Type="http://schemas.openxmlformats.org/officeDocument/2006/relationships/image" Target="../media/365e7123_68f5_11ea_8111_003048fd731b_60261cf3_27aa_11ed_a30e_00259070b487150.jpeg"/><Relationship Id="rId151" Type="http://schemas.openxmlformats.org/officeDocument/2006/relationships/image" Target="../media/365e7125_68f5_11ea_8111_003048fd731b_60261cf4_27aa_11ed_a30e_00259070b487151.jpeg"/><Relationship Id="rId152" Type="http://schemas.openxmlformats.org/officeDocument/2006/relationships/image" Target="../media/365e7129_68f5_11ea_8111_003048fd731b_0f3c6783_27a6_11ed_a30e_00259070b487152.jpeg"/><Relationship Id="rId153" Type="http://schemas.openxmlformats.org/officeDocument/2006/relationships/image" Target="../media/365e712b_68f5_11ea_8111_003048fd731b_0f3c6781_27a6_11ed_a30e_00259070b487153.jpeg"/><Relationship Id="rId154" Type="http://schemas.openxmlformats.org/officeDocument/2006/relationships/image" Target="../media/365e712d_68f5_11ea_8111_003048fd731b_60261cf1_27aa_11ed_a30e_00259070b487154.jpeg"/><Relationship Id="rId155" Type="http://schemas.openxmlformats.org/officeDocument/2006/relationships/image" Target="../media/365e712f_68f5_11ea_8111_003048fd731b_60261cf7_27aa_11ed_a30e_00259070b487155.jpeg"/><Relationship Id="rId156" Type="http://schemas.openxmlformats.org/officeDocument/2006/relationships/image" Target="../media/1fcb30aa_5f91_11eb_822d_003048fd731b_60261cf0_27aa_11ed_a30e_00259070b487156.jpeg"/><Relationship Id="rId157" Type="http://schemas.openxmlformats.org/officeDocument/2006/relationships/image" Target="../media/1fcb30ac_5f91_11eb_822d_003048fd731b_60261cee_27aa_11ed_a30e_00259070b487157.jpeg"/><Relationship Id="rId158" Type="http://schemas.openxmlformats.org/officeDocument/2006/relationships/image" Target="../media/1fcb30e2_5f91_11eb_822d_003048fd731b_60261cf6_27aa_11ed_a30e_00259070b487158.jpeg"/><Relationship Id="rId159" Type="http://schemas.openxmlformats.org/officeDocument/2006/relationships/image" Target="../media/1fcb30e4_5f91_11eb_822d_003048fd731b_60261cf5_27aa_11ed_a30e_00259070b487159.jpeg"/><Relationship Id="rId160" Type="http://schemas.openxmlformats.org/officeDocument/2006/relationships/image" Target="../media/970a8f86_ceda_11eb_82cb_003048fd731b_a1555431_602e_11ec_a20b_00259070b487160.jpeg"/><Relationship Id="rId161" Type="http://schemas.openxmlformats.org/officeDocument/2006/relationships/image" Target="../media/970a8f88_ceda_11eb_82cb_003048fd731b_a1555432_602e_11ec_a20b_00259070b487161.jpeg"/><Relationship Id="rId162" Type="http://schemas.openxmlformats.org/officeDocument/2006/relationships/image" Target="../media/b31ecf0d_4aa8_11ed_a349_00259070b484_cfd40f50_a580_11ee_a526_047c1617b143162.jpeg"/><Relationship Id="rId163" Type="http://schemas.openxmlformats.org/officeDocument/2006/relationships/image" Target="../media/b31ecf0f_4aa8_11ed_a349_00259070b484_cfd40f51_a580_11ee_a526_047c1617b143163.jpeg"/><Relationship Id="rId164" Type="http://schemas.openxmlformats.org/officeDocument/2006/relationships/image" Target="../media/b31ecf11_4aa8_11ed_a349_00259070b484_cfd40f52_a580_11ee_a526_047c1617b143164.jpeg"/><Relationship Id="rId165" Type="http://schemas.openxmlformats.org/officeDocument/2006/relationships/image" Target="../media/b31ecf13_4aa8_11ed_a349_00259070b484_cfd40f53_a580_11ee_a526_047c1617b143165.jpeg"/><Relationship Id="rId166" Type="http://schemas.openxmlformats.org/officeDocument/2006/relationships/image" Target="../media/c51e6cd6_a3c0_11ed_a3cf_047c1617b143_cfd40f54_a580_11ee_a526_047c1617b143166.jpeg"/><Relationship Id="rId167" Type="http://schemas.openxmlformats.org/officeDocument/2006/relationships/image" Target="../media/f6f0e4a9_c920_11ee_a554_047c1617b143_444b1c82_5a46_11f0_a775_047c1617b143167.jpeg"/><Relationship Id="rId168" Type="http://schemas.openxmlformats.org/officeDocument/2006/relationships/image" Target="../media/f6f0e4ab_c920_11ee_a554_047c1617b143_444b1c84_5a46_11f0_a775_047c1617b143168.jpeg"/><Relationship Id="rId169" Type="http://schemas.openxmlformats.org/officeDocument/2006/relationships/image" Target="../media/90d552da_86a5_11e9_8101_003048fd731b_f6cf4dcf_a596_11ee_a526_047c1617b143169.jpeg"/><Relationship Id="rId170" Type="http://schemas.openxmlformats.org/officeDocument/2006/relationships/image" Target="../media/90d552de_86a5_11e9_8101_003048fd731b_c020807c_c056_11ee_a549_047c1617b143170.jpeg"/><Relationship Id="rId171" Type="http://schemas.openxmlformats.org/officeDocument/2006/relationships/image" Target="../media/90d552e2_86a5_11e9_8101_003048fd731b_4b3c1d6c_5a46_11f0_a775_047c1617b143171.jpeg"/><Relationship Id="rId172" Type="http://schemas.openxmlformats.org/officeDocument/2006/relationships/image" Target="../media/90d552e6_86a5_11e9_8101_003048fd731b_4b3c1d70_5a46_11f0_a775_047c1617b143172.jpeg"/><Relationship Id="rId173" Type="http://schemas.openxmlformats.org/officeDocument/2006/relationships/image" Target="../media/90d552ea_86a5_11e9_8101_003048fd731b_4b3c1d74_5a46_11f0_a775_047c1617b143173.jpeg"/><Relationship Id="rId174" Type="http://schemas.openxmlformats.org/officeDocument/2006/relationships/image" Target="../media/90d552ed_86a5_11e9_8101_003048fd731b_4b3c1d78_5a46_11f0_a775_047c1617b143174.jpeg"/><Relationship Id="rId175" Type="http://schemas.openxmlformats.org/officeDocument/2006/relationships/image" Target="../media/90d552f1_86a5_11e9_8101_003048fd731b_f6cf4db3_a596_11ee_a526_047c1617b143175.jpeg"/><Relationship Id="rId176" Type="http://schemas.openxmlformats.org/officeDocument/2006/relationships/image" Target="../media/dab7a769_3767_11ea_810f_003048fd731b_f74277e3_a580_11ee_a526_047c1617b143176.jpeg"/><Relationship Id="rId177" Type="http://schemas.openxmlformats.org/officeDocument/2006/relationships/image" Target="../media/365e714d_68f5_11ea_8111_003048fd731b_f74277df_a580_11ee_a526_047c1617b143177.jpeg"/><Relationship Id="rId178" Type="http://schemas.openxmlformats.org/officeDocument/2006/relationships/image" Target="../media/efe04996_729c_11ee_a4e3_047c1617b143_cfd40f26_a580_11ee_a526_047c1617b143178.jpeg"/><Relationship Id="rId179" Type="http://schemas.openxmlformats.org/officeDocument/2006/relationships/image" Target="../media/efe04998_729c_11ee_a4e3_047c1617b143_cfd40f29_a580_11ee_a526_047c1617b143179.jpeg"/><Relationship Id="rId180" Type="http://schemas.openxmlformats.org/officeDocument/2006/relationships/image" Target="../media/efe0499a_729c_11ee_a4e3_047c1617b143_cfd40f2c_a580_11ee_a526_047c1617b143180.jpeg"/><Relationship Id="rId181" Type="http://schemas.openxmlformats.org/officeDocument/2006/relationships/image" Target="../media/efe0499c_729c_11ee_a4e3_047c1617b143_cfd40f2f_a580_11ee_a526_047c1617b143181.jpeg"/><Relationship Id="rId182" Type="http://schemas.openxmlformats.org/officeDocument/2006/relationships/image" Target="../media/4bc12b6e_b632_11ee_a53c_047c1617b143_20fe9ce9_793a_11f0_a79f_047c1617b143182.jpeg"/><Relationship Id="rId183" Type="http://schemas.openxmlformats.org/officeDocument/2006/relationships/image" Target="../media/5a6d7b2b_847d_11ef_a64e_047c1617b143_1b5db36a_f93d_11ef_a6ea_047c1617b143183.jpeg"/><Relationship Id="rId184" Type="http://schemas.openxmlformats.org/officeDocument/2006/relationships/image" Target="../media/5a6d7b2d_847d_11ef_a64e_047c1617b143_64c8bb40_5a46_11f0_a775_047c1617b143184.jpeg"/><Relationship Id="rId185" Type="http://schemas.openxmlformats.org/officeDocument/2006/relationships/image" Target="../media/8a41bacd_86a5_11e9_8101_003048fd731b_573396e0_f953_11e9_810b_003048fd731b185.jpeg"/><Relationship Id="rId186" Type="http://schemas.openxmlformats.org/officeDocument/2006/relationships/image" Target="../media/8a41bae3_86a5_11e9_8101_003048fd731b_573396e6_f953_11e9_810b_003048fd731b186.jpeg"/><Relationship Id="rId187" Type="http://schemas.openxmlformats.org/officeDocument/2006/relationships/image" Target="../media/8a41bae6_86a5_11e9_8101_003048fd731b_573396e7_f953_11e9_810b_003048fd731b187.jpeg"/><Relationship Id="rId188" Type="http://schemas.openxmlformats.org/officeDocument/2006/relationships/image" Target="../media/8a41bae9_86a5_11e9_8101_003048fd731b_573396e8_f953_11e9_810b_003048fd731b188.jpeg"/><Relationship Id="rId189" Type="http://schemas.openxmlformats.org/officeDocument/2006/relationships/image" Target="../media/8a41baed_86a5_11e9_8101_003048fd731b_573396e9_f953_11e9_810b_003048fd731b189.jpeg"/><Relationship Id="rId190" Type="http://schemas.openxmlformats.org/officeDocument/2006/relationships/image" Target="../media/365e7131_68f5_11ea_8111_003048fd731b_cfd40f49_a580_11ee_a526_047c1617b143190.jpeg"/><Relationship Id="rId191" Type="http://schemas.openxmlformats.org/officeDocument/2006/relationships/image" Target="../media/b3858dbf_8705_11ea_8112_003048fd731b_60261cf9_27aa_11ed_a30e_00259070b487191.jpeg"/><Relationship Id="rId192" Type="http://schemas.openxmlformats.org/officeDocument/2006/relationships/image" Target="../media/1fcb30b8_5f91_11eb_822d_003048fd731b_60261cf8_27aa_11ed_a30e_00259070b487192.jpeg"/><Relationship Id="rId193" Type="http://schemas.openxmlformats.org/officeDocument/2006/relationships/image" Target="../media/365e7145_68f5_11ea_8111_003048fd731b_60261cfb_27aa_11ed_a30e_00259070b487193.png"/><Relationship Id="rId194" Type="http://schemas.openxmlformats.org/officeDocument/2006/relationships/image" Target="../media/365e7147_68f5_11ea_8111_003048fd731b_60261cfd_27aa_11ed_a30e_00259070b487194.jpeg"/><Relationship Id="rId195" Type="http://schemas.openxmlformats.org/officeDocument/2006/relationships/image" Target="../media/365e7149_68f5_11ea_8111_003048fd731b_21d4f571_793a_11f0_a79f_047c1617b143195.jpeg"/><Relationship Id="rId196" Type="http://schemas.openxmlformats.org/officeDocument/2006/relationships/image" Target="../media/365e714b_68f5_11ea_8111_003048fd731b_60261d01_27aa_11ed_a30e_00259070b487196.jpeg"/><Relationship Id="rId197" Type="http://schemas.openxmlformats.org/officeDocument/2006/relationships/image" Target="../media/e3f40c0c_5308_11ee_a4bb_047c1617b143_cfd40f43_a580_11ee_a526_047c1617b143197.jpeg"/><Relationship Id="rId198" Type="http://schemas.openxmlformats.org/officeDocument/2006/relationships/image" Target="../media/4bf92f36_b620_11ee_a53c_047c1617b143_20fe9ced_793a_11f0_a79f_047c1617b143198.jpeg"/><Relationship Id="rId199" Type="http://schemas.openxmlformats.org/officeDocument/2006/relationships/image" Target="../media/4bf92f38_b620_11ee_a53c_047c1617b143_20fe9ceb_793a_11f0_a79f_047c1617b143199.jpeg"/><Relationship Id="rId200" Type="http://schemas.openxmlformats.org/officeDocument/2006/relationships/image" Target="../media/1f13c3f5_37d2_11ef_a5e9_047c1617b143_20fe9cef_793a_11f0_a79f_047c1617b143200.jpeg"/><Relationship Id="rId201" Type="http://schemas.openxmlformats.org/officeDocument/2006/relationships/image" Target="../media/b44e4272_245f_11f0_a725_047c1617b143_26859881_34da_11f0_a73b_047c1617b143201.jpeg"/><Relationship Id="rId202" Type="http://schemas.openxmlformats.org/officeDocument/2006/relationships/image" Target="../media/b44e4274_245f_11f0_a725_047c1617b143_26859882_34da_11f0_a73b_047c1617b143202.jpeg"/><Relationship Id="rId203" Type="http://schemas.openxmlformats.org/officeDocument/2006/relationships/image" Target="../media/b44e4276_245f_11f0_a725_047c1617b143_26859883_34da_11f0_a73b_047c1617b143203.jpeg"/><Relationship Id="rId204" Type="http://schemas.openxmlformats.org/officeDocument/2006/relationships/image" Target="../media/04b67c45_2a11_11ee_a486_047c1617b143_f742780c_a580_11ee_a526_047c1617b143204.jpeg"/><Relationship Id="rId205" Type="http://schemas.openxmlformats.org/officeDocument/2006/relationships/image" Target="../media/04b67c47_2a11_11ee_a486_047c1617b143_f742780e_a580_11ee_a526_047c1617b143205.jpeg"/><Relationship Id="rId206" Type="http://schemas.openxmlformats.org/officeDocument/2006/relationships/image" Target="../media/04b67c49_2a11_11ee_a486_047c1617b143_f742780a_a580_11ee_a526_047c1617b143206.jpeg"/><Relationship Id="rId207" Type="http://schemas.openxmlformats.org/officeDocument/2006/relationships/image" Target="../media/04b67c4b_2a11_11ee_a486_047c1617b143_f7427808_a580_11ee_a526_047c1617b143207.jpeg"/><Relationship Id="rId208" Type="http://schemas.openxmlformats.org/officeDocument/2006/relationships/image" Target="../media/1af32de6_ce2b_11f0_a80d_047c1617b143_ab7d8fff_d05b_11f0_a810_047c1617b143208.jpeg"/><Relationship Id="rId209" Type="http://schemas.openxmlformats.org/officeDocument/2006/relationships/image" Target="../media/1af32de8_ce2b_11f0_a80d_047c1617b143_ab7d8ff8_d05b_11f0_a810_047c1617b143209.jpeg"/><Relationship Id="rId210" Type="http://schemas.openxmlformats.org/officeDocument/2006/relationships/image" Target="../media/1af32dea_ce2b_11f0_a80d_047c1617b143_ab7d8ff9_d05b_11f0_a810_047c1617b143210.jpeg"/><Relationship Id="rId211" Type="http://schemas.openxmlformats.org/officeDocument/2006/relationships/image" Target="../media/64a78724_648f_11ef_a623_047c1617b143_0c97c911_66bd_11ef_a626_047c1617b143211.jpeg"/><Relationship Id="rId212" Type="http://schemas.openxmlformats.org/officeDocument/2006/relationships/image" Target="../media/64a78726_648f_11ef_a623_047c1617b143_0c97c912_66bd_11ef_a626_047c1617b143212.jpeg"/><Relationship Id="rId213" Type="http://schemas.openxmlformats.org/officeDocument/2006/relationships/image" Target="../media/64a78728_648f_11ef_a623_047c1617b143_0c97c913_66bd_11ef_a626_047c1617b143213.jpeg"/><Relationship Id="rId214" Type="http://schemas.openxmlformats.org/officeDocument/2006/relationships/image" Target="../media/64a7872a_648f_11ef_a623_047c1617b143_0c97c914_66bd_11ef_a626_047c1617b143214.jpeg"/><Relationship Id="rId215" Type="http://schemas.openxmlformats.org/officeDocument/2006/relationships/image" Target="../media/64a7872c_648f_11ef_a623_047c1617b143_0c97c915_66bd_11ef_a626_047c1617b143215.jpeg"/><Relationship Id="rId216" Type="http://schemas.openxmlformats.org/officeDocument/2006/relationships/image" Target="../media/64a7872e_648f_11ef_a623_047c1617b143_0c97c917_66bd_11ef_a626_047c1617b143216.jpeg"/><Relationship Id="rId217" Type="http://schemas.openxmlformats.org/officeDocument/2006/relationships/image" Target="../media/64a78730_648f_11ef_a623_047c1617b143_0c97c919_66bd_11ef_a626_047c1617b143217.jpeg"/><Relationship Id="rId218" Type="http://schemas.openxmlformats.org/officeDocument/2006/relationships/image" Target="../media/64a78732_648f_11ef_a623_047c1617b143_0c97c91b_66bd_11ef_a626_047c1617b143218.jpeg"/><Relationship Id="rId219" Type="http://schemas.openxmlformats.org/officeDocument/2006/relationships/image" Target="../media/64a78734_648f_11ef_a623_047c1617b143_0c97c91d_66bd_11ef_a626_047c1617b143219.jpeg"/><Relationship Id="rId220" Type="http://schemas.openxmlformats.org/officeDocument/2006/relationships/image" Target="../media/64a78736_648f_11ef_a623_047c1617b143_0c97c91e_66bd_11ef_a626_047c1617b143220.jpeg"/><Relationship Id="rId221" Type="http://schemas.openxmlformats.org/officeDocument/2006/relationships/image" Target="../media/64a78738_648f_11ef_a623_047c1617b143_0c97c91f_66bd_11ef_a626_047c1617b143221.jpeg"/><Relationship Id="rId222" Type="http://schemas.openxmlformats.org/officeDocument/2006/relationships/image" Target="../media/64a7873a_648f_11ef_a623_047c1617b143_0c97c920_66bd_11ef_a626_047c1617b143222.jpeg"/><Relationship Id="rId223" Type="http://schemas.openxmlformats.org/officeDocument/2006/relationships/image" Target="../media/64a7873c_648f_11ef_a623_047c1617b143_0c97c921_66bd_11ef_a626_047c1617b143223.jpeg"/><Relationship Id="rId224" Type="http://schemas.openxmlformats.org/officeDocument/2006/relationships/image" Target="../media/64a7873e_648f_11ef_a623_047c1617b143_0c97c922_66bd_11ef_a626_047c1617b143224.jpeg"/><Relationship Id="rId225" Type="http://schemas.openxmlformats.org/officeDocument/2006/relationships/image" Target="../media/64a78740_648f_11ef_a623_047c1617b143_0c97c923_66bd_11ef_a626_047c1617b143225.jpeg"/><Relationship Id="rId226" Type="http://schemas.openxmlformats.org/officeDocument/2006/relationships/image" Target="../media/64a78742_648f_11ef_a623_047c1617b143_0c97c924_66bd_11ef_a626_047c1617b143226.jpeg"/><Relationship Id="rId227" Type="http://schemas.openxmlformats.org/officeDocument/2006/relationships/image" Target="../media/6511be40_64a5_11ef_a623_047c1617b143_0c97c925_66bd_11ef_a626_047c1617b143227.jpeg"/><Relationship Id="rId228" Type="http://schemas.openxmlformats.org/officeDocument/2006/relationships/image" Target="../media/6511be42_64a5_11ef_a623_047c1617b143_0c97c926_66bd_11ef_a626_047c1617b143228.jpeg"/><Relationship Id="rId229" Type="http://schemas.openxmlformats.org/officeDocument/2006/relationships/image" Target="../media/6511be44_64a5_11ef_a623_047c1617b143_0c97c927_66bd_11ef_a626_047c1617b143229.jpeg"/><Relationship Id="rId230" Type="http://schemas.openxmlformats.org/officeDocument/2006/relationships/image" Target="../media/6511be46_64a5_11ef_a623_047c1617b143_0c97c928_66bd_11ef_a626_047c1617b143230.jpeg"/><Relationship Id="rId231" Type="http://schemas.openxmlformats.org/officeDocument/2006/relationships/image" Target="../media/6511be48_64a5_11ef_a623_047c1617b143_0c97c929_66bd_11ef_a626_047c1617b143231.jpeg"/><Relationship Id="rId232" Type="http://schemas.openxmlformats.org/officeDocument/2006/relationships/image" Target="../media/6511be4a_64a5_11ef_a623_047c1617b143_0c97c92a_66bd_11ef_a626_047c1617b143232.jpeg"/><Relationship Id="rId233" Type="http://schemas.openxmlformats.org/officeDocument/2006/relationships/image" Target="../media/6511be4c_64a5_11ef_a623_047c1617b143_0c97c92b_66bd_11ef_a626_047c1617b143233.jpeg"/><Relationship Id="rId234" Type="http://schemas.openxmlformats.org/officeDocument/2006/relationships/image" Target="../media/6511be4e_64a5_11ef_a623_047c1617b143_0c97c92c_66bd_11ef_a626_047c1617b143234.jpeg"/><Relationship Id="rId235" Type="http://schemas.openxmlformats.org/officeDocument/2006/relationships/image" Target="../media/6511be50_64a5_11ef_a623_047c1617b143_0c97c92d_66bd_11ef_a626_047c1617b143235.jpeg"/><Relationship Id="rId236" Type="http://schemas.openxmlformats.org/officeDocument/2006/relationships/image" Target="../media/6511be52_64a5_11ef_a623_047c1617b143_0c97c92e_66bd_11ef_a626_047c1617b143236.jpeg"/><Relationship Id="rId237" Type="http://schemas.openxmlformats.org/officeDocument/2006/relationships/image" Target="../media/6511be54_64a5_11ef_a623_047c1617b143_0c97c92f_66bd_11ef_a626_047c1617b143237.jpeg"/><Relationship Id="rId238" Type="http://schemas.openxmlformats.org/officeDocument/2006/relationships/image" Target="../media/6511be56_64a5_11ef_a623_047c1617b143_0c97c930_66bd_11ef_a626_047c1617b1432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4" name="Image_143" descr="Image_14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5" name="Image_144" descr="Image_14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7" name="Image_146" descr="Image_14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8" name="Image_147" descr="Image_14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9" name="Image_148" descr="Image_14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3" name="Image_165" descr="Image_16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4" name="Image_166" descr="Image_16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5" name="Image_167" descr="Image_16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6" name="Image_168" descr="Image_16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7" name="Image_169" descr="Image_16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48" name="Image_171" descr="Image_17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49" name="Image_172" descr="Image_17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0" name="Image_173" descr="Image_17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1" name="Image_174" descr="Image_17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2" name="Image_175" descr="Image_17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3" name="Image_176" descr="Image_17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4" name="Image_177" descr="Image_17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5" name="Image_178" descr="Image_17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6" name="Image_179" descr="Image_17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7" name="Image_180" descr="Image_18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58" name="Image_181" descr="Image_18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59" name="Image_182" descr="Image_18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0" name="Image_189" descr="Image_18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1" name="Image_190" descr="Image_19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2" name="Image_191" descr="Image_19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3" name="Image_192" descr="Image_19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64" name="Image_193" descr="Image_19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65" name="Image_194" descr="Image_19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66" name="Image_195" descr="Image_19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67" name="Image_197" descr="Image_19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68" name="Image_198" descr="Image_19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69" name="Image_200" descr="Image_200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0" name="Image_201" descr="Image_20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1" name="Image_202" descr="Image_20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72" name="Image_203" descr="Image_20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73" name="Image_204" descr="Image_20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74" name="Image_205" descr="Image_20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75" name="Image_206" descr="Image_20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76" name="Image_208" descr="Image_20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77" name="Image_209" descr="Image_20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78" name="Image_210" descr="Image_21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79" name="Image_211" descr="Image_21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0" name="Image_212" descr="Image_21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1" name="Image_213" descr="Image_21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82" name="Image_214" descr="Image_21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83" name="Image_215" descr="Image_21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84" name="Image_216" descr="Image_216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85" name="Image_218" descr="Image_21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86" name="Image_219" descr="Image_21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87" name="Image_220" descr="Image_22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88" name="Image_221" descr="Image_22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89" name="Image_222" descr="Image_22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0" name="Image_224" descr="Image_22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1" name="Image_225" descr="Image_22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92" name="Image_226" descr="Image_22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93" name="Image_227" descr="Image_22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94" name="Image_228" descr="Image_22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95" name="Image_229" descr="Image_22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96" name="Image_230" descr="Image_23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97" name="Image_231" descr="Image_23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98" name="Image_232" descr="Image_23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99" name="Image_233" descr="Image_23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0" name="Image_234" descr="Image_23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1" name="Image_235" descr="Image_23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2" name="Image_236" descr="Image_23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03" name="Image_237" descr="Image_23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04" name="Image_239" descr="Image_23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05" name="Image_240" descr="Image_24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06" name="Image_241" descr="Image_24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07" name="Image_242" descr="Image_24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08" name="Image_244" descr="Image_244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09" name="Image_245" descr="Image_245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10" name="Image_246" descr="Image_246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11" name="Image_249" descr="Image_249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12" name="Image_250" descr="Image_250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13" name="Image_251" descr="Image_25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14" name="Image_252" descr="Image_25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15" name="Image_253" descr="Image_25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16" name="Image_254" descr="Image_25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17" name="Image_255" descr="Image_25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18" name="Image_256" descr="Image_256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9" name="Image_257" descr="Image_257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0" name="Image_258" descr="Image_258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21" name="Image_259" descr="Image_259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22" name="Image_260" descr="Image_260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23" name="Image_261" descr="Image_261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24" name="Image_262" descr="Image_262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25" name="Image_263" descr="Image_263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26" name="Image_264" descr="Image_264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27" name="Image_265" descr="Image_265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28" name="Image_266" descr="Image_266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9" name="Image_267" descr="Image_267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0" name="Image_268" descr="Image_26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1" name="Image_269" descr="Image_26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2" name="Image_270" descr="Image_270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33" name="Image_271" descr="Image_271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34" name="Image_272" descr="Image_272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35" name="Image_273" descr="Image_273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36" name="Image_274" descr="Image_274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37" name="Image_275" descr="Image_275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38" name="Image_276" descr="Image_276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J6*489.39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J7*315.35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J8*516.16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7</v>
      </c>
      <c r="H9" s="2">
        <v>0</v>
      </c>
      <c r="I9" s="1">
        <v>0</v>
      </c>
      <c r="J9" s="3" t="s">
        <v>19</v>
      </c>
      <c r="K9" s="2" t="str">
        <f>J9*352.54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J10*456.66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J11*648.55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8</v>
      </c>
      <c r="H12" s="2">
        <v>0</v>
      </c>
      <c r="I12" s="1">
        <v>0</v>
      </c>
      <c r="J12" s="3" t="s">
        <v>19</v>
      </c>
      <c r="K12" s="2" t="str">
        <f>J12*542.94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J13*691.69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J15*644.09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>
        <v>0</v>
      </c>
      <c r="H16" s="2">
        <v>0</v>
      </c>
      <c r="I16" s="1">
        <v>0</v>
      </c>
      <c r="J16" s="3" t="s">
        <v>19</v>
      </c>
      <c r="K16" s="2" t="str">
        <f>J16*667.89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J17*865.73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J18*569.71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J19*767.55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J20*809.20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J21*856.80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J22*519.14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J23*519.14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J24*627.73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J25*627.73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J27*342.13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J28*284.11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J29*486.41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J30*339.15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J32*477.49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J33*632.19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J34*432.86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J35*600.95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J36*614.34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J37*815.15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J38*563.76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J39*743.75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J40*774.99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J41*831.51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J42*462.61</f>
        <v>0</v>
      </c>
      <c r="L42" s="5"/>
    </row>
    <row r="43" spans="1:12" customHeight="1" ht="105" outlineLevel="5">
      <c r="A43" s="1"/>
      <c r="B43" s="1">
        <v>954074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19</v>
      </c>
      <c r="K43" s="2" t="str">
        <f>J43*512.70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J46*1041.00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167</v>
      </c>
      <c r="I47" s="1">
        <v>0</v>
      </c>
      <c r="J47" s="3" t="s">
        <v>19</v>
      </c>
      <c r="K47" s="2" t="str">
        <f>J47*2348.00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8</v>
      </c>
      <c r="H48" s="2" t="s">
        <v>167</v>
      </c>
      <c r="I48" s="1">
        <v>0</v>
      </c>
      <c r="J48" s="3" t="s">
        <v>19</v>
      </c>
      <c r="K48" s="2" t="str">
        <f>J48*729.00</f>
        <v>0</v>
      </c>
      <c r="L48" s="5"/>
    </row>
    <row r="49" spans="1:12" customHeight="1" ht="105" outlineLevel="5">
      <c r="A49" s="1"/>
      <c r="B49" s="1">
        <v>819009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18</v>
      </c>
      <c r="H49" s="2" t="s">
        <v>180</v>
      </c>
      <c r="I49" s="1">
        <v>0</v>
      </c>
      <c r="J49" s="3" t="s">
        <v>19</v>
      </c>
      <c r="K49" s="2" t="str">
        <f>J49*1288.00</f>
        <v>0</v>
      </c>
      <c r="L49" s="5"/>
    </row>
    <row r="50" spans="1:12" customHeight="1" ht="105" outlineLevel="5">
      <c r="A50" s="1"/>
      <c r="B50" s="1">
        <v>819010</v>
      </c>
      <c r="C50" s="1" t="s">
        <v>181</v>
      </c>
      <c r="D50" s="1" t="s">
        <v>182</v>
      </c>
      <c r="E50" s="2" t="s">
        <v>183</v>
      </c>
      <c r="F50" s="2" t="s">
        <v>184</v>
      </c>
      <c r="G50" s="2" t="s">
        <v>18</v>
      </c>
      <c r="H50" s="2" t="s">
        <v>185</v>
      </c>
      <c r="I50" s="1">
        <v>0</v>
      </c>
      <c r="J50" s="3" t="s">
        <v>19</v>
      </c>
      <c r="K50" s="2" t="str">
        <f>J50*573.00</f>
        <v>0</v>
      </c>
      <c r="L50" s="5"/>
    </row>
    <row r="51" spans="1:12" customHeight="1" ht="105" outlineLevel="5">
      <c r="A51" s="1"/>
      <c r="B51" s="1">
        <v>819011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180</v>
      </c>
      <c r="H51" s="2" t="s">
        <v>167</v>
      </c>
      <c r="I51" s="1">
        <v>0</v>
      </c>
      <c r="J51" s="3" t="s">
        <v>19</v>
      </c>
      <c r="K51" s="2" t="str">
        <f>J51*935.00</f>
        <v>0</v>
      </c>
      <c r="L51" s="5"/>
    </row>
    <row r="52" spans="1:12" customHeight="1" ht="105" outlineLevel="5">
      <c r="A52" s="1"/>
      <c r="B52" s="1">
        <v>819012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18</v>
      </c>
      <c r="H52" s="2" t="s">
        <v>167</v>
      </c>
      <c r="I52" s="1">
        <v>0</v>
      </c>
      <c r="J52" s="3" t="s">
        <v>19</v>
      </c>
      <c r="K52" s="2" t="str">
        <f>J52*861.00</f>
        <v>0</v>
      </c>
      <c r="L52" s="5"/>
    </row>
    <row r="53" spans="1:12" customHeight="1" ht="105" outlineLevel="5">
      <c r="A53" s="1"/>
      <c r="B53" s="1">
        <v>819013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18</v>
      </c>
      <c r="H53" s="2" t="s">
        <v>167</v>
      </c>
      <c r="I53" s="1">
        <v>0</v>
      </c>
      <c r="J53" s="3" t="s">
        <v>19</v>
      </c>
      <c r="K53" s="2" t="str">
        <f>J53*1474.00</f>
        <v>0</v>
      </c>
      <c r="L53" s="5"/>
    </row>
    <row r="54" spans="1:12" customHeight="1" ht="105" outlineLevel="5">
      <c r="A54" s="1"/>
      <c r="B54" s="1">
        <v>819014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18</v>
      </c>
      <c r="H54" s="2" t="s">
        <v>185</v>
      </c>
      <c r="I54" s="1">
        <v>0</v>
      </c>
      <c r="J54" s="3" t="s">
        <v>19</v>
      </c>
      <c r="K54" s="2" t="str">
        <f>J54*632.00</f>
        <v>0</v>
      </c>
      <c r="L54" s="5"/>
    </row>
    <row r="55" spans="1:12" customHeight="1" ht="105" outlineLevel="5">
      <c r="A55" s="1"/>
      <c r="B55" s="1">
        <v>819015</v>
      </c>
      <c r="C55" s="1" t="s">
        <v>202</v>
      </c>
      <c r="D55" s="1" t="s">
        <v>203</v>
      </c>
      <c r="E55" s="2" t="s">
        <v>204</v>
      </c>
      <c r="F55" s="2" t="s">
        <v>205</v>
      </c>
      <c r="G55" s="2" t="s">
        <v>18</v>
      </c>
      <c r="H55" s="2" t="s">
        <v>185</v>
      </c>
      <c r="I55" s="1">
        <v>0</v>
      </c>
      <c r="J55" s="3" t="s">
        <v>19</v>
      </c>
      <c r="K55" s="2" t="str">
        <f>J55*1115.00</f>
        <v>0</v>
      </c>
      <c r="L55" s="5"/>
    </row>
    <row r="56" spans="1:12" customHeight="1" ht="105" outlineLevel="5">
      <c r="A56" s="1"/>
      <c r="B56" s="1">
        <v>819016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J56*14.00</f>
        <v>0</v>
      </c>
      <c r="L56" s="5"/>
    </row>
    <row r="57" spans="1:12" customHeight="1" ht="105" outlineLevel="5">
      <c r="A57" s="1"/>
      <c r="B57" s="1">
        <v>819017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J57*19.00</f>
        <v>0</v>
      </c>
      <c r="L57" s="5"/>
    </row>
    <row r="58" spans="1:12" customHeight="1" ht="105" outlineLevel="5">
      <c r="A58" s="1"/>
      <c r="B58" s="1">
        <v>819018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167</v>
      </c>
      <c r="I58" s="1">
        <v>0</v>
      </c>
      <c r="J58" s="3" t="s">
        <v>19</v>
      </c>
      <c r="K58" s="2" t="str">
        <f>J58*560.00</f>
        <v>0</v>
      </c>
      <c r="L58" s="5"/>
    </row>
    <row r="59" spans="1:12" customHeight="1" ht="105" outlineLevel="5">
      <c r="A59" s="1"/>
      <c r="B59" s="1">
        <v>819019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8</v>
      </c>
      <c r="H59" s="2" t="s">
        <v>180</v>
      </c>
      <c r="I59" s="1">
        <v>0</v>
      </c>
      <c r="J59" s="3" t="s">
        <v>19</v>
      </c>
      <c r="K59" s="2" t="str">
        <f>J59*590.00</f>
        <v>0</v>
      </c>
      <c r="L59" s="5"/>
    </row>
    <row r="60" spans="1:12" outlineLevel="3">
      <c r="A60" s="9" t="s">
        <v>222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 t="s">
        <v>167</v>
      </c>
      <c r="I61" s="1">
        <v>0</v>
      </c>
      <c r="J61" s="3" t="s">
        <v>19</v>
      </c>
      <c r="K61" s="2" t="str">
        <f>J61*1030.00</f>
        <v>0</v>
      </c>
      <c r="L61" s="5"/>
    </row>
    <row r="62" spans="1:12" customHeight="1" ht="105" outlineLevel="5">
      <c r="A62" s="1"/>
      <c r="B62" s="1">
        <v>819021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 t="s">
        <v>180</v>
      </c>
      <c r="I62" s="1">
        <v>0</v>
      </c>
      <c r="J62" s="3" t="s">
        <v>19</v>
      </c>
      <c r="K62" s="2" t="str">
        <f>J62*1551.00</f>
        <v>0</v>
      </c>
      <c r="L62" s="5"/>
    </row>
    <row r="63" spans="1:12" customHeight="1" ht="105" outlineLevel="5">
      <c r="A63" s="1"/>
      <c r="B63" s="1">
        <v>819022</v>
      </c>
      <c r="C63" s="1" t="s">
        <v>231</v>
      </c>
      <c r="D63" s="1" t="s">
        <v>232</v>
      </c>
      <c r="E63" s="2" t="s">
        <v>233</v>
      </c>
      <c r="F63" s="2" t="s">
        <v>234</v>
      </c>
      <c r="G63" s="2">
        <v>0</v>
      </c>
      <c r="H63" s="2" t="s">
        <v>185</v>
      </c>
      <c r="I63" s="1">
        <v>0</v>
      </c>
      <c r="J63" s="3" t="s">
        <v>19</v>
      </c>
      <c r="K63" s="2" t="str">
        <f>J63*599.00</f>
        <v>0</v>
      </c>
      <c r="L63" s="5"/>
    </row>
    <row r="64" spans="1:12" customHeight="1" ht="105" outlineLevel="5">
      <c r="A64" s="1"/>
      <c r="B64" s="1">
        <v>819023</v>
      </c>
      <c r="C64" s="1" t="s">
        <v>235</v>
      </c>
      <c r="D64" s="1" t="s">
        <v>236</v>
      </c>
      <c r="E64" s="2" t="s">
        <v>237</v>
      </c>
      <c r="F64" s="2" t="s">
        <v>238</v>
      </c>
      <c r="G64" s="2" t="s">
        <v>18</v>
      </c>
      <c r="H64" s="2" t="s">
        <v>167</v>
      </c>
      <c r="I64" s="1">
        <v>0</v>
      </c>
      <c r="J64" s="3" t="s">
        <v>19</v>
      </c>
      <c r="K64" s="2" t="str">
        <f>J64*595.00</f>
        <v>0</v>
      </c>
      <c r="L64" s="5"/>
    </row>
    <row r="65" spans="1:12" customHeight="1" ht="105" outlineLevel="5">
      <c r="A65" s="1"/>
      <c r="B65" s="1">
        <v>819024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64</v>
      </c>
      <c r="H65" s="2" t="s">
        <v>243</v>
      </c>
      <c r="I65" s="1">
        <v>0</v>
      </c>
      <c r="J65" s="3" t="s">
        <v>19</v>
      </c>
      <c r="K65" s="2" t="str">
        <f>J65*1159.00</f>
        <v>0</v>
      </c>
      <c r="L65" s="5"/>
    </row>
    <row r="66" spans="1:12" customHeight="1" ht="105" outlineLevel="5">
      <c r="A66" s="1"/>
      <c r="B66" s="1">
        <v>819025</v>
      </c>
      <c r="C66" s="1" t="s">
        <v>244</v>
      </c>
      <c r="D66" s="1" t="s">
        <v>245</v>
      </c>
      <c r="E66" s="2" t="s">
        <v>246</v>
      </c>
      <c r="F66" s="2" t="s">
        <v>247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J66*1643.00</f>
        <v>0</v>
      </c>
      <c r="L66" s="5"/>
    </row>
    <row r="67" spans="1:12" customHeight="1" ht="105" outlineLevel="5">
      <c r="A67" s="1"/>
      <c r="B67" s="1">
        <v>819026</v>
      </c>
      <c r="C67" s="1" t="s">
        <v>248</v>
      </c>
      <c r="D67" s="1" t="s">
        <v>249</v>
      </c>
      <c r="E67" s="2" t="s">
        <v>250</v>
      </c>
      <c r="F67" s="2" t="s">
        <v>251</v>
      </c>
      <c r="G67" s="2">
        <v>2</v>
      </c>
      <c r="H67" s="2" t="s">
        <v>185</v>
      </c>
      <c r="I67" s="1">
        <v>0</v>
      </c>
      <c r="J67" s="3" t="s">
        <v>19</v>
      </c>
      <c r="K67" s="2" t="str">
        <f>J67*674.00</f>
        <v>0</v>
      </c>
      <c r="L67" s="5"/>
    </row>
    <row r="68" spans="1:12" customHeight="1" ht="105" outlineLevel="5">
      <c r="A68" s="1"/>
      <c r="B68" s="1">
        <v>819027</v>
      </c>
      <c r="C68" s="1" t="s">
        <v>252</v>
      </c>
      <c r="D68" s="1" t="s">
        <v>253</v>
      </c>
      <c r="E68" s="2" t="s">
        <v>254</v>
      </c>
      <c r="F68" s="2" t="s">
        <v>255</v>
      </c>
      <c r="G68" s="2" t="s">
        <v>18</v>
      </c>
      <c r="H68" s="2" t="s">
        <v>167</v>
      </c>
      <c r="I68" s="1">
        <v>0</v>
      </c>
      <c r="J68" s="3" t="s">
        <v>19</v>
      </c>
      <c r="K68" s="2" t="str">
        <f>J68*631.00</f>
        <v>0</v>
      </c>
      <c r="L68" s="5"/>
    </row>
    <row r="69" spans="1:12" outlineLevel="2">
      <c r="A69" s="8" t="s">
        <v>256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257</v>
      </c>
      <c r="D70" s="1" t="s">
        <v>258</v>
      </c>
      <c r="E70" s="2" t="s">
        <v>259</v>
      </c>
      <c r="F70" s="2" t="s">
        <v>260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J70*478.24</f>
        <v>0</v>
      </c>
      <c r="L70" s="5"/>
    </row>
    <row r="71" spans="1:12" customHeight="1" ht="105" outlineLevel="4">
      <c r="A71" s="1"/>
      <c r="B71" s="1">
        <v>834471</v>
      </c>
      <c r="C71" s="1" t="s">
        <v>261</v>
      </c>
      <c r="D71" s="1" t="s">
        <v>262</v>
      </c>
      <c r="E71" s="2" t="s">
        <v>263</v>
      </c>
      <c r="F71" s="2" t="s">
        <v>264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J71*537.80</f>
        <v>0</v>
      </c>
      <c r="L71" s="5"/>
    </row>
    <row r="72" spans="1:12" customHeight="1" ht="105" outlineLevel="4">
      <c r="A72" s="1"/>
      <c r="B72" s="1">
        <v>834472</v>
      </c>
      <c r="C72" s="1" t="s">
        <v>265</v>
      </c>
      <c r="D72" s="1" t="s">
        <v>266</v>
      </c>
      <c r="E72" s="2" t="s">
        <v>267</v>
      </c>
      <c r="F72" s="2" t="s">
        <v>268</v>
      </c>
      <c r="G72" s="2" t="s">
        <v>64</v>
      </c>
      <c r="H72" s="2">
        <v>0</v>
      </c>
      <c r="I72" s="1">
        <v>0</v>
      </c>
      <c r="J72" s="3" t="s">
        <v>19</v>
      </c>
      <c r="K72" s="2" t="str">
        <f>J72*417.42</f>
        <v>0</v>
      </c>
      <c r="L72" s="5"/>
    </row>
    <row r="73" spans="1:12" customHeight="1" ht="105" outlineLevel="4">
      <c r="A73" s="1"/>
      <c r="B73" s="1">
        <v>834473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5</v>
      </c>
      <c r="H73" s="2">
        <v>0</v>
      </c>
      <c r="I73" s="1">
        <v>0</v>
      </c>
      <c r="J73" s="3" t="s">
        <v>19</v>
      </c>
      <c r="K73" s="2" t="str">
        <f>J73*472.71</f>
        <v>0</v>
      </c>
      <c r="L73" s="5"/>
    </row>
    <row r="74" spans="1:12" customHeight="1" ht="105" outlineLevel="4">
      <c r="A74" s="1"/>
      <c r="B74" s="1">
        <v>868669</v>
      </c>
      <c r="C74" s="1" t="s">
        <v>273</v>
      </c>
      <c r="D74" s="1" t="s">
        <v>274</v>
      </c>
      <c r="E74" s="2" t="s">
        <v>275</v>
      </c>
      <c r="F74" s="2" t="s">
        <v>276</v>
      </c>
      <c r="G74" s="2" t="s">
        <v>180</v>
      </c>
      <c r="H74" s="2">
        <v>0</v>
      </c>
      <c r="I74" s="1">
        <v>0</v>
      </c>
      <c r="J74" s="3" t="s">
        <v>19</v>
      </c>
      <c r="K74" s="2" t="str">
        <f>J74*605.40</f>
        <v>0</v>
      </c>
      <c r="L74" s="5"/>
    </row>
    <row r="75" spans="1:12" customHeight="1" ht="105" outlineLevel="4">
      <c r="A75" s="1"/>
      <c r="B75" s="1">
        <v>868670</v>
      </c>
      <c r="C75" s="1" t="s">
        <v>277</v>
      </c>
      <c r="D75" s="1" t="s">
        <v>278</v>
      </c>
      <c r="E75" s="2" t="s">
        <v>279</v>
      </c>
      <c r="F75" s="2" t="s">
        <v>280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J75*630.28</f>
        <v>0</v>
      </c>
      <c r="L75" s="5"/>
    </row>
    <row r="76" spans="1:12" customHeight="1" ht="105" outlineLevel="4">
      <c r="A76" s="1"/>
      <c r="B76" s="1">
        <v>868671</v>
      </c>
      <c r="C76" s="1" t="s">
        <v>281</v>
      </c>
      <c r="D76" s="1" t="s">
        <v>282</v>
      </c>
      <c r="E76" s="2" t="s">
        <v>283</v>
      </c>
      <c r="F76" s="2" t="s">
        <v>284</v>
      </c>
      <c r="G76" s="2" t="s">
        <v>180</v>
      </c>
      <c r="H76" s="2">
        <v>0</v>
      </c>
      <c r="I76" s="1">
        <v>0</v>
      </c>
      <c r="J76" s="3" t="s">
        <v>19</v>
      </c>
      <c r="K76" s="2" t="str">
        <f>J76*648.71</f>
        <v>0</v>
      </c>
      <c r="L76" s="5"/>
    </row>
    <row r="77" spans="1:12" customHeight="1" ht="105" outlineLevel="4">
      <c r="A77" s="1"/>
      <c r="B77" s="1">
        <v>868672</v>
      </c>
      <c r="C77" s="1" t="s">
        <v>285</v>
      </c>
      <c r="D77" s="1" t="s">
        <v>286</v>
      </c>
      <c r="E77" s="2" t="s">
        <v>287</v>
      </c>
      <c r="F77" s="2" t="s">
        <v>288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J77*683.56</f>
        <v>0</v>
      </c>
      <c r="L77" s="5"/>
    </row>
    <row r="78" spans="1:12" outlineLevel="2">
      <c r="A78" s="8" t="s">
        <v>289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290</v>
      </c>
      <c r="D79" s="1" t="s">
        <v>291</v>
      </c>
      <c r="E79" s="2" t="s">
        <v>292</v>
      </c>
      <c r="F79" s="2" t="s">
        <v>293</v>
      </c>
      <c r="G79" s="2" t="s">
        <v>18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294</v>
      </c>
      <c r="D80" s="1" t="s">
        <v>295</v>
      </c>
      <c r="E80" s="2" t="s">
        <v>296</v>
      </c>
      <c r="F80" s="2" t="s">
        <v>297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298</v>
      </c>
      <c r="D81" s="1" t="s">
        <v>299</v>
      </c>
      <c r="E81" s="2" t="s">
        <v>300</v>
      </c>
      <c r="F81" s="2" t="s">
        <v>293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301</v>
      </c>
      <c r="D82" s="1" t="s">
        <v>302</v>
      </c>
      <c r="E82" s="2" t="s">
        <v>303</v>
      </c>
      <c r="F82" s="2" t="s">
        <v>293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304</v>
      </c>
      <c r="D83" s="1" t="s">
        <v>305</v>
      </c>
      <c r="E83" s="2" t="s">
        <v>306</v>
      </c>
      <c r="F83" s="2" t="s">
        <v>307</v>
      </c>
      <c r="G83" s="2">
        <v>10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308</v>
      </c>
      <c r="D84" s="1" t="s">
        <v>309</v>
      </c>
      <c r="E84" s="2" t="s">
        <v>310</v>
      </c>
      <c r="F84" s="2" t="s">
        <v>311</v>
      </c>
      <c r="G84" s="2">
        <v>2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312</v>
      </c>
      <c r="D85" s="1" t="s">
        <v>313</v>
      </c>
      <c r="E85" s="2" t="s">
        <v>314</v>
      </c>
      <c r="F85" s="2" t="s">
        <v>307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315</v>
      </c>
      <c r="D86" s="1" t="s">
        <v>316</v>
      </c>
      <c r="E86" s="2" t="s">
        <v>317</v>
      </c>
      <c r="F86" s="2" t="s">
        <v>307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  <row r="87" spans="1:12" outlineLevel="1">
      <c r="A87" s="7" t="s">
        <v>318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319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outlineLevel="3">
      <c r="A89" s="9" t="s">
        <v>320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819002</v>
      </c>
      <c r="C90" s="1" t="s">
        <v>321</v>
      </c>
      <c r="D90" s="1" t="s">
        <v>322</v>
      </c>
      <c r="E90" s="2" t="s">
        <v>323</v>
      </c>
      <c r="F90" s="2" t="s">
        <v>324</v>
      </c>
      <c r="G90" s="2" t="s">
        <v>64</v>
      </c>
      <c r="H90" s="2">
        <v>0</v>
      </c>
      <c r="I90" s="1">
        <v>0</v>
      </c>
      <c r="J90" s="3" t="s">
        <v>19</v>
      </c>
      <c r="K90" s="2" t="str">
        <f>J90*670.86</f>
        <v>0</v>
      </c>
      <c r="L90" s="5"/>
    </row>
    <row r="91" spans="1:12" customHeight="1" ht="105" outlineLevel="5">
      <c r="A91" s="1"/>
      <c r="B91" s="1">
        <v>819003</v>
      </c>
      <c r="C91" s="1" t="s">
        <v>325</v>
      </c>
      <c r="D91" s="1" t="s">
        <v>326</v>
      </c>
      <c r="E91" s="2" t="s">
        <v>327</v>
      </c>
      <c r="F91" s="2" t="s">
        <v>328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J91*929.69</f>
        <v>0</v>
      </c>
      <c r="L91" s="5"/>
    </row>
    <row r="92" spans="1:12" customHeight="1" ht="105" outlineLevel="5">
      <c r="A92" s="1"/>
      <c r="B92" s="1">
        <v>819004</v>
      </c>
      <c r="C92" s="1" t="s">
        <v>329</v>
      </c>
      <c r="D92" s="1" t="s">
        <v>330</v>
      </c>
      <c r="E92" s="2" t="s">
        <v>331</v>
      </c>
      <c r="F92" s="2" t="s">
        <v>332</v>
      </c>
      <c r="G92" s="2">
        <v>8</v>
      </c>
      <c r="H92" s="2">
        <v>0</v>
      </c>
      <c r="I92" s="1">
        <v>0</v>
      </c>
      <c r="J92" s="3" t="s">
        <v>19</v>
      </c>
      <c r="K92" s="2" t="str">
        <f>J92*629.21</f>
        <v>0</v>
      </c>
      <c r="L92" s="5"/>
    </row>
    <row r="93" spans="1:12" customHeight="1" ht="105" outlineLevel="5">
      <c r="A93" s="1"/>
      <c r="B93" s="1">
        <v>819005</v>
      </c>
      <c r="C93" s="1" t="s">
        <v>333</v>
      </c>
      <c r="D93" s="1" t="s">
        <v>334</v>
      </c>
      <c r="E93" s="2" t="s">
        <v>335</v>
      </c>
      <c r="F93" s="2" t="s">
        <v>336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J93*852.34</f>
        <v>0</v>
      </c>
      <c r="L93" s="5"/>
    </row>
    <row r="94" spans="1:12" customHeight="1" ht="105" outlineLevel="5">
      <c r="A94" s="1"/>
      <c r="B94" s="1">
        <v>825188</v>
      </c>
      <c r="C94" s="1" t="s">
        <v>337</v>
      </c>
      <c r="D94" s="1" t="s">
        <v>338</v>
      </c>
      <c r="E94" s="2" t="s">
        <v>339</v>
      </c>
      <c r="F94" s="2" t="s">
        <v>340</v>
      </c>
      <c r="G94" s="2" t="s">
        <v>180</v>
      </c>
      <c r="H94" s="2">
        <v>0</v>
      </c>
      <c r="I94" s="1">
        <v>0</v>
      </c>
      <c r="J94" s="3" t="s">
        <v>19</v>
      </c>
      <c r="K94" s="2" t="str">
        <f>J94*663.43</f>
        <v>0</v>
      </c>
      <c r="L94" s="5"/>
    </row>
    <row r="95" spans="1:12" customHeight="1" ht="105" outlineLevel="5">
      <c r="A95" s="1"/>
      <c r="B95" s="1">
        <v>954083</v>
      </c>
      <c r="C95" s="1" t="s">
        <v>341</v>
      </c>
      <c r="D95" s="1" t="s">
        <v>342</v>
      </c>
      <c r="E95" s="2" t="s">
        <v>343</v>
      </c>
      <c r="F95" s="2" t="s">
        <v>344</v>
      </c>
      <c r="G95" s="2">
        <v>10</v>
      </c>
      <c r="H95" s="2">
        <v>0</v>
      </c>
      <c r="I95" s="1">
        <v>0</v>
      </c>
      <c r="J95" s="3" t="s">
        <v>19</v>
      </c>
      <c r="K95" s="2" t="str">
        <f>J95*658.96</f>
        <v>0</v>
      </c>
      <c r="L95" s="5"/>
    </row>
    <row r="96" spans="1:12" customHeight="1" ht="105" outlineLevel="5">
      <c r="A96" s="1"/>
      <c r="B96" s="1">
        <v>954084</v>
      </c>
      <c r="C96" s="1" t="s">
        <v>345</v>
      </c>
      <c r="D96" s="1" t="s">
        <v>346</v>
      </c>
      <c r="E96" s="2" t="s">
        <v>347</v>
      </c>
      <c r="F96" s="2" t="s">
        <v>344</v>
      </c>
      <c r="G96" s="2">
        <v>10</v>
      </c>
      <c r="H96" s="2">
        <v>0</v>
      </c>
      <c r="I96" s="1">
        <v>0</v>
      </c>
      <c r="J96" s="3" t="s">
        <v>19</v>
      </c>
      <c r="K96" s="2" t="str">
        <f>J96*658.96</f>
        <v>0</v>
      </c>
      <c r="L96" s="5"/>
    </row>
    <row r="97" spans="1:12" outlineLevel="3">
      <c r="A97" s="9" t="s">
        <v>348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818996</v>
      </c>
      <c r="C98" s="1" t="s">
        <v>349</v>
      </c>
      <c r="D98" s="1" t="s">
        <v>350</v>
      </c>
      <c r="E98" s="2" t="s">
        <v>351</v>
      </c>
      <c r="F98" s="2" t="s">
        <v>352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J98*1475.60</f>
        <v>0</v>
      </c>
      <c r="L98" s="5"/>
    </row>
    <row r="99" spans="1:12" customHeight="1" ht="105" outlineLevel="5">
      <c r="A99" s="1"/>
      <c r="B99" s="1">
        <v>818997</v>
      </c>
      <c r="C99" s="1" t="s">
        <v>353</v>
      </c>
      <c r="D99" s="1" t="s">
        <v>354</v>
      </c>
      <c r="E99" s="2" t="s">
        <v>355</v>
      </c>
      <c r="F99" s="2" t="s">
        <v>356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J99*1886.15</f>
        <v>0</v>
      </c>
      <c r="L99" s="5"/>
    </row>
    <row r="100" spans="1:12" customHeight="1" ht="105" outlineLevel="5">
      <c r="A100" s="1"/>
      <c r="B100" s="1">
        <v>818998</v>
      </c>
      <c r="C100" s="1" t="s">
        <v>357</v>
      </c>
      <c r="D100" s="1" t="s">
        <v>358</v>
      </c>
      <c r="E100" s="2" t="s">
        <v>359</v>
      </c>
      <c r="F100" s="2" t="s">
        <v>360</v>
      </c>
      <c r="G100" s="2" t="s">
        <v>64</v>
      </c>
      <c r="H100" s="2">
        <v>0</v>
      </c>
      <c r="I100" s="1">
        <v>0</v>
      </c>
      <c r="J100" s="3" t="s">
        <v>19</v>
      </c>
      <c r="K100" s="2" t="str">
        <f>J100*1386.35</f>
        <v>0</v>
      </c>
      <c r="L100" s="5"/>
    </row>
    <row r="101" spans="1:12" customHeight="1" ht="105" outlineLevel="5">
      <c r="A101" s="1"/>
      <c r="B101" s="1">
        <v>818999</v>
      </c>
      <c r="C101" s="1" t="s">
        <v>361</v>
      </c>
      <c r="D101" s="1" t="s">
        <v>362</v>
      </c>
      <c r="E101" s="2" t="s">
        <v>363</v>
      </c>
      <c r="F101" s="2" t="s">
        <v>364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J101*1779.05</f>
        <v>0</v>
      </c>
      <c r="L101" s="5"/>
    </row>
    <row r="102" spans="1:12" customHeight="1" ht="105" outlineLevel="5">
      <c r="A102" s="1"/>
      <c r="B102" s="1">
        <v>832494</v>
      </c>
      <c r="C102" s="1" t="s">
        <v>365</v>
      </c>
      <c r="D102" s="1" t="s">
        <v>366</v>
      </c>
      <c r="E102" s="2" t="s">
        <v>367</v>
      </c>
      <c r="F102" s="2" t="s">
        <v>368</v>
      </c>
      <c r="G102" s="2" t="s">
        <v>18</v>
      </c>
      <c r="H102" s="2">
        <v>0</v>
      </c>
      <c r="I102" s="1">
        <v>0</v>
      </c>
      <c r="J102" s="3" t="s">
        <v>19</v>
      </c>
      <c r="K102" s="2" t="str">
        <f>J102*956.46</f>
        <v>0</v>
      </c>
      <c r="L102" s="5"/>
    </row>
    <row r="103" spans="1:12" customHeight="1" ht="105" outlineLevel="5">
      <c r="A103" s="1"/>
      <c r="B103" s="1">
        <v>830638</v>
      </c>
      <c r="C103" s="1" t="s">
        <v>369</v>
      </c>
      <c r="D103" s="1" t="s">
        <v>370</v>
      </c>
      <c r="E103" s="2" t="s">
        <v>371</v>
      </c>
      <c r="F103" s="2" t="s">
        <v>372</v>
      </c>
      <c r="G103" s="2" t="s">
        <v>18</v>
      </c>
      <c r="H103" s="2">
        <v>0</v>
      </c>
      <c r="I103" s="1">
        <v>0</v>
      </c>
      <c r="J103" s="3" t="s">
        <v>19</v>
      </c>
      <c r="K103" s="2" t="str">
        <f>J103*1100.75</f>
        <v>0</v>
      </c>
      <c r="L103" s="5"/>
    </row>
    <row r="104" spans="1:12" customHeight="1" ht="105" outlineLevel="5">
      <c r="A104" s="1"/>
      <c r="B104" s="1">
        <v>832495</v>
      </c>
      <c r="C104" s="1" t="s">
        <v>373</v>
      </c>
      <c r="D104" s="1" t="s">
        <v>374</v>
      </c>
      <c r="E104" s="2" t="s">
        <v>375</v>
      </c>
      <c r="F104" s="2" t="s">
        <v>376</v>
      </c>
      <c r="G104" s="2" t="s">
        <v>18</v>
      </c>
      <c r="H104" s="2">
        <v>0</v>
      </c>
      <c r="I104" s="1">
        <v>0</v>
      </c>
      <c r="J104" s="3" t="s">
        <v>19</v>
      </c>
      <c r="K104" s="2" t="str">
        <f>J104*1713.60</f>
        <v>0</v>
      </c>
      <c r="L104" s="5"/>
    </row>
    <row r="105" spans="1:12" customHeight="1" ht="105" outlineLevel="5">
      <c r="A105" s="1"/>
      <c r="B105" s="1">
        <v>828461</v>
      </c>
      <c r="C105" s="1" t="s">
        <v>377</v>
      </c>
      <c r="D105" s="1" t="s">
        <v>378</v>
      </c>
      <c r="E105" s="2" t="s">
        <v>379</v>
      </c>
      <c r="F105" s="2" t="s">
        <v>380</v>
      </c>
      <c r="G105" s="2" t="s">
        <v>167</v>
      </c>
      <c r="H105" s="2">
        <v>0</v>
      </c>
      <c r="I105" s="1">
        <v>0</v>
      </c>
      <c r="J105" s="3" t="s">
        <v>19</v>
      </c>
      <c r="K105" s="2" t="str">
        <f>J105*1551.46</f>
        <v>0</v>
      </c>
      <c r="L105" s="5"/>
    </row>
    <row r="106" spans="1:12" customHeight="1" ht="105" outlineLevel="5">
      <c r="A106" s="1"/>
      <c r="B106" s="1">
        <v>880051</v>
      </c>
      <c r="C106" s="1" t="s">
        <v>381</v>
      </c>
      <c r="D106" s="1" t="s">
        <v>382</v>
      </c>
      <c r="E106" s="2" t="s">
        <v>383</v>
      </c>
      <c r="F106" s="2" t="s">
        <v>384</v>
      </c>
      <c r="G106" s="2">
        <v>10</v>
      </c>
      <c r="H106" s="2">
        <v>0</v>
      </c>
      <c r="I106" s="1">
        <v>0</v>
      </c>
      <c r="J106" s="3" t="s">
        <v>19</v>
      </c>
      <c r="K106" s="2" t="str">
        <f>J106*1819.21</f>
        <v>0</v>
      </c>
      <c r="L106" s="5"/>
    </row>
    <row r="107" spans="1:12" customHeight="1" ht="105" outlineLevel="5">
      <c r="A107" s="1"/>
      <c r="B107" s="1">
        <v>880052</v>
      </c>
      <c r="C107" s="1" t="s">
        <v>385</v>
      </c>
      <c r="D107" s="1" t="s">
        <v>386</v>
      </c>
      <c r="E107" s="2" t="s">
        <v>383</v>
      </c>
      <c r="F107" s="2" t="s">
        <v>384</v>
      </c>
      <c r="G107" s="2">
        <v>7</v>
      </c>
      <c r="H107" s="2">
        <v>0</v>
      </c>
      <c r="I107" s="1">
        <v>0</v>
      </c>
      <c r="J107" s="3" t="s">
        <v>19</v>
      </c>
      <c r="K107" s="2" t="str">
        <f>J107*1819.21</f>
        <v>0</v>
      </c>
      <c r="L107" s="5"/>
    </row>
    <row r="108" spans="1:12" customHeight="1" ht="105" outlineLevel="5">
      <c r="A108" s="1"/>
      <c r="B108" s="1">
        <v>885828</v>
      </c>
      <c r="C108" s="1" t="s">
        <v>387</v>
      </c>
      <c r="D108" s="1" t="s">
        <v>388</v>
      </c>
      <c r="E108" s="2" t="s">
        <v>389</v>
      </c>
      <c r="F108" s="2" t="s">
        <v>390</v>
      </c>
      <c r="G108" s="2" t="s">
        <v>18</v>
      </c>
      <c r="H108" s="2">
        <v>0</v>
      </c>
      <c r="I108" s="1">
        <v>0</v>
      </c>
      <c r="J108" s="3" t="s">
        <v>19</v>
      </c>
      <c r="K108" s="2" t="str">
        <f>J108*1887.64</f>
        <v>0</v>
      </c>
      <c r="L108" s="5"/>
    </row>
    <row r="109" spans="1:12" customHeight="1" ht="105" outlineLevel="5">
      <c r="A109" s="1"/>
      <c r="B109" s="1">
        <v>885829</v>
      </c>
      <c r="C109" s="1" t="s">
        <v>391</v>
      </c>
      <c r="D109" s="1" t="s">
        <v>392</v>
      </c>
      <c r="E109" s="2" t="s">
        <v>393</v>
      </c>
      <c r="F109" s="2" t="s">
        <v>390</v>
      </c>
      <c r="G109" s="2">
        <v>10</v>
      </c>
      <c r="H109" s="2">
        <v>0</v>
      </c>
      <c r="I109" s="1">
        <v>0</v>
      </c>
      <c r="J109" s="3" t="s">
        <v>19</v>
      </c>
      <c r="K109" s="2" t="str">
        <f>J109*1887.64</f>
        <v>0</v>
      </c>
      <c r="L109" s="5"/>
    </row>
    <row r="110" spans="1:12" customHeight="1" ht="105" outlineLevel="5">
      <c r="A110" s="1"/>
      <c r="B110" s="1">
        <v>885830</v>
      </c>
      <c r="C110" s="1" t="s">
        <v>394</v>
      </c>
      <c r="D110" s="1" t="s">
        <v>395</v>
      </c>
      <c r="E110" s="2" t="s">
        <v>396</v>
      </c>
      <c r="F110" s="2" t="s">
        <v>390</v>
      </c>
      <c r="G110" s="2">
        <v>1</v>
      </c>
      <c r="H110" s="2">
        <v>0</v>
      </c>
      <c r="I110" s="1">
        <v>0</v>
      </c>
      <c r="J110" s="3" t="s">
        <v>19</v>
      </c>
      <c r="K110" s="2" t="str">
        <f>J110*1887.64</f>
        <v>0</v>
      </c>
      <c r="L110" s="5"/>
    </row>
    <row r="111" spans="1:12" outlineLevel="2">
      <c r="A111" s="8" t="s">
        <v>397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5"/>
    </row>
    <row r="112" spans="1:12" outlineLevel="3">
      <c r="A112" s="9" t="s">
        <v>398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5"/>
    </row>
    <row r="113" spans="1:12" customHeight="1" ht="105" outlineLevel="5">
      <c r="A113" s="1"/>
      <c r="B113" s="1">
        <v>818969</v>
      </c>
      <c r="C113" s="1" t="s">
        <v>399</v>
      </c>
      <c r="D113" s="1" t="s">
        <v>400</v>
      </c>
      <c r="E113" s="2" t="s">
        <v>401</v>
      </c>
      <c r="F113" s="2" t="s">
        <v>402</v>
      </c>
      <c r="G113" s="2" t="s">
        <v>18</v>
      </c>
      <c r="H113" s="2" t="s">
        <v>167</v>
      </c>
      <c r="I113" s="1">
        <v>0</v>
      </c>
      <c r="J113" s="3" t="s">
        <v>19</v>
      </c>
      <c r="K113" s="2" t="str">
        <f>J113*1481.00</f>
        <v>0</v>
      </c>
      <c r="L113" s="5"/>
    </row>
    <row r="114" spans="1:12" customHeight="1" ht="105" outlineLevel="5">
      <c r="A114" s="1"/>
      <c r="B114" s="1">
        <v>818970</v>
      </c>
      <c r="C114" s="1" t="s">
        <v>403</v>
      </c>
      <c r="D114" s="1" t="s">
        <v>404</v>
      </c>
      <c r="E114" s="2" t="s">
        <v>405</v>
      </c>
      <c r="F114" s="2" t="s">
        <v>406</v>
      </c>
      <c r="G114" s="2" t="s">
        <v>64</v>
      </c>
      <c r="H114" s="2" t="s">
        <v>64</v>
      </c>
      <c r="I114" s="1">
        <v>0</v>
      </c>
      <c r="J114" s="3" t="s">
        <v>19</v>
      </c>
      <c r="K114" s="2" t="str">
        <f>J114*2070.00</f>
        <v>0</v>
      </c>
      <c r="L114" s="5"/>
    </row>
    <row r="115" spans="1:12" customHeight="1" ht="105" outlineLevel="5">
      <c r="A115" s="1"/>
      <c r="B115" s="1">
        <v>818971</v>
      </c>
      <c r="C115" s="1" t="s">
        <v>407</v>
      </c>
      <c r="D115" s="1" t="s">
        <v>408</v>
      </c>
      <c r="E115" s="2" t="s">
        <v>409</v>
      </c>
      <c r="F115" s="2" t="s">
        <v>410</v>
      </c>
      <c r="G115" s="2" t="s">
        <v>18</v>
      </c>
      <c r="H115" s="2" t="s">
        <v>167</v>
      </c>
      <c r="I115" s="1">
        <v>0</v>
      </c>
      <c r="J115" s="3" t="s">
        <v>19</v>
      </c>
      <c r="K115" s="2" t="str">
        <f>J115*919.00</f>
        <v>0</v>
      </c>
      <c r="L115" s="5"/>
    </row>
    <row r="116" spans="1:12" customHeight="1" ht="105" outlineLevel="5">
      <c r="A116" s="1"/>
      <c r="B116" s="1">
        <v>818972</v>
      </c>
      <c r="C116" s="1" t="s">
        <v>411</v>
      </c>
      <c r="D116" s="1" t="s">
        <v>412</v>
      </c>
      <c r="E116" s="2" t="s">
        <v>413</v>
      </c>
      <c r="F116" s="2" t="s">
        <v>414</v>
      </c>
      <c r="G116" s="2" t="s">
        <v>18</v>
      </c>
      <c r="H116" s="2" t="s">
        <v>167</v>
      </c>
      <c r="I116" s="1">
        <v>0</v>
      </c>
      <c r="J116" s="3" t="s">
        <v>19</v>
      </c>
      <c r="K116" s="2" t="str">
        <f>J116*944.00</f>
        <v>0</v>
      </c>
      <c r="L116" s="5"/>
    </row>
    <row r="117" spans="1:12" customHeight="1" ht="105" outlineLevel="5">
      <c r="A117" s="1"/>
      <c r="B117" s="1">
        <v>818973</v>
      </c>
      <c r="C117" s="1" t="s">
        <v>415</v>
      </c>
      <c r="D117" s="1" t="s">
        <v>416</v>
      </c>
      <c r="E117" s="2" t="s">
        <v>417</v>
      </c>
      <c r="F117" s="2" t="s">
        <v>418</v>
      </c>
      <c r="G117" s="2" t="s">
        <v>18</v>
      </c>
      <c r="H117" s="2" t="s">
        <v>185</v>
      </c>
      <c r="I117" s="1">
        <v>0</v>
      </c>
      <c r="J117" s="3" t="s">
        <v>19</v>
      </c>
      <c r="K117" s="2" t="str">
        <f>J117*1673.00</f>
        <v>0</v>
      </c>
      <c r="L117" s="5"/>
    </row>
    <row r="118" spans="1:12" customHeight="1" ht="105" outlineLevel="5">
      <c r="A118" s="1"/>
      <c r="B118" s="1">
        <v>818974</v>
      </c>
      <c r="C118" s="1" t="s">
        <v>419</v>
      </c>
      <c r="D118" s="1" t="s">
        <v>420</v>
      </c>
      <c r="E118" s="2" t="s">
        <v>421</v>
      </c>
      <c r="F118" s="2" t="s">
        <v>422</v>
      </c>
      <c r="G118" s="2">
        <v>8</v>
      </c>
      <c r="H118" s="2" t="s">
        <v>243</v>
      </c>
      <c r="I118" s="1">
        <v>0</v>
      </c>
      <c r="J118" s="3" t="s">
        <v>19</v>
      </c>
      <c r="K118" s="2" t="str">
        <f>J118*2216.00</f>
        <v>0</v>
      </c>
      <c r="L118" s="5"/>
    </row>
    <row r="119" spans="1:12" customHeight="1" ht="105" outlineLevel="5">
      <c r="A119" s="1"/>
      <c r="B119" s="1">
        <v>818975</v>
      </c>
      <c r="C119" s="1" t="s">
        <v>423</v>
      </c>
      <c r="D119" s="1" t="s">
        <v>424</v>
      </c>
      <c r="E119" s="2" t="s">
        <v>425</v>
      </c>
      <c r="F119" s="2" t="s">
        <v>426</v>
      </c>
      <c r="G119" s="2" t="s">
        <v>18</v>
      </c>
      <c r="H119" s="2" t="s">
        <v>167</v>
      </c>
      <c r="I119" s="1">
        <v>0</v>
      </c>
      <c r="J119" s="3" t="s">
        <v>19</v>
      </c>
      <c r="K119" s="2" t="str">
        <f>J119*907.00</f>
        <v>0</v>
      </c>
      <c r="L119" s="5"/>
    </row>
    <row r="120" spans="1:12" customHeight="1" ht="105" outlineLevel="5">
      <c r="A120" s="1"/>
      <c r="B120" s="1">
        <v>818976</v>
      </c>
      <c r="C120" s="1" t="s">
        <v>427</v>
      </c>
      <c r="D120" s="1" t="s">
        <v>428</v>
      </c>
      <c r="E120" s="2" t="s">
        <v>429</v>
      </c>
      <c r="F120" s="2" t="s">
        <v>430</v>
      </c>
      <c r="G120" s="2">
        <v>10</v>
      </c>
      <c r="H120" s="2" t="s">
        <v>180</v>
      </c>
      <c r="I120" s="1">
        <v>0</v>
      </c>
      <c r="J120" s="3" t="s">
        <v>19</v>
      </c>
      <c r="K120" s="2" t="str">
        <f>J120*914.00</f>
        <v>0</v>
      </c>
      <c r="L120" s="5"/>
    </row>
    <row r="121" spans="1:12" customHeight="1" ht="105" outlineLevel="5">
      <c r="A121" s="1"/>
      <c r="B121" s="1">
        <v>818977</v>
      </c>
      <c r="C121" s="1" t="s">
        <v>431</v>
      </c>
      <c r="D121" s="1" t="s">
        <v>432</v>
      </c>
      <c r="E121" s="2" t="s">
        <v>433</v>
      </c>
      <c r="F121" s="2" t="s">
        <v>434</v>
      </c>
      <c r="G121" s="2">
        <v>6</v>
      </c>
      <c r="H121" s="2" t="s">
        <v>180</v>
      </c>
      <c r="I121" s="1">
        <v>0</v>
      </c>
      <c r="J121" s="3" t="s">
        <v>19</v>
      </c>
      <c r="K121" s="2" t="str">
        <f>J121*1024.00</f>
        <v>0</v>
      </c>
      <c r="L121" s="5"/>
    </row>
    <row r="122" spans="1:12" customHeight="1" ht="105" outlineLevel="5">
      <c r="A122" s="1"/>
      <c r="B122" s="1">
        <v>818978</v>
      </c>
      <c r="C122" s="1" t="s">
        <v>435</v>
      </c>
      <c r="D122" s="1" t="s">
        <v>436</v>
      </c>
      <c r="E122" s="2" t="s">
        <v>437</v>
      </c>
      <c r="F122" s="2" t="s">
        <v>438</v>
      </c>
      <c r="G122" s="2">
        <v>0</v>
      </c>
      <c r="H122" s="2" t="s">
        <v>180</v>
      </c>
      <c r="I122" s="1">
        <v>0</v>
      </c>
      <c r="J122" s="3" t="s">
        <v>19</v>
      </c>
      <c r="K122" s="2" t="str">
        <f>J122*1606.00</f>
        <v>0</v>
      </c>
      <c r="L122" s="5"/>
    </row>
    <row r="123" spans="1:12" customHeight="1" ht="105" outlineLevel="5">
      <c r="A123" s="1"/>
      <c r="B123" s="1">
        <v>818979</v>
      </c>
      <c r="C123" s="1" t="s">
        <v>439</v>
      </c>
      <c r="D123" s="1" t="s">
        <v>440</v>
      </c>
      <c r="E123" s="2" t="s">
        <v>441</v>
      </c>
      <c r="F123" s="2" t="s">
        <v>442</v>
      </c>
      <c r="G123" s="2">
        <v>5</v>
      </c>
      <c r="H123" s="2">
        <v>0</v>
      </c>
      <c r="I123" s="1">
        <v>0</v>
      </c>
      <c r="J123" s="3" t="s">
        <v>19</v>
      </c>
      <c r="K123" s="2" t="str">
        <f>J123*1094.00</f>
        <v>0</v>
      </c>
      <c r="L123" s="5"/>
    </row>
    <row r="124" spans="1:12" customHeight="1" ht="105" outlineLevel="5">
      <c r="A124" s="1"/>
      <c r="B124" s="1">
        <v>818980</v>
      </c>
      <c r="C124" s="1" t="s">
        <v>443</v>
      </c>
      <c r="D124" s="1" t="s">
        <v>444</v>
      </c>
      <c r="E124" s="2" t="s">
        <v>445</v>
      </c>
      <c r="F124" s="2" t="s">
        <v>446</v>
      </c>
      <c r="G124" s="2">
        <v>0</v>
      </c>
      <c r="H124" s="2" t="s">
        <v>185</v>
      </c>
      <c r="I124" s="1">
        <v>0</v>
      </c>
      <c r="J124" s="3" t="s">
        <v>19</v>
      </c>
      <c r="K124" s="2" t="str">
        <f>J124*1811.00</f>
        <v>0</v>
      </c>
      <c r="L124" s="5"/>
    </row>
    <row r="125" spans="1:12" customHeight="1" ht="105" outlineLevel="5">
      <c r="A125" s="1"/>
      <c r="B125" s="1">
        <v>818981</v>
      </c>
      <c r="C125" s="1" t="s">
        <v>447</v>
      </c>
      <c r="D125" s="1" t="s">
        <v>448</v>
      </c>
      <c r="E125" s="2" t="s">
        <v>449</v>
      </c>
      <c r="F125" s="2" t="s">
        <v>450</v>
      </c>
      <c r="G125" s="2">
        <v>0</v>
      </c>
      <c r="H125" s="2">
        <v>0</v>
      </c>
      <c r="I125" s="1">
        <v>0</v>
      </c>
      <c r="J125" s="3" t="s">
        <v>19</v>
      </c>
      <c r="K125" s="2" t="str">
        <f>J125*1002.00</f>
        <v>0</v>
      </c>
      <c r="L125" s="5"/>
    </row>
    <row r="126" spans="1:12" customHeight="1" ht="105" outlineLevel="5">
      <c r="A126" s="1"/>
      <c r="B126" s="1">
        <v>818982</v>
      </c>
      <c r="C126" s="1" t="s">
        <v>451</v>
      </c>
      <c r="D126" s="1" t="s">
        <v>452</v>
      </c>
      <c r="E126" s="2" t="s">
        <v>453</v>
      </c>
      <c r="F126" s="2" t="s">
        <v>450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J126*1002.00</f>
        <v>0</v>
      </c>
      <c r="L126" s="5"/>
    </row>
    <row r="127" spans="1:12" customHeight="1" ht="105" outlineLevel="5">
      <c r="A127" s="1"/>
      <c r="B127" s="1">
        <v>818983</v>
      </c>
      <c r="C127" s="1" t="s">
        <v>454</v>
      </c>
      <c r="D127" s="1" t="s">
        <v>455</v>
      </c>
      <c r="E127" s="2" t="s">
        <v>456</v>
      </c>
      <c r="F127" s="2" t="s">
        <v>457</v>
      </c>
      <c r="G127" s="2">
        <v>0</v>
      </c>
      <c r="H127" s="2">
        <v>0</v>
      </c>
      <c r="I127" s="1">
        <v>0</v>
      </c>
      <c r="J127" s="3" t="s">
        <v>19</v>
      </c>
      <c r="K127" s="2" t="str">
        <f>J127*1649.00</f>
        <v>0</v>
      </c>
      <c r="L127" s="5"/>
    </row>
    <row r="128" spans="1:12" customHeight="1" ht="105" outlineLevel="5">
      <c r="A128" s="1"/>
      <c r="B128" s="1">
        <v>818984</v>
      </c>
      <c r="C128" s="1" t="s">
        <v>458</v>
      </c>
      <c r="D128" s="1" t="s">
        <v>459</v>
      </c>
      <c r="E128" s="2" t="s">
        <v>460</v>
      </c>
      <c r="F128" s="2" t="s">
        <v>461</v>
      </c>
      <c r="G128" s="2">
        <v>0</v>
      </c>
      <c r="H128" s="2" t="s">
        <v>180</v>
      </c>
      <c r="I128" s="1">
        <v>0</v>
      </c>
      <c r="J128" s="3" t="s">
        <v>19</v>
      </c>
      <c r="K128" s="2" t="str">
        <f>J128*2266.00</f>
        <v>0</v>
      </c>
      <c r="L128" s="5"/>
    </row>
    <row r="129" spans="1:12" customHeight="1" ht="105" outlineLevel="5">
      <c r="A129" s="1"/>
      <c r="B129" s="1">
        <v>818985</v>
      </c>
      <c r="C129" s="1" t="s">
        <v>462</v>
      </c>
      <c r="D129" s="1" t="s">
        <v>463</v>
      </c>
      <c r="E129" s="2" t="s">
        <v>464</v>
      </c>
      <c r="F129" s="2" t="s">
        <v>465</v>
      </c>
      <c r="G129" s="2">
        <v>0</v>
      </c>
      <c r="H129" s="2" t="s">
        <v>185</v>
      </c>
      <c r="I129" s="1">
        <v>0</v>
      </c>
      <c r="J129" s="3" t="s">
        <v>19</v>
      </c>
      <c r="K129" s="2" t="str">
        <f>J129*1887.00</f>
        <v>0</v>
      </c>
      <c r="L129" s="5"/>
    </row>
    <row r="130" spans="1:12" customHeight="1" ht="105" outlineLevel="5">
      <c r="A130" s="1"/>
      <c r="B130" s="1">
        <v>818986</v>
      </c>
      <c r="C130" s="1" t="s">
        <v>466</v>
      </c>
      <c r="D130" s="1" t="s">
        <v>467</v>
      </c>
      <c r="E130" s="2" t="s">
        <v>468</v>
      </c>
      <c r="F130" s="2" t="s">
        <v>469</v>
      </c>
      <c r="G130" s="2">
        <v>0</v>
      </c>
      <c r="H130" s="2">
        <v>0</v>
      </c>
      <c r="I130" s="1">
        <v>0</v>
      </c>
      <c r="J130" s="3" t="s">
        <v>19</v>
      </c>
      <c r="K130" s="2" t="str">
        <f>J130*2510.00</f>
        <v>0</v>
      </c>
      <c r="L130" s="5"/>
    </row>
    <row r="131" spans="1:12" customHeight="1" ht="105" outlineLevel="5">
      <c r="A131" s="1"/>
      <c r="B131" s="1">
        <v>818991</v>
      </c>
      <c r="C131" s="1" t="s">
        <v>470</v>
      </c>
      <c r="D131" s="1" t="s">
        <v>471</v>
      </c>
      <c r="E131" s="2" t="s">
        <v>472</v>
      </c>
      <c r="F131" s="2" t="s">
        <v>473</v>
      </c>
      <c r="G131" s="2">
        <v>0</v>
      </c>
      <c r="H131" s="2">
        <v>0</v>
      </c>
      <c r="I131" s="1">
        <v>0</v>
      </c>
      <c r="J131" s="3" t="s">
        <v>19</v>
      </c>
      <c r="K131" s="2" t="str">
        <f>J131*757.00</f>
        <v>0</v>
      </c>
      <c r="L131" s="5"/>
    </row>
    <row r="132" spans="1:12" customHeight="1" ht="105" outlineLevel="5">
      <c r="A132" s="1"/>
      <c r="B132" s="1">
        <v>818992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 t="s">
        <v>18</v>
      </c>
      <c r="H132" s="2" t="s">
        <v>167</v>
      </c>
      <c r="I132" s="1">
        <v>0</v>
      </c>
      <c r="J132" s="3" t="s">
        <v>19</v>
      </c>
      <c r="K132" s="2" t="str">
        <f>J132*1935.00</f>
        <v>0</v>
      </c>
      <c r="L132" s="5"/>
    </row>
    <row r="133" spans="1:12" customHeight="1" ht="105" outlineLevel="5">
      <c r="A133" s="1"/>
      <c r="B133" s="1">
        <v>824488</v>
      </c>
      <c r="C133" s="1" t="s">
        <v>478</v>
      </c>
      <c r="D133" s="1" t="s">
        <v>479</v>
      </c>
      <c r="E133" s="2" t="s">
        <v>480</v>
      </c>
      <c r="F133" s="2" t="s">
        <v>481</v>
      </c>
      <c r="G133" s="2" t="s">
        <v>64</v>
      </c>
      <c r="H133" s="2" t="s">
        <v>167</v>
      </c>
      <c r="I133" s="1">
        <v>0</v>
      </c>
      <c r="J133" s="3" t="s">
        <v>19</v>
      </c>
      <c r="K133" s="2" t="str">
        <f>J133*1023.00</f>
        <v>0</v>
      </c>
      <c r="L133" s="5"/>
    </row>
    <row r="134" spans="1:12" customHeight="1" ht="105" outlineLevel="5">
      <c r="A134" s="1"/>
      <c r="B134" s="1">
        <v>868523</v>
      </c>
      <c r="C134" s="1" t="s">
        <v>482</v>
      </c>
      <c r="D134" s="1" t="s">
        <v>483</v>
      </c>
      <c r="E134" s="2" t="s">
        <v>484</v>
      </c>
      <c r="F134" s="2" t="s">
        <v>485</v>
      </c>
      <c r="G134" s="2" t="s">
        <v>18</v>
      </c>
      <c r="H134" s="2">
        <v>0</v>
      </c>
      <c r="I134" s="1">
        <v>0</v>
      </c>
      <c r="J134" s="3" t="s">
        <v>19</v>
      </c>
      <c r="K134" s="2" t="str">
        <f>J134*219.00</f>
        <v>0</v>
      </c>
      <c r="L134" s="5"/>
    </row>
    <row r="135" spans="1:12" outlineLevel="3">
      <c r="A135" s="9" t="s">
        <v>486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5"/>
    </row>
    <row r="136" spans="1:12" customHeight="1" ht="105" outlineLevel="5">
      <c r="A136" s="1"/>
      <c r="B136" s="1">
        <v>818987</v>
      </c>
      <c r="C136" s="1" t="s">
        <v>487</v>
      </c>
      <c r="D136" s="1" t="s">
        <v>488</v>
      </c>
      <c r="E136" s="2" t="s">
        <v>489</v>
      </c>
      <c r="F136" s="2" t="s">
        <v>490</v>
      </c>
      <c r="G136" s="2">
        <v>8</v>
      </c>
      <c r="H136" s="2" t="s">
        <v>185</v>
      </c>
      <c r="I136" s="1">
        <v>0</v>
      </c>
      <c r="J136" s="3" t="s">
        <v>19</v>
      </c>
      <c r="K136" s="2" t="str">
        <f>J136*2013.00</f>
        <v>0</v>
      </c>
      <c r="L136" s="5"/>
    </row>
    <row r="137" spans="1:12" customHeight="1" ht="105" outlineLevel="5">
      <c r="A137" s="1"/>
      <c r="B137" s="1">
        <v>818988</v>
      </c>
      <c r="C137" s="1" t="s">
        <v>491</v>
      </c>
      <c r="D137" s="1" t="s">
        <v>492</v>
      </c>
      <c r="E137" s="2" t="s">
        <v>493</v>
      </c>
      <c r="F137" s="2" t="s">
        <v>494</v>
      </c>
      <c r="G137" s="2" t="s">
        <v>18</v>
      </c>
      <c r="H137" s="2" t="s">
        <v>243</v>
      </c>
      <c r="I137" s="1">
        <v>0</v>
      </c>
      <c r="J137" s="3" t="s">
        <v>19</v>
      </c>
      <c r="K137" s="2" t="str">
        <f>J137*2187.00</f>
        <v>0</v>
      </c>
      <c r="L137" s="5"/>
    </row>
    <row r="138" spans="1:12" customHeight="1" ht="105" outlineLevel="5">
      <c r="A138" s="1"/>
      <c r="B138" s="1">
        <v>818989</v>
      </c>
      <c r="C138" s="1" t="s">
        <v>495</v>
      </c>
      <c r="D138" s="1" t="s">
        <v>496</v>
      </c>
      <c r="E138" s="2" t="s">
        <v>497</v>
      </c>
      <c r="F138" s="2" t="s">
        <v>498</v>
      </c>
      <c r="G138" s="2" t="s">
        <v>18</v>
      </c>
      <c r="H138" s="2" t="s">
        <v>167</v>
      </c>
      <c r="I138" s="1">
        <v>0</v>
      </c>
      <c r="J138" s="3" t="s">
        <v>19</v>
      </c>
      <c r="K138" s="2" t="str">
        <f>J138*1304.00</f>
        <v>0</v>
      </c>
      <c r="L138" s="5"/>
    </row>
    <row r="139" spans="1:12" customHeight="1" ht="105" outlineLevel="5">
      <c r="A139" s="1"/>
      <c r="B139" s="1">
        <v>818990</v>
      </c>
      <c r="C139" s="1" t="s">
        <v>499</v>
      </c>
      <c r="D139" s="1" t="s">
        <v>500</v>
      </c>
      <c r="E139" s="2" t="s">
        <v>501</v>
      </c>
      <c r="F139" s="2" t="s">
        <v>502</v>
      </c>
      <c r="G139" s="2">
        <v>2</v>
      </c>
      <c r="H139" s="2" t="s">
        <v>185</v>
      </c>
      <c r="I139" s="1">
        <v>0</v>
      </c>
      <c r="J139" s="3" t="s">
        <v>19</v>
      </c>
      <c r="K139" s="2" t="str">
        <f>J139*1350.00</f>
        <v>0</v>
      </c>
      <c r="L139" s="5"/>
    </row>
    <row r="140" spans="1:12" customHeight="1" ht="105" outlineLevel="5">
      <c r="A140" s="1"/>
      <c r="B140" s="1">
        <v>824489</v>
      </c>
      <c r="C140" s="1" t="s">
        <v>503</v>
      </c>
      <c r="D140" s="1" t="s">
        <v>504</v>
      </c>
      <c r="E140" s="2" t="s">
        <v>505</v>
      </c>
      <c r="F140" s="2" t="s">
        <v>506</v>
      </c>
      <c r="G140" s="2" t="s">
        <v>18</v>
      </c>
      <c r="H140" s="2" t="s">
        <v>180</v>
      </c>
      <c r="I140" s="1">
        <v>0</v>
      </c>
      <c r="J140" s="3" t="s">
        <v>19</v>
      </c>
      <c r="K140" s="2" t="str">
        <f>J140*1928.00</f>
        <v>0</v>
      </c>
      <c r="L140" s="5"/>
    </row>
    <row r="141" spans="1:12" customHeight="1" ht="105" outlineLevel="5">
      <c r="A141" s="1"/>
      <c r="B141" s="1">
        <v>824490</v>
      </c>
      <c r="C141" s="1" t="s">
        <v>507</v>
      </c>
      <c r="D141" s="1" t="s">
        <v>508</v>
      </c>
      <c r="E141" s="2" t="s">
        <v>509</v>
      </c>
      <c r="F141" s="2" t="s">
        <v>510</v>
      </c>
      <c r="G141" s="2">
        <v>6</v>
      </c>
      <c r="H141" s="2" t="s">
        <v>167</v>
      </c>
      <c r="I141" s="1">
        <v>0</v>
      </c>
      <c r="J141" s="3" t="s">
        <v>19</v>
      </c>
      <c r="K141" s="2" t="str">
        <f>J141*1772.00</f>
        <v>0</v>
      </c>
      <c r="L141" s="5"/>
    </row>
    <row r="142" spans="1:12" outlineLevel="2">
      <c r="A142" s="8" t="s">
        <v>511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834474</v>
      </c>
      <c r="C143" s="1" t="s">
        <v>512</v>
      </c>
      <c r="D143" s="1" t="s">
        <v>513</v>
      </c>
      <c r="E143" s="2" t="s">
        <v>514</v>
      </c>
      <c r="F143" s="2" t="s">
        <v>515</v>
      </c>
      <c r="G143" s="2">
        <v>0</v>
      </c>
      <c r="H143" s="2">
        <v>0</v>
      </c>
      <c r="I143" s="1">
        <v>0</v>
      </c>
      <c r="J143" s="3" t="s">
        <v>19</v>
      </c>
      <c r="K143" s="2" t="str">
        <f>J143*593.55</f>
        <v>0</v>
      </c>
      <c r="L143" s="5"/>
    </row>
    <row r="144" spans="1:12" customHeight="1" ht="105" outlineLevel="4">
      <c r="A144" s="1"/>
      <c r="B144" s="1">
        <v>834475</v>
      </c>
      <c r="C144" s="1" t="s">
        <v>516</v>
      </c>
      <c r="D144" s="1" t="s">
        <v>517</v>
      </c>
      <c r="E144" s="2" t="s">
        <v>518</v>
      </c>
      <c r="F144" s="2" t="s">
        <v>519</v>
      </c>
      <c r="G144" s="2" t="s">
        <v>64</v>
      </c>
      <c r="H144" s="2">
        <v>0</v>
      </c>
      <c r="I144" s="1">
        <v>0</v>
      </c>
      <c r="J144" s="3" t="s">
        <v>19</v>
      </c>
      <c r="K144" s="2" t="str">
        <f>J144*677.28</f>
        <v>0</v>
      </c>
      <c r="L144" s="5"/>
    </row>
    <row r="145" spans="1:12" customHeight="1" ht="105" outlineLevel="4">
      <c r="A145" s="1"/>
      <c r="B145" s="1">
        <v>834476</v>
      </c>
      <c r="C145" s="1" t="s">
        <v>520</v>
      </c>
      <c r="D145" s="1" t="s">
        <v>521</v>
      </c>
      <c r="E145" s="2" t="s">
        <v>522</v>
      </c>
      <c r="F145" s="2" t="s">
        <v>523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J145*1061.53</f>
        <v>0</v>
      </c>
      <c r="L145" s="5"/>
    </row>
    <row r="146" spans="1:12" customHeight="1" ht="105" outlineLevel="4">
      <c r="A146" s="1"/>
      <c r="B146" s="1">
        <v>834477</v>
      </c>
      <c r="C146" s="1" t="s">
        <v>524</v>
      </c>
      <c r="D146" s="1" t="s">
        <v>525</v>
      </c>
      <c r="E146" s="2" t="s">
        <v>526</v>
      </c>
      <c r="F146" s="2" t="s">
        <v>527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J146*585.36</f>
        <v>0</v>
      </c>
      <c r="L146" s="5"/>
    </row>
    <row r="147" spans="1:12" customHeight="1" ht="105" outlineLevel="4">
      <c r="A147" s="1"/>
      <c r="B147" s="1">
        <v>834478</v>
      </c>
      <c r="C147" s="1" t="s">
        <v>528</v>
      </c>
      <c r="D147" s="1" t="s">
        <v>529</v>
      </c>
      <c r="E147" s="2" t="s">
        <v>530</v>
      </c>
      <c r="F147" s="2" t="s">
        <v>531</v>
      </c>
      <c r="G147" s="2">
        <v>6</v>
      </c>
      <c r="H147" s="2">
        <v>0</v>
      </c>
      <c r="I147" s="1">
        <v>0</v>
      </c>
      <c r="J147" s="3" t="s">
        <v>19</v>
      </c>
      <c r="K147" s="2" t="str">
        <f>J147*757.94</f>
        <v>0</v>
      </c>
      <c r="L147" s="5"/>
    </row>
    <row r="148" spans="1:12" customHeight="1" ht="105" outlineLevel="4">
      <c r="A148" s="1"/>
      <c r="B148" s="1">
        <v>834479</v>
      </c>
      <c r="C148" s="1" t="s">
        <v>532</v>
      </c>
      <c r="D148" s="1" t="s">
        <v>533</v>
      </c>
      <c r="E148" s="2" t="s">
        <v>534</v>
      </c>
      <c r="F148" s="2" t="s">
        <v>535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J148*1138.93</f>
        <v>0</v>
      </c>
      <c r="L148" s="5"/>
    </row>
    <row r="149" spans="1:12" outlineLevel="2">
      <c r="A149" s="8" t="s">
        <v>536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5"/>
    </row>
    <row r="150" spans="1:12" customHeight="1" ht="105" outlineLevel="4">
      <c r="A150" s="1"/>
      <c r="B150" s="1">
        <v>879063</v>
      </c>
      <c r="C150" s="1" t="s">
        <v>537</v>
      </c>
      <c r="D150" s="1" t="s">
        <v>538</v>
      </c>
      <c r="E150" s="2" t="s">
        <v>539</v>
      </c>
      <c r="F150" s="2" t="s">
        <v>540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J150*3290.00</f>
        <v>0</v>
      </c>
      <c r="L150" s="5"/>
    </row>
    <row r="151" spans="1:12" customHeight="1" ht="105" outlineLevel="4">
      <c r="A151" s="1"/>
      <c r="B151" s="1">
        <v>879064</v>
      </c>
      <c r="C151" s="1" t="s">
        <v>541</v>
      </c>
      <c r="D151" s="1" t="s">
        <v>542</v>
      </c>
      <c r="E151" s="2" t="s">
        <v>543</v>
      </c>
      <c r="F151" s="2" t="s">
        <v>544</v>
      </c>
      <c r="G151" s="2" t="s">
        <v>18</v>
      </c>
      <c r="H151" s="2">
        <v>0</v>
      </c>
      <c r="I151" s="1">
        <v>0</v>
      </c>
      <c r="J151" s="3" t="s">
        <v>19</v>
      </c>
      <c r="K151" s="2" t="str">
        <f>J151*3390.00</f>
        <v>0</v>
      </c>
      <c r="L151" s="5"/>
    </row>
    <row r="152" spans="1:12" customHeight="1" ht="105" outlineLevel="4">
      <c r="A152" s="1"/>
      <c r="B152" s="1">
        <v>879065</v>
      </c>
      <c r="C152" s="1" t="s">
        <v>545</v>
      </c>
      <c r="D152" s="1" t="s">
        <v>546</v>
      </c>
      <c r="E152" s="2" t="s">
        <v>547</v>
      </c>
      <c r="F152" s="2" t="s">
        <v>544</v>
      </c>
      <c r="G152" s="2">
        <v>10</v>
      </c>
      <c r="H152" s="2">
        <v>0</v>
      </c>
      <c r="I152" s="1">
        <v>0</v>
      </c>
      <c r="J152" s="3" t="s">
        <v>19</v>
      </c>
      <c r="K152" s="2" t="str">
        <f>J152*3390.00</f>
        <v>0</v>
      </c>
      <c r="L152" s="5"/>
    </row>
    <row r="153" spans="1:12" customHeight="1" ht="105" outlineLevel="4">
      <c r="A153" s="1"/>
      <c r="B153" s="1">
        <v>879066</v>
      </c>
      <c r="C153" s="1" t="s">
        <v>548</v>
      </c>
      <c r="D153" s="1" t="s">
        <v>549</v>
      </c>
      <c r="E153" s="2" t="s">
        <v>550</v>
      </c>
      <c r="F153" s="2" t="s">
        <v>544</v>
      </c>
      <c r="G153" s="2" t="s">
        <v>18</v>
      </c>
      <c r="H153" s="2">
        <v>0</v>
      </c>
      <c r="I153" s="1">
        <v>0</v>
      </c>
      <c r="J153" s="3" t="s">
        <v>19</v>
      </c>
      <c r="K153" s="2" t="str">
        <f>J153*3390.00</f>
        <v>0</v>
      </c>
      <c r="L153" s="5"/>
    </row>
    <row r="154" spans="1:12" customHeight="1" ht="105" outlineLevel="4">
      <c r="A154" s="1"/>
      <c r="B154" s="1">
        <v>879067</v>
      </c>
      <c r="C154" s="1" t="s">
        <v>551</v>
      </c>
      <c r="D154" s="1" t="s">
        <v>552</v>
      </c>
      <c r="E154" s="2" t="s">
        <v>553</v>
      </c>
      <c r="F154" s="2" t="s">
        <v>544</v>
      </c>
      <c r="G154" s="2" t="s">
        <v>18</v>
      </c>
      <c r="H154" s="2">
        <v>0</v>
      </c>
      <c r="I154" s="1">
        <v>0</v>
      </c>
      <c r="J154" s="3" t="s">
        <v>19</v>
      </c>
      <c r="K154" s="2" t="str">
        <f>J154*3390.00</f>
        <v>0</v>
      </c>
      <c r="L154" s="5"/>
    </row>
    <row r="155" spans="1:12" customHeight="1" ht="105" outlineLevel="4">
      <c r="A155" s="1"/>
      <c r="B155" s="1">
        <v>879068</v>
      </c>
      <c r="C155" s="1" t="s">
        <v>554</v>
      </c>
      <c r="D155" s="1" t="s">
        <v>555</v>
      </c>
      <c r="E155" s="2" t="s">
        <v>556</v>
      </c>
      <c r="F155" s="2" t="s">
        <v>557</v>
      </c>
      <c r="G155" s="2">
        <v>0</v>
      </c>
      <c r="H155" s="2">
        <v>0</v>
      </c>
      <c r="I155" s="1">
        <v>0</v>
      </c>
      <c r="J155" s="3" t="s">
        <v>19</v>
      </c>
      <c r="K155" s="2" t="str">
        <f>J155*3190.00</f>
        <v>0</v>
      </c>
      <c r="L155" s="5"/>
    </row>
    <row r="156" spans="1:12" customHeight="1" ht="105" outlineLevel="4">
      <c r="A156" s="1"/>
      <c r="B156" s="1">
        <v>879069</v>
      </c>
      <c r="C156" s="1" t="s">
        <v>558</v>
      </c>
      <c r="D156" s="1" t="s">
        <v>559</v>
      </c>
      <c r="E156" s="2" t="s">
        <v>560</v>
      </c>
      <c r="F156" s="2" t="s">
        <v>544</v>
      </c>
      <c r="G156" s="2">
        <v>5</v>
      </c>
      <c r="H156" s="2">
        <v>0</v>
      </c>
      <c r="I156" s="1">
        <v>0</v>
      </c>
      <c r="J156" s="3" t="s">
        <v>19</v>
      </c>
      <c r="K156" s="2" t="str">
        <f>J156*3390.00</f>
        <v>0</v>
      </c>
      <c r="L156" s="5"/>
    </row>
    <row r="157" spans="1:12" customHeight="1" ht="105" outlineLevel="4">
      <c r="A157" s="1"/>
      <c r="B157" s="1">
        <v>879070</v>
      </c>
      <c r="C157" s="1" t="s">
        <v>561</v>
      </c>
      <c r="D157" s="1" t="s">
        <v>562</v>
      </c>
      <c r="E157" s="2" t="s">
        <v>563</v>
      </c>
      <c r="F157" s="2" t="s">
        <v>544</v>
      </c>
      <c r="G157" s="2">
        <v>7</v>
      </c>
      <c r="H157" s="2">
        <v>0</v>
      </c>
      <c r="I157" s="1">
        <v>0</v>
      </c>
      <c r="J157" s="3" t="s">
        <v>19</v>
      </c>
      <c r="K157" s="2" t="str">
        <f>J157*3390.00</f>
        <v>0</v>
      </c>
      <c r="L157" s="5"/>
    </row>
    <row r="158" spans="1:12" customHeight="1" ht="105" outlineLevel="4">
      <c r="A158" s="1"/>
      <c r="B158" s="1">
        <v>879083</v>
      </c>
      <c r="C158" s="1" t="s">
        <v>564</v>
      </c>
      <c r="D158" s="1" t="s">
        <v>565</v>
      </c>
      <c r="E158" s="2" t="s">
        <v>566</v>
      </c>
      <c r="F158" s="2" t="s">
        <v>567</v>
      </c>
      <c r="G158" s="2">
        <v>0</v>
      </c>
      <c r="H158" s="2">
        <v>0</v>
      </c>
      <c r="I158" s="1">
        <v>0</v>
      </c>
      <c r="J158" s="3" t="s">
        <v>19</v>
      </c>
      <c r="K158" s="2" t="str">
        <f>J158*3990.00</f>
        <v>0</v>
      </c>
      <c r="L158" s="5"/>
    </row>
    <row r="159" spans="1:12" customHeight="1" ht="105" outlineLevel="4">
      <c r="A159" s="1"/>
      <c r="B159" s="1">
        <v>879084</v>
      </c>
      <c r="C159" s="1" t="s">
        <v>568</v>
      </c>
      <c r="D159" s="1" t="s">
        <v>569</v>
      </c>
      <c r="E159" s="2" t="s">
        <v>570</v>
      </c>
      <c r="F159" s="2" t="s">
        <v>571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J159*4290.00</f>
        <v>0</v>
      </c>
      <c r="L159" s="5"/>
    </row>
    <row r="160" spans="1:12" customHeight="1" ht="105" outlineLevel="4">
      <c r="A160" s="1"/>
      <c r="B160" s="1">
        <v>879085</v>
      </c>
      <c r="C160" s="1" t="s">
        <v>572</v>
      </c>
      <c r="D160" s="1" t="s">
        <v>573</v>
      </c>
      <c r="E160" s="2" t="s">
        <v>574</v>
      </c>
      <c r="F160" s="2" t="s">
        <v>571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J160*4290.00</f>
        <v>0</v>
      </c>
      <c r="L160" s="5"/>
    </row>
    <row r="161" spans="1:12" customHeight="1" ht="105" outlineLevel="4">
      <c r="A161" s="1"/>
      <c r="B161" s="1">
        <v>879086</v>
      </c>
      <c r="C161" s="1" t="s">
        <v>575</v>
      </c>
      <c r="D161" s="1" t="s">
        <v>576</v>
      </c>
      <c r="E161" s="2" t="s">
        <v>577</v>
      </c>
      <c r="F161" s="2" t="s">
        <v>571</v>
      </c>
      <c r="G161" s="2" t="s">
        <v>18</v>
      </c>
      <c r="H161" s="2">
        <v>0</v>
      </c>
      <c r="I161" s="1">
        <v>0</v>
      </c>
      <c r="J161" s="3" t="s">
        <v>19</v>
      </c>
      <c r="K161" s="2" t="str">
        <f>J161*4290.00</f>
        <v>0</v>
      </c>
      <c r="L161" s="5"/>
    </row>
    <row r="162" spans="1:12" outlineLevel="1">
      <c r="A162" s="7" t="s">
        <v>578</v>
      </c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5"/>
    </row>
    <row r="163" spans="1:12" customHeight="1" ht="105" outlineLevel="3">
      <c r="A163" s="1"/>
      <c r="B163" s="1">
        <v>889397</v>
      </c>
      <c r="C163" s="1" t="s">
        <v>579</v>
      </c>
      <c r="D163" s="1"/>
      <c r="E163" s="2" t="s">
        <v>580</v>
      </c>
      <c r="F163" s="2" t="s">
        <v>581</v>
      </c>
      <c r="G163" s="2" t="s">
        <v>180</v>
      </c>
      <c r="H163" s="2">
        <v>0</v>
      </c>
      <c r="I163" s="1">
        <v>0</v>
      </c>
      <c r="J163" s="3" t="s">
        <v>19</v>
      </c>
      <c r="K163" s="2" t="str">
        <f>J163*258.21</f>
        <v>0</v>
      </c>
      <c r="L163" s="5"/>
    </row>
    <row r="164" spans="1:12" outlineLevel="2">
      <c r="A164" s="8" t="s">
        <v>582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5"/>
    </row>
    <row r="165" spans="1:12" customHeight="1" ht="105" outlineLevel="4">
      <c r="A165" s="1"/>
      <c r="B165" s="1">
        <v>818960</v>
      </c>
      <c r="C165" s="1" t="s">
        <v>583</v>
      </c>
      <c r="D165" s="1" t="s">
        <v>584</v>
      </c>
      <c r="E165" s="2" t="s">
        <v>585</v>
      </c>
      <c r="F165" s="2" t="s">
        <v>586</v>
      </c>
      <c r="G165" s="2">
        <v>8</v>
      </c>
      <c r="H165" s="2" t="s">
        <v>167</v>
      </c>
      <c r="I165" s="1">
        <v>0</v>
      </c>
      <c r="J165" s="3" t="s">
        <v>19</v>
      </c>
      <c r="K165" s="2" t="str">
        <f>J165*1501.00</f>
        <v>0</v>
      </c>
      <c r="L165" s="5"/>
    </row>
    <row r="166" spans="1:12" customHeight="1" ht="105" outlineLevel="4">
      <c r="A166" s="1"/>
      <c r="B166" s="1">
        <v>818961</v>
      </c>
      <c r="C166" s="1" t="s">
        <v>587</v>
      </c>
      <c r="D166" s="1" t="s">
        <v>588</v>
      </c>
      <c r="E166" s="2" t="s">
        <v>589</v>
      </c>
      <c r="F166" s="2" t="s">
        <v>590</v>
      </c>
      <c r="G166" s="2">
        <v>6</v>
      </c>
      <c r="H166" s="2" t="s">
        <v>185</v>
      </c>
      <c r="I166" s="1">
        <v>0</v>
      </c>
      <c r="J166" s="3" t="s">
        <v>19</v>
      </c>
      <c r="K166" s="2" t="str">
        <f>J166*1044.00</f>
        <v>0</v>
      </c>
      <c r="L166" s="5"/>
    </row>
    <row r="167" spans="1:12" customHeight="1" ht="105" outlineLevel="4">
      <c r="A167" s="1"/>
      <c r="B167" s="1">
        <v>818962</v>
      </c>
      <c r="C167" s="1" t="s">
        <v>591</v>
      </c>
      <c r="D167" s="1" t="s">
        <v>592</v>
      </c>
      <c r="E167" s="2" t="s">
        <v>593</v>
      </c>
      <c r="F167" s="2" t="s">
        <v>594</v>
      </c>
      <c r="G167" s="2" t="s">
        <v>18</v>
      </c>
      <c r="H167" s="2" t="s">
        <v>243</v>
      </c>
      <c r="I167" s="1">
        <v>0</v>
      </c>
      <c r="J167" s="3" t="s">
        <v>19</v>
      </c>
      <c r="K167" s="2" t="str">
        <f>J167*654.00</f>
        <v>0</v>
      </c>
      <c r="L167" s="5"/>
    </row>
    <row r="168" spans="1:12" customHeight="1" ht="105" outlineLevel="4">
      <c r="A168" s="1"/>
      <c r="B168" s="1">
        <v>818963</v>
      </c>
      <c r="C168" s="1" t="s">
        <v>595</v>
      </c>
      <c r="D168" s="1" t="s">
        <v>596</v>
      </c>
      <c r="E168" s="2" t="s">
        <v>597</v>
      </c>
      <c r="F168" s="2" t="s">
        <v>598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J168*1953.00</f>
        <v>0</v>
      </c>
      <c r="L168" s="5"/>
    </row>
    <row r="169" spans="1:12" customHeight="1" ht="105" outlineLevel="4">
      <c r="A169" s="1"/>
      <c r="B169" s="1">
        <v>818964</v>
      </c>
      <c r="C169" s="1" t="s">
        <v>599</v>
      </c>
      <c r="D169" s="1" t="s">
        <v>600</v>
      </c>
      <c r="E169" s="2" t="s">
        <v>601</v>
      </c>
      <c r="F169" s="2" t="s">
        <v>602</v>
      </c>
      <c r="G169" s="2" t="s">
        <v>18</v>
      </c>
      <c r="H169" s="2">
        <v>0</v>
      </c>
      <c r="I169" s="1">
        <v>0</v>
      </c>
      <c r="J169" s="3" t="s">
        <v>19</v>
      </c>
      <c r="K169" s="2" t="str">
        <f>J169*4024.00</f>
        <v>0</v>
      </c>
      <c r="L169" s="5"/>
    </row>
    <row r="170" spans="1:12" outlineLevel="2">
      <c r="A170" s="8" t="s">
        <v>603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819000</v>
      </c>
      <c r="C171" s="1" t="s">
        <v>604</v>
      </c>
      <c r="D171" s="1" t="s">
        <v>605</v>
      </c>
      <c r="E171" s="2" t="s">
        <v>606</v>
      </c>
      <c r="F171" s="2" t="s">
        <v>607</v>
      </c>
      <c r="G171" s="2">
        <v>0</v>
      </c>
      <c r="H171" s="2">
        <v>0</v>
      </c>
      <c r="I171" s="1">
        <v>0</v>
      </c>
      <c r="J171" s="3" t="s">
        <v>19</v>
      </c>
      <c r="K171" s="2" t="str">
        <f>J171*318.33</f>
        <v>0</v>
      </c>
      <c r="L171" s="5"/>
    </row>
    <row r="172" spans="1:12" customHeight="1" ht="105" outlineLevel="4">
      <c r="A172" s="1"/>
      <c r="B172" s="1">
        <v>819001</v>
      </c>
      <c r="C172" s="1" t="s">
        <v>608</v>
      </c>
      <c r="D172" s="1" t="s">
        <v>609</v>
      </c>
      <c r="E172" s="2" t="s">
        <v>606</v>
      </c>
      <c r="F172" s="2" t="s">
        <v>97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J172*342.13</f>
        <v>0</v>
      </c>
      <c r="L172" s="5"/>
    </row>
    <row r="173" spans="1:12" customHeight="1" ht="105" outlineLevel="4">
      <c r="A173" s="1"/>
      <c r="B173" s="1">
        <v>825180</v>
      </c>
      <c r="C173" s="1" t="s">
        <v>610</v>
      </c>
      <c r="D173" s="1" t="s">
        <v>611</v>
      </c>
      <c r="E173" s="2" t="s">
        <v>612</v>
      </c>
      <c r="F173" s="2" t="s">
        <v>23</v>
      </c>
      <c r="G173" s="2">
        <v>0</v>
      </c>
      <c r="H173" s="2">
        <v>0</v>
      </c>
      <c r="I173" s="1">
        <v>0</v>
      </c>
      <c r="J173" s="3" t="s">
        <v>19</v>
      </c>
      <c r="K173" s="2" t="str">
        <f>J173*315.35</f>
        <v>0</v>
      </c>
      <c r="L173" s="5"/>
    </row>
    <row r="174" spans="1:12" customHeight="1" ht="105" outlineLevel="4">
      <c r="A174" s="1"/>
      <c r="B174" s="1">
        <v>825181</v>
      </c>
      <c r="C174" s="1" t="s">
        <v>613</v>
      </c>
      <c r="D174" s="1" t="s">
        <v>614</v>
      </c>
      <c r="E174" s="2" t="s">
        <v>612</v>
      </c>
      <c r="F174" s="2" t="s">
        <v>615</v>
      </c>
      <c r="G174" s="2" t="s">
        <v>64</v>
      </c>
      <c r="H174" s="2">
        <v>0</v>
      </c>
      <c r="I174" s="1">
        <v>0</v>
      </c>
      <c r="J174" s="3" t="s">
        <v>19</v>
      </c>
      <c r="K174" s="2" t="str">
        <f>J174*422.45</f>
        <v>0</v>
      </c>
      <c r="L174" s="5"/>
    </row>
    <row r="175" spans="1:12" customHeight="1" ht="105" outlineLevel="4">
      <c r="A175" s="1"/>
      <c r="B175" s="1">
        <v>825183</v>
      </c>
      <c r="C175" s="1" t="s">
        <v>616</v>
      </c>
      <c r="D175" s="1" t="s">
        <v>617</v>
      </c>
      <c r="E175" s="2" t="s">
        <v>612</v>
      </c>
      <c r="F175" s="2" t="s">
        <v>618</v>
      </c>
      <c r="G175" s="2" t="s">
        <v>64</v>
      </c>
      <c r="H175" s="2">
        <v>0</v>
      </c>
      <c r="I175" s="1">
        <v>0</v>
      </c>
      <c r="J175" s="3" t="s">
        <v>19</v>
      </c>
      <c r="K175" s="2" t="str">
        <f>J175*307.91</f>
        <v>0</v>
      </c>
      <c r="L175" s="5"/>
    </row>
    <row r="176" spans="1:12" customHeight="1" ht="105" outlineLevel="4">
      <c r="A176" s="1"/>
      <c r="B176" s="1">
        <v>825184</v>
      </c>
      <c r="C176" s="1" t="s">
        <v>619</v>
      </c>
      <c r="D176" s="1" t="s">
        <v>620</v>
      </c>
      <c r="E176" s="2" t="s">
        <v>612</v>
      </c>
      <c r="F176" s="2" t="s">
        <v>621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J176*321.30</f>
        <v>0</v>
      </c>
      <c r="L176" s="5"/>
    </row>
    <row r="177" spans="1:12" customHeight="1" ht="105" outlineLevel="4">
      <c r="A177" s="1"/>
      <c r="B177" s="1">
        <v>825185</v>
      </c>
      <c r="C177" s="1" t="s">
        <v>622</v>
      </c>
      <c r="D177" s="1" t="s">
        <v>623</v>
      </c>
      <c r="E177" s="2" t="s">
        <v>612</v>
      </c>
      <c r="F177" s="2" t="s">
        <v>109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J177*339.15</f>
        <v>0</v>
      </c>
      <c r="L177" s="5"/>
    </row>
    <row r="178" spans="1:12" customHeight="1" ht="105" outlineLevel="4">
      <c r="A178" s="1"/>
      <c r="B178" s="1">
        <v>825186</v>
      </c>
      <c r="C178" s="1" t="s">
        <v>624</v>
      </c>
      <c r="D178" s="1" t="s">
        <v>625</v>
      </c>
      <c r="E178" s="2" t="s">
        <v>626</v>
      </c>
      <c r="F178" s="2" t="s">
        <v>627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J178*922.25</f>
        <v>0</v>
      </c>
      <c r="L178" s="5"/>
    </row>
    <row r="179" spans="1:12" customHeight="1" ht="105" outlineLevel="4">
      <c r="A179" s="1"/>
      <c r="B179" s="1">
        <v>832480</v>
      </c>
      <c r="C179" s="1" t="s">
        <v>628</v>
      </c>
      <c r="D179" s="1" t="s">
        <v>629</v>
      </c>
      <c r="E179" s="2" t="s">
        <v>630</v>
      </c>
      <c r="F179" s="2" t="s">
        <v>631</v>
      </c>
      <c r="G179" s="2" t="s">
        <v>18</v>
      </c>
      <c r="H179" s="2">
        <v>0</v>
      </c>
      <c r="I179" s="1">
        <v>0</v>
      </c>
      <c r="J179" s="3" t="s">
        <v>19</v>
      </c>
      <c r="K179" s="2" t="str">
        <f>J179*316.84</f>
        <v>0</v>
      </c>
      <c r="L179" s="5"/>
    </row>
    <row r="180" spans="1:12" customHeight="1" ht="105" outlineLevel="4">
      <c r="A180" s="1"/>
      <c r="B180" s="1">
        <v>832481</v>
      </c>
      <c r="C180" s="1" t="s">
        <v>632</v>
      </c>
      <c r="D180" s="1" t="s">
        <v>633</v>
      </c>
      <c r="E180" s="2" t="s">
        <v>634</v>
      </c>
      <c r="F180" s="2" t="s">
        <v>97</v>
      </c>
      <c r="G180" s="2">
        <v>2</v>
      </c>
      <c r="H180" s="2">
        <v>0</v>
      </c>
      <c r="I180" s="1">
        <v>0</v>
      </c>
      <c r="J180" s="3" t="s">
        <v>19</v>
      </c>
      <c r="K180" s="2" t="str">
        <f>J180*342.13</f>
        <v>0</v>
      </c>
      <c r="L180" s="5"/>
    </row>
    <row r="181" spans="1:12" customHeight="1" ht="105" outlineLevel="4">
      <c r="A181" s="1"/>
      <c r="B181" s="1">
        <v>832496</v>
      </c>
      <c r="C181" s="1" t="s">
        <v>635</v>
      </c>
      <c r="D181" s="1" t="s">
        <v>636</v>
      </c>
      <c r="E181" s="2" t="s">
        <v>637</v>
      </c>
      <c r="F181" s="2" t="s">
        <v>638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J181*905.89</f>
        <v>0</v>
      </c>
      <c r="L181" s="5"/>
    </row>
    <row r="182" spans="1:12" customHeight="1" ht="105" outlineLevel="4">
      <c r="A182" s="1"/>
      <c r="B182" s="1">
        <v>832497</v>
      </c>
      <c r="C182" s="1" t="s">
        <v>639</v>
      </c>
      <c r="D182" s="1" t="s">
        <v>640</v>
      </c>
      <c r="E182" s="2" t="s">
        <v>641</v>
      </c>
      <c r="F182" s="2" t="s">
        <v>638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J182*905.89</f>
        <v>0</v>
      </c>
      <c r="L182" s="5"/>
    </row>
    <row r="183" spans="1:12" outlineLevel="4">
      <c r="A183" s="1"/>
      <c r="B183" s="1">
        <v>954686</v>
      </c>
      <c r="C183" s="1" t="s">
        <v>642</v>
      </c>
      <c r="D183" s="1" t="s">
        <v>643</v>
      </c>
      <c r="E183" s="2" t="s">
        <v>644</v>
      </c>
      <c r="F183" s="2" t="s">
        <v>645</v>
      </c>
      <c r="G183" s="2" t="s">
        <v>180</v>
      </c>
      <c r="H183" s="2">
        <v>0</v>
      </c>
      <c r="I183" s="1">
        <v>0</v>
      </c>
      <c r="J183" s="3" t="s">
        <v>19</v>
      </c>
      <c r="K183" s="2" t="str">
        <f>J183*523.60</f>
        <v>0</v>
      </c>
      <c r="L183" s="5"/>
    </row>
    <row r="184" spans="1:12" outlineLevel="4">
      <c r="A184" s="1"/>
      <c r="B184" s="1">
        <v>954687</v>
      </c>
      <c r="C184" s="1" t="s">
        <v>646</v>
      </c>
      <c r="D184" s="1" t="s">
        <v>647</v>
      </c>
      <c r="E184" s="2" t="s">
        <v>644</v>
      </c>
      <c r="F184" s="2" t="s">
        <v>645</v>
      </c>
      <c r="G184" s="2" t="s">
        <v>64</v>
      </c>
      <c r="H184" s="2">
        <v>0</v>
      </c>
      <c r="I184" s="1">
        <v>0</v>
      </c>
      <c r="J184" s="3" t="s">
        <v>19</v>
      </c>
      <c r="K184" s="2" t="str">
        <f>J184*523.60</f>
        <v>0</v>
      </c>
      <c r="L184" s="5"/>
    </row>
    <row r="185" spans="1:12" outlineLevel="4">
      <c r="A185" s="1"/>
      <c r="B185" s="1">
        <v>954688</v>
      </c>
      <c r="C185" s="1" t="s">
        <v>648</v>
      </c>
      <c r="D185" s="1" t="s">
        <v>649</v>
      </c>
      <c r="E185" s="2" t="s">
        <v>644</v>
      </c>
      <c r="F185" s="2" t="s">
        <v>645</v>
      </c>
      <c r="G185" s="2" t="s">
        <v>180</v>
      </c>
      <c r="H185" s="2">
        <v>0</v>
      </c>
      <c r="I185" s="1">
        <v>0</v>
      </c>
      <c r="J185" s="3" t="s">
        <v>19</v>
      </c>
      <c r="K185" s="2" t="str">
        <f>J185*523.60</f>
        <v>0</v>
      </c>
      <c r="L185" s="5"/>
    </row>
    <row r="186" spans="1:12" outlineLevel="4">
      <c r="A186" s="1"/>
      <c r="B186" s="1">
        <v>954689</v>
      </c>
      <c r="C186" s="1" t="s">
        <v>650</v>
      </c>
      <c r="D186" s="1" t="s">
        <v>651</v>
      </c>
      <c r="E186" s="2" t="s">
        <v>652</v>
      </c>
      <c r="F186" s="2" t="s">
        <v>615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J186*422.45</f>
        <v>0</v>
      </c>
      <c r="L186" s="5"/>
    </row>
    <row r="187" spans="1:12" outlineLevel="4">
      <c r="A187" s="1"/>
      <c r="B187" s="1">
        <v>954690</v>
      </c>
      <c r="C187" s="1" t="s">
        <v>653</v>
      </c>
      <c r="D187" s="1" t="s">
        <v>654</v>
      </c>
      <c r="E187" s="2" t="s">
        <v>652</v>
      </c>
      <c r="F187" s="2" t="s">
        <v>615</v>
      </c>
      <c r="G187" s="2" t="s">
        <v>180</v>
      </c>
      <c r="H187" s="2">
        <v>0</v>
      </c>
      <c r="I187" s="1">
        <v>0</v>
      </c>
      <c r="J187" s="3" t="s">
        <v>19</v>
      </c>
      <c r="K187" s="2" t="str">
        <f>J187*422.45</f>
        <v>0</v>
      </c>
      <c r="L187" s="5"/>
    </row>
    <row r="188" spans="1:12" outlineLevel="2">
      <c r="A188" s="8" t="s">
        <v>655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5"/>
    </row>
    <row r="189" spans="1:12" customHeight="1" ht="105" outlineLevel="4">
      <c r="A189" s="1"/>
      <c r="B189" s="1">
        <v>836399</v>
      </c>
      <c r="C189" s="1" t="s">
        <v>656</v>
      </c>
      <c r="D189" s="1" t="s">
        <v>657</v>
      </c>
      <c r="E189" s="2" t="s">
        <v>658</v>
      </c>
      <c r="F189" s="2" t="s">
        <v>659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J189*439.27</f>
        <v>0</v>
      </c>
      <c r="L189" s="5"/>
    </row>
    <row r="190" spans="1:12" customHeight="1" ht="105" outlineLevel="4">
      <c r="A190" s="1"/>
      <c r="B190" s="1">
        <v>836400</v>
      </c>
      <c r="C190" s="1" t="s">
        <v>660</v>
      </c>
      <c r="D190" s="1" t="s">
        <v>661</v>
      </c>
      <c r="E190" s="2" t="s">
        <v>662</v>
      </c>
      <c r="F190" s="2" t="s">
        <v>663</v>
      </c>
      <c r="G190" s="2">
        <v>5</v>
      </c>
      <c r="H190" s="2">
        <v>0</v>
      </c>
      <c r="I190" s="1">
        <v>0</v>
      </c>
      <c r="J190" s="3" t="s">
        <v>19</v>
      </c>
      <c r="K190" s="2" t="str">
        <f>J190*1197.78</f>
        <v>0</v>
      </c>
      <c r="L190" s="5"/>
    </row>
    <row r="191" spans="1:12" customHeight="1" ht="105" outlineLevel="4">
      <c r="A191" s="1"/>
      <c r="B191" s="1">
        <v>870283</v>
      </c>
      <c r="C191" s="1" t="s">
        <v>664</v>
      </c>
      <c r="D191" s="1"/>
      <c r="E191" s="2" t="s">
        <v>665</v>
      </c>
      <c r="F191" s="2" t="s">
        <v>666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J191*400.00</f>
        <v>0</v>
      </c>
      <c r="L191" s="5"/>
    </row>
    <row r="192" spans="1:12" customHeight="1" ht="105" outlineLevel="4">
      <c r="A192" s="1"/>
      <c r="B192" s="1">
        <v>870284</v>
      </c>
      <c r="C192" s="1" t="s">
        <v>667</v>
      </c>
      <c r="D192" s="1"/>
      <c r="E192" s="2" t="s">
        <v>668</v>
      </c>
      <c r="F192" s="2" t="s">
        <v>669</v>
      </c>
      <c r="G192" s="2">
        <v>8</v>
      </c>
      <c r="H192" s="2">
        <v>0</v>
      </c>
      <c r="I192" s="1">
        <v>0</v>
      </c>
      <c r="J192" s="3" t="s">
        <v>19</v>
      </c>
      <c r="K192" s="2" t="str">
        <f>J192*474.11</f>
        <v>0</v>
      </c>
      <c r="L192" s="5"/>
    </row>
    <row r="193" spans="1:12" customHeight="1" ht="105" outlineLevel="4">
      <c r="A193" s="1"/>
      <c r="B193" s="1">
        <v>870285</v>
      </c>
      <c r="C193" s="1" t="s">
        <v>670</v>
      </c>
      <c r="D193" s="1"/>
      <c r="E193" s="2" t="s">
        <v>671</v>
      </c>
      <c r="F193" s="2" t="s">
        <v>666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J193*400.00</f>
        <v>0</v>
      </c>
      <c r="L193" s="5"/>
    </row>
    <row r="194" spans="1:12" customHeight="1" ht="105" outlineLevel="4">
      <c r="A194" s="1"/>
      <c r="B194" s="1">
        <v>870286</v>
      </c>
      <c r="C194" s="1" t="s">
        <v>672</v>
      </c>
      <c r="D194" s="1"/>
      <c r="E194" s="2" t="s">
        <v>673</v>
      </c>
      <c r="F194" s="2" t="s">
        <v>669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J194*474.11</f>
        <v>0</v>
      </c>
      <c r="L194" s="5"/>
    </row>
    <row r="195" spans="1:12" customHeight="1" ht="105" outlineLevel="4">
      <c r="A195" s="1"/>
      <c r="B195" s="1">
        <v>874426</v>
      </c>
      <c r="C195" s="1" t="s">
        <v>674</v>
      </c>
      <c r="D195" s="1"/>
      <c r="E195" s="2" t="s">
        <v>675</v>
      </c>
      <c r="F195" s="2" t="s">
        <v>669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J195*474.11</f>
        <v>0</v>
      </c>
      <c r="L195" s="5"/>
    </row>
    <row r="196" spans="1:12" outlineLevel="1">
      <c r="A196" s="7" t="s">
        <v>676</v>
      </c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5"/>
    </row>
    <row r="197" spans="1:12" customHeight="1" ht="105" outlineLevel="3">
      <c r="A197" s="1"/>
      <c r="B197" s="1">
        <v>883187</v>
      </c>
      <c r="C197" s="1" t="s">
        <v>677</v>
      </c>
      <c r="D197" s="1"/>
      <c r="E197" s="2" t="s">
        <v>678</v>
      </c>
      <c r="F197" s="2" t="s">
        <v>679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J197*892.42</f>
        <v>0</v>
      </c>
      <c r="L197" s="5"/>
    </row>
    <row r="198" spans="1:12" customHeight="1" ht="105" outlineLevel="3">
      <c r="A198" s="1"/>
      <c r="B198" s="1">
        <v>883188</v>
      </c>
      <c r="C198" s="1" t="s">
        <v>680</v>
      </c>
      <c r="D198" s="1"/>
      <c r="E198" s="2" t="s">
        <v>681</v>
      </c>
      <c r="F198" s="2" t="s">
        <v>682</v>
      </c>
      <c r="G198" s="2">
        <v>0</v>
      </c>
      <c r="H198" s="2">
        <v>0</v>
      </c>
      <c r="I198" s="1">
        <v>0</v>
      </c>
      <c r="J198" s="3" t="s">
        <v>19</v>
      </c>
      <c r="K198" s="2" t="str">
        <f>J198*1295.93</f>
        <v>0</v>
      </c>
      <c r="L198" s="5"/>
    </row>
    <row r="199" spans="1:12" outlineLevel="2">
      <c r="A199" s="8" t="s">
        <v>683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5"/>
    </row>
    <row r="200" spans="1:12" customHeight="1" ht="105" outlineLevel="4">
      <c r="A200" s="1"/>
      <c r="B200" s="1">
        <v>819028</v>
      </c>
      <c r="C200" s="1" t="s">
        <v>684</v>
      </c>
      <c r="D200" s="1" t="s">
        <v>685</v>
      </c>
      <c r="E200" s="2" t="s">
        <v>686</v>
      </c>
      <c r="F200" s="2" t="s">
        <v>687</v>
      </c>
      <c r="G200" s="2">
        <v>5</v>
      </c>
      <c r="H200" s="2" t="s">
        <v>18</v>
      </c>
      <c r="I200" s="1">
        <v>0</v>
      </c>
      <c r="J200" s="3" t="s">
        <v>19</v>
      </c>
      <c r="K200" s="2" t="str">
        <f>J200*3389.00</f>
        <v>0</v>
      </c>
      <c r="L200" s="5"/>
    </row>
    <row r="201" spans="1:12" customHeight="1" ht="105" outlineLevel="4">
      <c r="A201" s="1"/>
      <c r="B201" s="1">
        <v>819029</v>
      </c>
      <c r="C201" s="1" t="s">
        <v>688</v>
      </c>
      <c r="D201" s="1" t="s">
        <v>689</v>
      </c>
      <c r="E201" s="2" t="s">
        <v>690</v>
      </c>
      <c r="F201" s="2" t="s">
        <v>687</v>
      </c>
      <c r="G201" s="2">
        <v>4</v>
      </c>
      <c r="H201" s="2" t="s">
        <v>167</v>
      </c>
      <c r="I201" s="1">
        <v>0</v>
      </c>
      <c r="J201" s="3" t="s">
        <v>19</v>
      </c>
      <c r="K201" s="2" t="str">
        <f>J201*3389.00</f>
        <v>0</v>
      </c>
      <c r="L201" s="5"/>
    </row>
    <row r="202" spans="1:12" customHeight="1" ht="105" outlineLevel="4">
      <c r="A202" s="1"/>
      <c r="B202" s="1">
        <v>819030</v>
      </c>
      <c r="C202" s="1" t="s">
        <v>691</v>
      </c>
      <c r="D202" s="1" t="s">
        <v>692</v>
      </c>
      <c r="E202" s="2" t="s">
        <v>693</v>
      </c>
      <c r="F202" s="2" t="s">
        <v>694</v>
      </c>
      <c r="G202" s="2">
        <v>0</v>
      </c>
      <c r="H202" s="2" t="s">
        <v>167</v>
      </c>
      <c r="I202" s="1">
        <v>0</v>
      </c>
      <c r="J202" s="3" t="s">
        <v>19</v>
      </c>
      <c r="K202" s="2" t="str">
        <f>J202*570.00</f>
        <v>0</v>
      </c>
      <c r="L202" s="5"/>
    </row>
    <row r="203" spans="1:12" customHeight="1" ht="105" outlineLevel="4">
      <c r="A203" s="1"/>
      <c r="B203" s="1">
        <v>819031</v>
      </c>
      <c r="C203" s="1" t="s">
        <v>695</v>
      </c>
      <c r="D203" s="1" t="s">
        <v>696</v>
      </c>
      <c r="E203" s="2" t="s">
        <v>697</v>
      </c>
      <c r="F203" s="2" t="s">
        <v>698</v>
      </c>
      <c r="G203" s="2" t="s">
        <v>18</v>
      </c>
      <c r="H203" s="2" t="s">
        <v>243</v>
      </c>
      <c r="I203" s="1">
        <v>0</v>
      </c>
      <c r="J203" s="3" t="s">
        <v>19</v>
      </c>
      <c r="K203" s="2" t="str">
        <f>J203*1218.00</f>
        <v>0</v>
      </c>
      <c r="L203" s="5"/>
    </row>
    <row r="204" spans="1:12" customHeight="1" ht="105" outlineLevel="4">
      <c r="A204" s="1"/>
      <c r="B204" s="1">
        <v>819032</v>
      </c>
      <c r="C204" s="1" t="s">
        <v>699</v>
      </c>
      <c r="D204" s="1" t="s">
        <v>700</v>
      </c>
      <c r="E204" s="2" t="s">
        <v>701</v>
      </c>
      <c r="F204" s="2" t="s">
        <v>702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J204*931.00</f>
        <v>0</v>
      </c>
      <c r="L204" s="5"/>
    </row>
    <row r="205" spans="1:12" customHeight="1" ht="105" outlineLevel="4">
      <c r="A205" s="1"/>
      <c r="B205" s="1">
        <v>819033</v>
      </c>
      <c r="C205" s="1" t="s">
        <v>703</v>
      </c>
      <c r="D205" s="1" t="s">
        <v>704</v>
      </c>
      <c r="E205" s="2" t="s">
        <v>705</v>
      </c>
      <c r="F205" s="2" t="s">
        <v>706</v>
      </c>
      <c r="G205" s="2" t="s">
        <v>64</v>
      </c>
      <c r="H205" s="2" t="s">
        <v>167</v>
      </c>
      <c r="I205" s="1">
        <v>0</v>
      </c>
      <c r="J205" s="3" t="s">
        <v>19</v>
      </c>
      <c r="K205" s="2" t="str">
        <f>J205*1580.00</f>
        <v>0</v>
      </c>
      <c r="L205" s="5"/>
    </row>
    <row r="206" spans="1:12" customHeight="1" ht="105" outlineLevel="4">
      <c r="A206" s="1"/>
      <c r="B206" s="1">
        <v>819034</v>
      </c>
      <c r="C206" s="1" t="s">
        <v>707</v>
      </c>
      <c r="D206" s="1" t="s">
        <v>708</v>
      </c>
      <c r="E206" s="2" t="s">
        <v>709</v>
      </c>
      <c r="F206" s="2" t="s">
        <v>710</v>
      </c>
      <c r="G206" s="2">
        <v>10</v>
      </c>
      <c r="H206" s="2">
        <v>0</v>
      </c>
      <c r="I206" s="1">
        <v>0</v>
      </c>
      <c r="J206" s="3" t="s">
        <v>19</v>
      </c>
      <c r="K206" s="2" t="str">
        <f>J206*149.00</f>
        <v>0</v>
      </c>
      <c r="L206" s="5"/>
    </row>
    <row r="207" spans="1:12" outlineLevel="2">
      <c r="A207" s="8" t="s">
        <v>711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5"/>
    </row>
    <row r="208" spans="1:12" customHeight="1" ht="105" outlineLevel="4">
      <c r="A208" s="1"/>
      <c r="B208" s="1">
        <v>824683</v>
      </c>
      <c r="C208" s="1" t="s">
        <v>712</v>
      </c>
      <c r="D208" s="1" t="s">
        <v>713</v>
      </c>
      <c r="E208" s="2" t="s">
        <v>714</v>
      </c>
      <c r="F208" s="2" t="s">
        <v>715</v>
      </c>
      <c r="G208" s="2">
        <v>2</v>
      </c>
      <c r="H208" s="2">
        <v>0</v>
      </c>
      <c r="I208" s="1">
        <v>0</v>
      </c>
      <c r="J208" s="3" t="s">
        <v>19</v>
      </c>
      <c r="K208" s="2" t="str">
        <f>J208*953.49</f>
        <v>0</v>
      </c>
      <c r="L208" s="5"/>
    </row>
    <row r="209" spans="1:12" customHeight="1" ht="105" outlineLevel="4">
      <c r="A209" s="1"/>
      <c r="B209" s="1">
        <v>825201</v>
      </c>
      <c r="C209" s="1" t="s">
        <v>716</v>
      </c>
      <c r="D209" s="1" t="s">
        <v>717</v>
      </c>
      <c r="E209" s="2" t="s">
        <v>718</v>
      </c>
      <c r="F209" s="2" t="s">
        <v>719</v>
      </c>
      <c r="G209" s="2" t="s">
        <v>18</v>
      </c>
      <c r="H209" s="2">
        <v>0</v>
      </c>
      <c r="I209" s="1">
        <v>0</v>
      </c>
      <c r="J209" s="3" t="s">
        <v>19</v>
      </c>
      <c r="K209" s="2" t="str">
        <f>J209*934.15</f>
        <v>0</v>
      </c>
      <c r="L209" s="5"/>
    </row>
    <row r="210" spans="1:12" customHeight="1" ht="105" outlineLevel="4">
      <c r="A210" s="1"/>
      <c r="B210" s="1">
        <v>880047</v>
      </c>
      <c r="C210" s="1" t="s">
        <v>720</v>
      </c>
      <c r="D210" s="1" t="s">
        <v>721</v>
      </c>
      <c r="E210" s="2" t="s">
        <v>722</v>
      </c>
      <c r="F210" s="2" t="s">
        <v>723</v>
      </c>
      <c r="G210" s="2" t="s">
        <v>18</v>
      </c>
      <c r="H210" s="2">
        <v>0</v>
      </c>
      <c r="I210" s="1">
        <v>0</v>
      </c>
      <c r="J210" s="3" t="s">
        <v>19</v>
      </c>
      <c r="K210" s="2" t="str">
        <f>J210*1191.49</f>
        <v>0</v>
      </c>
      <c r="L210" s="5"/>
    </row>
    <row r="211" spans="1:12" customHeight="1" ht="105" outlineLevel="4">
      <c r="A211" s="1"/>
      <c r="B211" s="1">
        <v>880048</v>
      </c>
      <c r="C211" s="1" t="s">
        <v>724</v>
      </c>
      <c r="D211" s="1" t="s">
        <v>725</v>
      </c>
      <c r="E211" s="2" t="s">
        <v>726</v>
      </c>
      <c r="F211" s="2" t="s">
        <v>723</v>
      </c>
      <c r="G211" s="2">
        <v>10</v>
      </c>
      <c r="H211" s="2">
        <v>0</v>
      </c>
      <c r="I211" s="1">
        <v>0</v>
      </c>
      <c r="J211" s="3" t="s">
        <v>19</v>
      </c>
      <c r="K211" s="2" t="str">
        <f>J211*1191.49</f>
        <v>0</v>
      </c>
      <c r="L211" s="5"/>
    </row>
    <row r="212" spans="1:12" customHeight="1" ht="105" outlineLevel="4">
      <c r="A212" s="1"/>
      <c r="B212" s="1">
        <v>880049</v>
      </c>
      <c r="C212" s="1" t="s">
        <v>727</v>
      </c>
      <c r="D212" s="1" t="s">
        <v>728</v>
      </c>
      <c r="E212" s="2" t="s">
        <v>729</v>
      </c>
      <c r="F212" s="2" t="s">
        <v>730</v>
      </c>
      <c r="G212" s="2">
        <v>7</v>
      </c>
      <c r="H212" s="2">
        <v>0</v>
      </c>
      <c r="I212" s="1">
        <v>0</v>
      </c>
      <c r="J212" s="3" t="s">
        <v>19</v>
      </c>
      <c r="K212" s="2" t="str">
        <f>J212*1161.74</f>
        <v>0</v>
      </c>
      <c r="L212" s="5"/>
    </row>
    <row r="213" spans="1:12" customHeight="1" ht="105" outlineLevel="4">
      <c r="A213" s="1"/>
      <c r="B213" s="1">
        <v>880050</v>
      </c>
      <c r="C213" s="1" t="s">
        <v>731</v>
      </c>
      <c r="D213" s="1" t="s">
        <v>732</v>
      </c>
      <c r="E213" s="2" t="s">
        <v>733</v>
      </c>
      <c r="F213" s="2" t="s">
        <v>730</v>
      </c>
      <c r="G213" s="2">
        <v>10</v>
      </c>
      <c r="H213" s="2">
        <v>0</v>
      </c>
      <c r="I213" s="1">
        <v>0</v>
      </c>
      <c r="J213" s="3" t="s">
        <v>19</v>
      </c>
      <c r="K213" s="2" t="str">
        <f>J213*1161.74</f>
        <v>0</v>
      </c>
      <c r="L213" s="5"/>
    </row>
    <row r="214" spans="1:12" customHeight="1" ht="105" outlineLevel="4">
      <c r="A214" s="1"/>
      <c r="B214" s="1">
        <v>884615</v>
      </c>
      <c r="C214" s="1" t="s">
        <v>734</v>
      </c>
      <c r="D214" s="1" t="s">
        <v>735</v>
      </c>
      <c r="E214" s="2" t="s">
        <v>736</v>
      </c>
      <c r="F214" s="2" t="s">
        <v>737</v>
      </c>
      <c r="G214" s="2" t="s">
        <v>18</v>
      </c>
      <c r="H214" s="2">
        <v>0</v>
      </c>
      <c r="I214" s="1">
        <v>0</v>
      </c>
      <c r="J214" s="3" t="s">
        <v>19</v>
      </c>
      <c r="K214" s="2" t="str">
        <f>J214*90.74</f>
        <v>0</v>
      </c>
      <c r="L214" s="5"/>
    </row>
    <row r="215" spans="1:12" customHeight="1" ht="105" outlineLevel="4">
      <c r="A215" s="1"/>
      <c r="B215" s="1">
        <v>883950</v>
      </c>
      <c r="C215" s="1" t="s">
        <v>738</v>
      </c>
      <c r="D215" s="1" t="s">
        <v>739</v>
      </c>
      <c r="E215" s="2" t="s">
        <v>740</v>
      </c>
      <c r="F215" s="2" t="s">
        <v>741</v>
      </c>
      <c r="G215" s="2" t="s">
        <v>18</v>
      </c>
      <c r="H215" s="2">
        <v>0</v>
      </c>
      <c r="I215" s="1">
        <v>0</v>
      </c>
      <c r="J215" s="3" t="s">
        <v>19</v>
      </c>
      <c r="K215" s="2" t="str">
        <f>J215*440.30</f>
        <v>0</v>
      </c>
      <c r="L215" s="5"/>
    </row>
    <row r="216" spans="1:12" customHeight="1" ht="105" outlineLevel="4">
      <c r="A216" s="1"/>
      <c r="B216" s="1">
        <v>883951</v>
      </c>
      <c r="C216" s="1" t="s">
        <v>742</v>
      </c>
      <c r="D216" s="1" t="s">
        <v>743</v>
      </c>
      <c r="E216" s="2" t="s">
        <v>744</v>
      </c>
      <c r="F216" s="2" t="s">
        <v>745</v>
      </c>
      <c r="G216" s="2" t="s">
        <v>18</v>
      </c>
      <c r="H216" s="2">
        <v>0</v>
      </c>
      <c r="I216" s="1">
        <v>0</v>
      </c>
      <c r="J216" s="3" t="s">
        <v>19</v>
      </c>
      <c r="K216" s="2" t="str">
        <f>J216*493.85</f>
        <v>0</v>
      </c>
      <c r="L216" s="5"/>
    </row>
    <row r="217" spans="1:12" outlineLevel="2">
      <c r="A217" s="8" t="s">
        <v>746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5"/>
    </row>
    <row r="218" spans="1:12" customHeight="1" ht="105" outlineLevel="4">
      <c r="A218" s="1"/>
      <c r="B218" s="1">
        <v>818959</v>
      </c>
      <c r="C218" s="1" t="s">
        <v>747</v>
      </c>
      <c r="D218" s="1" t="s">
        <v>748</v>
      </c>
      <c r="E218" s="2" t="s">
        <v>749</v>
      </c>
      <c r="F218" s="2" t="s">
        <v>750</v>
      </c>
      <c r="G218" s="2">
        <v>0</v>
      </c>
      <c r="H218" s="2" t="s">
        <v>167</v>
      </c>
      <c r="I218" s="1">
        <v>0</v>
      </c>
      <c r="J218" s="3" t="s">
        <v>19</v>
      </c>
      <c r="K218" s="2" t="str">
        <f>J218*795.00</f>
        <v>0</v>
      </c>
      <c r="L218" s="5"/>
    </row>
    <row r="219" spans="1:12" customHeight="1" ht="105" outlineLevel="4">
      <c r="A219" s="1"/>
      <c r="B219" s="1">
        <v>818965</v>
      </c>
      <c r="C219" s="1" t="s">
        <v>751</v>
      </c>
      <c r="D219" s="1" t="s">
        <v>752</v>
      </c>
      <c r="E219" s="2" t="s">
        <v>753</v>
      </c>
      <c r="F219" s="2" t="s">
        <v>754</v>
      </c>
      <c r="G219" s="2">
        <v>3</v>
      </c>
      <c r="H219" s="2" t="s">
        <v>64</v>
      </c>
      <c r="I219" s="1">
        <v>0</v>
      </c>
      <c r="J219" s="3" t="s">
        <v>19</v>
      </c>
      <c r="K219" s="2" t="str">
        <f>J219*4758.00</f>
        <v>0</v>
      </c>
      <c r="L219" s="5"/>
    </row>
    <row r="220" spans="1:12" customHeight="1" ht="105" outlineLevel="4">
      <c r="A220" s="1"/>
      <c r="B220" s="1">
        <v>818966</v>
      </c>
      <c r="C220" s="1" t="s">
        <v>755</v>
      </c>
      <c r="D220" s="1" t="s">
        <v>756</v>
      </c>
      <c r="E220" s="2" t="s">
        <v>757</v>
      </c>
      <c r="F220" s="2" t="s">
        <v>758</v>
      </c>
      <c r="G220" s="2">
        <v>0</v>
      </c>
      <c r="H220" s="2" t="s">
        <v>185</v>
      </c>
      <c r="I220" s="1">
        <v>0</v>
      </c>
      <c r="J220" s="3" t="s">
        <v>19</v>
      </c>
      <c r="K220" s="2" t="str">
        <f>J220*4445.00</f>
        <v>0</v>
      </c>
      <c r="L220" s="5"/>
    </row>
    <row r="221" spans="1:12" customHeight="1" ht="105" outlineLevel="4">
      <c r="A221" s="1"/>
      <c r="B221" s="1">
        <v>818967</v>
      </c>
      <c r="C221" s="1" t="s">
        <v>759</v>
      </c>
      <c r="D221" s="1" t="s">
        <v>760</v>
      </c>
      <c r="E221" s="2" t="s">
        <v>761</v>
      </c>
      <c r="F221" s="2" t="s">
        <v>762</v>
      </c>
      <c r="G221" s="2">
        <v>5</v>
      </c>
      <c r="H221" s="2">
        <v>9</v>
      </c>
      <c r="I221" s="1">
        <v>0</v>
      </c>
      <c r="J221" s="3" t="s">
        <v>19</v>
      </c>
      <c r="K221" s="2" t="str">
        <f>J221*4459.00</f>
        <v>0</v>
      </c>
      <c r="L221" s="5"/>
    </row>
    <row r="222" spans="1:12" customHeight="1" ht="105" outlineLevel="4">
      <c r="A222" s="1"/>
      <c r="B222" s="1">
        <v>818968</v>
      </c>
      <c r="C222" s="1" t="s">
        <v>763</v>
      </c>
      <c r="D222" s="1" t="s">
        <v>764</v>
      </c>
      <c r="E222" s="2" t="s">
        <v>765</v>
      </c>
      <c r="F222" s="2" t="s">
        <v>762</v>
      </c>
      <c r="G222" s="2">
        <v>10</v>
      </c>
      <c r="H222" s="2" t="s">
        <v>180</v>
      </c>
      <c r="I222" s="1">
        <v>0</v>
      </c>
      <c r="J222" s="3" t="s">
        <v>19</v>
      </c>
      <c r="K222" s="2" t="str">
        <f>J222*4459.00</f>
        <v>0</v>
      </c>
      <c r="L222" s="5"/>
    </row>
    <row r="223" spans="1:12" outlineLevel="2">
      <c r="A223" s="8" t="s">
        <v>766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5"/>
    </row>
    <row r="224" spans="1:12" customHeight="1" ht="105" outlineLevel="4">
      <c r="A224" s="1"/>
      <c r="B224" s="1">
        <v>825187</v>
      </c>
      <c r="C224" s="1" t="s">
        <v>767</v>
      </c>
      <c r="D224" s="1" t="s">
        <v>768</v>
      </c>
      <c r="E224" s="2" t="s">
        <v>769</v>
      </c>
      <c r="F224" s="2" t="s">
        <v>340</v>
      </c>
      <c r="G224" s="2" t="s">
        <v>64</v>
      </c>
      <c r="H224" s="2">
        <v>0</v>
      </c>
      <c r="I224" s="1">
        <v>0</v>
      </c>
      <c r="J224" s="3" t="s">
        <v>19</v>
      </c>
      <c r="K224" s="2" t="str">
        <f>J224*663.43</f>
        <v>0</v>
      </c>
      <c r="L224" s="5"/>
    </row>
    <row r="225" spans="1:12" customHeight="1" ht="105" outlineLevel="4">
      <c r="A225" s="1"/>
      <c r="B225" s="1">
        <v>827059</v>
      </c>
      <c r="C225" s="1" t="s">
        <v>770</v>
      </c>
      <c r="D225" s="1" t="s">
        <v>771</v>
      </c>
      <c r="E225" s="2" t="s">
        <v>772</v>
      </c>
      <c r="F225" s="2" t="s">
        <v>773</v>
      </c>
      <c r="G225" s="2">
        <v>6</v>
      </c>
      <c r="H225" s="2">
        <v>0</v>
      </c>
      <c r="I225" s="1">
        <v>0</v>
      </c>
      <c r="J225" s="3" t="s">
        <v>19</v>
      </c>
      <c r="K225" s="2" t="str">
        <f>J225*263.29</f>
        <v>0</v>
      </c>
      <c r="L225" s="5"/>
    </row>
    <row r="226" spans="1:12" customHeight="1" ht="105" outlineLevel="4">
      <c r="A226" s="1"/>
      <c r="B226" s="1">
        <v>832482</v>
      </c>
      <c r="C226" s="1" t="s">
        <v>774</v>
      </c>
      <c r="D226" s="1" t="s">
        <v>775</v>
      </c>
      <c r="E226" s="2" t="s">
        <v>776</v>
      </c>
      <c r="F226" s="2" t="s">
        <v>777</v>
      </c>
      <c r="G226" s="2" t="s">
        <v>18</v>
      </c>
      <c r="H226" s="2">
        <v>0</v>
      </c>
      <c r="I226" s="1">
        <v>0</v>
      </c>
      <c r="J226" s="3" t="s">
        <v>19</v>
      </c>
      <c r="K226" s="2" t="str">
        <f>J226*163.63</f>
        <v>0</v>
      </c>
      <c r="L226" s="5"/>
    </row>
    <row r="227" spans="1:12" customHeight="1" ht="105" outlineLevel="4">
      <c r="A227" s="1"/>
      <c r="B227" s="1">
        <v>825197</v>
      </c>
      <c r="C227" s="1" t="s">
        <v>778</v>
      </c>
      <c r="D227" s="1" t="s">
        <v>779</v>
      </c>
      <c r="E227" s="2" t="s">
        <v>780</v>
      </c>
      <c r="F227" s="2" t="s">
        <v>781</v>
      </c>
      <c r="G227" s="2">
        <v>1</v>
      </c>
      <c r="H227" s="2">
        <v>0</v>
      </c>
      <c r="I227" s="1">
        <v>0</v>
      </c>
      <c r="J227" s="3" t="s">
        <v>19</v>
      </c>
      <c r="K227" s="2" t="str">
        <f>J227*931.18</f>
        <v>0</v>
      </c>
      <c r="L227" s="5"/>
    </row>
    <row r="228" spans="1:12" customHeight="1" ht="105" outlineLevel="4">
      <c r="A228" s="1"/>
      <c r="B228" s="1">
        <v>825198</v>
      </c>
      <c r="C228" s="1" t="s">
        <v>782</v>
      </c>
      <c r="D228" s="1" t="s">
        <v>783</v>
      </c>
      <c r="E228" s="2" t="s">
        <v>784</v>
      </c>
      <c r="F228" s="2" t="s">
        <v>785</v>
      </c>
      <c r="G228" s="2">
        <v>0</v>
      </c>
      <c r="H228" s="2">
        <v>0</v>
      </c>
      <c r="I228" s="1">
        <v>0</v>
      </c>
      <c r="J228" s="3" t="s">
        <v>19</v>
      </c>
      <c r="K228" s="2" t="str">
        <f>J228*1192.98</f>
        <v>0</v>
      </c>
      <c r="L228" s="5"/>
    </row>
    <row r="229" spans="1:12" customHeight="1" ht="105" outlineLevel="4">
      <c r="A229" s="1"/>
      <c r="B229" s="1">
        <v>825199</v>
      </c>
      <c r="C229" s="1" t="s">
        <v>786</v>
      </c>
      <c r="D229" s="1" t="s">
        <v>787</v>
      </c>
      <c r="E229" s="2" t="s">
        <v>788</v>
      </c>
      <c r="F229" s="2" t="s">
        <v>789</v>
      </c>
      <c r="G229" s="2">
        <v>0</v>
      </c>
      <c r="H229" s="2">
        <v>0</v>
      </c>
      <c r="I229" s="1">
        <v>0</v>
      </c>
      <c r="J229" s="3" t="s">
        <v>19</v>
      </c>
      <c r="K229" s="2" t="str">
        <f>J229*1277.76</f>
        <v>0</v>
      </c>
      <c r="L229" s="5"/>
    </row>
    <row r="230" spans="1:12" customHeight="1" ht="105" outlineLevel="4">
      <c r="A230" s="1"/>
      <c r="B230" s="1">
        <v>825200</v>
      </c>
      <c r="C230" s="1" t="s">
        <v>790</v>
      </c>
      <c r="D230" s="1" t="s">
        <v>791</v>
      </c>
      <c r="E230" s="2" t="s">
        <v>792</v>
      </c>
      <c r="F230" s="2" t="s">
        <v>793</v>
      </c>
      <c r="G230" s="2">
        <v>6</v>
      </c>
      <c r="H230" s="2">
        <v>0</v>
      </c>
      <c r="I230" s="1">
        <v>0</v>
      </c>
      <c r="J230" s="3" t="s">
        <v>19</v>
      </c>
      <c r="K230" s="2" t="str">
        <f>J230*1612.45</f>
        <v>0</v>
      </c>
      <c r="L230" s="5"/>
    </row>
    <row r="231" spans="1:12" customHeight="1" ht="105" outlineLevel="4">
      <c r="A231" s="1"/>
      <c r="B231" s="1">
        <v>879954</v>
      </c>
      <c r="C231" s="1" t="s">
        <v>794</v>
      </c>
      <c r="D231" s="1" t="s">
        <v>795</v>
      </c>
      <c r="E231" s="2" t="s">
        <v>796</v>
      </c>
      <c r="F231" s="2" t="s">
        <v>797</v>
      </c>
      <c r="G231" s="2">
        <v>10</v>
      </c>
      <c r="H231" s="2">
        <v>0</v>
      </c>
      <c r="I231" s="1">
        <v>0</v>
      </c>
      <c r="J231" s="3" t="s">
        <v>19</v>
      </c>
      <c r="K231" s="2" t="str">
        <f>J231*1786.49</f>
        <v>0</v>
      </c>
      <c r="L231" s="5"/>
    </row>
    <row r="232" spans="1:12" customHeight="1" ht="105" outlineLevel="4">
      <c r="A232" s="1"/>
      <c r="B232" s="1">
        <v>884611</v>
      </c>
      <c r="C232" s="1" t="s">
        <v>798</v>
      </c>
      <c r="D232" s="1" t="s">
        <v>799</v>
      </c>
      <c r="E232" s="2" t="s">
        <v>800</v>
      </c>
      <c r="F232" s="2" t="s">
        <v>801</v>
      </c>
      <c r="G232" s="2" t="s">
        <v>180</v>
      </c>
      <c r="H232" s="2">
        <v>0</v>
      </c>
      <c r="I232" s="1">
        <v>0</v>
      </c>
      <c r="J232" s="3" t="s">
        <v>19</v>
      </c>
      <c r="K232" s="2" t="str">
        <f>J232*153.21</f>
        <v>0</v>
      </c>
      <c r="L232" s="5"/>
    </row>
    <row r="233" spans="1:12" customHeight="1" ht="105" outlineLevel="4">
      <c r="A233" s="1"/>
      <c r="B233" s="1">
        <v>884612</v>
      </c>
      <c r="C233" s="1" t="s">
        <v>802</v>
      </c>
      <c r="D233" s="1" t="s">
        <v>803</v>
      </c>
      <c r="E233" s="2" t="s">
        <v>804</v>
      </c>
      <c r="F233" s="2" t="s">
        <v>805</v>
      </c>
      <c r="G233" s="2" t="s">
        <v>180</v>
      </c>
      <c r="H233" s="2">
        <v>0</v>
      </c>
      <c r="I233" s="1">
        <v>0</v>
      </c>
      <c r="J233" s="3" t="s">
        <v>19</v>
      </c>
      <c r="K233" s="2" t="str">
        <f>J233*166.60</f>
        <v>0</v>
      </c>
      <c r="L233" s="5"/>
    </row>
    <row r="234" spans="1:12" customHeight="1" ht="105" outlineLevel="4">
      <c r="A234" s="1"/>
      <c r="B234" s="1">
        <v>884655</v>
      </c>
      <c r="C234" s="1" t="s">
        <v>806</v>
      </c>
      <c r="D234" s="1" t="s">
        <v>807</v>
      </c>
      <c r="E234" s="2" t="s">
        <v>808</v>
      </c>
      <c r="F234" s="2" t="s">
        <v>809</v>
      </c>
      <c r="G234" s="2">
        <v>2</v>
      </c>
      <c r="H234" s="2">
        <v>0</v>
      </c>
      <c r="I234" s="1">
        <v>0</v>
      </c>
      <c r="J234" s="3" t="s">
        <v>19</v>
      </c>
      <c r="K234" s="2" t="str">
        <f>J234*1939.70</f>
        <v>0</v>
      </c>
      <c r="L234" s="5"/>
    </row>
    <row r="235" spans="1:12" customHeight="1" ht="105" outlineLevel="4">
      <c r="A235" s="1"/>
      <c r="B235" s="1">
        <v>885825</v>
      </c>
      <c r="C235" s="1" t="s">
        <v>810</v>
      </c>
      <c r="D235" s="1" t="s">
        <v>811</v>
      </c>
      <c r="E235" s="2" t="s">
        <v>812</v>
      </c>
      <c r="F235" s="2" t="s">
        <v>813</v>
      </c>
      <c r="G235" s="2">
        <v>9</v>
      </c>
      <c r="H235" s="2">
        <v>0</v>
      </c>
      <c r="I235" s="1">
        <v>0</v>
      </c>
      <c r="J235" s="3" t="s">
        <v>19</v>
      </c>
      <c r="K235" s="2" t="str">
        <f>J235*2854.51</f>
        <v>0</v>
      </c>
      <c r="L235" s="5"/>
    </row>
    <row r="236" spans="1:12" customHeight="1" ht="105" outlineLevel="4">
      <c r="A236" s="1"/>
      <c r="B236" s="1">
        <v>885826</v>
      </c>
      <c r="C236" s="1" t="s">
        <v>814</v>
      </c>
      <c r="D236" s="1" t="s">
        <v>815</v>
      </c>
      <c r="E236" s="2" t="s">
        <v>816</v>
      </c>
      <c r="F236" s="2" t="s">
        <v>813</v>
      </c>
      <c r="G236" s="2">
        <v>9</v>
      </c>
      <c r="H236" s="2">
        <v>0</v>
      </c>
      <c r="I236" s="1">
        <v>0</v>
      </c>
      <c r="J236" s="3" t="s">
        <v>19</v>
      </c>
      <c r="K236" s="2" t="str">
        <f>J236*2854.51</f>
        <v>0</v>
      </c>
      <c r="L236" s="5"/>
    </row>
    <row r="237" spans="1:12" customHeight="1" ht="105" outlineLevel="4">
      <c r="A237" s="1"/>
      <c r="B237" s="1">
        <v>885827</v>
      </c>
      <c r="C237" s="1" t="s">
        <v>817</v>
      </c>
      <c r="D237" s="1" t="s">
        <v>818</v>
      </c>
      <c r="E237" s="2" t="s">
        <v>819</v>
      </c>
      <c r="F237" s="2" t="s">
        <v>813</v>
      </c>
      <c r="G237" s="2">
        <v>1</v>
      </c>
      <c r="H237" s="2">
        <v>0</v>
      </c>
      <c r="I237" s="1">
        <v>0</v>
      </c>
      <c r="J237" s="3" t="s">
        <v>19</v>
      </c>
      <c r="K237" s="2" t="str">
        <f>J237*2854.51</f>
        <v>0</v>
      </c>
      <c r="L237" s="5"/>
    </row>
    <row r="238" spans="1:12" outlineLevel="2">
      <c r="A238" s="8" t="s">
        <v>820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5"/>
    </row>
    <row r="239" spans="1:12" customHeight="1" ht="105" outlineLevel="4">
      <c r="A239" s="1"/>
      <c r="B239" s="1">
        <v>879079</v>
      </c>
      <c r="C239" s="1" t="s">
        <v>821</v>
      </c>
      <c r="D239" s="1" t="s">
        <v>822</v>
      </c>
      <c r="E239" s="2" t="s">
        <v>823</v>
      </c>
      <c r="F239" s="2" t="s">
        <v>824</v>
      </c>
      <c r="G239" s="2">
        <v>-11</v>
      </c>
      <c r="H239" s="2">
        <v>0</v>
      </c>
      <c r="I239" s="1">
        <v>0</v>
      </c>
      <c r="J239" s="3" t="s">
        <v>19</v>
      </c>
      <c r="K239" s="2" t="str">
        <f>J239*5590.00</f>
        <v>0</v>
      </c>
      <c r="L239" s="5"/>
    </row>
    <row r="240" spans="1:12" customHeight="1" ht="105" outlineLevel="4">
      <c r="A240" s="1"/>
      <c r="B240" s="1">
        <v>879080</v>
      </c>
      <c r="C240" s="1" t="s">
        <v>825</v>
      </c>
      <c r="D240" s="1" t="s">
        <v>826</v>
      </c>
      <c r="E240" s="2" t="s">
        <v>827</v>
      </c>
      <c r="F240" s="2" t="s">
        <v>828</v>
      </c>
      <c r="G240" s="2" t="s">
        <v>18</v>
      </c>
      <c r="H240" s="2">
        <v>0</v>
      </c>
      <c r="I240" s="1">
        <v>0</v>
      </c>
      <c r="J240" s="3" t="s">
        <v>19</v>
      </c>
      <c r="K240" s="2" t="str">
        <f>J240*5790.00</f>
        <v>0</v>
      </c>
      <c r="L240" s="5"/>
    </row>
    <row r="241" spans="1:12" customHeight="1" ht="105" outlineLevel="4">
      <c r="A241" s="1"/>
      <c r="B241" s="1">
        <v>879081</v>
      </c>
      <c r="C241" s="1" t="s">
        <v>829</v>
      </c>
      <c r="D241" s="1" t="s">
        <v>830</v>
      </c>
      <c r="E241" s="2" t="s">
        <v>831</v>
      </c>
      <c r="F241" s="2" t="s">
        <v>828</v>
      </c>
      <c r="G241" s="2">
        <v>10</v>
      </c>
      <c r="H241" s="2">
        <v>0</v>
      </c>
      <c r="I241" s="1">
        <v>0</v>
      </c>
      <c r="J241" s="3" t="s">
        <v>19</v>
      </c>
      <c r="K241" s="2" t="str">
        <f>J241*5790.00</f>
        <v>0</v>
      </c>
      <c r="L241" s="5"/>
    </row>
    <row r="242" spans="1:12" customHeight="1" ht="105" outlineLevel="4">
      <c r="A242" s="1"/>
      <c r="B242" s="1">
        <v>879082</v>
      </c>
      <c r="C242" s="1" t="s">
        <v>832</v>
      </c>
      <c r="D242" s="1" t="s">
        <v>833</v>
      </c>
      <c r="E242" s="2" t="s">
        <v>834</v>
      </c>
      <c r="F242" s="2" t="s">
        <v>828</v>
      </c>
      <c r="G242" s="2" t="s">
        <v>64</v>
      </c>
      <c r="H242" s="2">
        <v>0</v>
      </c>
      <c r="I242" s="1">
        <v>0</v>
      </c>
      <c r="J242" s="3" t="s">
        <v>19</v>
      </c>
      <c r="K242" s="2" t="str">
        <f>J242*5790.00</f>
        <v>0</v>
      </c>
      <c r="L242" s="5"/>
    </row>
    <row r="243" spans="1:12" outlineLevel="2">
      <c r="A243" s="8" t="s">
        <v>835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5"/>
    </row>
    <row r="244" spans="1:12" customHeight="1" ht="105" outlineLevel="4">
      <c r="A244" s="1"/>
      <c r="B244" s="1">
        <v>954205</v>
      </c>
      <c r="C244" s="1" t="s">
        <v>836</v>
      </c>
      <c r="D244" s="1" t="s">
        <v>837</v>
      </c>
      <c r="E244" s="2" t="s">
        <v>838</v>
      </c>
      <c r="F244" s="2" t="s">
        <v>839</v>
      </c>
      <c r="G244" s="2" t="s">
        <v>18</v>
      </c>
      <c r="H244" s="2">
        <v>0</v>
      </c>
      <c r="I244" s="1">
        <v>0</v>
      </c>
      <c r="J244" s="3" t="s">
        <v>19</v>
      </c>
      <c r="K244" s="2" t="str">
        <f>J244*748.48</f>
        <v>0</v>
      </c>
      <c r="L244" s="5"/>
    </row>
    <row r="245" spans="1:12" customHeight="1" ht="105" outlineLevel="4">
      <c r="A245" s="1"/>
      <c r="B245" s="1">
        <v>954206</v>
      </c>
      <c r="C245" s="1" t="s">
        <v>840</v>
      </c>
      <c r="D245" s="1" t="s">
        <v>841</v>
      </c>
      <c r="E245" s="2" t="s">
        <v>842</v>
      </c>
      <c r="F245" s="2" t="s">
        <v>843</v>
      </c>
      <c r="G245" s="2" t="s">
        <v>18</v>
      </c>
      <c r="H245" s="2">
        <v>0</v>
      </c>
      <c r="I245" s="1">
        <v>0</v>
      </c>
      <c r="J245" s="3" t="s">
        <v>19</v>
      </c>
      <c r="K245" s="2" t="str">
        <f>J245*761.77</f>
        <v>0</v>
      </c>
      <c r="L245" s="5"/>
    </row>
    <row r="246" spans="1:12" customHeight="1" ht="105" outlineLevel="4">
      <c r="A246" s="1"/>
      <c r="B246" s="1">
        <v>954207</v>
      </c>
      <c r="C246" s="1" t="s">
        <v>844</v>
      </c>
      <c r="D246" s="1" t="s">
        <v>845</v>
      </c>
      <c r="E246" s="2" t="s">
        <v>846</v>
      </c>
      <c r="F246" s="2" t="s">
        <v>847</v>
      </c>
      <c r="G246" s="2">
        <v>3</v>
      </c>
      <c r="H246" s="2">
        <v>0</v>
      </c>
      <c r="I246" s="1">
        <v>0</v>
      </c>
      <c r="J246" s="3" t="s">
        <v>19</v>
      </c>
      <c r="K246" s="2" t="str">
        <f>J246*1586.65</f>
        <v>0</v>
      </c>
      <c r="L246" s="5"/>
    </row>
    <row r="247" spans="1:12" outlineLevel="4">
      <c r="A247" s="1"/>
      <c r="B247" s="1">
        <v>954208</v>
      </c>
      <c r="C247" s="1" t="s">
        <v>848</v>
      </c>
      <c r="D247" s="1" t="s">
        <v>849</v>
      </c>
      <c r="E247" s="2" t="s">
        <v>850</v>
      </c>
      <c r="F247" s="2" t="s">
        <v>851</v>
      </c>
      <c r="G247" s="2">
        <v>0</v>
      </c>
      <c r="H247" s="2">
        <v>0</v>
      </c>
      <c r="I247" s="1">
        <v>0</v>
      </c>
      <c r="J247" s="3" t="s">
        <v>19</v>
      </c>
      <c r="K247" s="2" t="str">
        <f>J247*86.36</f>
        <v>0</v>
      </c>
      <c r="L247" s="5"/>
    </row>
    <row r="248" spans="1:12" outlineLevel="1">
      <c r="A248" s="7" t="s">
        <v>852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5"/>
    </row>
    <row r="249" spans="1:12" customHeight="1" ht="105" outlineLevel="3">
      <c r="A249" s="1"/>
      <c r="B249" s="1">
        <v>883719</v>
      </c>
      <c r="C249" s="1" t="s">
        <v>853</v>
      </c>
      <c r="D249" s="1" t="s">
        <v>854</v>
      </c>
      <c r="E249" s="2" t="s">
        <v>855</v>
      </c>
      <c r="F249" s="2" t="s">
        <v>856</v>
      </c>
      <c r="G249" s="2">
        <v>0</v>
      </c>
      <c r="H249" s="2">
        <v>0</v>
      </c>
      <c r="I249" s="1">
        <v>0</v>
      </c>
      <c r="J249" s="3" t="s">
        <v>19</v>
      </c>
      <c r="K249" s="2" t="str">
        <f>J249*990.00</f>
        <v>0</v>
      </c>
      <c r="L249" s="5"/>
    </row>
    <row r="250" spans="1:12" customHeight="1" ht="105" outlineLevel="3">
      <c r="A250" s="1"/>
      <c r="B250" s="1">
        <v>883720</v>
      </c>
      <c r="C250" s="1" t="s">
        <v>857</v>
      </c>
      <c r="D250" s="1" t="s">
        <v>858</v>
      </c>
      <c r="E250" s="2" t="s">
        <v>859</v>
      </c>
      <c r="F250" s="2" t="s">
        <v>860</v>
      </c>
      <c r="G250" s="2">
        <v>9</v>
      </c>
      <c r="H250" s="2">
        <v>0</v>
      </c>
      <c r="I250" s="1">
        <v>0</v>
      </c>
      <c r="J250" s="3" t="s">
        <v>19</v>
      </c>
      <c r="K250" s="2" t="str">
        <f>J250*1090.00</f>
        <v>0</v>
      </c>
      <c r="L250" s="5"/>
    </row>
    <row r="251" spans="1:12" customHeight="1" ht="105" outlineLevel="3">
      <c r="A251" s="1"/>
      <c r="B251" s="1">
        <v>883721</v>
      </c>
      <c r="C251" s="1" t="s">
        <v>861</v>
      </c>
      <c r="D251" s="1" t="s">
        <v>862</v>
      </c>
      <c r="E251" s="2" t="s">
        <v>863</v>
      </c>
      <c r="F251" s="2" t="s">
        <v>860</v>
      </c>
      <c r="G251" s="2" t="s">
        <v>18</v>
      </c>
      <c r="H251" s="2">
        <v>0</v>
      </c>
      <c r="I251" s="1">
        <v>0</v>
      </c>
      <c r="J251" s="3" t="s">
        <v>19</v>
      </c>
      <c r="K251" s="2" t="str">
        <f>J251*1090.00</f>
        <v>0</v>
      </c>
      <c r="L251" s="5"/>
    </row>
    <row r="252" spans="1:12" customHeight="1" ht="105" outlineLevel="3">
      <c r="A252" s="1"/>
      <c r="B252" s="1">
        <v>883722</v>
      </c>
      <c r="C252" s="1" t="s">
        <v>864</v>
      </c>
      <c r="D252" s="1" t="s">
        <v>865</v>
      </c>
      <c r="E252" s="2" t="s">
        <v>866</v>
      </c>
      <c r="F252" s="2" t="s">
        <v>860</v>
      </c>
      <c r="G252" s="2" t="s">
        <v>180</v>
      </c>
      <c r="H252" s="2">
        <v>0</v>
      </c>
      <c r="I252" s="1">
        <v>0</v>
      </c>
      <c r="J252" s="3" t="s">
        <v>19</v>
      </c>
      <c r="K252" s="2" t="str">
        <f>J252*1090.00</f>
        <v>0</v>
      </c>
      <c r="L252" s="5"/>
    </row>
    <row r="253" spans="1:12" customHeight="1" ht="105" outlineLevel="3">
      <c r="A253" s="1"/>
      <c r="B253" s="1">
        <v>883723</v>
      </c>
      <c r="C253" s="1" t="s">
        <v>867</v>
      </c>
      <c r="D253" s="1" t="s">
        <v>868</v>
      </c>
      <c r="E253" s="2" t="s">
        <v>869</v>
      </c>
      <c r="F253" s="2" t="s">
        <v>870</v>
      </c>
      <c r="G253" s="2">
        <v>8</v>
      </c>
      <c r="H253" s="2">
        <v>0</v>
      </c>
      <c r="I253" s="1">
        <v>0</v>
      </c>
      <c r="J253" s="3" t="s">
        <v>19</v>
      </c>
      <c r="K253" s="2" t="str">
        <f>J253*3090.00</f>
        <v>0</v>
      </c>
      <c r="L253" s="5"/>
    </row>
    <row r="254" spans="1:12" customHeight="1" ht="105" outlineLevel="3">
      <c r="A254" s="1"/>
      <c r="B254" s="1">
        <v>883724</v>
      </c>
      <c r="C254" s="1" t="s">
        <v>871</v>
      </c>
      <c r="D254" s="1" t="s">
        <v>872</v>
      </c>
      <c r="E254" s="2" t="s">
        <v>873</v>
      </c>
      <c r="F254" s="2" t="s">
        <v>540</v>
      </c>
      <c r="G254" s="2">
        <v>9</v>
      </c>
      <c r="H254" s="2">
        <v>0</v>
      </c>
      <c r="I254" s="1">
        <v>0</v>
      </c>
      <c r="J254" s="3" t="s">
        <v>19</v>
      </c>
      <c r="K254" s="2" t="str">
        <f>J254*3290.00</f>
        <v>0</v>
      </c>
      <c r="L254" s="5"/>
    </row>
    <row r="255" spans="1:12" customHeight="1" ht="105" outlineLevel="3">
      <c r="A255" s="1"/>
      <c r="B255" s="1">
        <v>883725</v>
      </c>
      <c r="C255" s="1" t="s">
        <v>874</v>
      </c>
      <c r="D255" s="1" t="s">
        <v>875</v>
      </c>
      <c r="E255" s="2" t="s">
        <v>876</v>
      </c>
      <c r="F255" s="2" t="s">
        <v>540</v>
      </c>
      <c r="G255" s="2">
        <v>8</v>
      </c>
      <c r="H255" s="2">
        <v>0</v>
      </c>
      <c r="I255" s="1">
        <v>0</v>
      </c>
      <c r="J255" s="3" t="s">
        <v>19</v>
      </c>
      <c r="K255" s="2" t="str">
        <f>J255*3290.00</f>
        <v>0</v>
      </c>
      <c r="L255" s="5"/>
    </row>
    <row r="256" spans="1:12" customHeight="1" ht="105" outlineLevel="3">
      <c r="A256" s="1"/>
      <c r="B256" s="1">
        <v>883726</v>
      </c>
      <c r="C256" s="1" t="s">
        <v>877</v>
      </c>
      <c r="D256" s="1" t="s">
        <v>878</v>
      </c>
      <c r="E256" s="2" t="s">
        <v>879</v>
      </c>
      <c r="F256" s="2" t="s">
        <v>540</v>
      </c>
      <c r="G256" s="2">
        <v>-10</v>
      </c>
      <c r="H256" s="2">
        <v>0</v>
      </c>
      <c r="I256" s="1">
        <v>0</v>
      </c>
      <c r="J256" s="3" t="s">
        <v>19</v>
      </c>
      <c r="K256" s="2" t="str">
        <f>J256*3290.00</f>
        <v>0</v>
      </c>
      <c r="L256" s="5"/>
    </row>
    <row r="257" spans="1:12" customHeight="1" ht="105" outlineLevel="3">
      <c r="A257" s="1"/>
      <c r="B257" s="1">
        <v>883727</v>
      </c>
      <c r="C257" s="1" t="s">
        <v>880</v>
      </c>
      <c r="D257" s="1" t="s">
        <v>881</v>
      </c>
      <c r="E257" s="2" t="s">
        <v>882</v>
      </c>
      <c r="F257" s="2" t="s">
        <v>883</v>
      </c>
      <c r="G257" s="2">
        <v>0</v>
      </c>
      <c r="H257" s="2">
        <v>0</v>
      </c>
      <c r="I257" s="1">
        <v>0</v>
      </c>
      <c r="J257" s="3" t="s">
        <v>19</v>
      </c>
      <c r="K257" s="2" t="str">
        <f>J257*2290.00</f>
        <v>0</v>
      </c>
      <c r="L257" s="5"/>
    </row>
    <row r="258" spans="1:12" customHeight="1" ht="105" outlineLevel="3">
      <c r="A258" s="1"/>
      <c r="B258" s="1">
        <v>883728</v>
      </c>
      <c r="C258" s="1" t="s">
        <v>884</v>
      </c>
      <c r="D258" s="1" t="s">
        <v>885</v>
      </c>
      <c r="E258" s="2" t="s">
        <v>886</v>
      </c>
      <c r="F258" s="2" t="s">
        <v>883</v>
      </c>
      <c r="G258" s="2">
        <v>0</v>
      </c>
      <c r="H258" s="2">
        <v>0</v>
      </c>
      <c r="I258" s="1">
        <v>0</v>
      </c>
      <c r="J258" s="3" t="s">
        <v>19</v>
      </c>
      <c r="K258" s="2" t="str">
        <f>J258*2290.00</f>
        <v>0</v>
      </c>
      <c r="L258" s="5"/>
    </row>
    <row r="259" spans="1:12" customHeight="1" ht="105" outlineLevel="3">
      <c r="A259" s="1"/>
      <c r="B259" s="1">
        <v>883729</v>
      </c>
      <c r="C259" s="1" t="s">
        <v>887</v>
      </c>
      <c r="D259" s="1" t="s">
        <v>888</v>
      </c>
      <c r="E259" s="2" t="s">
        <v>889</v>
      </c>
      <c r="F259" s="2" t="s">
        <v>883</v>
      </c>
      <c r="G259" s="2" t="s">
        <v>18</v>
      </c>
      <c r="H259" s="2">
        <v>0</v>
      </c>
      <c r="I259" s="1">
        <v>0</v>
      </c>
      <c r="J259" s="3" t="s">
        <v>19</v>
      </c>
      <c r="K259" s="2" t="str">
        <f>J259*2290.00</f>
        <v>0</v>
      </c>
      <c r="L259" s="5"/>
    </row>
    <row r="260" spans="1:12" customHeight="1" ht="105" outlineLevel="3">
      <c r="A260" s="1"/>
      <c r="B260" s="1">
        <v>883730</v>
      </c>
      <c r="C260" s="1" t="s">
        <v>890</v>
      </c>
      <c r="D260" s="1" t="s">
        <v>891</v>
      </c>
      <c r="E260" s="2" t="s">
        <v>892</v>
      </c>
      <c r="F260" s="2" t="s">
        <v>883</v>
      </c>
      <c r="G260" s="2">
        <v>0</v>
      </c>
      <c r="H260" s="2">
        <v>0</v>
      </c>
      <c r="I260" s="1">
        <v>0</v>
      </c>
      <c r="J260" s="3" t="s">
        <v>19</v>
      </c>
      <c r="K260" s="2" t="str">
        <f>J260*2290.00</f>
        <v>0</v>
      </c>
      <c r="L260" s="5"/>
    </row>
    <row r="261" spans="1:12" customHeight="1" ht="105" outlineLevel="3">
      <c r="A261" s="1"/>
      <c r="B261" s="1">
        <v>883731</v>
      </c>
      <c r="C261" s="1" t="s">
        <v>893</v>
      </c>
      <c r="D261" s="1" t="s">
        <v>894</v>
      </c>
      <c r="E261" s="2" t="s">
        <v>895</v>
      </c>
      <c r="F261" s="2" t="s">
        <v>297</v>
      </c>
      <c r="G261" s="2">
        <v>-20</v>
      </c>
      <c r="H261" s="2">
        <v>0</v>
      </c>
      <c r="I261" s="1">
        <v>0</v>
      </c>
      <c r="J261" s="3" t="s">
        <v>19</v>
      </c>
      <c r="K261" s="2" t="str">
        <f>J261*2490.00</f>
        <v>0</v>
      </c>
      <c r="L261" s="5"/>
    </row>
    <row r="262" spans="1:12" customHeight="1" ht="105" outlineLevel="3">
      <c r="A262" s="1"/>
      <c r="B262" s="1">
        <v>883732</v>
      </c>
      <c r="C262" s="1" t="s">
        <v>896</v>
      </c>
      <c r="D262" s="1" t="s">
        <v>897</v>
      </c>
      <c r="E262" s="2" t="s">
        <v>898</v>
      </c>
      <c r="F262" s="2" t="s">
        <v>297</v>
      </c>
      <c r="G262" s="2">
        <v>-20</v>
      </c>
      <c r="H262" s="2">
        <v>0</v>
      </c>
      <c r="I262" s="1">
        <v>0</v>
      </c>
      <c r="J262" s="3" t="s">
        <v>19</v>
      </c>
      <c r="K262" s="2" t="str">
        <f>J262*2490.00</f>
        <v>0</v>
      </c>
      <c r="L262" s="5"/>
    </row>
    <row r="263" spans="1:12" customHeight="1" ht="105" outlineLevel="3">
      <c r="A263" s="1"/>
      <c r="B263" s="1">
        <v>883733</v>
      </c>
      <c r="C263" s="1" t="s">
        <v>899</v>
      </c>
      <c r="D263" s="1" t="s">
        <v>900</v>
      </c>
      <c r="E263" s="2" t="s">
        <v>901</v>
      </c>
      <c r="F263" s="2" t="s">
        <v>297</v>
      </c>
      <c r="G263" s="2">
        <v>-20</v>
      </c>
      <c r="H263" s="2">
        <v>0</v>
      </c>
      <c r="I263" s="1">
        <v>0</v>
      </c>
      <c r="J263" s="3" t="s">
        <v>19</v>
      </c>
      <c r="K263" s="2" t="str">
        <f>J263*2490.00</f>
        <v>0</v>
      </c>
      <c r="L263" s="5"/>
    </row>
    <row r="264" spans="1:12" customHeight="1" ht="105" outlineLevel="3">
      <c r="A264" s="1"/>
      <c r="B264" s="1">
        <v>883734</v>
      </c>
      <c r="C264" s="1" t="s">
        <v>902</v>
      </c>
      <c r="D264" s="1" t="s">
        <v>903</v>
      </c>
      <c r="E264" s="2" t="s">
        <v>904</v>
      </c>
      <c r="F264" s="2" t="s">
        <v>297</v>
      </c>
      <c r="G264" s="2">
        <v>-20</v>
      </c>
      <c r="H264" s="2">
        <v>0</v>
      </c>
      <c r="I264" s="1">
        <v>0</v>
      </c>
      <c r="J264" s="3" t="s">
        <v>19</v>
      </c>
      <c r="K264" s="2" t="str">
        <f>J264*2490.00</f>
        <v>0</v>
      </c>
      <c r="L264" s="5"/>
    </row>
    <row r="265" spans="1:12" customHeight="1" ht="105" outlineLevel="3">
      <c r="A265" s="1"/>
      <c r="B265" s="1">
        <v>883735</v>
      </c>
      <c r="C265" s="1" t="s">
        <v>905</v>
      </c>
      <c r="D265" s="1" t="s">
        <v>906</v>
      </c>
      <c r="E265" s="2" t="s">
        <v>907</v>
      </c>
      <c r="F265" s="2" t="s">
        <v>908</v>
      </c>
      <c r="G265" s="2" t="s">
        <v>18</v>
      </c>
      <c r="H265" s="2">
        <v>0</v>
      </c>
      <c r="I265" s="1">
        <v>0</v>
      </c>
      <c r="J265" s="3" t="s">
        <v>19</v>
      </c>
      <c r="K265" s="2" t="str">
        <f>J265*1890.00</f>
        <v>0</v>
      </c>
      <c r="L265" s="5"/>
    </row>
    <row r="266" spans="1:12" customHeight="1" ht="105" outlineLevel="3">
      <c r="A266" s="1"/>
      <c r="B266" s="1">
        <v>883736</v>
      </c>
      <c r="C266" s="1" t="s">
        <v>909</v>
      </c>
      <c r="D266" s="1" t="s">
        <v>910</v>
      </c>
      <c r="E266" s="2" t="s">
        <v>911</v>
      </c>
      <c r="F266" s="2" t="s">
        <v>883</v>
      </c>
      <c r="G266" s="2" t="s">
        <v>18</v>
      </c>
      <c r="H266" s="2">
        <v>0</v>
      </c>
      <c r="I266" s="1">
        <v>0</v>
      </c>
      <c r="J266" s="3" t="s">
        <v>19</v>
      </c>
      <c r="K266" s="2" t="str">
        <f>J266*2290.00</f>
        <v>0</v>
      </c>
      <c r="L266" s="5"/>
    </row>
    <row r="267" spans="1:12" customHeight="1" ht="105" outlineLevel="3">
      <c r="A267" s="1"/>
      <c r="B267" s="1">
        <v>883737</v>
      </c>
      <c r="C267" s="1" t="s">
        <v>912</v>
      </c>
      <c r="D267" s="1" t="s">
        <v>913</v>
      </c>
      <c r="E267" s="2" t="s">
        <v>914</v>
      </c>
      <c r="F267" s="2" t="s">
        <v>883</v>
      </c>
      <c r="G267" s="2" t="s">
        <v>18</v>
      </c>
      <c r="H267" s="2">
        <v>0</v>
      </c>
      <c r="I267" s="1">
        <v>0</v>
      </c>
      <c r="J267" s="3" t="s">
        <v>19</v>
      </c>
      <c r="K267" s="2" t="str">
        <f>J267*2290.00</f>
        <v>0</v>
      </c>
      <c r="L267" s="5"/>
    </row>
    <row r="268" spans="1:12" customHeight="1" ht="105" outlineLevel="3">
      <c r="A268" s="1"/>
      <c r="B268" s="1">
        <v>883738</v>
      </c>
      <c r="C268" s="1" t="s">
        <v>915</v>
      </c>
      <c r="D268" s="1" t="s">
        <v>916</v>
      </c>
      <c r="E268" s="2" t="s">
        <v>917</v>
      </c>
      <c r="F268" s="2" t="s">
        <v>883</v>
      </c>
      <c r="G268" s="2">
        <v>-40</v>
      </c>
      <c r="H268" s="2">
        <v>0</v>
      </c>
      <c r="I268" s="1">
        <v>0</v>
      </c>
      <c r="J268" s="3" t="s">
        <v>19</v>
      </c>
      <c r="K268" s="2" t="str">
        <f>J268*2290.00</f>
        <v>0</v>
      </c>
      <c r="L268" s="5"/>
    </row>
    <row r="269" spans="1:12" customHeight="1" ht="105" outlineLevel="3">
      <c r="A269" s="1"/>
      <c r="B269" s="1">
        <v>883739</v>
      </c>
      <c r="C269" s="1" t="s">
        <v>918</v>
      </c>
      <c r="D269" s="1" t="s">
        <v>919</v>
      </c>
      <c r="E269" s="2" t="s">
        <v>920</v>
      </c>
      <c r="F269" s="2" t="s">
        <v>921</v>
      </c>
      <c r="G269" s="2" t="s">
        <v>18</v>
      </c>
      <c r="H269" s="2">
        <v>0</v>
      </c>
      <c r="I269" s="1">
        <v>0</v>
      </c>
      <c r="J269" s="3" t="s">
        <v>19</v>
      </c>
      <c r="K269" s="2" t="str">
        <f>J269*1990.00</f>
        <v>0</v>
      </c>
      <c r="L269" s="5"/>
    </row>
    <row r="270" spans="1:12" customHeight="1" ht="105" outlineLevel="3">
      <c r="A270" s="1"/>
      <c r="B270" s="1">
        <v>883740</v>
      </c>
      <c r="C270" s="1" t="s">
        <v>922</v>
      </c>
      <c r="D270" s="1" t="s">
        <v>923</v>
      </c>
      <c r="E270" s="2" t="s">
        <v>924</v>
      </c>
      <c r="F270" s="2" t="s">
        <v>925</v>
      </c>
      <c r="G270" s="2">
        <v>0</v>
      </c>
      <c r="H270" s="2">
        <v>0</v>
      </c>
      <c r="I270" s="1">
        <v>0</v>
      </c>
      <c r="J270" s="3" t="s">
        <v>19</v>
      </c>
      <c r="K270" s="2" t="str">
        <f>J270*2390.00</f>
        <v>0</v>
      </c>
      <c r="L270" s="5"/>
    </row>
    <row r="271" spans="1:12" customHeight="1" ht="105" outlineLevel="3">
      <c r="A271" s="1"/>
      <c r="B271" s="1">
        <v>883741</v>
      </c>
      <c r="C271" s="1" t="s">
        <v>926</v>
      </c>
      <c r="D271" s="1" t="s">
        <v>927</v>
      </c>
      <c r="E271" s="2" t="s">
        <v>928</v>
      </c>
      <c r="F271" s="2" t="s">
        <v>925</v>
      </c>
      <c r="G271" s="2">
        <v>0</v>
      </c>
      <c r="H271" s="2">
        <v>0</v>
      </c>
      <c r="I271" s="1">
        <v>0</v>
      </c>
      <c r="J271" s="3" t="s">
        <v>19</v>
      </c>
      <c r="K271" s="2" t="str">
        <f>J271*2390.00</f>
        <v>0</v>
      </c>
      <c r="L271" s="5"/>
    </row>
    <row r="272" spans="1:12" customHeight="1" ht="105" outlineLevel="3">
      <c r="A272" s="1"/>
      <c r="B272" s="1">
        <v>883742</v>
      </c>
      <c r="C272" s="1" t="s">
        <v>929</v>
      </c>
      <c r="D272" s="1" t="s">
        <v>930</v>
      </c>
      <c r="E272" s="2" t="s">
        <v>931</v>
      </c>
      <c r="F272" s="2" t="s">
        <v>925</v>
      </c>
      <c r="G272" s="2" t="s">
        <v>18</v>
      </c>
      <c r="H272" s="2">
        <v>0</v>
      </c>
      <c r="I272" s="1">
        <v>0</v>
      </c>
      <c r="J272" s="3" t="s">
        <v>19</v>
      </c>
      <c r="K272" s="2" t="str">
        <f>J272*2390.00</f>
        <v>0</v>
      </c>
      <c r="L272" s="5"/>
    </row>
    <row r="273" spans="1:12" customHeight="1" ht="105" outlineLevel="3">
      <c r="A273" s="1"/>
      <c r="B273" s="1">
        <v>883743</v>
      </c>
      <c r="C273" s="1" t="s">
        <v>932</v>
      </c>
      <c r="D273" s="1" t="s">
        <v>933</v>
      </c>
      <c r="E273" s="2" t="s">
        <v>934</v>
      </c>
      <c r="F273" s="2" t="s">
        <v>883</v>
      </c>
      <c r="G273" s="2">
        <v>9</v>
      </c>
      <c r="H273" s="2">
        <v>0</v>
      </c>
      <c r="I273" s="1">
        <v>0</v>
      </c>
      <c r="J273" s="3" t="s">
        <v>19</v>
      </c>
      <c r="K273" s="2" t="str">
        <f>J273*2290.00</f>
        <v>0</v>
      </c>
      <c r="L273" s="5"/>
    </row>
    <row r="274" spans="1:12" customHeight="1" ht="105" outlineLevel="3">
      <c r="A274" s="1"/>
      <c r="B274" s="1">
        <v>883744</v>
      </c>
      <c r="C274" s="1" t="s">
        <v>935</v>
      </c>
      <c r="D274" s="1" t="s">
        <v>936</v>
      </c>
      <c r="E274" s="2" t="s">
        <v>937</v>
      </c>
      <c r="F274" s="2" t="s">
        <v>297</v>
      </c>
      <c r="G274" s="2">
        <v>10</v>
      </c>
      <c r="H274" s="2">
        <v>0</v>
      </c>
      <c r="I274" s="1">
        <v>0</v>
      </c>
      <c r="J274" s="3" t="s">
        <v>19</v>
      </c>
      <c r="K274" s="2" t="str">
        <f>J274*2490.00</f>
        <v>0</v>
      </c>
      <c r="L274" s="5"/>
    </row>
    <row r="275" spans="1:12" customHeight="1" ht="105" outlineLevel="3">
      <c r="A275" s="1"/>
      <c r="B275" s="1">
        <v>883745</v>
      </c>
      <c r="C275" s="1" t="s">
        <v>938</v>
      </c>
      <c r="D275" s="1" t="s">
        <v>939</v>
      </c>
      <c r="E275" s="2" t="s">
        <v>940</v>
      </c>
      <c r="F275" s="2" t="s">
        <v>297</v>
      </c>
      <c r="G275" s="2">
        <v>6</v>
      </c>
      <c r="H275" s="2">
        <v>0</v>
      </c>
      <c r="I275" s="1">
        <v>0</v>
      </c>
      <c r="J275" s="3" t="s">
        <v>19</v>
      </c>
      <c r="K275" s="2" t="str">
        <f>J275*2490.00</f>
        <v>0</v>
      </c>
      <c r="L275" s="5"/>
    </row>
    <row r="276" spans="1:12" customHeight="1" ht="105" outlineLevel="3">
      <c r="A276" s="1"/>
      <c r="B276" s="1">
        <v>883746</v>
      </c>
      <c r="C276" s="1" t="s">
        <v>941</v>
      </c>
      <c r="D276" s="1" t="s">
        <v>942</v>
      </c>
      <c r="E276" s="2" t="s">
        <v>943</v>
      </c>
      <c r="F276" s="2" t="s">
        <v>297</v>
      </c>
      <c r="G276" s="2">
        <v>9</v>
      </c>
      <c r="H276" s="2">
        <v>0</v>
      </c>
      <c r="I276" s="1">
        <v>0</v>
      </c>
      <c r="J276" s="3" t="s">
        <v>19</v>
      </c>
      <c r="K276" s="2" t="str">
        <f>J276*2490.00</f>
        <v>0</v>
      </c>
      <c r="L27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162:K162"/>
    <mergeCell ref="A196:K196"/>
    <mergeCell ref="A248:K248"/>
    <mergeCell ref="A4:K4"/>
    <mergeCell ref="A44:K44"/>
    <mergeCell ref="A69:K69"/>
    <mergeCell ref="A78:K78"/>
    <mergeCell ref="A88:K88"/>
    <mergeCell ref="A111:K111"/>
    <mergeCell ref="A142:K142"/>
    <mergeCell ref="A149:K149"/>
    <mergeCell ref="A164:K164"/>
    <mergeCell ref="A170:K170"/>
    <mergeCell ref="A188:K188"/>
    <mergeCell ref="A199:K199"/>
    <mergeCell ref="A207:K207"/>
    <mergeCell ref="A217:K217"/>
    <mergeCell ref="A223:K223"/>
    <mergeCell ref="A238:K238"/>
    <mergeCell ref="A243:K243"/>
    <mergeCell ref="A5:K5"/>
    <mergeCell ref="A26:K26"/>
    <mergeCell ref="A45:K45"/>
    <mergeCell ref="A60:K60"/>
    <mergeCell ref="A89:K89"/>
    <mergeCell ref="A97:K97"/>
    <mergeCell ref="A112:K112"/>
    <mergeCell ref="A135:K1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2026-03-15T23:10:03+03:00</dcterms:created>
  <dcterms:modified xsi:type="dcterms:W3CDTF">2026-03-15T23:10:03+03:00</dcterms:modified>
  <dc:title>Untitled Spreadsheet</dc:title>
  <dc:description/>
  <dc:subject/>
  <cp:keywords/>
  <cp:category/>
</cp:coreProperties>
</file>