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<sst xmlns="http://schemas.openxmlformats.org/spreadsheetml/2006/main" uniqueCount="677">
  <si>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</si>
  <si>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</si>
  <si>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</si>
  <si>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</si>
  <si>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</si>
  <si>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</si>
  <si>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</si>
  <si>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</si>
  <si>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</si>
  <si>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</si>
  <si>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Баки расширительные</t>
  </si>
  <si>
    <t>Баки для водоснабжения</t>
  </si>
  <si>
    <t>Баки для водоснабжения VALTEC</t>
  </si>
  <si>
    <t>VLC-1011005</t>
  </si>
  <si>
    <t>VT.AV.B.060008</t>
  </si>
  <si>
    <t>Бак расш. для ГВС и ХВС 8л. СИНИЙ (1/8шт)</t>
  </si>
  <si>
    <t>2 457.00 руб.</t>
  </si>
  <si>
    <t>&gt;10</t>
  </si>
  <si>
    <t>шт</t>
  </si>
  <si>
    <t>VLC-1011006</t>
  </si>
  <si>
    <t>VT.AV.B.060012</t>
  </si>
  <si>
    <t>Бак расш. для ГВС и ХВС 12л. СИНИЙ (1/8шт)</t>
  </si>
  <si>
    <t>2 729.00 руб.</t>
  </si>
  <si>
    <t>VLC-1011007</t>
  </si>
  <si>
    <t>VT.AV.B.060024</t>
  </si>
  <si>
    <t>Бак расш. для ГВС и ХВС 24л. СИНИЙ (1/4шт)</t>
  </si>
  <si>
    <t>3 424.00 руб.</t>
  </si>
  <si>
    <t>&gt;25</t>
  </si>
  <si>
    <t>VLC-1011008</t>
  </si>
  <si>
    <t>VT.AV.B.060050</t>
  </si>
  <si>
    <t>Бак расш. для ГВС и ХВС 50л. СИНИЙ (с ножками)</t>
  </si>
  <si>
    <t>9 894.00 руб.</t>
  </si>
  <si>
    <t>VLC-1011009</t>
  </si>
  <si>
    <t>VT.AV.B.060080</t>
  </si>
  <si>
    <t>Бак расш. для ГВС и ХВС 80л. СИНИЙ (с ножками)</t>
  </si>
  <si>
    <t>12 958.00 руб.</t>
  </si>
  <si>
    <t>VLC-1011010</t>
  </si>
  <si>
    <t>VT.AV.B.060100</t>
  </si>
  <si>
    <t>Бак расш. для ГВС и ХВС 100л. СИНИЙ (с ножками)</t>
  </si>
  <si>
    <t>17 353.00 руб.</t>
  </si>
  <si>
    <t>VLC-1011011</t>
  </si>
  <si>
    <t>VT.AV.B.070150</t>
  </si>
  <si>
    <t>Бак расш. для ГВС и ХВС 150л. СИНИЙ (с ножками)</t>
  </si>
  <si>
    <t>21 516.00 руб.</t>
  </si>
  <si>
    <t>VLC-1011012</t>
  </si>
  <si>
    <t>VT.AO.B.060024</t>
  </si>
  <si>
    <t>Бак расш. для ГВС и ХВС горизонтальный 24л. СИНИЙ</t>
  </si>
  <si>
    <t>3 642.00 руб.</t>
  </si>
  <si>
    <t>VLC-1011013</t>
  </si>
  <si>
    <t>VT.AO.B.060050</t>
  </si>
  <si>
    <t>Бак расш. для ГВС и ХВС горизонтальный 50л. СИНИЙ</t>
  </si>
  <si>
    <t>10 623.00 руб.</t>
  </si>
  <si>
    <t>VLC-900403</t>
  </si>
  <si>
    <t>VT.AV.B.080200</t>
  </si>
  <si>
    <t>Бак расш. для ГВС и ХВС 200л. СИНИЙ</t>
  </si>
  <si>
    <t>43 563.00 руб.</t>
  </si>
  <si>
    <t>VLC-900404</t>
  </si>
  <si>
    <t>VT.AV.B.080300</t>
  </si>
  <si>
    <t>Бак расш. для ГВС и ХВС 300л. СИНИЙ</t>
  </si>
  <si>
    <t>47 555.00 руб.</t>
  </si>
  <si>
    <t>VLC-900405</t>
  </si>
  <si>
    <t>VT.AV.B.080500</t>
  </si>
  <si>
    <t>Бак расш. для ГВС и ХВС 500л. СИНИЙ</t>
  </si>
  <si>
    <t>73 940.00 руб.</t>
  </si>
  <si>
    <t>VLC-900902</t>
  </si>
  <si>
    <t>VT.A.R.050018</t>
  </si>
  <si>
    <t>Бак расш. для с-м водосн. 18л./4,0 - 10bar (3/4")</t>
  </si>
  <si>
    <t>5 440.00 руб.</t>
  </si>
  <si>
    <t>VLC-900903</t>
  </si>
  <si>
    <t>VT.A.R.050035</t>
  </si>
  <si>
    <t>Бак расш. для с-м водосн. 35л./4,0 - 10bar (3/4")</t>
  </si>
  <si>
    <t>8 386.00 руб.</t>
  </si>
  <si>
    <t>VLC-901187</t>
  </si>
  <si>
    <t>VT.AV.B.060018</t>
  </si>
  <si>
    <t>Бак расш. для ГВС и ХВС 18л. СИНИЙ</t>
  </si>
  <si>
    <t>3 228.00 руб.</t>
  </si>
  <si>
    <t>VLC-901188</t>
  </si>
  <si>
    <t>VT.AV.B.060035</t>
  </si>
  <si>
    <t>Бак расш. для ГВС и ХВС 35л. СИНИЙ</t>
  </si>
  <si>
    <t>5 941.00 руб.</t>
  </si>
  <si>
    <t>Баки для водоснабжения VIEIR</t>
  </si>
  <si>
    <t>BAK-220001</t>
  </si>
  <si>
    <t>VEC-50</t>
  </si>
  <si>
    <t>Бак мембранный для водоснабжения VR 50л вертикальный</t>
  </si>
  <si>
    <t>4 580.52 руб.</t>
  </si>
  <si>
    <t>BAK-220002</t>
  </si>
  <si>
    <t>VEC-80</t>
  </si>
  <si>
    <t>Бак мембранный для водоснабжения VR 80л вертикальный</t>
  </si>
  <si>
    <t>8 196.72 руб.</t>
  </si>
  <si>
    <t>BAK-220003</t>
  </si>
  <si>
    <t>VEC-100</t>
  </si>
  <si>
    <t>Бак мембранный для водоснабжения VR 100л вертикальный</t>
  </si>
  <si>
    <t>8 727.39 руб.</t>
  </si>
  <si>
    <t>BAK-220004</t>
  </si>
  <si>
    <t>VFC-24</t>
  </si>
  <si>
    <t>Бак мембранный для водоснабжения VR 24л горизонтальный</t>
  </si>
  <si>
    <t>2 632.77 руб.</t>
  </si>
  <si>
    <t>BAK-220005</t>
  </si>
  <si>
    <t>VFC-50</t>
  </si>
  <si>
    <t>Бак мембранный для водоснабжения VR 50л горизонтальный</t>
  </si>
  <si>
    <t>BAK-220006</t>
  </si>
  <si>
    <t>VFC-80</t>
  </si>
  <si>
    <t>Бак мембранный для водоснабжения VR 80л горизонтальный</t>
  </si>
  <si>
    <t>Баки для водоснабжения ZEGOR</t>
  </si>
  <si>
    <t>ZGR-001090</t>
  </si>
  <si>
    <t>YT-24EH</t>
  </si>
  <si>
    <t>Бак мембранный для водоснабжения 24л горизонтальный (гидроаккумулятор) (1шт)</t>
  </si>
  <si>
    <t>2 494.74 руб.</t>
  </si>
  <si>
    <t>ZGR-001091</t>
  </si>
  <si>
    <t>YT-50EH</t>
  </si>
  <si>
    <t>Бак мембранный для водоснабжения 50л горизонтальный (гидроаккумулятор) (1шт)</t>
  </si>
  <si>
    <t>4 331.11 руб.</t>
  </si>
  <si>
    <t>ZGR-001092</t>
  </si>
  <si>
    <t>YT-24SH</t>
  </si>
  <si>
    <t>Бак мембранный НЕРЖ для водоснабжения 24л горизонтальный (гидроаккумулятор) (1шт)</t>
  </si>
  <si>
    <t>5 218.63 руб.</t>
  </si>
  <si>
    <t>ZGR-001093</t>
  </si>
  <si>
    <t>YT-50SH</t>
  </si>
  <si>
    <t>Бак мембранный НЕРЖ для водоснабжения 50л горизонтальный (гидроаккумулятор) (1шт)</t>
  </si>
  <si>
    <t>10 017.70 руб.</t>
  </si>
  <si>
    <t>ZGR-001178</t>
  </si>
  <si>
    <t>YT-100EH</t>
  </si>
  <si>
    <t>Бак мембранный для водоснабжения 100л горизонтальный (гидроаккумулятор) (1шт)</t>
  </si>
  <si>
    <t>9 142.82 руб.</t>
  </si>
  <si>
    <t>ZGR-001191</t>
  </si>
  <si>
    <t>YT-80EH</t>
  </si>
  <si>
    <t>Бак мембранный для водоснабжения 80л горизонтальный (гидроаккумулятор) (1шт)</t>
  </si>
  <si>
    <t>8 797.76 руб.</t>
  </si>
  <si>
    <t>ZGR-001192</t>
  </si>
  <si>
    <t>YT-80EV</t>
  </si>
  <si>
    <t>Бак мембранный для водоснабжения 80л ВЕРТИКАЛЬНЫЙ (гидроаккумулятор) (1шт)</t>
  </si>
  <si>
    <t>9 238.36 руб.</t>
  </si>
  <si>
    <t>ZGR-001193</t>
  </si>
  <si>
    <t>YT-100EV</t>
  </si>
  <si>
    <t>Бак мембранный для водоснабжения 100л ВЕРТИКАЛЬНЫЙ (гидроаккумулятор) (1шт)</t>
  </si>
  <si>
    <t>9 795.00 руб.</t>
  </si>
  <si>
    <t>Баки для водоснабжения UNIPUMP</t>
  </si>
  <si>
    <t>UNI-101734</t>
  </si>
  <si>
    <t>Вертикальный гидроаккум. 100 V, фланец- нерж. сталь, 100 л</t>
  </si>
  <si>
    <t>8 761.00 руб.</t>
  </si>
  <si>
    <t>UNI-101735</t>
  </si>
  <si>
    <t>Гидроаккумулятор   2л.(верт) синий</t>
  </si>
  <si>
    <t>762.20 руб.</t>
  </si>
  <si>
    <t>UNI-101736</t>
  </si>
  <si>
    <t>Гидроаккумулятор  24л.(гор.), нерж. сталь, мембрана EPDM</t>
  </si>
  <si>
    <t>6 753.00 руб.</t>
  </si>
  <si>
    <t>UNI-101737</t>
  </si>
  <si>
    <t>Гидроаккумулятор  50л, (гор.), нерж. сталь, мембрана EPDM</t>
  </si>
  <si>
    <t>11 481.00 руб.</t>
  </si>
  <si>
    <t>UNI-101738</t>
  </si>
  <si>
    <t>Гидроаккумулятор  50л.(гор)</t>
  </si>
  <si>
    <t>5 020.00 руб.</t>
  </si>
  <si>
    <t>UNI-101739</t>
  </si>
  <si>
    <t>Гидроаккумулятор  80л, (вер.), нерж. сталь, мембрана EPDM</t>
  </si>
  <si>
    <t>18 135.00 руб.</t>
  </si>
  <si>
    <t>UNI-101740</t>
  </si>
  <si>
    <t>Гидроаккумулятор  80л, (гор.), нерж. сталь, мембрана EPDM</t>
  </si>
  <si>
    <t>17 463.00 руб.</t>
  </si>
  <si>
    <t>UNI-101741</t>
  </si>
  <si>
    <t>Гидроаккумулятор 100л, (гор.), нерж. сталь, мембрана EPDM</t>
  </si>
  <si>
    <t>20 492.00 руб.</t>
  </si>
  <si>
    <t>UNI-101742</t>
  </si>
  <si>
    <t>Гидроаккумулятор 150л.(вер) с манометром</t>
  </si>
  <si>
    <t>19 253.00 руб.</t>
  </si>
  <si>
    <t>UNI-101743</t>
  </si>
  <si>
    <t>Гидроаккумулятор 200л.(вер) с манометром</t>
  </si>
  <si>
    <t>24 783.00 руб.</t>
  </si>
  <si>
    <t>UNI-101744</t>
  </si>
  <si>
    <t>Гидроаккумулятор 300л.(вер) с манометром</t>
  </si>
  <si>
    <t>32 538.00 руб.</t>
  </si>
  <si>
    <t>Баки для водоснабжения UNIPUMP (Россия)</t>
  </si>
  <si>
    <t>UNI-101706</t>
  </si>
  <si>
    <t>Гидроаккумулятор вертикальный ГВ 100 (нижнее подкл., БЭЗ)</t>
  </si>
  <si>
    <t>8 542.00 руб.</t>
  </si>
  <si>
    <t>UNI-101707</t>
  </si>
  <si>
    <t>Гидроаккумулятор вертикальный ГВ 100Н (фланец нерж., нижнее подкл., БЭЗ)</t>
  </si>
  <si>
    <t>8 936.00 руб.</t>
  </si>
  <si>
    <t>UNI-101708</t>
  </si>
  <si>
    <t>Гидроаккумулятор вертикальный ГВ 100НВ (фланец нерж., верхнее подкл., БЭЗ)</t>
  </si>
  <si>
    <t>8 863.00 руб.</t>
  </si>
  <si>
    <t>UNI-101709</t>
  </si>
  <si>
    <t>Гидроаккумулятор вертикальный ГВ 50 (нижнее подкл., БЭЗ)</t>
  </si>
  <si>
    <t>6 144.00 руб.</t>
  </si>
  <si>
    <t>UNI-101710</t>
  </si>
  <si>
    <t>Гидроаккумулятор вертикальный ГВ 50Н (фланец нерж., нижнее подкл., БЭЗ)</t>
  </si>
  <si>
    <t>6 538.00 руб.</t>
  </si>
  <si>
    <t>UNI-101711</t>
  </si>
  <si>
    <t>Гидроаккумулятор вертикальный ГВ 50НВ (фланец нерж., верхнее подкл., БЭЗ)</t>
  </si>
  <si>
    <t>6 445.00 руб.</t>
  </si>
  <si>
    <t>UNI-101712</t>
  </si>
  <si>
    <t>Гидроаккумулятор вертикальный ГВ 80 (нижнее подкл., БЭЗ)</t>
  </si>
  <si>
    <t>8 023.00 руб.</t>
  </si>
  <si>
    <t>UNI-101713</t>
  </si>
  <si>
    <t>Гидроаккумулятор вертикальный ГВ 80Н (фланец нерж., нижнее подкл., БЭЗ)</t>
  </si>
  <si>
    <t>8 417.00 руб.</t>
  </si>
  <si>
    <t>UNI-101714</t>
  </si>
  <si>
    <t>Гидроаккумулятор вертикальный ГВ 80НВ (фланец нерж., верхнее подкл., БЭЗ)</t>
  </si>
  <si>
    <t>8 344.00 руб.</t>
  </si>
  <si>
    <t>UNI-101715</t>
  </si>
  <si>
    <t>Гидроаккумулятор горизонтальный ГГ 100М (БЭЗ)</t>
  </si>
  <si>
    <t>8 718.00 руб.</t>
  </si>
  <si>
    <t>UNI-101716</t>
  </si>
  <si>
    <t>Гидроаккумулятор горизонтальный ГГ 24М (БЭЗ)</t>
  </si>
  <si>
    <t>3 318.00 руб.</t>
  </si>
  <si>
    <t>UNI-101717</t>
  </si>
  <si>
    <t>Гидроаккумулятор горизонтальный ГГ 35М (БЭЗ)</t>
  </si>
  <si>
    <t>4 328.00 руб.</t>
  </si>
  <si>
    <t>UNI-101718</t>
  </si>
  <si>
    <t>Гидроаккумулятор горизонтальный ГГ 50М (БЭЗ)</t>
  </si>
  <si>
    <t>6 269.00 руб.</t>
  </si>
  <si>
    <t>UNI-101719</t>
  </si>
  <si>
    <t>Гидроаккумулятор горизонтальный ГГ 80М (БЭЗ)</t>
  </si>
  <si>
    <t>8 147.00 руб.</t>
  </si>
  <si>
    <t>UNI-101720</t>
  </si>
  <si>
    <t>Гидроаккумулятор подвесной ГП 24 (БЭЗ)</t>
  </si>
  <si>
    <t>2 959.00 руб.</t>
  </si>
  <si>
    <t>UNI-101721</t>
  </si>
  <si>
    <t>Гидроаккумулятор подвесной ГП 35 (БЭЗ)</t>
  </si>
  <si>
    <t>4 120.00 руб.</t>
  </si>
  <si>
    <t>Баки для отопления</t>
  </si>
  <si>
    <t>Баки для отопления VALTEC</t>
  </si>
  <si>
    <t>VLC-1011014</t>
  </si>
  <si>
    <t>VT.RV.R.060008</t>
  </si>
  <si>
    <t>Бак расш. для отопления 8л. КРАСНЫЙ (1/8шт)</t>
  </si>
  <si>
    <t>2 465.00 руб.</t>
  </si>
  <si>
    <t>VLC-1011015</t>
  </si>
  <si>
    <t>VT.RV.R.060012</t>
  </si>
  <si>
    <t>Бак расш. для отопления 12л. КРАСНЫЙ (1/8шт)</t>
  </si>
  <si>
    <t>2 687.00 руб.</t>
  </si>
  <si>
    <t>VLC-1011016</t>
  </si>
  <si>
    <t>VT.RV.R.060018</t>
  </si>
  <si>
    <t>Бак расш. для отопления 18л. КРАСНЫЙ (1/4шт)</t>
  </si>
  <si>
    <t>2 911.00 руб.</t>
  </si>
  <si>
    <t>VLC-1011017</t>
  </si>
  <si>
    <t>VT.RV.R.060024</t>
  </si>
  <si>
    <t>Бак расш. для отопления 24л. КРАСНЫЙ (1/4шт)</t>
  </si>
  <si>
    <t>3 167.00 руб.</t>
  </si>
  <si>
    <t>VLC-1011018</t>
  </si>
  <si>
    <t>VT.RV.R.060035</t>
  </si>
  <si>
    <t>Бак расш. для отопления 35л. КРАСНЫЙ</t>
  </si>
  <si>
    <t>6 012.00 руб.</t>
  </si>
  <si>
    <t>VLC-1011019</t>
  </si>
  <si>
    <t>VT.RV.R.060050</t>
  </si>
  <si>
    <t>Бак расш. для отопления 50л. КРАСНЫЙ (с ножками)</t>
  </si>
  <si>
    <t>7 229.00 руб.</t>
  </si>
  <si>
    <t>VLC-1011020</t>
  </si>
  <si>
    <t>VT.RV.R.060080</t>
  </si>
  <si>
    <t>Бак расш. для отопления 80л. КРАСНЫЙ (с ножками)</t>
  </si>
  <si>
    <t>10 002.00 руб.</t>
  </si>
  <si>
    <t>VLC-1011021</t>
  </si>
  <si>
    <t>VT.RV.R.060100</t>
  </si>
  <si>
    <t>Бак расш. для отопления 100л. КРАСНЫЙ (с ножками)</t>
  </si>
  <si>
    <t>14 166.00 руб.</t>
  </si>
  <si>
    <t>VLC-1011022</t>
  </si>
  <si>
    <t>VT.RV.R.070150</t>
  </si>
  <si>
    <t>Бак расш. для отопления 150л. КРАСНЫЙ (с ножками)</t>
  </si>
  <si>
    <t>20 983.00 руб.</t>
  </si>
  <si>
    <t>VLC-900406</t>
  </si>
  <si>
    <t>VT.RV.R.081000</t>
  </si>
  <si>
    <t>Бак расш. для отопления 1000л. КРАСНЫЙ</t>
  </si>
  <si>
    <t>241 490.00 руб.</t>
  </si>
  <si>
    <t>VLC-900407</t>
  </si>
  <si>
    <t>VT.RV.R.080200</t>
  </si>
  <si>
    <t>Бак расш. для отопления 200л. КРАСНЫЙ</t>
  </si>
  <si>
    <t>37 877.00 руб.</t>
  </si>
  <si>
    <t>VLC-900408</t>
  </si>
  <si>
    <t>VT.RV.R.080300</t>
  </si>
  <si>
    <t>Бак расш. для отопления 300л. КРАСНЫЙ</t>
  </si>
  <si>
    <t>41 402.00 руб.</t>
  </si>
  <si>
    <t>VLC-900409</t>
  </si>
  <si>
    <t>VT.RV.R.080500</t>
  </si>
  <si>
    <t>Бак расш. для отопления 500л. КРАСНЫЙ</t>
  </si>
  <si>
    <t>78 378.00 руб.</t>
  </si>
  <si>
    <t>VLC-900410</t>
  </si>
  <si>
    <t>VT.RV.R.080750</t>
  </si>
  <si>
    <t>Бак расш. для отопления 750л. КРАСНЫЙ</t>
  </si>
  <si>
    <t>165 989.00 руб.</t>
  </si>
  <si>
    <t>VLC-900524</t>
  </si>
  <si>
    <t>VT.F.R.050008</t>
  </si>
  <si>
    <t>Бак расш. Красный для отопления 8л./1,5 - 6bar (3/4"), заполнен азотом, (Flamco)</t>
  </si>
  <si>
    <t>2 886.00 руб.</t>
  </si>
  <si>
    <t>VLC-900525</t>
  </si>
  <si>
    <t>VT.F.R.050012</t>
  </si>
  <si>
    <t>Бак расш. Красный для отопления 12л./1,5 - 6bar (3/4"), заполнен азотом, (Flamco)</t>
  </si>
  <si>
    <t>3 073.00 руб.</t>
  </si>
  <si>
    <t>VLC-900526</t>
  </si>
  <si>
    <t>VT.F.R.050018</t>
  </si>
  <si>
    <t>Бак расш. Красный для отопления 18л./1,5 - 6bar (3/4"), заполнен азотом, (Flamco)</t>
  </si>
  <si>
    <t>3 238.00 руб.</t>
  </si>
  <si>
    <t>VLC-900527</t>
  </si>
  <si>
    <t>VT.F.R.050025</t>
  </si>
  <si>
    <t>Бак расш. Красный для отопления 25л./1,5 - 6bar (3/4"), заполнен азотом, (Flamco)</t>
  </si>
  <si>
    <t>3 675.00 руб.</t>
  </si>
  <si>
    <t>VLC-900528</t>
  </si>
  <si>
    <t>VT.F.R.050035</t>
  </si>
  <si>
    <t>Бак расш. Красный для отопления 35л./1,5 - 6bar (3/4"), заполнен азотом, (Flamco)</t>
  </si>
  <si>
    <t>5 933.00 руб.</t>
  </si>
  <si>
    <t>VLC-900529</t>
  </si>
  <si>
    <t>VT.F.R.050050</t>
  </si>
  <si>
    <t>Бак расш. Красный для отопления 50л./1,5 - 6bar (3/4"), заполнен азотом, (Flamco)</t>
  </si>
  <si>
    <t>7 435.00 руб.</t>
  </si>
  <si>
    <t>VLC-900530</t>
  </si>
  <si>
    <t>VT.F.R.050080</t>
  </si>
  <si>
    <t>Бак расш. Красный для отопления 80л./1,5 - 6bar (3/4"), заполнен азотом, (Flamco)</t>
  </si>
  <si>
    <t>10 521.80 руб.</t>
  </si>
  <si>
    <t>Баки для отопления VIEIR</t>
  </si>
  <si>
    <t>BAK-120001</t>
  </si>
  <si>
    <t>VERH-8</t>
  </si>
  <si>
    <t>Бак мембранный для отопл. VR  8л вертикальный</t>
  </si>
  <si>
    <t>1 303.89 руб.</t>
  </si>
  <si>
    <t>BAK-120002</t>
  </si>
  <si>
    <t>VERH-19</t>
  </si>
  <si>
    <t>Бак мембранный для отопл. VR  19л вертикальный</t>
  </si>
  <si>
    <t>2 196.18 руб.</t>
  </si>
  <si>
    <t>BAK-120003</t>
  </si>
  <si>
    <t>VERH-24</t>
  </si>
  <si>
    <t>Бак мембранный для отопл. VR  24л вертикальный</t>
  </si>
  <si>
    <t>2 375.52 руб.</t>
  </si>
  <si>
    <t>BAK-120004</t>
  </si>
  <si>
    <t>VERH-12</t>
  </si>
  <si>
    <t>Бак мембранный для отопл. VR  12л вертикальный</t>
  </si>
  <si>
    <t>1 993.32 руб.</t>
  </si>
  <si>
    <t>BAK-120005</t>
  </si>
  <si>
    <t>VEH-36</t>
  </si>
  <si>
    <t>Бак мембранный для отопл. VR  36л вертикальный с ножками</t>
  </si>
  <si>
    <t>3 852.87 руб.</t>
  </si>
  <si>
    <t>BAK-120006</t>
  </si>
  <si>
    <t>VEH-50</t>
  </si>
  <si>
    <t>Бак мембранный для отопл. VR  50л вертикальный с ножками</t>
  </si>
  <si>
    <t>Баки для отопления ZEGOR</t>
  </si>
  <si>
    <t>ZGR-001179</t>
  </si>
  <si>
    <t>YT-6FT</t>
  </si>
  <si>
    <t>Бак мембранный для отопления 6л плоский (1шт)</t>
  </si>
  <si>
    <t>2 289.05 руб.</t>
  </si>
  <si>
    <t>ZGR-001180</t>
  </si>
  <si>
    <t>YT-8FT</t>
  </si>
  <si>
    <t>Бак мембранный для отопления 8л плоский (1шт)</t>
  </si>
  <si>
    <t>2 366.17 руб.</t>
  </si>
  <si>
    <t>ZGR-001181</t>
  </si>
  <si>
    <t>YT-10FT</t>
  </si>
  <si>
    <t>Бак мембранный для отопления 10л плоский (1шт)</t>
  </si>
  <si>
    <t>2 483.40 руб.</t>
  </si>
  <si>
    <t>ZGR-001182</t>
  </si>
  <si>
    <t>YT-5VT</t>
  </si>
  <si>
    <t>Бак мембранный для отопления 5л вертикальный (1шт)</t>
  </si>
  <si>
    <t>1 319.99 руб.</t>
  </si>
  <si>
    <t>ZGR-001183</t>
  </si>
  <si>
    <t>YT-8VT</t>
  </si>
  <si>
    <t>Бак мембранный для отопления 8л вертикальный (1шт)</t>
  </si>
  <si>
    <t>1 365.17 руб.</t>
  </si>
  <si>
    <t>ZGR-001184</t>
  </si>
  <si>
    <t>YT-12VT</t>
  </si>
  <si>
    <t>Бак мембранный для отопления 12л вертикальный (1шт)</t>
  </si>
  <si>
    <t>1 917.05 руб.</t>
  </si>
  <si>
    <t>ZGR-001185</t>
  </si>
  <si>
    <t>YT-19VT</t>
  </si>
  <si>
    <t>Бак мембранный для отопления 19л вертикальный (1шт)</t>
  </si>
  <si>
    <t>2 088.10 руб.</t>
  </si>
  <si>
    <t>ZGR-001186</t>
  </si>
  <si>
    <t>YT-24VT</t>
  </si>
  <si>
    <t>Бак мембранный для отопления 24л вертикальный (1шт)</t>
  </si>
  <si>
    <t>2 130.05 руб.</t>
  </si>
  <si>
    <t>ZGR-001222</t>
  </si>
  <si>
    <t>YT-12FT</t>
  </si>
  <si>
    <t>Бак мембранный для отопления 12л плоский (1шт)</t>
  </si>
  <si>
    <t>2 678.70 руб.</t>
  </si>
  <si>
    <t>ZGR-001255</t>
  </si>
  <si>
    <t>YT-1.5VT</t>
  </si>
  <si>
    <t>Бак мембранный для отопления 1,5л плоский (1шт)</t>
  </si>
  <si>
    <t>422.55 руб.</t>
  </si>
  <si>
    <t>ZGR-001256</t>
  </si>
  <si>
    <t>YT-2VT</t>
  </si>
  <si>
    <t>Бак мембранный для отопления 2л плоский (1шт)</t>
  </si>
  <si>
    <t>ZGR-001347</t>
  </si>
  <si>
    <t>YT-36VT</t>
  </si>
  <si>
    <t>Бак мембранный для отопления 36л вертикальный с ножками (1шт)</t>
  </si>
  <si>
    <t>2 990.03 руб.</t>
  </si>
  <si>
    <t>Баки для отопления UNIPUMP</t>
  </si>
  <si>
    <t>UNI-101745</t>
  </si>
  <si>
    <t>Расширительный бак   8 л (верт) 1"</t>
  </si>
  <si>
    <t>1 410.00 руб.</t>
  </si>
  <si>
    <t>UNI-101746</t>
  </si>
  <si>
    <t>Расширительный бак  12 л (верт) 1"</t>
  </si>
  <si>
    <t>1 780.00 руб.</t>
  </si>
  <si>
    <t>UNI-101747</t>
  </si>
  <si>
    <t>Расширительный бак 12 л (верт) ¾”</t>
  </si>
  <si>
    <t>1 978.00 руб.</t>
  </si>
  <si>
    <t>UNI-101748</t>
  </si>
  <si>
    <t>Расширительный бак 19 л (верт) ¾”</t>
  </si>
  <si>
    <t>2 149.00 руб.</t>
  </si>
  <si>
    <t>UNI-101749</t>
  </si>
  <si>
    <t>Расширительный бак 5 л (верт) ¾”</t>
  </si>
  <si>
    <t>1 274.00 руб.</t>
  </si>
  <si>
    <t>UNI-101750</t>
  </si>
  <si>
    <t>Расширительный бак 8 л (верт) ¾”</t>
  </si>
  <si>
    <t>1 567.00 руб.</t>
  </si>
  <si>
    <t>UNI-101751</t>
  </si>
  <si>
    <t>Расширительный бак ПБ 10 (10 л, плоский)</t>
  </si>
  <si>
    <t>2 557.00 руб.</t>
  </si>
  <si>
    <t>UNI-101752</t>
  </si>
  <si>
    <t>Расширительный бак ПБ 12 (12 л, плоский)</t>
  </si>
  <si>
    <t>2 677.00 руб.</t>
  </si>
  <si>
    <t>UNI-101753</t>
  </si>
  <si>
    <t>Расширительный бак ПБ 6 (6 л, плоский)</t>
  </si>
  <si>
    <t>2 281.00 руб.</t>
  </si>
  <si>
    <t>UNI-101754</t>
  </si>
  <si>
    <t>Расширительный бак ПБ 8 (8 л, плоский)</t>
  </si>
  <si>
    <t>2 408.00 руб.</t>
  </si>
  <si>
    <t>Баки для отопления UNIPUMP (Россия)</t>
  </si>
  <si>
    <t>UNI-101722</t>
  </si>
  <si>
    <t>Расширительный бак вертикальный РВ 100 (БЭЗ)</t>
  </si>
  <si>
    <t>8 469.00 руб.</t>
  </si>
  <si>
    <t>UNI-101723</t>
  </si>
  <si>
    <t>Расширительный бак вертикальный РВ 100Н (фланец нерж., БЭЗ)</t>
  </si>
  <si>
    <t>UNI-101724</t>
  </si>
  <si>
    <t>Расширительный бак вертикальный РВ 35 (БЭЗ)</t>
  </si>
  <si>
    <t>4 152.00 руб.</t>
  </si>
  <si>
    <t>UNI-101725</t>
  </si>
  <si>
    <t>Расширительный бак вертикальный РВ 50 (БЭЗ)</t>
  </si>
  <si>
    <t>6 051.00 руб.</t>
  </si>
  <si>
    <t>UNI-101726</t>
  </si>
  <si>
    <t>Расширительный бак вертикальный РВ 50Н (фланец нерж., БЭЗ)</t>
  </si>
  <si>
    <t>UNI-101727</t>
  </si>
  <si>
    <t>Расширительный бак вертикальный РВ 80 (БЭЗ)</t>
  </si>
  <si>
    <t>7 950.00 руб.</t>
  </si>
  <si>
    <t>UNI-101728</t>
  </si>
  <si>
    <t>Расширительный бак вертикальный РВ 80Н (фланец нерж., БЭЗ)</t>
  </si>
  <si>
    <t>UNI-101729</t>
  </si>
  <si>
    <t>Расширительный бак подвесной РП 24 (БЭЗ)</t>
  </si>
  <si>
    <t>2 992.00 руб.</t>
  </si>
  <si>
    <t>UNI-101730</t>
  </si>
  <si>
    <t>Расширительный бак подвесной РП 24К (с креплением, БЭЗ)</t>
  </si>
  <si>
    <t>3 251.00 руб.</t>
  </si>
  <si>
    <t>UNI-101731</t>
  </si>
  <si>
    <t>Расширительный бак подвесной РП 35 (БЭЗ)</t>
  </si>
  <si>
    <t>4 131.00 руб.</t>
  </si>
  <si>
    <t>UNI-101732</t>
  </si>
  <si>
    <t>Расширительный бак подвесной РП 35К (с креплением, БЭЗ)</t>
  </si>
  <si>
    <t>4 388.00 руб.</t>
  </si>
  <si>
    <t>Комплектующие для баков</t>
  </si>
  <si>
    <t>Мембраны</t>
  </si>
  <si>
    <t>BAK-320005</t>
  </si>
  <si>
    <t>VERH-8A</t>
  </si>
  <si>
    <t>Мембрана 8-12л (1 шт)</t>
  </si>
  <si>
    <t>194.04 руб.</t>
  </si>
  <si>
    <t>&gt;50</t>
  </si>
  <si>
    <t>BAK-320006</t>
  </si>
  <si>
    <t>VERH-24A</t>
  </si>
  <si>
    <t>Мембрана 24-35л(1 шт)</t>
  </si>
  <si>
    <t>323.40 руб.</t>
  </si>
  <si>
    <t>BAK-320007</t>
  </si>
  <si>
    <t>VERH-50A</t>
  </si>
  <si>
    <t>Мембрана 50л (1 шт)</t>
  </si>
  <si>
    <t>602.70 руб.</t>
  </si>
  <si>
    <t>BAK-320008</t>
  </si>
  <si>
    <t>VERH-100A</t>
  </si>
  <si>
    <t>Мембрана 100л (1 шт)</t>
  </si>
  <si>
    <t>992.25 руб.</t>
  </si>
  <si>
    <t>UNI-101799</t>
  </si>
  <si>
    <t>Мембрана 150/200 л EPDM Dвн.90 мм проходная</t>
  </si>
  <si>
    <t>6 188.00 руб.</t>
  </si>
  <si>
    <t>UNI-101800</t>
  </si>
  <si>
    <t>Мембрана 24 л EPDM Dвн.80 мм UNIPUMP</t>
  </si>
  <si>
    <t>559.50 руб.</t>
  </si>
  <si>
    <t>UNI-101801</t>
  </si>
  <si>
    <t>Мембрана 24 л EPDM Dвн.90 мм</t>
  </si>
  <si>
    <t>552.90 руб.</t>
  </si>
  <si>
    <t>UNI-101802</t>
  </si>
  <si>
    <t>Мембрана 300 л EPDM Dвн.150 мм проходная</t>
  </si>
  <si>
    <t>8 517.00 руб.</t>
  </si>
  <si>
    <t>UNI-101803</t>
  </si>
  <si>
    <t>Мембрана 35 л EPDM Dвн.90 мм с хвостом</t>
  </si>
  <si>
    <t>817.70 руб.</t>
  </si>
  <si>
    <t>UNI-101804</t>
  </si>
  <si>
    <t>Мембрана 35/50 л EPDM Dвн.80 мм с хвостом Se.Fa 0301</t>
  </si>
  <si>
    <t>992.60 руб.</t>
  </si>
  <si>
    <t>UNI-101805</t>
  </si>
  <si>
    <t>Мембрана 35/50 л EPDM Dвн.80 мм с хвостом UNIPUMP</t>
  </si>
  <si>
    <t>651.60 руб.</t>
  </si>
  <si>
    <t>UNI-101806</t>
  </si>
  <si>
    <t>Мембрана 50/80 л EPDM Dвн.80 мм с хвостом Se.Fa 0302</t>
  </si>
  <si>
    <t>2 025.00 руб.</t>
  </si>
  <si>
    <t>UNI-101807</t>
  </si>
  <si>
    <t>Мембрана 50/80 л EPDM Dвн.80 мм с хвостом UNIPUMP</t>
  </si>
  <si>
    <t>1 353.00 руб.</t>
  </si>
  <si>
    <t>UNI-101808</t>
  </si>
  <si>
    <t>Мембрана 8 л EPDM Dвн.60 мм</t>
  </si>
  <si>
    <t>421.00 руб.</t>
  </si>
  <si>
    <t>UNI-101809</t>
  </si>
  <si>
    <t>Мембрана 80/100 л EPDM Dвн.80 мм с хвостом UNIPUMP</t>
  </si>
  <si>
    <t>1 836.00 руб.</t>
  </si>
  <si>
    <t>UNI-101810</t>
  </si>
  <si>
    <t>Мембрана 80/100 л EPDM Dвн.90 мм с хвостом</t>
  </si>
  <si>
    <t>1 908.00 руб.</t>
  </si>
  <si>
    <t>ZGR-001196</t>
  </si>
  <si>
    <t>MBR-24</t>
  </si>
  <si>
    <t>Мембрана EPDM для гидроаккумулятора 24л ZEGOR (1/50шт)</t>
  </si>
  <si>
    <t>405.65 руб.</t>
  </si>
  <si>
    <t>ZGR-001198</t>
  </si>
  <si>
    <t>MBR-24W</t>
  </si>
  <si>
    <t>Мембрана EPDM белая для гидроаккумулятора 24л для ГВС, ХВС, отопления ZEGOR (1/50ш)</t>
  </si>
  <si>
    <t>423.76 руб.</t>
  </si>
  <si>
    <t>ZGR-001199</t>
  </si>
  <si>
    <t>MBR-50</t>
  </si>
  <si>
    <t>Мембрана EPDM для гидроаккумулятора 50л ZEGOR (1/25ш)</t>
  </si>
  <si>
    <t>802.70 руб.</t>
  </si>
  <si>
    <t>ZGR-001200</t>
  </si>
  <si>
    <t>MBR-50W</t>
  </si>
  <si>
    <t>Мембрана EPDM белая для гидроаккумулятора 50л для ГВС, ХВС, отопления ZEGOR  (1/25ш)</t>
  </si>
  <si>
    <t>965.69 руб.</t>
  </si>
  <si>
    <t>ZGR-001201</t>
  </si>
  <si>
    <t>MBR-100</t>
  </si>
  <si>
    <t>(В) Мембрана EPDM для гидроаккумулятора 100л ZEGOR (1/20ш)</t>
  </si>
  <si>
    <t>1 412.11 руб.</t>
  </si>
  <si>
    <t>ZGR-001202</t>
  </si>
  <si>
    <t>MBR-100W</t>
  </si>
  <si>
    <t>Мембрана EPDM белая для гидроаккумулятора 100л для ГВС, ХВС, отопления ZEGOR  (1/20ш)</t>
  </si>
  <si>
    <t>1 307.96 руб.</t>
  </si>
  <si>
    <t>Кронштейны</t>
  </si>
  <si>
    <t>BAK-310002</t>
  </si>
  <si>
    <t>K-1</t>
  </si>
  <si>
    <t>кронштейн крепления расширительного бака 1" регулируемый белый (1/20шт)</t>
  </si>
  <si>
    <t>379.50 руб.</t>
  </si>
  <si>
    <t>BAK-310003</t>
  </si>
  <si>
    <t>K-3/4</t>
  </si>
  <si>
    <t>кронштейн крепления расширительного бака 3/4" регулируемый белый (1/20шт)</t>
  </si>
  <si>
    <t>345.00 руб.</t>
  </si>
  <si>
    <t>SST-100109</t>
  </si>
  <si>
    <t>Настенный кронштейн для группы безопасности расширительного бака</t>
  </si>
  <si>
    <t>1 790.80 руб.</t>
  </si>
  <si>
    <t>UNI-101794</t>
  </si>
  <si>
    <t>Кронштейн крепления бака 1", красный</t>
  </si>
  <si>
    <t>404.00 руб.</t>
  </si>
  <si>
    <t>UNI-101795</t>
  </si>
  <si>
    <t>Кронштейн крепления бака 1", синий</t>
  </si>
  <si>
    <t>UNI-101796</t>
  </si>
  <si>
    <t>Кронштейн крепления бака 3/4", красный</t>
  </si>
  <si>
    <t>379.60 руб.</t>
  </si>
  <si>
    <t>UNI-101797</t>
  </si>
  <si>
    <t>Кронштейн крепления бака 3/4", синий</t>
  </si>
  <si>
    <t>VER-000155</t>
  </si>
  <si>
    <t>VR8-35-365A</t>
  </si>
  <si>
    <t>Крепление-хомут 0-365мм для мембранных баков 8-25л (200/10шт)</t>
  </si>
  <si>
    <t>302.82 руб.</t>
  </si>
  <si>
    <t>VER-000156</t>
  </si>
  <si>
    <t>VR8-35-365B</t>
  </si>
  <si>
    <t>Крепление-хомут 310-365мм для мембранных баков 25-50л (100/10шт)</t>
  </si>
  <si>
    <t>308.70 руб.</t>
  </si>
  <si>
    <t>VER-000351</t>
  </si>
  <si>
    <t>VR328</t>
  </si>
  <si>
    <t>Настенное крепление для расширительного бака "VIEIR" (10/1 шт)</t>
  </si>
  <si>
    <t>1 467.06 руб.</t>
  </si>
  <si>
    <t>VLC-900478</t>
  </si>
  <si>
    <t>VT.K20.1.05</t>
  </si>
  <si>
    <t>Кронштейн для расширительного бака VALTEC (3/4")</t>
  </si>
  <si>
    <t>942.00 руб.</t>
  </si>
  <si>
    <t>&gt;100</t>
  </si>
  <si>
    <t>VLC-900901</t>
  </si>
  <si>
    <t>VT.SWM.0835</t>
  </si>
  <si>
    <t>Комплект настенного крепления баков 8-35 л</t>
  </si>
  <si>
    <t>695.00 руб.</t>
  </si>
  <si>
    <t>Сгоны отсекатели</t>
  </si>
  <si>
    <t>VER-000707</t>
  </si>
  <si>
    <t>ZH690</t>
  </si>
  <si>
    <t>Сгон отсекатель для расшир бака с дренажом 3/4" вн-вн. (32/2шт)</t>
  </si>
  <si>
    <t>1 431.78 руб.</t>
  </si>
  <si>
    <t>VER-000708</t>
  </si>
  <si>
    <t>ZH691</t>
  </si>
  <si>
    <t>Сгон отсекатель для расшир бака с дренажом 1" вн-вн. (24/2шт)</t>
  </si>
  <si>
    <t>2 575.44 руб.</t>
  </si>
  <si>
    <t>VER-001151</t>
  </si>
  <si>
    <t>VR1145</t>
  </si>
  <si>
    <t>Разъемный сгон-отсекатель для расширительного бака 3/4 " (80/1шт)</t>
  </si>
  <si>
    <t>479.22 руб.</t>
  </si>
  <si>
    <t>VER-001797</t>
  </si>
  <si>
    <t>ZH693</t>
  </si>
  <si>
    <t>Клапан отсечной для расширительного бака 1" (60/5шт)</t>
  </si>
  <si>
    <t>1 180.41 руб.</t>
  </si>
  <si>
    <t>VER-001798</t>
  </si>
  <si>
    <t>ZH692</t>
  </si>
  <si>
    <t>Клапан отсечной для расширительного бака 3/4" (60/5шт)</t>
  </si>
  <si>
    <t>1 048.11 руб.</t>
  </si>
  <si>
    <t>VLC-1011001</t>
  </si>
  <si>
    <t>VT.538.N.05</t>
  </si>
  <si>
    <t>Сгон-отсекатель для расшир бака 3/4" (10шт)</t>
  </si>
  <si>
    <t>969.00 руб.</t>
  </si>
  <si>
    <t>VLC-1011002</t>
  </si>
  <si>
    <t>VT.538.N.06</t>
  </si>
  <si>
    <t>Сгон-отсекатель для расшир бака 1" (5 /60шт)</t>
  </si>
  <si>
    <t>1 643.00 руб.</t>
  </si>
  <si>
    <t>VLC-411083</t>
  </si>
  <si>
    <t>VT.537.N.06</t>
  </si>
  <si>
    <t>Сгон отсекатель для расшир бака с дренажом 1" вн-нар. (8 /32шт)</t>
  </si>
  <si>
    <t>2 030.00 руб.</t>
  </si>
  <si>
    <t>Фланцы</t>
  </si>
  <si>
    <t>BAK-330001</t>
  </si>
  <si>
    <t>VERH-8B</t>
  </si>
  <si>
    <t>фланец для расширительного бака</t>
  </si>
  <si>
    <t>166.11 руб.</t>
  </si>
  <si>
    <t>BAK-330002</t>
  </si>
  <si>
    <t>VERH-24B</t>
  </si>
  <si>
    <t>Фланец для баков (1 шт)</t>
  </si>
  <si>
    <t>230.79 руб.</t>
  </si>
  <si>
    <t>BAK-330003</t>
  </si>
  <si>
    <t>Фланец пластик для баков 1" (1 шт)</t>
  </si>
  <si>
    <t>315.15 руб.</t>
  </si>
  <si>
    <t>SMS-330501</t>
  </si>
  <si>
    <t>Фланец для расш. баков 1" ( нержавеющая сталь)</t>
  </si>
  <si>
    <t>1 121.80 руб.</t>
  </si>
  <si>
    <t>UNI-101793</t>
  </si>
  <si>
    <t>Защитная крышка ниппеля гидроаккумулятора</t>
  </si>
  <si>
    <t>186.40 руб.</t>
  </si>
  <si>
    <t>UNI-101798</t>
  </si>
  <si>
    <t>Крышка ниппеля гидроаккумулятора (БЭЗ)</t>
  </si>
  <si>
    <t>186.50 руб.</t>
  </si>
  <si>
    <t>UNI-101811</t>
  </si>
  <si>
    <t>Фланец гидроаккумулятора (d=146 мм) нерж. сталь, БЭЗ</t>
  </si>
  <si>
    <t>1 438.00 руб.</t>
  </si>
  <si>
    <t>UNI-101812</t>
  </si>
  <si>
    <t>Фланец гидроаккумулятора (d=146 мм) оц. сталь, БЭЗ</t>
  </si>
  <si>
    <t>441.40 руб.</t>
  </si>
  <si>
    <t>UNI-101813</t>
  </si>
  <si>
    <t>Фланец гидроаккумулятора (d=155 мм) нерж. сталь, Китай</t>
  </si>
  <si>
    <t>UNI-101814</t>
  </si>
  <si>
    <t>Фланец гидроаккумулятора (d=155 мм) оц. сталь, Китай</t>
  </si>
  <si>
    <t>438.30 руб.</t>
  </si>
  <si>
    <t>Баки для ГВС</t>
  </si>
  <si>
    <t>Баки для ГВС VALTEC</t>
  </si>
  <si>
    <t>VLC-900519</t>
  </si>
  <si>
    <t>VT.A.R.050008</t>
  </si>
  <si>
    <t>Бак расш. Белый для с-м водосн. 8л./4,0 - 10bar (3/4"), нерж фланец, заполнен азотом, (Flamco)</t>
  </si>
  <si>
    <t>3 977.00 руб.</t>
  </si>
  <si>
    <t>VLC-900520</t>
  </si>
  <si>
    <t>VT.A.R.050012</t>
  </si>
  <si>
    <t>Бак расш. Белый для с-м водосн. 12л./4,0 - 10bar (3/4"), нерж фланец, заполнен азотом, (Flamco)</t>
  </si>
  <si>
    <t>4 261.00 руб.</t>
  </si>
  <si>
    <t>VLC-900521</t>
  </si>
  <si>
    <t>VT.A.R.050025</t>
  </si>
  <si>
    <t>Бак расш. ГВС белый для с-м водосн. 25л./4,0 - 10bar (3/4"), нерж фланец, заполнен азотом, (Flamco)</t>
  </si>
  <si>
    <t>5 971.00 руб.</t>
  </si>
  <si>
    <t>VLC-900522</t>
  </si>
  <si>
    <t>VT.A.R.050050</t>
  </si>
  <si>
    <t>Бак расш. Белый для с-м водосн. 50л./4,0 - 10bar (3/4"), нерж фланец, заполнен азотом, (Flamco)</t>
  </si>
  <si>
    <t>14 978.80 руб.</t>
  </si>
  <si>
    <t>VLC-900523</t>
  </si>
  <si>
    <t>VT.A.R.050080</t>
  </si>
  <si>
    <t>Бак расш. Белый для с-м водосн. 80л./4,0 - 10bar (3/4"), нерж фланец, заполнен азотом, (Flamco)</t>
  </si>
  <si>
    <t>19 181.80 руб.</t>
  </si>
  <si>
    <t>Баки для ГВС VIEIR</t>
  </si>
  <si>
    <t>VVR-000124</t>
  </si>
  <si>
    <t>VRHB-5</t>
  </si>
  <si>
    <t>Мембранный расширительный бак для ГВС  систем отопления 5 L -10БАР (ВЕРТИКАЛЬНЫЙ)  VIEIR  (1 шт)</t>
  </si>
  <si>
    <t>1 281.84 руб.</t>
  </si>
  <si>
    <t>VVR-000125</t>
  </si>
  <si>
    <t>VRHB-8</t>
  </si>
  <si>
    <t>Мембранный расширительный бак для ГВС   систем отопления 8 L -10БАР (ВЕРТИКАЛЬНЫЙ)  VIEIR  (1 шт)</t>
  </si>
  <si>
    <t>1 577.31 руб.</t>
  </si>
  <si>
    <t>VVR-000126</t>
  </si>
  <si>
    <t>VRHB-12</t>
  </si>
  <si>
    <t>Мембранный расширительный бак для ГВС  систем отопления 12 L -10БАР (ВЕРТИКАЛЬНЫЙ)  VIEIR  (1 шт)</t>
  </si>
  <si>
    <t>2 302.02 руб.</t>
  </si>
  <si>
    <t>VVR-000127</t>
  </si>
  <si>
    <t>VRHB-19</t>
  </si>
  <si>
    <t>Мембранный расширительный бак для ГВС систем отопления 19 L -10БАР (ВЕРТИКАЛЬНЫЙ)  VIEIR  (1 шт)</t>
  </si>
  <si>
    <t>2 731.26 руб.</t>
  </si>
  <si>
    <t>VVR-000128</t>
  </si>
  <si>
    <t>VRHB-24</t>
  </si>
  <si>
    <t>Мембранный расширительный бак для ГВС   систем отопления 24 L -10БАР (ВЕРТИКАЛЬНЫЙ)  VIEIR  (1 шт)</t>
  </si>
  <si>
    <t>2 923.83 руб.</t>
  </si>
  <si>
    <t>VVR-000129</t>
  </si>
  <si>
    <t>VRHN-35</t>
  </si>
  <si>
    <t>Мембранный расширительный бак для ГВС систем отопления 35 L -10БАР (ВЕРТИКАЛЬНЫЙ)  VIEIR  (1 шт)</t>
  </si>
  <si>
    <t>4 401.18 руб.</t>
  </si>
  <si>
    <t>VVR-000130</t>
  </si>
  <si>
    <t>VRHN-50</t>
  </si>
  <si>
    <t>Мембранный расширительный бак для ГВС систем отопления 50 L -10БАР (ВЕРТИКАЛЬНЫЙ)  VIEIR  (1 шт)</t>
  </si>
  <si>
    <t>5 841.78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</si>
</sst>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  <xf xfId="0" fontId="1" numFmtId="0" fillId="2" borderId="1" applyFont="1" applyNumberFormat="0" applyFill="1" applyBorder="1" applyAlignment="1">
      <alignment horizontal="general" vertical="center" textRotation="0" wrapText="true" shrinkToFit="false" indent="4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a6c2f29_86a6_11e9_8101_003048fd731b_634a42ef_f953_11e9_810b_003048fd731b1.jpeg"/><Relationship Id="rId2" Type="http://schemas.openxmlformats.org/officeDocument/2006/relationships/image" Target="../media/6a6c2f2c_86a6_11e9_8101_003048fd731b_634a42f0_f953_11e9_810b_003048fd731b2.jpeg"/><Relationship Id="rId3" Type="http://schemas.openxmlformats.org/officeDocument/2006/relationships/image" Target="../media/6a6c2f2f_86a6_11e9_8101_003048fd731b_634a42f1_f953_11e9_810b_003048fd731b3.jpeg"/><Relationship Id="rId4" Type="http://schemas.openxmlformats.org/officeDocument/2006/relationships/image" Target="../media/6a6c2f32_86a6_11e9_8101_003048fd731b_ae66e5e9_3fbb_11ef_a5f3_047c1617b1434.jpeg"/><Relationship Id="rId5" Type="http://schemas.openxmlformats.org/officeDocument/2006/relationships/image" Target="../media/6a6c2f34_86a6_11e9_8101_003048fd731b_ae66e5ea_3fbb_11ef_a5f3_047c1617b1435.jpeg"/><Relationship Id="rId6" Type="http://schemas.openxmlformats.org/officeDocument/2006/relationships/image" Target="../media/6a6c2f36_86a6_11e9_8101_003048fd731b_ae66e5eb_3fbb_11ef_a5f3_047c1617b1436.jpeg"/><Relationship Id="rId7" Type="http://schemas.openxmlformats.org/officeDocument/2006/relationships/image" Target="../media/6a6c2f38_86a6_11e9_8101_003048fd731b_ae66e5ec_3fbb_11ef_a5f3_047c1617b1437.jpeg"/><Relationship Id="rId8" Type="http://schemas.openxmlformats.org/officeDocument/2006/relationships/image" Target="../media/6a6c2f3a_86a6_11e9_8101_003048fd731b_634a42f6_f953_11e9_810b_003048fd731b8.jpeg"/><Relationship Id="rId9" Type="http://schemas.openxmlformats.org/officeDocument/2006/relationships/image" Target="../media/6a6c2f3c_86a6_11e9_8101_003048fd731b_634a42f7_f953_11e9_810b_003048fd731b9.jpeg"/><Relationship Id="rId10" Type="http://schemas.openxmlformats.org/officeDocument/2006/relationships/image" Target="../media/6d083b1b_3466_11eb_81f3_003048fd731b_ae66e5ed_3fbb_11ef_a5f3_047c1617b14310.jpeg"/><Relationship Id="rId11" Type="http://schemas.openxmlformats.org/officeDocument/2006/relationships/image" Target="../media/6d083b1d_3466_11eb_81f3_003048fd731b_ae66e5ee_3fbb_11ef_a5f3_047c1617b14311.jpeg"/><Relationship Id="rId12" Type="http://schemas.openxmlformats.org/officeDocument/2006/relationships/image" Target="../media/6d083b1f_3466_11eb_81f3_003048fd731b_ae66e5ef_3fbb_11ef_a5f3_047c1617b14312.jpeg"/><Relationship Id="rId13" Type="http://schemas.openxmlformats.org/officeDocument/2006/relationships/image" Target="../media/0ef53f95_9e75_11ef_a670_047c1617b143_fff10ef6_f1e0_11ef_a6e1_047c1617b14313.jpeg"/><Relationship Id="rId14" Type="http://schemas.openxmlformats.org/officeDocument/2006/relationships/image" Target="../media/0ef53f97_9e75_11ef_a670_047c1617b143_fff10ef7_f1e0_11ef_a6e1_047c1617b14314.jpeg"/><Relationship Id="rId15" Type="http://schemas.openxmlformats.org/officeDocument/2006/relationships/image" Target="../media/e019e2d3_04c1_11f1_a85e_047c1617b143_2ed140be_0c97_11f1_a86a_047c1617b14315.jpeg"/><Relationship Id="rId16" Type="http://schemas.openxmlformats.org/officeDocument/2006/relationships/image" Target="../media/e019e2d5_04c1_11f1_a85e_047c1617b143_2ed140bf_0c97_11f1_a86a_047c1617b14316.jpeg"/><Relationship Id="rId17" Type="http://schemas.openxmlformats.org/officeDocument/2006/relationships/image" Target="../media/6a6c2f6c_86a6_11e9_8101_003048fd731b_5352ef79_57f4_11ea_810f_003048fd731b17.jpeg"/><Relationship Id="rId18" Type="http://schemas.openxmlformats.org/officeDocument/2006/relationships/image" Target="../media/6a6c2f6e_86a6_11e9_8101_003048fd731b_5352ef7a_57f4_11ea_810f_003048fd731b18.jpeg"/><Relationship Id="rId19" Type="http://schemas.openxmlformats.org/officeDocument/2006/relationships/image" Target="../media/6a6c2f70_86a6_11e9_8101_003048fd731b_5352ef78_57f4_11ea_810f_003048fd731b19.jpeg"/><Relationship Id="rId20" Type="http://schemas.openxmlformats.org/officeDocument/2006/relationships/image" Target="../media/6a6c2f72_86a6_11e9_8101_003048fd731b_0291d925_0d22_11ea_810d_003048fd731b20.jpeg"/><Relationship Id="rId21" Type="http://schemas.openxmlformats.org/officeDocument/2006/relationships/image" Target="../media/6a6c2f74_86a6_11e9_8101_003048fd731b_0291d926_0d22_11ea_810d_003048fd731b21.jpeg"/><Relationship Id="rId22" Type="http://schemas.openxmlformats.org/officeDocument/2006/relationships/image" Target="../media/6a6c2f76_86a6_11e9_8101_003048fd731b_0291d927_0d22_11ea_810d_003048fd731b22.jpeg"/><Relationship Id="rId23" Type="http://schemas.openxmlformats.org/officeDocument/2006/relationships/image" Target="../media/a05f35ec_ce20_11eb_82ca_003048fd731b_a15553a7_602e_11ec_a20b_00259070b48723.jpeg"/><Relationship Id="rId24" Type="http://schemas.openxmlformats.org/officeDocument/2006/relationships/image" Target="../media/a05f35ee_ce20_11eb_82ca_003048fd731b_a15553a8_602e_11ec_a20b_00259070b48724.jpeg"/><Relationship Id="rId25" Type="http://schemas.openxmlformats.org/officeDocument/2006/relationships/image" Target="../media/a05f35f0_ce20_11eb_82ca_003048fd731b_a15553a9_602e_11ec_a20b_00259070b48725.jpeg"/><Relationship Id="rId26" Type="http://schemas.openxmlformats.org/officeDocument/2006/relationships/image" Target="../media/a05f35f2_ce20_11eb_82ca_003048fd731b_a15553aa_602e_11ec_a20b_00259070b48726.jpeg"/><Relationship Id="rId27" Type="http://schemas.openxmlformats.org/officeDocument/2006/relationships/image" Target="../media/fc27c047_aa62_11ec_a25d_00259070b487_c0208088_c056_11ee_a549_047c1617b14327.jpeg"/><Relationship Id="rId28" Type="http://schemas.openxmlformats.org/officeDocument/2006/relationships/image" Target="../media/3f68c018_f775_11ec_a2cc_00259070b487_c020808a_c056_11ee_a549_047c1617b14328.jpeg"/><Relationship Id="rId29" Type="http://schemas.openxmlformats.org/officeDocument/2006/relationships/image" Target="../media/3f68c01a_f775_11ec_a2cc_00259070b487_ae66e5f0_3fbb_11ef_a5f3_047c1617b14329.jpeg"/><Relationship Id="rId30" Type="http://schemas.openxmlformats.org/officeDocument/2006/relationships/image" Target="../media/61991c21_230d_11ed_a307_00259070b487_ae66e5f1_3fbb_11ef_a5f3_047c1617b14330.jpeg"/><Relationship Id="rId31" Type="http://schemas.openxmlformats.org/officeDocument/2006/relationships/image" Target="../media/6469dcb3_86a6_11e9_8101_003048fd731b_634a42f8_f953_11e9_810b_003048fd731b31.jpeg"/><Relationship Id="rId32" Type="http://schemas.openxmlformats.org/officeDocument/2006/relationships/image" Target="../media/6469dcb6_86a6_11e9_8101_003048fd731b_634a42f9_f953_11e9_810b_003048fd731b32.jpeg"/><Relationship Id="rId33" Type="http://schemas.openxmlformats.org/officeDocument/2006/relationships/image" Target="../media/6469dcb9_86a6_11e9_8101_003048fd731b_634a42fa_f953_11e9_810b_003048fd731b33.jpeg"/><Relationship Id="rId34" Type="http://schemas.openxmlformats.org/officeDocument/2006/relationships/image" Target="../media/6469dcbc_86a6_11e9_8101_003048fd731b_634a42fb_f953_11e9_810b_003048fd731b34.jpeg"/><Relationship Id="rId35" Type="http://schemas.openxmlformats.org/officeDocument/2006/relationships/image" Target="../media/6469dcbf_86a6_11e9_8101_003048fd731b_ae66e587_3fbb_11ef_a5f3_047c1617b14335.jpeg"/><Relationship Id="rId36" Type="http://schemas.openxmlformats.org/officeDocument/2006/relationships/image" Target="../media/6469dcc1_86a6_11e9_8101_003048fd731b_ae66e588_3fbb_11ef_a5f3_047c1617b14336.jpeg"/><Relationship Id="rId37" Type="http://schemas.openxmlformats.org/officeDocument/2006/relationships/image" Target="../media/6469dcc3_86a6_11e9_8101_003048fd731b_ae66e589_3fbb_11ef_a5f3_047c1617b14337.jpeg"/><Relationship Id="rId38" Type="http://schemas.openxmlformats.org/officeDocument/2006/relationships/image" Target="../media/6469dcc5_86a6_11e9_8101_003048fd731b_ae66e58a_3fbb_11ef_a5f3_047c1617b14338.jpeg"/><Relationship Id="rId39" Type="http://schemas.openxmlformats.org/officeDocument/2006/relationships/image" Target="../media/6469dcc7_86a6_11e9_8101_003048fd731b_ae66e58b_3fbb_11ef_a5f3_047c1617b14339.jpeg"/><Relationship Id="rId40" Type="http://schemas.openxmlformats.org/officeDocument/2006/relationships/image" Target="../media/6d083b21_3466_11eb_81f3_003048fd731b_ae66e58c_3fbb_11ef_a5f3_047c1617b14340.jpeg"/><Relationship Id="rId41" Type="http://schemas.openxmlformats.org/officeDocument/2006/relationships/image" Target="../media/6d083b23_3466_11eb_81f3_003048fd731b_ae66e58d_3fbb_11ef_a5f3_047c1617b14341.jpeg"/><Relationship Id="rId42" Type="http://schemas.openxmlformats.org/officeDocument/2006/relationships/image" Target="../media/6d083b25_3466_11eb_81f3_003048fd731b_ae66e58e_3fbb_11ef_a5f3_047c1617b14342.jpeg"/><Relationship Id="rId43" Type="http://schemas.openxmlformats.org/officeDocument/2006/relationships/image" Target="../media/6d083b27_3466_11eb_81f3_003048fd731b_ae66e58f_3fbb_11ef_a5f3_047c1617b14343.jpeg"/><Relationship Id="rId44" Type="http://schemas.openxmlformats.org/officeDocument/2006/relationships/image" Target="../media/6d083b29_3466_11eb_81f3_003048fd731b_ae66e590_3fbb_11ef_a5f3_047c1617b14344.jpeg"/><Relationship Id="rId45" Type="http://schemas.openxmlformats.org/officeDocument/2006/relationships/image" Target="../media/d83ddbf9_92b8_11ed_a3b9_047c1617b143_c020808c_c056_11ee_a549_047c1617b14345.jpeg"/><Relationship Id="rId46" Type="http://schemas.openxmlformats.org/officeDocument/2006/relationships/image" Target="../media/d83ddbfb_92b8_11ed_a3b9_047c1617b143_c020808d_c056_11ee_a549_047c1617b14346.jpeg"/><Relationship Id="rId47" Type="http://schemas.openxmlformats.org/officeDocument/2006/relationships/image" Target="../media/d83ddbfd_92b8_11ed_a3b9_047c1617b143_c020808e_c056_11ee_a549_047c1617b14347.jpeg"/><Relationship Id="rId48" Type="http://schemas.openxmlformats.org/officeDocument/2006/relationships/image" Target="../media/d83ddbff_92b8_11ed_a3b9_047c1617b143_c020808f_c056_11ee_a549_047c1617b14348.jpeg"/><Relationship Id="rId49" Type="http://schemas.openxmlformats.org/officeDocument/2006/relationships/image" Target="../media/d83ddc01_92b8_11ed_a3b9_047c1617b143_c0208090_c056_11ee_a549_047c1617b14349.jpeg"/><Relationship Id="rId50" Type="http://schemas.openxmlformats.org/officeDocument/2006/relationships/image" Target="../media/d83ddc03_92b8_11ed_a3b9_047c1617b143_c0208091_c056_11ee_a549_047c1617b14350.jpeg"/><Relationship Id="rId51" Type="http://schemas.openxmlformats.org/officeDocument/2006/relationships/image" Target="../media/d83ddc05_92b8_11ed_a3b9_047c1617b143_c0208092_c056_11ee_a549_047c1617b14351.jpeg"/><Relationship Id="rId52" Type="http://schemas.openxmlformats.org/officeDocument/2006/relationships/image" Target="../media/6a6c2f18_86a6_11e9_8101_003048fd731b_0291d91c_0d22_11ea_810d_003048fd731b52.jpeg"/><Relationship Id="rId53" Type="http://schemas.openxmlformats.org/officeDocument/2006/relationships/image" Target="../media/6a6c2f1c_86a6_11e9_8101_003048fd731b_0291d91e_0d22_11ea_810d_003048fd731b53.jpeg"/><Relationship Id="rId54" Type="http://schemas.openxmlformats.org/officeDocument/2006/relationships/image" Target="../media/6a6c2f1e_86a6_11e9_8101_003048fd731b_0291d91f_0d22_11ea_810d_003048fd731b54.jpeg"/><Relationship Id="rId55" Type="http://schemas.openxmlformats.org/officeDocument/2006/relationships/image" Target="../media/6a6c2f1a_86a6_11e9_8101_003048fd731b_4396bde4_0312_11ef_a5a4_047c1617b14355.jpeg"/><Relationship Id="rId56" Type="http://schemas.openxmlformats.org/officeDocument/2006/relationships/image" Target="../media/6a6c2f20_86a6_11e9_8101_003048fd731b_0291d920_0d22_11ea_810d_003048fd731b56.jpeg"/><Relationship Id="rId57" Type="http://schemas.openxmlformats.org/officeDocument/2006/relationships/image" Target="../media/6a6c2f22_86a6_11e9_8101_003048fd731b_0291d921_0d22_11ea_810d_003048fd731b57.jpeg"/><Relationship Id="rId58" Type="http://schemas.openxmlformats.org/officeDocument/2006/relationships/image" Target="../media/fc27c049_aa62_11ec_a25d_00259070b487_c020809b_c056_11ee_a549_047c1617b14358.jpeg"/><Relationship Id="rId59" Type="http://schemas.openxmlformats.org/officeDocument/2006/relationships/image" Target="../media/fc27c04b_aa62_11ec_a25d_00259070b487_c020809c_c056_11ee_a549_047c1617b14359.jpeg"/><Relationship Id="rId60" Type="http://schemas.openxmlformats.org/officeDocument/2006/relationships/image" Target="../media/fc27c04d_aa62_11ec_a25d_00259070b487_c0208095_c056_11ee_a549_047c1617b14360.jpeg"/><Relationship Id="rId61" Type="http://schemas.openxmlformats.org/officeDocument/2006/relationships/image" Target="../media/fc27c04f_aa62_11ec_a25d_00259070b487_c020809a_c056_11ee_a549_047c1617b14361.jpeg"/><Relationship Id="rId62" Type="http://schemas.openxmlformats.org/officeDocument/2006/relationships/image" Target="../media/fc27c051_aa62_11ec_a25d_00259070b487_c020809d_c056_11ee_a549_047c1617b14362.jpeg"/><Relationship Id="rId63" Type="http://schemas.openxmlformats.org/officeDocument/2006/relationships/image" Target="../media/fc27c053_aa62_11ec_a25d_00259070b487_c0208097_c056_11ee_a549_047c1617b14363.jpeg"/><Relationship Id="rId64" Type="http://schemas.openxmlformats.org/officeDocument/2006/relationships/image" Target="../media/fc27c055_aa62_11ec_a25d_00259070b487_c0208098_c056_11ee_a549_047c1617b14364.jpeg"/><Relationship Id="rId65" Type="http://schemas.openxmlformats.org/officeDocument/2006/relationships/image" Target="../media/fc27c057_aa62_11ec_a25d_00259070b487_c0208099_c056_11ee_a549_047c1617b14365.jpeg"/><Relationship Id="rId66" Type="http://schemas.openxmlformats.org/officeDocument/2006/relationships/image" Target="../media/7ca27a89_9ced_11ed_a3c6_047c1617b143_4396bde6_0312_11ef_a5a4_047c1617b14366.jpeg"/><Relationship Id="rId67" Type="http://schemas.openxmlformats.org/officeDocument/2006/relationships/image" Target="../media/ac8e514a_ce27_11ee_a55d_047c1617b143_4396bde5_0312_11ef_a5a4_047c1617b14367.jpeg"/><Relationship Id="rId68" Type="http://schemas.openxmlformats.org/officeDocument/2006/relationships/image" Target="../media/ac8e514c_ce27_11ee_a55d_047c1617b143_4396bde7_0312_11ef_a5a4_047c1617b14368.jpeg"/><Relationship Id="rId69" Type="http://schemas.openxmlformats.org/officeDocument/2006/relationships/image" Target="../media/6873af5d_d543_11e9_8109_003048fd731b_4f32b3bf_27ac_11ed_a30e_00259070b48769.jpeg"/><Relationship Id="rId70" Type="http://schemas.openxmlformats.org/officeDocument/2006/relationships/image" Target="../media/6873af5f_d543_11e9_8109_003048fd731b_4f32b3c0_27ac_11ed_a30e_00259070b48770.jpeg"/><Relationship Id="rId71" Type="http://schemas.openxmlformats.org/officeDocument/2006/relationships/image" Target="../media/6873af61_d543_11e9_8109_003048fd731b_4f32b3c1_27ac_11ed_a30e_00259070b48771.jpeg"/><Relationship Id="rId72" Type="http://schemas.openxmlformats.org/officeDocument/2006/relationships/image" Target="../media/6873af63_d543_11e9_8109_003048fd731b_4f32b3c2_27ac_11ed_a30e_00259070b48772.jpeg"/><Relationship Id="rId73" Type="http://schemas.openxmlformats.org/officeDocument/2006/relationships/image" Target="../media/61991c1d_230d_11ed_a307_00259070b487_c02080a6_c056_11ee_a549_047c1617b14373.jpeg"/><Relationship Id="rId74" Type="http://schemas.openxmlformats.org/officeDocument/2006/relationships/image" Target="../media/89ec1061_49e6_11ed_a348_00259070b484_c02080a7_c056_11ee_a549_047c1617b14374.jpeg"/><Relationship Id="rId75" Type="http://schemas.openxmlformats.org/officeDocument/2006/relationships/image" Target="../media/89ec1063_49e6_11ed_a348_00259070b484_c02080a8_c056_11ee_a549_047c1617b14375.jpeg"/><Relationship Id="rId76" Type="http://schemas.openxmlformats.org/officeDocument/2006/relationships/image" Target="../media/89ec1065_49e6_11ed_a348_00259070b484_c02080a9_c056_11ee_a549_047c1617b14376.jpeg"/><Relationship Id="rId77" Type="http://schemas.openxmlformats.org/officeDocument/2006/relationships/image" Target="../media/89ec1067_49e6_11ed_a348_00259070b484_c02080a4_c056_11ee_a549_047c1617b14377.jpeg"/><Relationship Id="rId78" Type="http://schemas.openxmlformats.org/officeDocument/2006/relationships/image" Target="../media/89ec1069_49e6_11ed_a348_00259070b484_c02080a5_c056_11ee_a549_047c1617b14378.jpeg"/><Relationship Id="rId79" Type="http://schemas.openxmlformats.org/officeDocument/2006/relationships/image" Target="../media/6a6c2f7c_86a6_11e9_8101_003048fd731b_5352ef7b_57f4_11ea_810f_003048fd731b79.png"/><Relationship Id="rId80" Type="http://schemas.openxmlformats.org/officeDocument/2006/relationships/image" Target="../media/6a6c2f7e_86a6_11e9_8101_003048fd731b_5352ef7c_57f4_11ea_810f_003048fd731b80.png"/><Relationship Id="rId81" Type="http://schemas.openxmlformats.org/officeDocument/2006/relationships/image" Target="../media/f6f0e407_c920_11ee_a554_047c1617b143_0a6f3a8e_310d_11f1_a89b_047c1617b14381.jpeg"/><Relationship Id="rId82" Type="http://schemas.openxmlformats.org/officeDocument/2006/relationships/image" Target="../media/f3d2eb70_7759_11ec_a212_00259070b487_ae66e5f2_3fbb_11ef_a5f3_047c1617b14382.jpeg"/><Relationship Id="rId83" Type="http://schemas.openxmlformats.org/officeDocument/2006/relationships/image" Target="../media/f3d2eb72_7759_11ec_a212_00259070b487_ae66e5f3_3fbb_11ef_a5f3_047c1617b14383.jpeg"/><Relationship Id="rId84" Type="http://schemas.openxmlformats.org/officeDocument/2006/relationships/image" Target="../media/85dc9600_9062_11ed_a3b6_047c1617b143_c020809e_c056_11ee_a549_047c1617b14384.jpeg"/><Relationship Id="rId85" Type="http://schemas.openxmlformats.org/officeDocument/2006/relationships/image" Target="../media/61991c15_230d_11ed_a307_00259070b487_c02080a0_c056_11ee_a549_047c1617b14385.jpeg"/><Relationship Id="rId86" Type="http://schemas.openxmlformats.org/officeDocument/2006/relationships/image" Target="../media/0ef53f93_9e75_11ef_a670_047c1617b143_21d4f575_793a_11f0_a79f_047c1617b14386.jpeg"/><Relationship Id="rId87" Type="http://schemas.openxmlformats.org/officeDocument/2006/relationships/image" Target="../media/a2f573e1_c27f_11ee_a54c_047c1617b143_9db7fc67_42ce_11ef_a5f7_047c1617b14387.png"/><Relationship Id="rId88" Type="http://schemas.openxmlformats.org/officeDocument/2006/relationships/image" Target="../media/a2f573e3_c27f_11ee_a54c_047c1617b143_9db7fc62_42ce_11ef_a5f7_047c1617b14388.png"/><Relationship Id="rId89" Type="http://schemas.openxmlformats.org/officeDocument/2006/relationships/image" Target="../media/5a6d7b23_847d_11ef_a64e_047c1617b143_1b5db363_f93d_11ef_a6ea_047c1617b14389.jpeg"/><Relationship Id="rId90" Type="http://schemas.openxmlformats.org/officeDocument/2006/relationships/image" Target="../media/1ca69390_04fa_11f1_a85e_047c1617b143_2ed1409d_0c97_11f1_a86a_047c1617b14390.jpeg"/><Relationship Id="rId91" Type="http://schemas.openxmlformats.org/officeDocument/2006/relationships/image" Target="../media/1ca69392_04fa_11f1_a85e_047c1617b143_2ed140a1_0c97_11f1_a86a_047c1617b14391.jpeg"/><Relationship Id="rId92" Type="http://schemas.openxmlformats.org/officeDocument/2006/relationships/image" Target="../media/6a6c2f8a_86a6_11e9_8101_003048fd731b_634a42ec_f953_11e9_810b_003048fd731b92.jpeg"/><Relationship Id="rId93" Type="http://schemas.openxmlformats.org/officeDocument/2006/relationships/image" Target="../media/6a6c2f8d_86a6_11e9_8101_003048fd731b_634a42ed_f953_11e9_810b_003048fd731b93.jpeg"/><Relationship Id="rId94" Type="http://schemas.openxmlformats.org/officeDocument/2006/relationships/image" Target="../media/3d0cfd54_86a5_11e9_8101_003048fd731b_57339634_f953_11e9_810b_003048fd731b94.jpeg"/><Relationship Id="rId95" Type="http://schemas.openxmlformats.org/officeDocument/2006/relationships/image" Target="../media/68ab58f1_8937_11e9_8102_003048fd731b_ae66e5f4_3fbb_11ef_a5f3_047c1617b14395.jpeg"/><Relationship Id="rId96" Type="http://schemas.openxmlformats.org/officeDocument/2006/relationships/image" Target="../media/6873af2d_d543_11e9_8109_003048fd731b_ae66e5f5_3fbb_11ef_a5f3_047c1617b14396.jpeg"/><Relationship Id="rId97" Type="http://schemas.openxmlformats.org/officeDocument/2006/relationships/image" Target="../media/e825a79e_3767_11ea_810f_003048fd731b_5352ef7d_57f4_11ea_810f_003048fd731b97.png"/><Relationship Id="rId98" Type="http://schemas.openxmlformats.org/officeDocument/2006/relationships/image" Target="../media/a670526a_2b50_11f1_a894_047c1617b143_b9bf9163_30b7_11f1_a89b_047c1617b14398.jpeg"/><Relationship Id="rId99" Type="http://schemas.openxmlformats.org/officeDocument/2006/relationships/image" Target="../media/d83ddbef_92b8_11ed_a3b9_047c1617b143_c0208083_c056_11ee_a549_047c1617b14399.jpeg"/><Relationship Id="rId100" Type="http://schemas.openxmlformats.org/officeDocument/2006/relationships/image" Target="../media/d83ddbf1_92b8_11ed_a3b9_047c1617b143_c0208084_c056_11ee_a549_047c1617b143100.jpeg"/><Relationship Id="rId101" Type="http://schemas.openxmlformats.org/officeDocument/2006/relationships/image" Target="../media/d83ddbf3_92b8_11ed_a3b9_047c1617b143_c0208085_c056_11ee_a549_047c1617b143101.jpeg"/><Relationship Id="rId102" Type="http://schemas.openxmlformats.org/officeDocument/2006/relationships/image" Target="../media/d83ddbf5_92b8_11ed_a3b9_047c1617b143_c0208086_c056_11ee_a549_047c1617b143102.jpeg"/><Relationship Id="rId103" Type="http://schemas.openxmlformats.org/officeDocument/2006/relationships/image" Target="../media/d83ddbf7_92b8_11ed_a3b9_047c1617b143_c0208087_c056_11ee_a549_047c1617b143103.jpeg"/><Relationship Id="rId104" Type="http://schemas.openxmlformats.org/officeDocument/2006/relationships/image" Target="../media/f72d370d_5f8f_11eb_822d_003048fd731b_3d7c0757_0312_11ef_a5a4_047c1617b143104.jpeg"/><Relationship Id="rId105" Type="http://schemas.openxmlformats.org/officeDocument/2006/relationships/image" Target="../media/f72d370f_5f8f_11eb_822d_003048fd731b_3d7c0758_0312_11ef_a5a4_047c1617b143105.jpeg"/><Relationship Id="rId106" Type="http://schemas.openxmlformats.org/officeDocument/2006/relationships/image" Target="../media/f72d3711_5f8f_11eb_822d_003048fd731b_3d7c0754_0312_11ef_a5a4_047c1617b143106.jpeg"/><Relationship Id="rId107" Type="http://schemas.openxmlformats.org/officeDocument/2006/relationships/image" Target="../media/f72d3713_5f8f_11eb_822d_003048fd731b_3d7c0755_0312_11ef_a5a4_047c1617b143107.jpeg"/><Relationship Id="rId108" Type="http://schemas.openxmlformats.org/officeDocument/2006/relationships/image" Target="../media/f72d3715_5f8f_11eb_822d_003048fd731b_3d7c0756_0312_11ef_a5a4_047c1617b143108.jpeg"/><Relationship Id="rId109" Type="http://schemas.openxmlformats.org/officeDocument/2006/relationships/image" Target="../media/f72d3717_5f8f_11eb_822d_003048fd731b_3d7c0759_0312_11ef_a5a4_047c1617b143109.jpeg"/><Relationship Id="rId110" Type="http://schemas.openxmlformats.org/officeDocument/2006/relationships/image" Target="../media/f72d3719_5f8f_11eb_822d_003048fd731b_3d7c075a_0312_11ef_a5a4_047c1617b143110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1" name="Image_5" descr="Image_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2" name="Image_6" descr="Image_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3" name="Image_7" descr="Image_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4" name="Image_8" descr="Image_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5" name="Image_9" descr="Image_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6" name="Image_10" descr="Image_10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7" name="Image_11" descr="Image_11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1143000" cy="1143000"/>
    <xdr:pic>
      <xdr:nvPicPr>
        <xdr:cNvPr id="8" name="Image_12" descr="Image_12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1143000" cy="1143000"/>
    <xdr:pic>
      <xdr:nvPicPr>
        <xdr:cNvPr id="9" name="Image_13" descr="Image_13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1143000" cy="1143000"/>
    <xdr:pic>
      <xdr:nvPicPr>
        <xdr:cNvPr id="10" name="Image_14" descr="Image_14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1143000" cy="1143000"/>
    <xdr:pic>
      <xdr:nvPicPr>
        <xdr:cNvPr id="11" name="Image_15" descr="Image_15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1143000" cy="1143000"/>
    <xdr:pic>
      <xdr:nvPicPr>
        <xdr:cNvPr id="12" name="Image_16" descr="Image_16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1143000" cy="1143000"/>
    <xdr:pic>
      <xdr:nvPicPr>
        <xdr:cNvPr id="13" name="Image_17" descr="Image_17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1143000" cy="1143000"/>
    <xdr:pic>
      <xdr:nvPicPr>
        <xdr:cNvPr id="14" name="Image_18" descr="Image_18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1143000" cy="1143000"/>
    <xdr:pic>
      <xdr:nvPicPr>
        <xdr:cNvPr id="15" name="Image_19" descr="Image_19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1143000" cy="1143000"/>
    <xdr:pic>
      <xdr:nvPicPr>
        <xdr:cNvPr id="16" name="Image_20" descr="Image_20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1143000" cy="1143000"/>
    <xdr:pic>
      <xdr:nvPicPr>
        <xdr:cNvPr id="17" name="Image_22" descr="Image_22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</xdr:row>
      <xdr:rowOff>95250</xdr:rowOff>
    </xdr:from>
    <xdr:ext cx="1143000" cy="1143000"/>
    <xdr:pic>
      <xdr:nvPicPr>
        <xdr:cNvPr id="18" name="Image_23" descr="Image_23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</xdr:row>
      <xdr:rowOff>95250</xdr:rowOff>
    </xdr:from>
    <xdr:ext cx="1143000" cy="1143000"/>
    <xdr:pic>
      <xdr:nvPicPr>
        <xdr:cNvPr id="19" name="Image_24" descr="Image_24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</xdr:row>
      <xdr:rowOff>95250</xdr:rowOff>
    </xdr:from>
    <xdr:ext cx="1143000" cy="1143000"/>
    <xdr:pic>
      <xdr:nvPicPr>
        <xdr:cNvPr id="20" name="Image_25" descr="Image_25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</xdr:row>
      <xdr:rowOff>95250</xdr:rowOff>
    </xdr:from>
    <xdr:ext cx="1143000" cy="1143000"/>
    <xdr:pic>
      <xdr:nvPicPr>
        <xdr:cNvPr id="21" name="Image_26" descr="Image_26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</xdr:row>
      <xdr:rowOff>95250</xdr:rowOff>
    </xdr:from>
    <xdr:ext cx="1143000" cy="1143000"/>
    <xdr:pic>
      <xdr:nvPicPr>
        <xdr:cNvPr id="22" name="Image_27" descr="Image_27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</xdr:row>
      <xdr:rowOff>95250</xdr:rowOff>
    </xdr:from>
    <xdr:ext cx="1143000" cy="1143000"/>
    <xdr:pic>
      <xdr:nvPicPr>
        <xdr:cNvPr id="23" name="Image_29" descr="Image_29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</xdr:row>
      <xdr:rowOff>95250</xdr:rowOff>
    </xdr:from>
    <xdr:ext cx="1143000" cy="1143000"/>
    <xdr:pic>
      <xdr:nvPicPr>
        <xdr:cNvPr id="24" name="Image_30" descr="Image_30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</xdr:row>
      <xdr:rowOff>95250</xdr:rowOff>
    </xdr:from>
    <xdr:ext cx="1143000" cy="1143000"/>
    <xdr:pic>
      <xdr:nvPicPr>
        <xdr:cNvPr id="25" name="Image_31" descr="Image_31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</xdr:row>
      <xdr:rowOff>95250</xdr:rowOff>
    </xdr:from>
    <xdr:ext cx="1143000" cy="1143000"/>
    <xdr:pic>
      <xdr:nvPicPr>
        <xdr:cNvPr id="26" name="Image_32" descr="Image_32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</xdr:row>
      <xdr:rowOff>95250</xdr:rowOff>
    </xdr:from>
    <xdr:ext cx="1143000" cy="1143000"/>
    <xdr:pic>
      <xdr:nvPicPr>
        <xdr:cNvPr id="27" name="Image_33" descr="Image_33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</xdr:row>
      <xdr:rowOff>95250</xdr:rowOff>
    </xdr:from>
    <xdr:ext cx="1143000" cy="1143000"/>
    <xdr:pic>
      <xdr:nvPicPr>
        <xdr:cNvPr id="28" name="Image_34" descr="Image_34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</xdr:row>
      <xdr:rowOff>95250</xdr:rowOff>
    </xdr:from>
    <xdr:ext cx="1143000" cy="1143000"/>
    <xdr:pic>
      <xdr:nvPicPr>
        <xdr:cNvPr id="29" name="Image_35" descr="Image_35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</xdr:row>
      <xdr:rowOff>95250</xdr:rowOff>
    </xdr:from>
    <xdr:ext cx="1143000" cy="1143000"/>
    <xdr:pic>
      <xdr:nvPicPr>
        <xdr:cNvPr id="30" name="Image_36" descr="Image_36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68</xdr:row>
      <xdr:rowOff>95250</xdr:rowOff>
    </xdr:from>
    <xdr:ext cx="1143000" cy="1143000"/>
    <xdr:pic>
      <xdr:nvPicPr>
        <xdr:cNvPr id="31" name="Image_69" descr="Image_69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69</xdr:row>
      <xdr:rowOff>95250</xdr:rowOff>
    </xdr:from>
    <xdr:ext cx="1143000" cy="1143000"/>
    <xdr:pic>
      <xdr:nvPicPr>
        <xdr:cNvPr id="32" name="Image_70" descr="Image_70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70</xdr:row>
      <xdr:rowOff>95250</xdr:rowOff>
    </xdr:from>
    <xdr:ext cx="1143000" cy="1143000"/>
    <xdr:pic>
      <xdr:nvPicPr>
        <xdr:cNvPr id="33" name="Image_71" descr="Image_71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71</xdr:row>
      <xdr:rowOff>95250</xdr:rowOff>
    </xdr:from>
    <xdr:ext cx="1143000" cy="1143000"/>
    <xdr:pic>
      <xdr:nvPicPr>
        <xdr:cNvPr id="34" name="Image_72" descr="Image_72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72</xdr:row>
      <xdr:rowOff>95250</xdr:rowOff>
    </xdr:from>
    <xdr:ext cx="1143000" cy="1143000"/>
    <xdr:pic>
      <xdr:nvPicPr>
        <xdr:cNvPr id="35" name="Image_73" descr="Image_73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73</xdr:row>
      <xdr:rowOff>95250</xdr:rowOff>
    </xdr:from>
    <xdr:ext cx="1143000" cy="1143000"/>
    <xdr:pic>
      <xdr:nvPicPr>
        <xdr:cNvPr id="36" name="Image_74" descr="Image_74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74</xdr:row>
      <xdr:rowOff>95250</xdr:rowOff>
    </xdr:from>
    <xdr:ext cx="1143000" cy="1143000"/>
    <xdr:pic>
      <xdr:nvPicPr>
        <xdr:cNvPr id="37" name="Image_75" descr="Image_75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75</xdr:row>
      <xdr:rowOff>95250</xdr:rowOff>
    </xdr:from>
    <xdr:ext cx="1143000" cy="1143000"/>
    <xdr:pic>
      <xdr:nvPicPr>
        <xdr:cNvPr id="38" name="Image_76" descr="Image_76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76</xdr:row>
      <xdr:rowOff>95250</xdr:rowOff>
    </xdr:from>
    <xdr:ext cx="1143000" cy="1143000"/>
    <xdr:pic>
      <xdr:nvPicPr>
        <xdr:cNvPr id="39" name="Image_77" descr="Image_77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77</xdr:row>
      <xdr:rowOff>95250</xdr:rowOff>
    </xdr:from>
    <xdr:ext cx="1143000" cy="1143000"/>
    <xdr:pic>
      <xdr:nvPicPr>
        <xdr:cNvPr id="40" name="Image_78" descr="Image_78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78</xdr:row>
      <xdr:rowOff>95250</xdr:rowOff>
    </xdr:from>
    <xdr:ext cx="1143000" cy="1143000"/>
    <xdr:pic>
      <xdr:nvPicPr>
        <xdr:cNvPr id="41" name="Image_79" descr="Image_79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79</xdr:row>
      <xdr:rowOff>95250</xdr:rowOff>
    </xdr:from>
    <xdr:ext cx="1143000" cy="1143000"/>
    <xdr:pic>
      <xdr:nvPicPr>
        <xdr:cNvPr id="42" name="Image_80" descr="Image_80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80</xdr:row>
      <xdr:rowOff>95250</xdr:rowOff>
    </xdr:from>
    <xdr:ext cx="1143000" cy="1143000"/>
    <xdr:pic>
      <xdr:nvPicPr>
        <xdr:cNvPr id="43" name="Image_81" descr="Image_81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81</xdr:row>
      <xdr:rowOff>95250</xdr:rowOff>
    </xdr:from>
    <xdr:ext cx="1143000" cy="1143000"/>
    <xdr:pic>
      <xdr:nvPicPr>
        <xdr:cNvPr id="44" name="Image_82" descr="Image_82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82</xdr:row>
      <xdr:rowOff>95250</xdr:rowOff>
    </xdr:from>
    <xdr:ext cx="1143000" cy="1143000"/>
    <xdr:pic>
      <xdr:nvPicPr>
        <xdr:cNvPr id="45" name="Image_83" descr="Image_83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83</xdr:row>
      <xdr:rowOff>95250</xdr:rowOff>
    </xdr:from>
    <xdr:ext cx="1143000" cy="1143000"/>
    <xdr:pic>
      <xdr:nvPicPr>
        <xdr:cNvPr id="46" name="Image_84" descr="Image_84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84</xdr:row>
      <xdr:rowOff>95250</xdr:rowOff>
    </xdr:from>
    <xdr:ext cx="1143000" cy="1143000"/>
    <xdr:pic>
      <xdr:nvPicPr>
        <xdr:cNvPr id="47" name="Image_85" descr="Image_85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85</xdr:row>
      <xdr:rowOff>95250</xdr:rowOff>
    </xdr:from>
    <xdr:ext cx="1143000" cy="1143000"/>
    <xdr:pic>
      <xdr:nvPicPr>
        <xdr:cNvPr id="48" name="Image_86" descr="Image_86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86</xdr:row>
      <xdr:rowOff>95250</xdr:rowOff>
    </xdr:from>
    <xdr:ext cx="1143000" cy="1143000"/>
    <xdr:pic>
      <xdr:nvPicPr>
        <xdr:cNvPr id="49" name="Image_87" descr="Image_87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87</xdr:row>
      <xdr:rowOff>95250</xdr:rowOff>
    </xdr:from>
    <xdr:ext cx="1143000" cy="1143000"/>
    <xdr:pic>
      <xdr:nvPicPr>
        <xdr:cNvPr id="50" name="Image_88" descr="Image_88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88</xdr:row>
      <xdr:rowOff>95250</xdr:rowOff>
    </xdr:from>
    <xdr:ext cx="1143000" cy="1143000"/>
    <xdr:pic>
      <xdr:nvPicPr>
        <xdr:cNvPr id="51" name="Image_89" descr="Image_89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90</xdr:row>
      <xdr:rowOff>95250</xdr:rowOff>
    </xdr:from>
    <xdr:ext cx="1143000" cy="1143000"/>
    <xdr:pic>
      <xdr:nvPicPr>
        <xdr:cNvPr id="52" name="Image_91" descr="Image_91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91</xdr:row>
      <xdr:rowOff>95250</xdr:rowOff>
    </xdr:from>
    <xdr:ext cx="1143000" cy="1143000"/>
    <xdr:pic>
      <xdr:nvPicPr>
        <xdr:cNvPr id="53" name="Image_92" descr="Image_92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92</xdr:row>
      <xdr:rowOff>95250</xdr:rowOff>
    </xdr:from>
    <xdr:ext cx="1143000" cy="1143000"/>
    <xdr:pic>
      <xdr:nvPicPr>
        <xdr:cNvPr id="54" name="Image_93" descr="Image_93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93</xdr:row>
      <xdr:rowOff>95250</xdr:rowOff>
    </xdr:from>
    <xdr:ext cx="1143000" cy="1143000"/>
    <xdr:pic>
      <xdr:nvPicPr>
        <xdr:cNvPr id="55" name="Image_94" descr="Image_94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94</xdr:row>
      <xdr:rowOff>95250</xdr:rowOff>
    </xdr:from>
    <xdr:ext cx="1143000" cy="1143000"/>
    <xdr:pic>
      <xdr:nvPicPr>
        <xdr:cNvPr id="56" name="Image_95" descr="Image_95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95</xdr:row>
      <xdr:rowOff>95250</xdr:rowOff>
    </xdr:from>
    <xdr:ext cx="1143000" cy="1143000"/>
    <xdr:pic>
      <xdr:nvPicPr>
        <xdr:cNvPr id="57" name="Image_96" descr="Image_96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97</xdr:row>
      <xdr:rowOff>95250</xdr:rowOff>
    </xdr:from>
    <xdr:ext cx="1143000" cy="1143000"/>
    <xdr:pic>
      <xdr:nvPicPr>
        <xdr:cNvPr id="58" name="Image_98" descr="Image_98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98</xdr:row>
      <xdr:rowOff>95250</xdr:rowOff>
    </xdr:from>
    <xdr:ext cx="1143000" cy="1143000"/>
    <xdr:pic>
      <xdr:nvPicPr>
        <xdr:cNvPr id="59" name="Image_99" descr="Image_99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99</xdr:row>
      <xdr:rowOff>95250</xdr:rowOff>
    </xdr:from>
    <xdr:ext cx="1143000" cy="1143000"/>
    <xdr:pic>
      <xdr:nvPicPr>
        <xdr:cNvPr id="60" name="Image_100" descr="Image_100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100</xdr:row>
      <xdr:rowOff>95250</xdr:rowOff>
    </xdr:from>
    <xdr:ext cx="1143000" cy="1143000"/>
    <xdr:pic>
      <xdr:nvPicPr>
        <xdr:cNvPr id="61" name="Image_101" descr="Image_101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101</xdr:row>
      <xdr:rowOff>95250</xdr:rowOff>
    </xdr:from>
    <xdr:ext cx="1143000" cy="1143000"/>
    <xdr:pic>
      <xdr:nvPicPr>
        <xdr:cNvPr id="62" name="Image_102" descr="Image_102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102</xdr:row>
      <xdr:rowOff>95250</xdr:rowOff>
    </xdr:from>
    <xdr:ext cx="1143000" cy="1143000"/>
    <xdr:pic>
      <xdr:nvPicPr>
        <xdr:cNvPr id="63" name="Image_103" descr="Image_103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103</xdr:row>
      <xdr:rowOff>95250</xdr:rowOff>
    </xdr:from>
    <xdr:ext cx="1143000" cy="1143000"/>
    <xdr:pic>
      <xdr:nvPicPr>
        <xdr:cNvPr id="64" name="Image_104" descr="Image_104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104</xdr:row>
      <xdr:rowOff>95250</xdr:rowOff>
    </xdr:from>
    <xdr:ext cx="1143000" cy="1143000"/>
    <xdr:pic>
      <xdr:nvPicPr>
        <xdr:cNvPr id="65" name="Image_105" descr="Image_105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105</xdr:row>
      <xdr:rowOff>95250</xdr:rowOff>
    </xdr:from>
    <xdr:ext cx="1143000" cy="1143000"/>
    <xdr:pic>
      <xdr:nvPicPr>
        <xdr:cNvPr id="66" name="Image_106" descr="Image_106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106</xdr:row>
      <xdr:rowOff>95250</xdr:rowOff>
    </xdr:from>
    <xdr:ext cx="1143000" cy="1143000"/>
    <xdr:pic>
      <xdr:nvPicPr>
        <xdr:cNvPr id="67" name="Image_107" descr="Image_107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107</xdr:row>
      <xdr:rowOff>95250</xdr:rowOff>
    </xdr:from>
    <xdr:ext cx="1143000" cy="1143000"/>
    <xdr:pic>
      <xdr:nvPicPr>
        <xdr:cNvPr id="68" name="Image_108" descr="Image_108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135</xdr:row>
      <xdr:rowOff>95250</xdr:rowOff>
    </xdr:from>
    <xdr:ext cx="1143000" cy="1143000"/>
    <xdr:pic>
      <xdr:nvPicPr>
        <xdr:cNvPr id="69" name="Image_136" descr="Image_136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136</xdr:row>
      <xdr:rowOff>95250</xdr:rowOff>
    </xdr:from>
    <xdr:ext cx="1143000" cy="1143000"/>
    <xdr:pic>
      <xdr:nvPicPr>
        <xdr:cNvPr id="70" name="Image_137" descr="Image_137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137</xdr:row>
      <xdr:rowOff>95250</xdr:rowOff>
    </xdr:from>
    <xdr:ext cx="1143000" cy="1143000"/>
    <xdr:pic>
      <xdr:nvPicPr>
        <xdr:cNvPr id="71" name="Image_138" descr="Image_138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138</xdr:row>
      <xdr:rowOff>95250</xdr:rowOff>
    </xdr:from>
    <xdr:ext cx="1143000" cy="1143000"/>
    <xdr:pic>
      <xdr:nvPicPr>
        <xdr:cNvPr id="72" name="Image_139" descr="Image_139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151</xdr:row>
      <xdr:rowOff>95250</xdr:rowOff>
    </xdr:from>
    <xdr:ext cx="1143000" cy="1143000"/>
    <xdr:pic>
      <xdr:nvPicPr>
        <xdr:cNvPr id="73" name="Image_152" descr="Image_152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152</xdr:row>
      <xdr:rowOff>95250</xdr:rowOff>
    </xdr:from>
    <xdr:ext cx="1143000" cy="1143000"/>
    <xdr:pic>
      <xdr:nvPicPr>
        <xdr:cNvPr id="74" name="Image_153" descr="Image_153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153</xdr:row>
      <xdr:rowOff>95250</xdr:rowOff>
    </xdr:from>
    <xdr:ext cx="1143000" cy="1143000"/>
    <xdr:pic>
      <xdr:nvPicPr>
        <xdr:cNvPr id="75" name="Image_154" descr="Image_154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154</xdr:row>
      <xdr:rowOff>95250</xdr:rowOff>
    </xdr:from>
    <xdr:ext cx="1143000" cy="1143000"/>
    <xdr:pic>
      <xdr:nvPicPr>
        <xdr:cNvPr id="76" name="Image_155" descr="Image_155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155</xdr:row>
      <xdr:rowOff>95250</xdr:rowOff>
    </xdr:from>
    <xdr:ext cx="1143000" cy="1143000"/>
    <xdr:pic>
      <xdr:nvPicPr>
        <xdr:cNvPr id="77" name="Image_156" descr="Image_156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156</xdr:row>
      <xdr:rowOff>95250</xdr:rowOff>
    </xdr:from>
    <xdr:ext cx="1143000" cy="1143000"/>
    <xdr:pic>
      <xdr:nvPicPr>
        <xdr:cNvPr id="78" name="Image_157" descr="Image_157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158</xdr:row>
      <xdr:rowOff>95250</xdr:rowOff>
    </xdr:from>
    <xdr:ext cx="1143000" cy="1143000"/>
    <xdr:pic>
      <xdr:nvPicPr>
        <xdr:cNvPr id="79" name="Image_159" descr="Image_159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159</xdr:row>
      <xdr:rowOff>95250</xdr:rowOff>
    </xdr:from>
    <xdr:ext cx="1143000" cy="1143000"/>
    <xdr:pic>
      <xdr:nvPicPr>
        <xdr:cNvPr id="80" name="Image_160" descr="Image_160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160</xdr:row>
      <xdr:rowOff>95250</xdr:rowOff>
    </xdr:from>
    <xdr:ext cx="1143000" cy="1143000"/>
    <xdr:pic>
      <xdr:nvPicPr>
        <xdr:cNvPr id="81" name="Image_161" descr="Image_161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165</xdr:row>
      <xdr:rowOff>95250</xdr:rowOff>
    </xdr:from>
    <xdr:ext cx="1143000" cy="1143000"/>
    <xdr:pic>
      <xdr:nvPicPr>
        <xdr:cNvPr id="82" name="Image_166" descr="Image_166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166</xdr:row>
      <xdr:rowOff>95250</xdr:rowOff>
    </xdr:from>
    <xdr:ext cx="1143000" cy="1143000"/>
    <xdr:pic>
      <xdr:nvPicPr>
        <xdr:cNvPr id="83" name="Image_167" descr="Image_167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167</xdr:row>
      <xdr:rowOff>95250</xdr:rowOff>
    </xdr:from>
    <xdr:ext cx="1143000" cy="1143000"/>
    <xdr:pic>
      <xdr:nvPicPr>
        <xdr:cNvPr id="84" name="Image_168" descr="Image_168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168</xdr:row>
      <xdr:rowOff>95250</xdr:rowOff>
    </xdr:from>
    <xdr:ext cx="1143000" cy="1143000"/>
    <xdr:pic>
      <xdr:nvPicPr>
        <xdr:cNvPr id="85" name="Image_169" descr="Image_169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169</xdr:row>
      <xdr:rowOff>95250</xdr:rowOff>
    </xdr:from>
    <xdr:ext cx="1143000" cy="1143000"/>
    <xdr:pic>
      <xdr:nvPicPr>
        <xdr:cNvPr id="86" name="Image_170" descr="Image_170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171</xdr:row>
      <xdr:rowOff>95250</xdr:rowOff>
    </xdr:from>
    <xdr:ext cx="1143000" cy="1143000"/>
    <xdr:pic>
      <xdr:nvPicPr>
        <xdr:cNvPr id="87" name="Image_172" descr="Image_172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172</xdr:row>
      <xdr:rowOff>95250</xdr:rowOff>
    </xdr:from>
    <xdr:ext cx="1143000" cy="1143000"/>
    <xdr:pic>
      <xdr:nvPicPr>
        <xdr:cNvPr id="88" name="Image_173" descr="Image_173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173</xdr:row>
      <xdr:rowOff>95250</xdr:rowOff>
    </xdr:from>
    <xdr:ext cx="1143000" cy="1143000"/>
    <xdr:pic>
      <xdr:nvPicPr>
        <xdr:cNvPr id="89" name="Image_174" descr="Image_174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174</xdr:row>
      <xdr:rowOff>95250</xdr:rowOff>
    </xdr:from>
    <xdr:ext cx="1143000" cy="1143000"/>
    <xdr:pic>
      <xdr:nvPicPr>
        <xdr:cNvPr id="90" name="Image_175" descr="Image_175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175</xdr:row>
      <xdr:rowOff>95250</xdr:rowOff>
    </xdr:from>
    <xdr:ext cx="1143000" cy="1143000"/>
    <xdr:pic>
      <xdr:nvPicPr>
        <xdr:cNvPr id="91" name="Image_176" descr="Image_176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176</xdr:row>
      <xdr:rowOff>95250</xdr:rowOff>
    </xdr:from>
    <xdr:ext cx="1143000" cy="1143000"/>
    <xdr:pic>
      <xdr:nvPicPr>
        <xdr:cNvPr id="92" name="Image_177" descr="Image_177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177</xdr:row>
      <xdr:rowOff>95250</xdr:rowOff>
    </xdr:from>
    <xdr:ext cx="1143000" cy="1143000"/>
    <xdr:pic>
      <xdr:nvPicPr>
        <xdr:cNvPr id="93" name="Image_178" descr="Image_178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178</xdr:row>
      <xdr:rowOff>95250</xdr:rowOff>
    </xdr:from>
    <xdr:ext cx="1143000" cy="1143000"/>
    <xdr:pic>
      <xdr:nvPicPr>
        <xdr:cNvPr id="94" name="Image_179" descr="Image_179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180</xdr:row>
      <xdr:rowOff>95250</xdr:rowOff>
    </xdr:from>
    <xdr:ext cx="1143000" cy="1143000"/>
    <xdr:pic>
      <xdr:nvPicPr>
        <xdr:cNvPr id="95" name="Image_181" descr="Image_181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181</xdr:row>
      <xdr:rowOff>95250</xdr:rowOff>
    </xdr:from>
    <xdr:ext cx="1143000" cy="1143000"/>
    <xdr:pic>
      <xdr:nvPicPr>
        <xdr:cNvPr id="96" name="Image_182" descr="Image_182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182</xdr:row>
      <xdr:rowOff>95250</xdr:rowOff>
    </xdr:from>
    <xdr:ext cx="1143000" cy="1143000"/>
    <xdr:pic>
      <xdr:nvPicPr>
        <xdr:cNvPr id="97" name="Image_183" descr="Image_183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183</xdr:row>
      <xdr:rowOff>95250</xdr:rowOff>
    </xdr:from>
    <xdr:ext cx="1143000" cy="1143000"/>
    <xdr:pic>
      <xdr:nvPicPr>
        <xdr:cNvPr id="98" name="Image_184" descr="Image_184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192</xdr:row>
      <xdr:rowOff>95250</xdr:rowOff>
    </xdr:from>
    <xdr:ext cx="1143000" cy="1143000"/>
    <xdr:pic>
      <xdr:nvPicPr>
        <xdr:cNvPr id="99" name="Image_193" descr="Image_193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193</xdr:row>
      <xdr:rowOff>95250</xdr:rowOff>
    </xdr:from>
    <xdr:ext cx="1143000" cy="1143000"/>
    <xdr:pic>
      <xdr:nvPicPr>
        <xdr:cNvPr id="100" name="Image_194" descr="Image_194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194</xdr:row>
      <xdr:rowOff>95250</xdr:rowOff>
    </xdr:from>
    <xdr:ext cx="1143000" cy="1143000"/>
    <xdr:pic>
      <xdr:nvPicPr>
        <xdr:cNvPr id="101" name="Image_195" descr="Image_195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195</xdr:row>
      <xdr:rowOff>95250</xdr:rowOff>
    </xdr:from>
    <xdr:ext cx="1143000" cy="1143000"/>
    <xdr:pic>
      <xdr:nvPicPr>
        <xdr:cNvPr id="102" name="Image_196" descr="Image_196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196</xdr:row>
      <xdr:rowOff>95250</xdr:rowOff>
    </xdr:from>
    <xdr:ext cx="1143000" cy="1143000"/>
    <xdr:pic>
      <xdr:nvPicPr>
        <xdr:cNvPr id="103" name="Image_197" descr="Image_197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198</xdr:row>
      <xdr:rowOff>95250</xdr:rowOff>
    </xdr:from>
    <xdr:ext cx="1143000" cy="1143000"/>
    <xdr:pic>
      <xdr:nvPicPr>
        <xdr:cNvPr id="104" name="Image_199" descr="Image_199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199</xdr:row>
      <xdr:rowOff>95250</xdr:rowOff>
    </xdr:from>
    <xdr:ext cx="1143000" cy="1143000"/>
    <xdr:pic>
      <xdr:nvPicPr>
        <xdr:cNvPr id="105" name="Image_200" descr="Image_200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200</xdr:row>
      <xdr:rowOff>95250</xdr:rowOff>
    </xdr:from>
    <xdr:ext cx="1143000" cy="1143000"/>
    <xdr:pic>
      <xdr:nvPicPr>
        <xdr:cNvPr id="106" name="Image_201" descr="Image_201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201</xdr:row>
      <xdr:rowOff>95250</xdr:rowOff>
    </xdr:from>
    <xdr:ext cx="1143000" cy="1143000"/>
    <xdr:pic>
      <xdr:nvPicPr>
        <xdr:cNvPr id="107" name="Image_202" descr="Image_202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202</xdr:row>
      <xdr:rowOff>95250</xdr:rowOff>
    </xdr:from>
    <xdr:ext cx="1143000" cy="1143000"/>
    <xdr:pic>
      <xdr:nvPicPr>
        <xdr:cNvPr id="108" name="Image_203" descr="Image_203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203</xdr:row>
      <xdr:rowOff>95250</xdr:rowOff>
    </xdr:from>
    <xdr:ext cx="1143000" cy="1143000"/>
    <xdr:pic>
      <xdr:nvPicPr>
        <xdr:cNvPr id="109" name="Image_204" descr="Image_204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204</xdr:row>
      <xdr:rowOff>95250</xdr:rowOff>
    </xdr:from>
    <xdr:ext cx="1143000" cy="1143000"/>
    <xdr:pic>
      <xdr:nvPicPr>
        <xdr:cNvPr id="110" name="Image_205" descr="Image_205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205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5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SUM(J2:J205)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customHeight="1" ht="105" outlineLevel="4">
      <c r="A5" s="1"/>
      <c r="B5" s="1">
        <v>822039</v>
      </c>
      <c r="C5" s="1" t="s">
        <v>13</v>
      </c>
      <c r="D5" s="1" t="s">
        <v>14</v>
      </c>
      <c r="E5" s="2" t="s">
        <v>15</v>
      </c>
      <c r="F5" s="2" t="s">
        <v>16</v>
      </c>
      <c r="G5" s="2">
        <v>3</v>
      </c>
      <c r="H5" s="2" t="s">
        <v>17</v>
      </c>
      <c r="I5" s="1">
        <v>0</v>
      </c>
      <c r="J5" s="3" t="s">
        <v>18</v>
      </c>
      <c r="K5" s="2" t="str">
        <f>J5*2457.00</f>
        <v>0</v>
      </c>
      <c r="L5" s="5"/>
    </row>
    <row r="6" spans="1:12" customHeight="1" ht="105" outlineLevel="4">
      <c r="A6" s="1"/>
      <c r="B6" s="1">
        <v>822040</v>
      </c>
      <c r="C6" s="1" t="s">
        <v>19</v>
      </c>
      <c r="D6" s="1" t="s">
        <v>20</v>
      </c>
      <c r="E6" s="2" t="s">
        <v>21</v>
      </c>
      <c r="F6" s="2" t="s">
        <v>22</v>
      </c>
      <c r="G6" s="2">
        <v>6</v>
      </c>
      <c r="H6" s="2" t="s">
        <v>17</v>
      </c>
      <c r="I6" s="1">
        <v>0</v>
      </c>
      <c r="J6" s="3" t="s">
        <v>18</v>
      </c>
      <c r="K6" s="2" t="str">
        <f>J6*2729.00</f>
        <v>0</v>
      </c>
      <c r="L6" s="5"/>
    </row>
    <row r="7" spans="1:12" customHeight="1" ht="105" outlineLevel="4">
      <c r="A7" s="1"/>
      <c r="B7" s="1">
        <v>822041</v>
      </c>
      <c r="C7" s="1" t="s">
        <v>23</v>
      </c>
      <c r="D7" s="1" t="s">
        <v>24</v>
      </c>
      <c r="E7" s="2" t="s">
        <v>25</v>
      </c>
      <c r="F7" s="2" t="s">
        <v>26</v>
      </c>
      <c r="G7" s="2">
        <v>6</v>
      </c>
      <c r="H7" s="2" t="s">
        <v>27</v>
      </c>
      <c r="I7" s="1">
        <v>0</v>
      </c>
      <c r="J7" s="3" t="s">
        <v>18</v>
      </c>
      <c r="K7" s="2" t="str">
        <f>J7*3424.00</f>
        <v>0</v>
      </c>
      <c r="L7" s="5"/>
    </row>
    <row r="8" spans="1:12" customHeight="1" ht="105" outlineLevel="4">
      <c r="A8" s="1"/>
      <c r="B8" s="1">
        <v>822042</v>
      </c>
      <c r="C8" s="1" t="s">
        <v>28</v>
      </c>
      <c r="D8" s="1" t="s">
        <v>29</v>
      </c>
      <c r="E8" s="2" t="s">
        <v>30</v>
      </c>
      <c r="F8" s="2" t="s">
        <v>31</v>
      </c>
      <c r="G8" s="2">
        <v>3</v>
      </c>
      <c r="H8" s="2" t="s">
        <v>17</v>
      </c>
      <c r="I8" s="1">
        <v>0</v>
      </c>
      <c r="J8" s="3" t="s">
        <v>18</v>
      </c>
      <c r="K8" s="2" t="str">
        <f>J8*9894.00</f>
        <v>0</v>
      </c>
      <c r="L8" s="5"/>
    </row>
    <row r="9" spans="1:12" customHeight="1" ht="105" outlineLevel="4">
      <c r="A9" s="1"/>
      <c r="B9" s="1">
        <v>822043</v>
      </c>
      <c r="C9" s="1" t="s">
        <v>32</v>
      </c>
      <c r="D9" s="1" t="s">
        <v>33</v>
      </c>
      <c r="E9" s="2" t="s">
        <v>34</v>
      </c>
      <c r="F9" s="2" t="s">
        <v>35</v>
      </c>
      <c r="G9" s="2">
        <v>0</v>
      </c>
      <c r="H9" s="2">
        <v>10</v>
      </c>
      <c r="I9" s="1">
        <v>0</v>
      </c>
      <c r="J9" s="3" t="s">
        <v>18</v>
      </c>
      <c r="K9" s="2" t="str">
        <f>J9*12958.00</f>
        <v>0</v>
      </c>
      <c r="L9" s="5"/>
    </row>
    <row r="10" spans="1:12" customHeight="1" ht="105" outlineLevel="4">
      <c r="A10" s="1"/>
      <c r="B10" s="1">
        <v>822044</v>
      </c>
      <c r="C10" s="1" t="s">
        <v>36</v>
      </c>
      <c r="D10" s="1" t="s">
        <v>37</v>
      </c>
      <c r="E10" s="2" t="s">
        <v>38</v>
      </c>
      <c r="F10" s="2" t="s">
        <v>39</v>
      </c>
      <c r="G10" s="2">
        <v>0</v>
      </c>
      <c r="H10" s="2" t="s">
        <v>17</v>
      </c>
      <c r="I10" s="1">
        <v>0</v>
      </c>
      <c r="J10" s="3" t="s">
        <v>18</v>
      </c>
      <c r="K10" s="2" t="str">
        <f>J10*17353.00</f>
        <v>0</v>
      </c>
      <c r="L10" s="5"/>
    </row>
    <row r="11" spans="1:12" customHeight="1" ht="105" outlineLevel="4">
      <c r="A11" s="1"/>
      <c r="B11" s="1">
        <v>822045</v>
      </c>
      <c r="C11" s="1" t="s">
        <v>40</v>
      </c>
      <c r="D11" s="1" t="s">
        <v>41</v>
      </c>
      <c r="E11" s="2" t="s">
        <v>42</v>
      </c>
      <c r="F11" s="2" t="s">
        <v>43</v>
      </c>
      <c r="G11" s="2">
        <v>0</v>
      </c>
      <c r="H11" s="2">
        <v>9</v>
      </c>
      <c r="I11" s="1">
        <v>0</v>
      </c>
      <c r="J11" s="3" t="s">
        <v>18</v>
      </c>
      <c r="K11" s="2" t="str">
        <f>J11*21516.00</f>
        <v>0</v>
      </c>
      <c r="L11" s="5"/>
    </row>
    <row r="12" spans="1:12" customHeight="1" ht="105" outlineLevel="4">
      <c r="A12" s="1"/>
      <c r="B12" s="1">
        <v>822046</v>
      </c>
      <c r="C12" s="1" t="s">
        <v>44</v>
      </c>
      <c r="D12" s="1" t="s">
        <v>45</v>
      </c>
      <c r="E12" s="2" t="s">
        <v>46</v>
      </c>
      <c r="F12" s="2" t="s">
        <v>47</v>
      </c>
      <c r="G12" s="2">
        <v>0</v>
      </c>
      <c r="H12" s="2">
        <v>10</v>
      </c>
      <c r="I12" s="1">
        <v>0</v>
      </c>
      <c r="J12" s="3" t="s">
        <v>18</v>
      </c>
      <c r="K12" s="2" t="str">
        <f>J12*3642.00</f>
        <v>0</v>
      </c>
      <c r="L12" s="5"/>
    </row>
    <row r="13" spans="1:12" customHeight="1" ht="105" outlineLevel="4">
      <c r="A13" s="1"/>
      <c r="B13" s="1">
        <v>822047</v>
      </c>
      <c r="C13" s="1" t="s">
        <v>48</v>
      </c>
      <c r="D13" s="1" t="s">
        <v>49</v>
      </c>
      <c r="E13" s="2" t="s">
        <v>50</v>
      </c>
      <c r="F13" s="2" t="s">
        <v>51</v>
      </c>
      <c r="G13" s="2">
        <v>0</v>
      </c>
      <c r="H13" s="2">
        <v>8</v>
      </c>
      <c r="I13" s="1">
        <v>0</v>
      </c>
      <c r="J13" s="3" t="s">
        <v>18</v>
      </c>
      <c r="K13" s="2" t="str">
        <f>J13*10623.00</f>
        <v>0</v>
      </c>
      <c r="L13" s="5"/>
    </row>
    <row r="14" spans="1:12" customHeight="1" ht="105" outlineLevel="4">
      <c r="A14" s="1"/>
      <c r="B14" s="1">
        <v>836320</v>
      </c>
      <c r="C14" s="1" t="s">
        <v>52</v>
      </c>
      <c r="D14" s="1" t="s">
        <v>53</v>
      </c>
      <c r="E14" s="2" t="s">
        <v>54</v>
      </c>
      <c r="F14" s="2" t="s">
        <v>55</v>
      </c>
      <c r="G14" s="2">
        <v>0</v>
      </c>
      <c r="H14" s="2">
        <v>0</v>
      </c>
      <c r="I14" s="1">
        <v>0</v>
      </c>
      <c r="J14" s="3" t="s">
        <v>18</v>
      </c>
      <c r="K14" s="2" t="str">
        <f>J14*43563.00</f>
        <v>0</v>
      </c>
      <c r="L14" s="5"/>
    </row>
    <row r="15" spans="1:12" customHeight="1" ht="105" outlineLevel="4">
      <c r="A15" s="1"/>
      <c r="B15" s="1">
        <v>836321</v>
      </c>
      <c r="C15" s="1" t="s">
        <v>56</v>
      </c>
      <c r="D15" s="1" t="s">
        <v>57</v>
      </c>
      <c r="E15" s="2" t="s">
        <v>58</v>
      </c>
      <c r="F15" s="2" t="s">
        <v>59</v>
      </c>
      <c r="G15" s="2">
        <v>0</v>
      </c>
      <c r="H15" s="2">
        <v>1</v>
      </c>
      <c r="I15" s="1">
        <v>0</v>
      </c>
      <c r="J15" s="3" t="s">
        <v>18</v>
      </c>
      <c r="K15" s="2" t="str">
        <f>J15*47555.00</f>
        <v>0</v>
      </c>
      <c r="L15" s="5"/>
    </row>
    <row r="16" spans="1:12" customHeight="1" ht="105" outlineLevel="4">
      <c r="A16" s="1"/>
      <c r="B16" s="1">
        <v>836322</v>
      </c>
      <c r="C16" s="1" t="s">
        <v>60</v>
      </c>
      <c r="D16" s="1" t="s">
        <v>61</v>
      </c>
      <c r="E16" s="2" t="s">
        <v>62</v>
      </c>
      <c r="F16" s="2" t="s">
        <v>63</v>
      </c>
      <c r="G16" s="2">
        <v>0</v>
      </c>
      <c r="H16" s="2">
        <v>2</v>
      </c>
      <c r="I16" s="1">
        <v>0</v>
      </c>
      <c r="J16" s="3" t="s">
        <v>18</v>
      </c>
      <c r="K16" s="2" t="str">
        <f>J16*73940.00</f>
        <v>0</v>
      </c>
      <c r="L16" s="5"/>
    </row>
    <row r="17" spans="1:12" customHeight="1" ht="105" outlineLevel="4">
      <c r="A17" s="1"/>
      <c r="B17" s="1">
        <v>883991</v>
      </c>
      <c r="C17" s="1" t="s">
        <v>64</v>
      </c>
      <c r="D17" s="1" t="s">
        <v>65</v>
      </c>
      <c r="E17" s="2" t="s">
        <v>66</v>
      </c>
      <c r="F17" s="2" t="s">
        <v>67</v>
      </c>
      <c r="G17" s="2">
        <v>0</v>
      </c>
      <c r="H17" s="2" t="s">
        <v>27</v>
      </c>
      <c r="I17" s="1">
        <v>0</v>
      </c>
      <c r="J17" s="3" t="s">
        <v>18</v>
      </c>
      <c r="K17" s="2" t="str">
        <f>J17*5440.00</f>
        <v>0</v>
      </c>
      <c r="L17" s="5"/>
    </row>
    <row r="18" spans="1:12" customHeight="1" ht="105" outlineLevel="4">
      <c r="A18" s="1"/>
      <c r="B18" s="1">
        <v>883992</v>
      </c>
      <c r="C18" s="1" t="s">
        <v>68</v>
      </c>
      <c r="D18" s="1" t="s">
        <v>69</v>
      </c>
      <c r="E18" s="2" t="s">
        <v>70</v>
      </c>
      <c r="F18" s="2" t="s">
        <v>71</v>
      </c>
      <c r="G18" s="2">
        <v>0</v>
      </c>
      <c r="H18" s="2" t="s">
        <v>17</v>
      </c>
      <c r="I18" s="1">
        <v>0</v>
      </c>
      <c r="J18" s="3" t="s">
        <v>18</v>
      </c>
      <c r="K18" s="2" t="str">
        <f>J18*8386.00</f>
        <v>0</v>
      </c>
      <c r="L18" s="5"/>
    </row>
    <row r="19" spans="1:12" customHeight="1" ht="105" outlineLevel="4">
      <c r="A19" s="1"/>
      <c r="B19" s="1">
        <v>956388</v>
      </c>
      <c r="C19" s="1" t="s">
        <v>72</v>
      </c>
      <c r="D19" s="1" t="s">
        <v>73</v>
      </c>
      <c r="E19" s="2" t="s">
        <v>74</v>
      </c>
      <c r="F19" s="2" t="s">
        <v>75</v>
      </c>
      <c r="G19" s="2">
        <v>0</v>
      </c>
      <c r="H19" s="2">
        <v>1</v>
      </c>
      <c r="I19" s="1">
        <v>0</v>
      </c>
      <c r="J19" s="3" t="s">
        <v>18</v>
      </c>
      <c r="K19" s="2" t="str">
        <f>J19*3228.00</f>
        <v>0</v>
      </c>
      <c r="L19" s="5"/>
    </row>
    <row r="20" spans="1:12" customHeight="1" ht="105" outlineLevel="4">
      <c r="A20" s="1"/>
      <c r="B20" s="1">
        <v>956389</v>
      </c>
      <c r="C20" s="1" t="s">
        <v>76</v>
      </c>
      <c r="D20" s="1" t="s">
        <v>77</v>
      </c>
      <c r="E20" s="2" t="s">
        <v>78</v>
      </c>
      <c r="F20" s="2" t="s">
        <v>79</v>
      </c>
      <c r="G20" s="2">
        <v>0</v>
      </c>
      <c r="H20" s="2">
        <v>8</v>
      </c>
      <c r="I20" s="1">
        <v>0</v>
      </c>
      <c r="J20" s="3" t="s">
        <v>18</v>
      </c>
      <c r="K20" s="2" t="str">
        <f>J20*5941.00</f>
        <v>0</v>
      </c>
      <c r="L20" s="5"/>
    </row>
    <row r="21" spans="1:12" outlineLevel="2">
      <c r="A21" s="8" t="s">
        <v>80</v>
      </c>
      <c r="B21" s="8"/>
      <c r="C21" s="8"/>
      <c r="D21" s="8"/>
      <c r="E21" s="8"/>
      <c r="F21" s="8"/>
      <c r="G21" s="8"/>
      <c r="H21" s="8"/>
      <c r="I21" s="8"/>
      <c r="J21" s="8"/>
      <c r="K21" s="8"/>
      <c r="L21" s="5"/>
    </row>
    <row r="22" spans="1:12" customHeight="1" ht="105" outlineLevel="4">
      <c r="A22" s="1"/>
      <c r="B22" s="1">
        <v>822070</v>
      </c>
      <c r="C22" s="1" t="s">
        <v>81</v>
      </c>
      <c r="D22" s="1" t="s">
        <v>82</v>
      </c>
      <c r="E22" s="2" t="s">
        <v>83</v>
      </c>
      <c r="F22" s="2" t="s">
        <v>84</v>
      </c>
      <c r="G22" s="2">
        <v>1</v>
      </c>
      <c r="H22" s="2">
        <v>0</v>
      </c>
      <c r="I22" s="1">
        <v>0</v>
      </c>
      <c r="J22" s="3" t="s">
        <v>18</v>
      </c>
      <c r="K22" s="2" t="str">
        <f>J22*4580.52</f>
        <v>0</v>
      </c>
      <c r="L22" s="5"/>
    </row>
    <row r="23" spans="1:12" customHeight="1" ht="105" outlineLevel="4">
      <c r="A23" s="1"/>
      <c r="B23" s="1">
        <v>822071</v>
      </c>
      <c r="C23" s="1" t="s">
        <v>85</v>
      </c>
      <c r="D23" s="1" t="s">
        <v>86</v>
      </c>
      <c r="E23" s="2" t="s">
        <v>87</v>
      </c>
      <c r="F23" s="2" t="s">
        <v>88</v>
      </c>
      <c r="G23" s="2" t="s">
        <v>17</v>
      </c>
      <c r="H23" s="2">
        <v>0</v>
      </c>
      <c r="I23" s="1">
        <v>0</v>
      </c>
      <c r="J23" s="3" t="s">
        <v>18</v>
      </c>
      <c r="K23" s="2" t="str">
        <f>J23*8196.72</f>
        <v>0</v>
      </c>
      <c r="L23" s="5"/>
    </row>
    <row r="24" spans="1:12" customHeight="1" ht="105" outlineLevel="4">
      <c r="A24" s="1"/>
      <c r="B24" s="1">
        <v>822072</v>
      </c>
      <c r="C24" s="1" t="s">
        <v>89</v>
      </c>
      <c r="D24" s="1" t="s">
        <v>90</v>
      </c>
      <c r="E24" s="2" t="s">
        <v>91</v>
      </c>
      <c r="F24" s="2" t="s">
        <v>92</v>
      </c>
      <c r="G24" s="2">
        <v>8</v>
      </c>
      <c r="H24" s="2">
        <v>0</v>
      </c>
      <c r="I24" s="1">
        <v>-1</v>
      </c>
      <c r="J24" s="3" t="s">
        <v>18</v>
      </c>
      <c r="K24" s="2" t="str">
        <f>J24*8727.39</f>
        <v>0</v>
      </c>
      <c r="L24" s="5"/>
    </row>
    <row r="25" spans="1:12" customHeight="1" ht="105" outlineLevel="4">
      <c r="A25" s="1"/>
      <c r="B25" s="1">
        <v>822073</v>
      </c>
      <c r="C25" s="1" t="s">
        <v>93</v>
      </c>
      <c r="D25" s="1" t="s">
        <v>94</v>
      </c>
      <c r="E25" s="2" t="s">
        <v>95</v>
      </c>
      <c r="F25" s="2" t="s">
        <v>96</v>
      </c>
      <c r="G25" s="2">
        <v>0</v>
      </c>
      <c r="H25" s="2">
        <v>0</v>
      </c>
      <c r="I25" s="1">
        <v>0</v>
      </c>
      <c r="J25" s="3" t="s">
        <v>18</v>
      </c>
      <c r="K25" s="2" t="str">
        <f>J25*2632.77</f>
        <v>0</v>
      </c>
      <c r="L25" s="5"/>
    </row>
    <row r="26" spans="1:12" customHeight="1" ht="105" outlineLevel="4">
      <c r="A26" s="1"/>
      <c r="B26" s="1">
        <v>822074</v>
      </c>
      <c r="C26" s="1" t="s">
        <v>97</v>
      </c>
      <c r="D26" s="1" t="s">
        <v>98</v>
      </c>
      <c r="E26" s="2" t="s">
        <v>99</v>
      </c>
      <c r="F26" s="2" t="s">
        <v>84</v>
      </c>
      <c r="G26" s="2">
        <v>0</v>
      </c>
      <c r="H26" s="2">
        <v>0</v>
      </c>
      <c r="I26" s="1">
        <v>0</v>
      </c>
      <c r="J26" s="3" t="s">
        <v>18</v>
      </c>
      <c r="K26" s="2" t="str">
        <f>J26*4580.52</f>
        <v>0</v>
      </c>
      <c r="L26" s="5"/>
    </row>
    <row r="27" spans="1:12" customHeight="1" ht="105" outlineLevel="4">
      <c r="A27" s="1"/>
      <c r="B27" s="1">
        <v>822075</v>
      </c>
      <c r="C27" s="1" t="s">
        <v>100</v>
      </c>
      <c r="D27" s="1" t="s">
        <v>101</v>
      </c>
      <c r="E27" s="2" t="s">
        <v>102</v>
      </c>
      <c r="F27" s="2" t="s">
        <v>88</v>
      </c>
      <c r="G27" s="2">
        <v>10</v>
      </c>
      <c r="H27" s="2">
        <v>0</v>
      </c>
      <c r="I27" s="1">
        <v>0</v>
      </c>
      <c r="J27" s="3" t="s">
        <v>18</v>
      </c>
      <c r="K27" s="2" t="str">
        <f>J27*8196.72</f>
        <v>0</v>
      </c>
      <c r="L27" s="5"/>
    </row>
    <row r="28" spans="1:12" outlineLevel="2">
      <c r="A28" s="8" t="s">
        <v>103</v>
      </c>
      <c r="B28" s="8"/>
      <c r="C28" s="8"/>
      <c r="D28" s="8"/>
      <c r="E28" s="8"/>
      <c r="F28" s="8"/>
      <c r="G28" s="8"/>
      <c r="H28" s="8"/>
      <c r="I28" s="8"/>
      <c r="J28" s="8"/>
      <c r="K28" s="8"/>
      <c r="L28" s="5"/>
    </row>
    <row r="29" spans="1:12" customHeight="1" ht="105" outlineLevel="4">
      <c r="A29" s="1"/>
      <c r="B29" s="1">
        <v>833408</v>
      </c>
      <c r="C29" s="1" t="s">
        <v>104</v>
      </c>
      <c r="D29" s="1" t="s">
        <v>105</v>
      </c>
      <c r="E29" s="2" t="s">
        <v>106</v>
      </c>
      <c r="F29" s="2" t="s">
        <v>107</v>
      </c>
      <c r="G29" s="2" t="s">
        <v>17</v>
      </c>
      <c r="H29" s="2">
        <v>0</v>
      </c>
      <c r="I29" s="1">
        <v>0</v>
      </c>
      <c r="J29" s="3" t="s">
        <v>18</v>
      </c>
      <c r="K29" s="2" t="str">
        <f>J29*2494.74</f>
        <v>0</v>
      </c>
      <c r="L29" s="5"/>
    </row>
    <row r="30" spans="1:12" customHeight="1" ht="105" outlineLevel="4">
      <c r="A30" s="1"/>
      <c r="B30" s="1">
        <v>833409</v>
      </c>
      <c r="C30" s="1" t="s">
        <v>108</v>
      </c>
      <c r="D30" s="1" t="s">
        <v>109</v>
      </c>
      <c r="E30" s="2" t="s">
        <v>110</v>
      </c>
      <c r="F30" s="2" t="s">
        <v>111</v>
      </c>
      <c r="G30" s="2">
        <v>0</v>
      </c>
      <c r="H30" s="2">
        <v>0</v>
      </c>
      <c r="I30" s="1">
        <v>0</v>
      </c>
      <c r="J30" s="3" t="s">
        <v>18</v>
      </c>
      <c r="K30" s="2" t="str">
        <f>J30*4331.11</f>
        <v>0</v>
      </c>
      <c r="L30" s="5"/>
    </row>
    <row r="31" spans="1:12" customHeight="1" ht="105" outlineLevel="4">
      <c r="A31" s="1"/>
      <c r="B31" s="1">
        <v>833410</v>
      </c>
      <c r="C31" s="1" t="s">
        <v>112</v>
      </c>
      <c r="D31" s="1" t="s">
        <v>113</v>
      </c>
      <c r="E31" s="2" t="s">
        <v>114</v>
      </c>
      <c r="F31" s="2" t="s">
        <v>115</v>
      </c>
      <c r="G31" s="2">
        <v>3</v>
      </c>
      <c r="H31" s="2">
        <v>0</v>
      </c>
      <c r="I31" s="1">
        <v>0</v>
      </c>
      <c r="J31" s="3" t="s">
        <v>18</v>
      </c>
      <c r="K31" s="2" t="str">
        <f>J31*5218.63</f>
        <v>0</v>
      </c>
      <c r="L31" s="5"/>
    </row>
    <row r="32" spans="1:12" customHeight="1" ht="105" outlineLevel="4">
      <c r="A32" s="1"/>
      <c r="B32" s="1">
        <v>833411</v>
      </c>
      <c r="C32" s="1" t="s">
        <v>116</v>
      </c>
      <c r="D32" s="1" t="s">
        <v>117</v>
      </c>
      <c r="E32" s="2" t="s">
        <v>118</v>
      </c>
      <c r="F32" s="2" t="s">
        <v>119</v>
      </c>
      <c r="G32" s="2">
        <v>2</v>
      </c>
      <c r="H32" s="2">
        <v>0</v>
      </c>
      <c r="I32" s="1">
        <v>0</v>
      </c>
      <c r="J32" s="3" t="s">
        <v>18</v>
      </c>
      <c r="K32" s="2" t="str">
        <f>J32*10017.70</f>
        <v>0</v>
      </c>
      <c r="L32" s="5"/>
    </row>
    <row r="33" spans="1:12" customHeight="1" ht="105" outlineLevel="4">
      <c r="A33" s="1"/>
      <c r="B33" s="1">
        <v>858843</v>
      </c>
      <c r="C33" s="1" t="s">
        <v>120</v>
      </c>
      <c r="D33" s="1" t="s">
        <v>121</v>
      </c>
      <c r="E33" s="2" t="s">
        <v>122</v>
      </c>
      <c r="F33" s="2" t="s">
        <v>123</v>
      </c>
      <c r="G33" s="2">
        <v>0</v>
      </c>
      <c r="H33" s="2">
        <v>0</v>
      </c>
      <c r="I33" s="1">
        <v>0</v>
      </c>
      <c r="J33" s="3" t="s">
        <v>18</v>
      </c>
      <c r="K33" s="2" t="str">
        <f>J33*9142.82</f>
        <v>0</v>
      </c>
      <c r="L33" s="5"/>
    </row>
    <row r="34" spans="1:12" customHeight="1" ht="105" outlineLevel="4">
      <c r="A34" s="1"/>
      <c r="B34" s="1">
        <v>868608</v>
      </c>
      <c r="C34" s="1" t="s">
        <v>124</v>
      </c>
      <c r="D34" s="1" t="s">
        <v>125</v>
      </c>
      <c r="E34" s="2" t="s">
        <v>126</v>
      </c>
      <c r="F34" s="2" t="s">
        <v>127</v>
      </c>
      <c r="G34" s="2">
        <v>0</v>
      </c>
      <c r="H34" s="2">
        <v>0</v>
      </c>
      <c r="I34" s="1">
        <v>0</v>
      </c>
      <c r="J34" s="3" t="s">
        <v>18</v>
      </c>
      <c r="K34" s="2" t="str">
        <f>J34*8797.76</f>
        <v>0</v>
      </c>
      <c r="L34" s="5"/>
    </row>
    <row r="35" spans="1:12" customHeight="1" ht="105" outlineLevel="4">
      <c r="A35" s="1"/>
      <c r="B35" s="1">
        <v>868609</v>
      </c>
      <c r="C35" s="1" t="s">
        <v>128</v>
      </c>
      <c r="D35" s="1" t="s">
        <v>129</v>
      </c>
      <c r="E35" s="2" t="s">
        <v>130</v>
      </c>
      <c r="F35" s="2" t="s">
        <v>131</v>
      </c>
      <c r="G35" s="2">
        <v>0</v>
      </c>
      <c r="H35" s="2">
        <v>0</v>
      </c>
      <c r="I35" s="1">
        <v>0</v>
      </c>
      <c r="J35" s="3" t="s">
        <v>18</v>
      </c>
      <c r="K35" s="2" t="str">
        <f>J35*9238.36</f>
        <v>0</v>
      </c>
      <c r="L35" s="5"/>
    </row>
    <row r="36" spans="1:12" customHeight="1" ht="105" outlineLevel="4">
      <c r="A36" s="1"/>
      <c r="B36" s="1">
        <v>869374</v>
      </c>
      <c r="C36" s="1" t="s">
        <v>132</v>
      </c>
      <c r="D36" s="1" t="s">
        <v>133</v>
      </c>
      <c r="E36" s="2" t="s">
        <v>134</v>
      </c>
      <c r="F36" s="2" t="s">
        <v>135</v>
      </c>
      <c r="G36" s="2">
        <v>5</v>
      </c>
      <c r="H36" s="2">
        <v>0</v>
      </c>
      <c r="I36" s="1">
        <v>0</v>
      </c>
      <c r="J36" s="3" t="s">
        <v>18</v>
      </c>
      <c r="K36" s="2" t="str">
        <f>J36*9795.00</f>
        <v>0</v>
      </c>
      <c r="L36" s="5"/>
    </row>
    <row r="37" spans="1:12" outlineLevel="2">
      <c r="A37" s="8" t="s">
        <v>136</v>
      </c>
      <c r="B37" s="8"/>
      <c r="C37" s="8"/>
      <c r="D37" s="8"/>
      <c r="E37" s="8"/>
      <c r="F37" s="8"/>
      <c r="G37" s="8"/>
      <c r="H37" s="8"/>
      <c r="I37" s="8"/>
      <c r="J37" s="8"/>
      <c r="K37" s="8"/>
      <c r="L37" s="5"/>
    </row>
    <row r="38" spans="1:12" outlineLevel="3">
      <c r="A38" s="9" t="s">
        <v>136</v>
      </c>
      <c r="B38" s="9"/>
      <c r="C38" s="9"/>
      <c r="D38" s="9"/>
      <c r="E38" s="9"/>
      <c r="F38" s="9"/>
      <c r="G38" s="9"/>
      <c r="H38" s="9"/>
      <c r="I38" s="9"/>
      <c r="J38" s="9"/>
      <c r="K38" s="9"/>
      <c r="L38" s="5"/>
    </row>
    <row r="39" spans="1:12" outlineLevel="5">
      <c r="A39" s="1"/>
      <c r="B39" s="1">
        <v>958936</v>
      </c>
      <c r="C39" s="1" t="s">
        <v>137</v>
      </c>
      <c r="D39" s="1">
        <v>47370</v>
      </c>
      <c r="E39" s="2" t="s">
        <v>138</v>
      </c>
      <c r="F39" s="2" t="s">
        <v>139</v>
      </c>
      <c r="G39" s="2">
        <v>0</v>
      </c>
      <c r="H39" s="2">
        <v>0</v>
      </c>
      <c r="I39" s="1">
        <v>0</v>
      </c>
      <c r="J39" s="3" t="s">
        <v>18</v>
      </c>
      <c r="K39" s="2" t="str">
        <f>J39*8761.00</f>
        <v>0</v>
      </c>
      <c r="L39" s="5"/>
    </row>
    <row r="40" spans="1:12" outlineLevel="5">
      <c r="A40" s="1"/>
      <c r="B40" s="1">
        <v>958937</v>
      </c>
      <c r="C40" s="1" t="s">
        <v>140</v>
      </c>
      <c r="D40" s="1">
        <v>29758</v>
      </c>
      <c r="E40" s="2" t="s">
        <v>141</v>
      </c>
      <c r="F40" s="2" t="s">
        <v>142</v>
      </c>
      <c r="G40" s="2">
        <v>0</v>
      </c>
      <c r="H40" s="2">
        <v>0</v>
      </c>
      <c r="I40" s="1">
        <v>0</v>
      </c>
      <c r="J40" s="3" t="s">
        <v>18</v>
      </c>
      <c r="K40" s="2" t="str">
        <f>J40*762.20</f>
        <v>0</v>
      </c>
      <c r="L40" s="5"/>
    </row>
    <row r="41" spans="1:12" outlineLevel="5">
      <c r="A41" s="1"/>
      <c r="B41" s="1">
        <v>958938</v>
      </c>
      <c r="C41" s="1" t="s">
        <v>143</v>
      </c>
      <c r="D41" s="1">
        <v>85109</v>
      </c>
      <c r="E41" s="2" t="s">
        <v>144</v>
      </c>
      <c r="F41" s="2" t="s">
        <v>145</v>
      </c>
      <c r="G41" s="2">
        <v>0</v>
      </c>
      <c r="H41" s="2">
        <v>0</v>
      </c>
      <c r="I41" s="1">
        <v>0</v>
      </c>
      <c r="J41" s="3" t="s">
        <v>18</v>
      </c>
      <c r="K41" s="2" t="str">
        <f>J41*6753.00</f>
        <v>0</v>
      </c>
      <c r="L41" s="5"/>
    </row>
    <row r="42" spans="1:12" outlineLevel="5">
      <c r="A42" s="1"/>
      <c r="B42" s="1">
        <v>958939</v>
      </c>
      <c r="C42" s="1" t="s">
        <v>146</v>
      </c>
      <c r="D42" s="1">
        <v>86832</v>
      </c>
      <c r="E42" s="2" t="s">
        <v>147</v>
      </c>
      <c r="F42" s="2" t="s">
        <v>148</v>
      </c>
      <c r="G42" s="2">
        <v>0</v>
      </c>
      <c r="H42" s="2">
        <v>0</v>
      </c>
      <c r="I42" s="1">
        <v>0</v>
      </c>
      <c r="J42" s="3" t="s">
        <v>18</v>
      </c>
      <c r="K42" s="2" t="str">
        <f>J42*11481.00</f>
        <v>0</v>
      </c>
      <c r="L42" s="5"/>
    </row>
    <row r="43" spans="1:12" outlineLevel="5">
      <c r="A43" s="1"/>
      <c r="B43" s="1">
        <v>958940</v>
      </c>
      <c r="C43" s="1" t="s">
        <v>149</v>
      </c>
      <c r="D43" s="1">
        <v>46206</v>
      </c>
      <c r="E43" s="2" t="s">
        <v>150</v>
      </c>
      <c r="F43" s="2" t="s">
        <v>151</v>
      </c>
      <c r="G43" s="2">
        <v>0</v>
      </c>
      <c r="H43" s="2">
        <v>0</v>
      </c>
      <c r="I43" s="1">
        <v>0</v>
      </c>
      <c r="J43" s="3" t="s">
        <v>18</v>
      </c>
      <c r="K43" s="2" t="str">
        <f>J43*5020.00</f>
        <v>0</v>
      </c>
      <c r="L43" s="5"/>
    </row>
    <row r="44" spans="1:12" outlineLevel="5">
      <c r="A44" s="1"/>
      <c r="B44" s="1">
        <v>958941</v>
      </c>
      <c r="C44" s="1" t="s">
        <v>152</v>
      </c>
      <c r="D44" s="1">
        <v>13890</v>
      </c>
      <c r="E44" s="2" t="s">
        <v>153</v>
      </c>
      <c r="F44" s="2" t="s">
        <v>154</v>
      </c>
      <c r="G44" s="2">
        <v>0</v>
      </c>
      <c r="H44" s="2">
        <v>0</v>
      </c>
      <c r="I44" s="1">
        <v>0</v>
      </c>
      <c r="J44" s="3" t="s">
        <v>18</v>
      </c>
      <c r="K44" s="2" t="str">
        <f>J44*18135.00</f>
        <v>0</v>
      </c>
      <c r="L44" s="5"/>
    </row>
    <row r="45" spans="1:12" outlineLevel="5">
      <c r="A45" s="1"/>
      <c r="B45" s="1">
        <v>958942</v>
      </c>
      <c r="C45" s="1" t="s">
        <v>155</v>
      </c>
      <c r="D45" s="1">
        <v>21266</v>
      </c>
      <c r="E45" s="2" t="s">
        <v>156</v>
      </c>
      <c r="F45" s="2" t="s">
        <v>157</v>
      </c>
      <c r="G45" s="2">
        <v>0</v>
      </c>
      <c r="H45" s="2">
        <v>0</v>
      </c>
      <c r="I45" s="1">
        <v>0</v>
      </c>
      <c r="J45" s="3" t="s">
        <v>18</v>
      </c>
      <c r="K45" s="2" t="str">
        <f>J45*17463.00</f>
        <v>0</v>
      </c>
      <c r="L45" s="5"/>
    </row>
    <row r="46" spans="1:12" outlineLevel="5">
      <c r="A46" s="1"/>
      <c r="B46" s="1">
        <v>958943</v>
      </c>
      <c r="C46" s="1" t="s">
        <v>158</v>
      </c>
      <c r="D46" s="1">
        <v>54872</v>
      </c>
      <c r="E46" s="2" t="s">
        <v>159</v>
      </c>
      <c r="F46" s="2" t="s">
        <v>160</v>
      </c>
      <c r="G46" s="2">
        <v>0</v>
      </c>
      <c r="H46" s="2">
        <v>0</v>
      </c>
      <c r="I46" s="1">
        <v>0</v>
      </c>
      <c r="J46" s="3" t="s">
        <v>18</v>
      </c>
      <c r="K46" s="2" t="str">
        <f>J46*20492.00</f>
        <v>0</v>
      </c>
      <c r="L46" s="5"/>
    </row>
    <row r="47" spans="1:12" outlineLevel="5">
      <c r="A47" s="1"/>
      <c r="B47" s="1">
        <v>958944</v>
      </c>
      <c r="C47" s="1" t="s">
        <v>161</v>
      </c>
      <c r="D47" s="1">
        <v>71583</v>
      </c>
      <c r="E47" s="2" t="s">
        <v>162</v>
      </c>
      <c r="F47" s="2" t="s">
        <v>163</v>
      </c>
      <c r="G47" s="2">
        <v>0</v>
      </c>
      <c r="H47" s="2">
        <v>0</v>
      </c>
      <c r="I47" s="1">
        <v>0</v>
      </c>
      <c r="J47" s="3" t="s">
        <v>18</v>
      </c>
      <c r="K47" s="2" t="str">
        <f>J47*19253.00</f>
        <v>0</v>
      </c>
      <c r="L47" s="5"/>
    </row>
    <row r="48" spans="1:12" outlineLevel="5">
      <c r="A48" s="1"/>
      <c r="B48" s="1">
        <v>958945</v>
      </c>
      <c r="C48" s="1" t="s">
        <v>164</v>
      </c>
      <c r="D48" s="1">
        <v>90454</v>
      </c>
      <c r="E48" s="2" t="s">
        <v>165</v>
      </c>
      <c r="F48" s="2" t="s">
        <v>166</v>
      </c>
      <c r="G48" s="2">
        <v>0</v>
      </c>
      <c r="H48" s="2">
        <v>0</v>
      </c>
      <c r="I48" s="1">
        <v>0</v>
      </c>
      <c r="J48" s="3" t="s">
        <v>18</v>
      </c>
      <c r="K48" s="2" t="str">
        <f>J48*24783.00</f>
        <v>0</v>
      </c>
      <c r="L48" s="5"/>
    </row>
    <row r="49" spans="1:12" outlineLevel="5">
      <c r="A49" s="1"/>
      <c r="B49" s="1">
        <v>958946</v>
      </c>
      <c r="C49" s="1" t="s">
        <v>167</v>
      </c>
      <c r="D49" s="1">
        <v>66837</v>
      </c>
      <c r="E49" s="2" t="s">
        <v>168</v>
      </c>
      <c r="F49" s="2" t="s">
        <v>169</v>
      </c>
      <c r="G49" s="2">
        <v>0</v>
      </c>
      <c r="H49" s="2">
        <v>0</v>
      </c>
      <c r="I49" s="1">
        <v>0</v>
      </c>
      <c r="J49" s="3" t="s">
        <v>18</v>
      </c>
      <c r="K49" s="2" t="str">
        <f>J49*32538.00</f>
        <v>0</v>
      </c>
      <c r="L49" s="5"/>
    </row>
    <row r="50" spans="1:12" outlineLevel="3">
      <c r="A50" s="9" t="s">
        <v>170</v>
      </c>
      <c r="B50" s="9"/>
      <c r="C50" s="9"/>
      <c r="D50" s="9"/>
      <c r="E50" s="9"/>
      <c r="F50" s="9"/>
      <c r="G50" s="9"/>
      <c r="H50" s="9"/>
      <c r="I50" s="9"/>
      <c r="J50" s="9"/>
      <c r="K50" s="9"/>
      <c r="L50" s="5"/>
    </row>
    <row r="51" spans="1:12" outlineLevel="5">
      <c r="A51" s="1"/>
      <c r="B51" s="1">
        <v>958920</v>
      </c>
      <c r="C51" s="1" t="s">
        <v>171</v>
      </c>
      <c r="D51" s="1">
        <v>44355</v>
      </c>
      <c r="E51" s="2" t="s">
        <v>172</v>
      </c>
      <c r="F51" s="2" t="s">
        <v>173</v>
      </c>
      <c r="G51" s="2">
        <v>0</v>
      </c>
      <c r="H51" s="2">
        <v>0</v>
      </c>
      <c r="I51" s="1">
        <v>0</v>
      </c>
      <c r="J51" s="3" t="s">
        <v>18</v>
      </c>
      <c r="K51" s="2" t="str">
        <f>J51*8542.00</f>
        <v>0</v>
      </c>
      <c r="L51" s="5"/>
    </row>
    <row r="52" spans="1:12" outlineLevel="5">
      <c r="A52" s="1"/>
      <c r="B52" s="1">
        <v>958921</v>
      </c>
      <c r="C52" s="1" t="s">
        <v>174</v>
      </c>
      <c r="D52" s="1">
        <v>33158</v>
      </c>
      <c r="E52" s="2" t="s">
        <v>175</v>
      </c>
      <c r="F52" s="2" t="s">
        <v>176</v>
      </c>
      <c r="G52" s="2">
        <v>0</v>
      </c>
      <c r="H52" s="2">
        <v>0</v>
      </c>
      <c r="I52" s="1">
        <v>0</v>
      </c>
      <c r="J52" s="3" t="s">
        <v>18</v>
      </c>
      <c r="K52" s="2" t="str">
        <f>J52*8936.00</f>
        <v>0</v>
      </c>
      <c r="L52" s="5"/>
    </row>
    <row r="53" spans="1:12" outlineLevel="5">
      <c r="A53" s="1"/>
      <c r="B53" s="1">
        <v>958922</v>
      </c>
      <c r="C53" s="1" t="s">
        <v>177</v>
      </c>
      <c r="D53" s="1">
        <v>35151</v>
      </c>
      <c r="E53" s="2" t="s">
        <v>178</v>
      </c>
      <c r="F53" s="2" t="s">
        <v>179</v>
      </c>
      <c r="G53" s="2">
        <v>0</v>
      </c>
      <c r="H53" s="2">
        <v>0</v>
      </c>
      <c r="I53" s="1">
        <v>0</v>
      </c>
      <c r="J53" s="3" t="s">
        <v>18</v>
      </c>
      <c r="K53" s="2" t="str">
        <f>J53*8863.00</f>
        <v>0</v>
      </c>
      <c r="L53" s="5"/>
    </row>
    <row r="54" spans="1:12" outlineLevel="5">
      <c r="A54" s="1"/>
      <c r="B54" s="1">
        <v>958923</v>
      </c>
      <c r="C54" s="1" t="s">
        <v>180</v>
      </c>
      <c r="D54" s="1">
        <v>93852</v>
      </c>
      <c r="E54" s="2" t="s">
        <v>181</v>
      </c>
      <c r="F54" s="2" t="s">
        <v>182</v>
      </c>
      <c r="G54" s="2">
        <v>0</v>
      </c>
      <c r="H54" s="2">
        <v>0</v>
      </c>
      <c r="I54" s="1">
        <v>0</v>
      </c>
      <c r="J54" s="3" t="s">
        <v>18</v>
      </c>
      <c r="K54" s="2" t="str">
        <f>J54*6144.00</f>
        <v>0</v>
      </c>
      <c r="L54" s="5"/>
    </row>
    <row r="55" spans="1:12" outlineLevel="5">
      <c r="A55" s="1"/>
      <c r="B55" s="1">
        <v>958924</v>
      </c>
      <c r="C55" s="1" t="s">
        <v>183</v>
      </c>
      <c r="D55" s="1">
        <v>14579</v>
      </c>
      <c r="E55" s="2" t="s">
        <v>184</v>
      </c>
      <c r="F55" s="2" t="s">
        <v>185</v>
      </c>
      <c r="G55" s="2">
        <v>0</v>
      </c>
      <c r="H55" s="2">
        <v>0</v>
      </c>
      <c r="I55" s="1">
        <v>0</v>
      </c>
      <c r="J55" s="3" t="s">
        <v>18</v>
      </c>
      <c r="K55" s="2" t="str">
        <f>J55*6538.00</f>
        <v>0</v>
      </c>
      <c r="L55" s="5"/>
    </row>
    <row r="56" spans="1:12" outlineLevel="5">
      <c r="A56" s="1"/>
      <c r="B56" s="1">
        <v>958925</v>
      </c>
      <c r="C56" s="1" t="s">
        <v>186</v>
      </c>
      <c r="D56" s="1">
        <v>48091</v>
      </c>
      <c r="E56" s="2" t="s">
        <v>187</v>
      </c>
      <c r="F56" s="2" t="s">
        <v>188</v>
      </c>
      <c r="G56" s="2">
        <v>0</v>
      </c>
      <c r="H56" s="2">
        <v>0</v>
      </c>
      <c r="I56" s="1">
        <v>0</v>
      </c>
      <c r="J56" s="3" t="s">
        <v>18</v>
      </c>
      <c r="K56" s="2" t="str">
        <f>J56*6445.00</f>
        <v>0</v>
      </c>
      <c r="L56" s="5"/>
    </row>
    <row r="57" spans="1:12" outlineLevel="5">
      <c r="A57" s="1"/>
      <c r="B57" s="1">
        <v>958926</v>
      </c>
      <c r="C57" s="1" t="s">
        <v>189</v>
      </c>
      <c r="D57" s="1">
        <v>21064</v>
      </c>
      <c r="E57" s="2" t="s">
        <v>190</v>
      </c>
      <c r="F57" s="2" t="s">
        <v>191</v>
      </c>
      <c r="G57" s="2">
        <v>0</v>
      </c>
      <c r="H57" s="2">
        <v>0</v>
      </c>
      <c r="I57" s="1">
        <v>0</v>
      </c>
      <c r="J57" s="3" t="s">
        <v>18</v>
      </c>
      <c r="K57" s="2" t="str">
        <f>J57*8023.00</f>
        <v>0</v>
      </c>
      <c r="L57" s="5"/>
    </row>
    <row r="58" spans="1:12" outlineLevel="5">
      <c r="A58" s="1"/>
      <c r="B58" s="1">
        <v>958927</v>
      </c>
      <c r="C58" s="1" t="s">
        <v>192</v>
      </c>
      <c r="D58" s="1">
        <v>31072</v>
      </c>
      <c r="E58" s="2" t="s">
        <v>193</v>
      </c>
      <c r="F58" s="2" t="s">
        <v>194</v>
      </c>
      <c r="G58" s="2">
        <v>0</v>
      </c>
      <c r="H58" s="2">
        <v>0</v>
      </c>
      <c r="I58" s="1">
        <v>0</v>
      </c>
      <c r="J58" s="3" t="s">
        <v>18</v>
      </c>
      <c r="K58" s="2" t="str">
        <f>J58*8417.00</f>
        <v>0</v>
      </c>
      <c r="L58" s="5"/>
    </row>
    <row r="59" spans="1:12" outlineLevel="5">
      <c r="A59" s="1"/>
      <c r="B59" s="1">
        <v>958928</v>
      </c>
      <c r="C59" s="1" t="s">
        <v>195</v>
      </c>
      <c r="D59" s="1">
        <v>54224</v>
      </c>
      <c r="E59" s="2" t="s">
        <v>196</v>
      </c>
      <c r="F59" s="2" t="s">
        <v>197</v>
      </c>
      <c r="G59" s="2">
        <v>0</v>
      </c>
      <c r="H59" s="2">
        <v>0</v>
      </c>
      <c r="I59" s="1">
        <v>0</v>
      </c>
      <c r="J59" s="3" t="s">
        <v>18</v>
      </c>
      <c r="K59" s="2" t="str">
        <f>J59*8344.00</f>
        <v>0</v>
      </c>
      <c r="L59" s="5"/>
    </row>
    <row r="60" spans="1:12" outlineLevel="5">
      <c r="A60" s="1"/>
      <c r="B60" s="1">
        <v>958929</v>
      </c>
      <c r="C60" s="1" t="s">
        <v>198</v>
      </c>
      <c r="D60" s="1">
        <v>29901</v>
      </c>
      <c r="E60" s="2" t="s">
        <v>199</v>
      </c>
      <c r="F60" s="2" t="s">
        <v>200</v>
      </c>
      <c r="G60" s="2">
        <v>0</v>
      </c>
      <c r="H60" s="2">
        <v>0</v>
      </c>
      <c r="I60" s="1">
        <v>0</v>
      </c>
      <c r="J60" s="3" t="s">
        <v>18</v>
      </c>
      <c r="K60" s="2" t="str">
        <f>J60*8718.00</f>
        <v>0</v>
      </c>
      <c r="L60" s="5"/>
    </row>
    <row r="61" spans="1:12" outlineLevel="5">
      <c r="A61" s="1"/>
      <c r="B61" s="1">
        <v>958930</v>
      </c>
      <c r="C61" s="1" t="s">
        <v>201</v>
      </c>
      <c r="D61" s="1">
        <v>18157</v>
      </c>
      <c r="E61" s="2" t="s">
        <v>202</v>
      </c>
      <c r="F61" s="2" t="s">
        <v>203</v>
      </c>
      <c r="G61" s="2">
        <v>0</v>
      </c>
      <c r="H61" s="2">
        <v>0</v>
      </c>
      <c r="I61" s="1">
        <v>0</v>
      </c>
      <c r="J61" s="3" t="s">
        <v>18</v>
      </c>
      <c r="K61" s="2" t="str">
        <f>J61*3318.00</f>
        <v>0</v>
      </c>
      <c r="L61" s="5"/>
    </row>
    <row r="62" spans="1:12" outlineLevel="5">
      <c r="A62" s="1"/>
      <c r="B62" s="1">
        <v>958931</v>
      </c>
      <c r="C62" s="1" t="s">
        <v>204</v>
      </c>
      <c r="D62" s="1">
        <v>55731</v>
      </c>
      <c r="E62" s="2" t="s">
        <v>205</v>
      </c>
      <c r="F62" s="2" t="s">
        <v>206</v>
      </c>
      <c r="G62" s="2">
        <v>0</v>
      </c>
      <c r="H62" s="2">
        <v>0</v>
      </c>
      <c r="I62" s="1">
        <v>0</v>
      </c>
      <c r="J62" s="3" t="s">
        <v>18</v>
      </c>
      <c r="K62" s="2" t="str">
        <f>J62*4328.00</f>
        <v>0</v>
      </c>
      <c r="L62" s="5"/>
    </row>
    <row r="63" spans="1:12" outlineLevel="5">
      <c r="A63" s="1"/>
      <c r="B63" s="1">
        <v>958932</v>
      </c>
      <c r="C63" s="1" t="s">
        <v>207</v>
      </c>
      <c r="D63" s="1">
        <v>68334</v>
      </c>
      <c r="E63" s="2" t="s">
        <v>208</v>
      </c>
      <c r="F63" s="2" t="s">
        <v>209</v>
      </c>
      <c r="G63" s="2">
        <v>0</v>
      </c>
      <c r="H63" s="2">
        <v>0</v>
      </c>
      <c r="I63" s="1">
        <v>0</v>
      </c>
      <c r="J63" s="3" t="s">
        <v>18</v>
      </c>
      <c r="K63" s="2" t="str">
        <f>J63*6269.00</f>
        <v>0</v>
      </c>
      <c r="L63" s="5"/>
    </row>
    <row r="64" spans="1:12" outlineLevel="5">
      <c r="A64" s="1"/>
      <c r="B64" s="1">
        <v>958933</v>
      </c>
      <c r="C64" s="1" t="s">
        <v>210</v>
      </c>
      <c r="D64" s="1">
        <v>34799</v>
      </c>
      <c r="E64" s="2" t="s">
        <v>211</v>
      </c>
      <c r="F64" s="2" t="s">
        <v>212</v>
      </c>
      <c r="G64" s="2">
        <v>0</v>
      </c>
      <c r="H64" s="2">
        <v>0</v>
      </c>
      <c r="I64" s="1">
        <v>0</v>
      </c>
      <c r="J64" s="3" t="s">
        <v>18</v>
      </c>
      <c r="K64" s="2" t="str">
        <f>J64*8147.00</f>
        <v>0</v>
      </c>
      <c r="L64" s="5"/>
    </row>
    <row r="65" spans="1:12" outlineLevel="5">
      <c r="A65" s="1"/>
      <c r="B65" s="1">
        <v>958934</v>
      </c>
      <c r="C65" s="1" t="s">
        <v>213</v>
      </c>
      <c r="D65" s="1">
        <v>52065</v>
      </c>
      <c r="E65" s="2" t="s">
        <v>214</v>
      </c>
      <c r="F65" s="2" t="s">
        <v>215</v>
      </c>
      <c r="G65" s="2">
        <v>0</v>
      </c>
      <c r="H65" s="2">
        <v>0</v>
      </c>
      <c r="I65" s="1">
        <v>0</v>
      </c>
      <c r="J65" s="3" t="s">
        <v>18</v>
      </c>
      <c r="K65" s="2" t="str">
        <f>J65*2959.00</f>
        <v>0</v>
      </c>
      <c r="L65" s="5"/>
    </row>
    <row r="66" spans="1:12" outlineLevel="5">
      <c r="A66" s="1"/>
      <c r="B66" s="1">
        <v>958935</v>
      </c>
      <c r="C66" s="1" t="s">
        <v>216</v>
      </c>
      <c r="D66" s="1">
        <v>66790</v>
      </c>
      <c r="E66" s="2" t="s">
        <v>217</v>
      </c>
      <c r="F66" s="2" t="s">
        <v>218</v>
      </c>
      <c r="G66" s="2">
        <v>0</v>
      </c>
      <c r="H66" s="2">
        <v>0</v>
      </c>
      <c r="I66" s="1">
        <v>0</v>
      </c>
      <c r="J66" s="3" t="s">
        <v>18</v>
      </c>
      <c r="K66" s="2" t="str">
        <f>J66*4120.00</f>
        <v>0</v>
      </c>
      <c r="L66" s="5"/>
    </row>
    <row r="67" spans="1:12" outlineLevel="1">
      <c r="A67" s="7" t="s">
        <v>219</v>
      </c>
      <c r="B67" s="7"/>
      <c r="C67" s="7"/>
      <c r="D67" s="7"/>
      <c r="E67" s="7"/>
      <c r="F67" s="7"/>
      <c r="G67" s="7"/>
      <c r="H67" s="7"/>
      <c r="I67" s="7"/>
      <c r="J67" s="7"/>
      <c r="K67" s="7"/>
      <c r="L67" s="5"/>
    </row>
    <row r="68" spans="1:12" outlineLevel="2">
      <c r="A68" s="8" t="s">
        <v>220</v>
      </c>
      <c r="B68" s="8"/>
      <c r="C68" s="8"/>
      <c r="D68" s="8"/>
      <c r="E68" s="8"/>
      <c r="F68" s="8"/>
      <c r="G68" s="8"/>
      <c r="H68" s="8"/>
      <c r="I68" s="8"/>
      <c r="J68" s="8"/>
      <c r="K68" s="8"/>
      <c r="L68" s="5"/>
    </row>
    <row r="69" spans="1:12" customHeight="1" ht="105" outlineLevel="4">
      <c r="A69" s="1"/>
      <c r="B69" s="1">
        <v>822011</v>
      </c>
      <c r="C69" s="1" t="s">
        <v>221</v>
      </c>
      <c r="D69" s="1" t="s">
        <v>222</v>
      </c>
      <c r="E69" s="2" t="s">
        <v>223</v>
      </c>
      <c r="F69" s="2" t="s">
        <v>224</v>
      </c>
      <c r="G69" s="2">
        <v>2</v>
      </c>
      <c r="H69" s="2" t="s">
        <v>17</v>
      </c>
      <c r="I69" s="1">
        <v>0</v>
      </c>
      <c r="J69" s="3" t="s">
        <v>18</v>
      </c>
      <c r="K69" s="2" t="str">
        <f>J69*2465.00</f>
        <v>0</v>
      </c>
      <c r="L69" s="5"/>
    </row>
    <row r="70" spans="1:12" customHeight="1" ht="105" outlineLevel="4">
      <c r="A70" s="1"/>
      <c r="B70" s="1">
        <v>822012</v>
      </c>
      <c r="C70" s="1" t="s">
        <v>225</v>
      </c>
      <c r="D70" s="1" t="s">
        <v>226</v>
      </c>
      <c r="E70" s="2" t="s">
        <v>227</v>
      </c>
      <c r="F70" s="2" t="s">
        <v>228</v>
      </c>
      <c r="G70" s="2">
        <v>5</v>
      </c>
      <c r="H70" s="2" t="s">
        <v>17</v>
      </c>
      <c r="I70" s="1">
        <v>0</v>
      </c>
      <c r="J70" s="3" t="s">
        <v>18</v>
      </c>
      <c r="K70" s="2" t="str">
        <f>J70*2687.00</f>
        <v>0</v>
      </c>
      <c r="L70" s="5"/>
    </row>
    <row r="71" spans="1:12" customHeight="1" ht="105" outlineLevel="4">
      <c r="A71" s="1"/>
      <c r="B71" s="1">
        <v>822013</v>
      </c>
      <c r="C71" s="1" t="s">
        <v>229</v>
      </c>
      <c r="D71" s="1" t="s">
        <v>230</v>
      </c>
      <c r="E71" s="2" t="s">
        <v>231</v>
      </c>
      <c r="F71" s="2" t="s">
        <v>232</v>
      </c>
      <c r="G71" s="2">
        <v>4</v>
      </c>
      <c r="H71" s="2" t="s">
        <v>17</v>
      </c>
      <c r="I71" s="1">
        <v>0</v>
      </c>
      <c r="J71" s="3" t="s">
        <v>18</v>
      </c>
      <c r="K71" s="2" t="str">
        <f>J71*2911.00</f>
        <v>0</v>
      </c>
      <c r="L71" s="5"/>
    </row>
    <row r="72" spans="1:12" customHeight="1" ht="105" outlineLevel="4">
      <c r="A72" s="1"/>
      <c r="B72" s="1">
        <v>822014</v>
      </c>
      <c r="C72" s="1" t="s">
        <v>233</v>
      </c>
      <c r="D72" s="1" t="s">
        <v>234</v>
      </c>
      <c r="E72" s="2" t="s">
        <v>235</v>
      </c>
      <c r="F72" s="2" t="s">
        <v>236</v>
      </c>
      <c r="G72" s="2">
        <v>4</v>
      </c>
      <c r="H72" s="2" t="s">
        <v>17</v>
      </c>
      <c r="I72" s="1">
        <v>0</v>
      </c>
      <c r="J72" s="3" t="s">
        <v>18</v>
      </c>
      <c r="K72" s="2" t="str">
        <f>J72*3167.00</f>
        <v>0</v>
      </c>
      <c r="L72" s="5"/>
    </row>
    <row r="73" spans="1:12" customHeight="1" ht="105" outlineLevel="4">
      <c r="A73" s="1"/>
      <c r="B73" s="1">
        <v>822015</v>
      </c>
      <c r="C73" s="1" t="s">
        <v>237</v>
      </c>
      <c r="D73" s="1" t="s">
        <v>238</v>
      </c>
      <c r="E73" s="2" t="s">
        <v>239</v>
      </c>
      <c r="F73" s="2" t="s">
        <v>240</v>
      </c>
      <c r="G73" s="2">
        <v>1</v>
      </c>
      <c r="H73" s="2" t="s">
        <v>17</v>
      </c>
      <c r="I73" s="1">
        <v>0</v>
      </c>
      <c r="J73" s="3" t="s">
        <v>18</v>
      </c>
      <c r="K73" s="2" t="str">
        <f>J73*6012.00</f>
        <v>0</v>
      </c>
      <c r="L73" s="5"/>
    </row>
    <row r="74" spans="1:12" customHeight="1" ht="105" outlineLevel="4">
      <c r="A74" s="1"/>
      <c r="B74" s="1">
        <v>822016</v>
      </c>
      <c r="C74" s="1" t="s">
        <v>241</v>
      </c>
      <c r="D74" s="1" t="s">
        <v>242</v>
      </c>
      <c r="E74" s="2" t="s">
        <v>243</v>
      </c>
      <c r="F74" s="2" t="s">
        <v>244</v>
      </c>
      <c r="G74" s="2">
        <v>1</v>
      </c>
      <c r="H74" s="2" t="s">
        <v>17</v>
      </c>
      <c r="I74" s="1">
        <v>0</v>
      </c>
      <c r="J74" s="3" t="s">
        <v>18</v>
      </c>
      <c r="K74" s="2" t="str">
        <f>J74*7229.00</f>
        <v>0</v>
      </c>
      <c r="L74" s="5"/>
    </row>
    <row r="75" spans="1:12" customHeight="1" ht="105" outlineLevel="4">
      <c r="A75" s="1"/>
      <c r="B75" s="1">
        <v>822017</v>
      </c>
      <c r="C75" s="1" t="s">
        <v>245</v>
      </c>
      <c r="D75" s="1" t="s">
        <v>246</v>
      </c>
      <c r="E75" s="2" t="s">
        <v>247</v>
      </c>
      <c r="F75" s="2" t="s">
        <v>248</v>
      </c>
      <c r="G75" s="2">
        <v>0</v>
      </c>
      <c r="H75" s="2" t="s">
        <v>17</v>
      </c>
      <c r="I75" s="1">
        <v>0</v>
      </c>
      <c r="J75" s="3" t="s">
        <v>18</v>
      </c>
      <c r="K75" s="2" t="str">
        <f>J75*10002.00</f>
        <v>0</v>
      </c>
      <c r="L75" s="5"/>
    </row>
    <row r="76" spans="1:12" customHeight="1" ht="105" outlineLevel="4">
      <c r="A76" s="1"/>
      <c r="B76" s="1">
        <v>822018</v>
      </c>
      <c r="C76" s="1" t="s">
        <v>249</v>
      </c>
      <c r="D76" s="1" t="s">
        <v>250</v>
      </c>
      <c r="E76" s="2" t="s">
        <v>251</v>
      </c>
      <c r="F76" s="2" t="s">
        <v>252</v>
      </c>
      <c r="G76" s="2">
        <v>0</v>
      </c>
      <c r="H76" s="2" t="s">
        <v>17</v>
      </c>
      <c r="I76" s="1">
        <v>0</v>
      </c>
      <c r="J76" s="3" t="s">
        <v>18</v>
      </c>
      <c r="K76" s="2" t="str">
        <f>J76*14166.00</f>
        <v>0</v>
      </c>
      <c r="L76" s="5"/>
    </row>
    <row r="77" spans="1:12" customHeight="1" ht="105" outlineLevel="4">
      <c r="A77" s="1"/>
      <c r="B77" s="1">
        <v>822019</v>
      </c>
      <c r="C77" s="1" t="s">
        <v>253</v>
      </c>
      <c r="D77" s="1" t="s">
        <v>254</v>
      </c>
      <c r="E77" s="2" t="s">
        <v>255</v>
      </c>
      <c r="F77" s="2" t="s">
        <v>256</v>
      </c>
      <c r="G77" s="2">
        <v>0</v>
      </c>
      <c r="H77" s="2">
        <v>9</v>
      </c>
      <c r="I77" s="1">
        <v>0</v>
      </c>
      <c r="J77" s="3" t="s">
        <v>18</v>
      </c>
      <c r="K77" s="2" t="str">
        <f>J77*20983.00</f>
        <v>0</v>
      </c>
      <c r="L77" s="5"/>
    </row>
    <row r="78" spans="1:12" customHeight="1" ht="105" outlineLevel="4">
      <c r="A78" s="1"/>
      <c r="B78" s="1">
        <v>836323</v>
      </c>
      <c r="C78" s="1" t="s">
        <v>257</v>
      </c>
      <c r="D78" s="1" t="s">
        <v>258</v>
      </c>
      <c r="E78" s="2" t="s">
        <v>259</v>
      </c>
      <c r="F78" s="2" t="s">
        <v>260</v>
      </c>
      <c r="G78" s="2">
        <v>0</v>
      </c>
      <c r="H78" s="2">
        <v>1</v>
      </c>
      <c r="I78" s="1">
        <v>0</v>
      </c>
      <c r="J78" s="3" t="s">
        <v>18</v>
      </c>
      <c r="K78" s="2" t="str">
        <f>J78*241490.00</f>
        <v>0</v>
      </c>
      <c r="L78" s="5"/>
    </row>
    <row r="79" spans="1:12" customHeight="1" ht="105" outlineLevel="4">
      <c r="A79" s="1"/>
      <c r="B79" s="1">
        <v>836324</v>
      </c>
      <c r="C79" s="1" t="s">
        <v>261</v>
      </c>
      <c r="D79" s="1" t="s">
        <v>262</v>
      </c>
      <c r="E79" s="2" t="s">
        <v>263</v>
      </c>
      <c r="F79" s="2" t="s">
        <v>264</v>
      </c>
      <c r="G79" s="2">
        <v>0</v>
      </c>
      <c r="H79" s="2">
        <v>5</v>
      </c>
      <c r="I79" s="1">
        <v>0</v>
      </c>
      <c r="J79" s="3" t="s">
        <v>18</v>
      </c>
      <c r="K79" s="2" t="str">
        <f>J79*37877.00</f>
        <v>0</v>
      </c>
      <c r="L79" s="5"/>
    </row>
    <row r="80" spans="1:12" customHeight="1" ht="105" outlineLevel="4">
      <c r="A80" s="1"/>
      <c r="B80" s="1">
        <v>836325</v>
      </c>
      <c r="C80" s="1" t="s">
        <v>265</v>
      </c>
      <c r="D80" s="1" t="s">
        <v>266</v>
      </c>
      <c r="E80" s="2" t="s">
        <v>267</v>
      </c>
      <c r="F80" s="2" t="s">
        <v>268</v>
      </c>
      <c r="G80" s="2">
        <v>0</v>
      </c>
      <c r="H80" s="2">
        <v>0</v>
      </c>
      <c r="I80" s="1">
        <v>0</v>
      </c>
      <c r="J80" s="3" t="s">
        <v>18</v>
      </c>
      <c r="K80" s="2" t="str">
        <f>J80*41402.00</f>
        <v>0</v>
      </c>
      <c r="L80" s="5"/>
    </row>
    <row r="81" spans="1:12" customHeight="1" ht="105" outlineLevel="4">
      <c r="A81" s="1"/>
      <c r="B81" s="1">
        <v>836326</v>
      </c>
      <c r="C81" s="1" t="s">
        <v>269</v>
      </c>
      <c r="D81" s="1" t="s">
        <v>270</v>
      </c>
      <c r="E81" s="2" t="s">
        <v>271</v>
      </c>
      <c r="F81" s="2" t="s">
        <v>272</v>
      </c>
      <c r="G81" s="2">
        <v>0</v>
      </c>
      <c r="H81" s="2">
        <v>0</v>
      </c>
      <c r="I81" s="1">
        <v>0</v>
      </c>
      <c r="J81" s="3" t="s">
        <v>18</v>
      </c>
      <c r="K81" s="2" t="str">
        <f>J81*78378.00</f>
        <v>0</v>
      </c>
      <c r="L81" s="5"/>
    </row>
    <row r="82" spans="1:12" customHeight="1" ht="105" outlineLevel="4">
      <c r="A82" s="1"/>
      <c r="B82" s="1">
        <v>836327</v>
      </c>
      <c r="C82" s="1" t="s">
        <v>273</v>
      </c>
      <c r="D82" s="1" t="s">
        <v>274</v>
      </c>
      <c r="E82" s="2" t="s">
        <v>275</v>
      </c>
      <c r="F82" s="2" t="s">
        <v>276</v>
      </c>
      <c r="G82" s="2">
        <v>0</v>
      </c>
      <c r="H82" s="2">
        <v>0</v>
      </c>
      <c r="I82" s="1">
        <v>0</v>
      </c>
      <c r="J82" s="3" t="s">
        <v>18</v>
      </c>
      <c r="K82" s="2" t="str">
        <f>J82*165989.00</f>
        <v>0</v>
      </c>
      <c r="L82" s="5"/>
    </row>
    <row r="83" spans="1:12" customHeight="1" ht="105" outlineLevel="4">
      <c r="A83" s="1"/>
      <c r="B83" s="1">
        <v>873893</v>
      </c>
      <c r="C83" s="1" t="s">
        <v>277</v>
      </c>
      <c r="D83" s="1" t="s">
        <v>278</v>
      </c>
      <c r="E83" s="2" t="s">
        <v>279</v>
      </c>
      <c r="F83" s="2" t="s">
        <v>280</v>
      </c>
      <c r="G83" s="2">
        <v>1</v>
      </c>
      <c r="H83" s="2" t="s">
        <v>27</v>
      </c>
      <c r="I83" s="1">
        <v>0</v>
      </c>
      <c r="J83" s="3" t="s">
        <v>18</v>
      </c>
      <c r="K83" s="2" t="str">
        <f>J83*2886.00</f>
        <v>0</v>
      </c>
      <c r="L83" s="5"/>
    </row>
    <row r="84" spans="1:12" customHeight="1" ht="105" outlineLevel="4">
      <c r="A84" s="1"/>
      <c r="B84" s="1">
        <v>873894</v>
      </c>
      <c r="C84" s="1" t="s">
        <v>281</v>
      </c>
      <c r="D84" s="1" t="s">
        <v>282</v>
      </c>
      <c r="E84" s="2" t="s">
        <v>283</v>
      </c>
      <c r="F84" s="2" t="s">
        <v>284</v>
      </c>
      <c r="G84" s="2">
        <v>1</v>
      </c>
      <c r="H84" s="2" t="s">
        <v>27</v>
      </c>
      <c r="I84" s="1">
        <v>0</v>
      </c>
      <c r="J84" s="3" t="s">
        <v>18</v>
      </c>
      <c r="K84" s="2" t="str">
        <f>J84*3073.00</f>
        <v>0</v>
      </c>
      <c r="L84" s="5"/>
    </row>
    <row r="85" spans="1:12" customHeight="1" ht="105" outlineLevel="4">
      <c r="A85" s="1"/>
      <c r="B85" s="1">
        <v>873895</v>
      </c>
      <c r="C85" s="1" t="s">
        <v>285</v>
      </c>
      <c r="D85" s="1" t="s">
        <v>286</v>
      </c>
      <c r="E85" s="2" t="s">
        <v>287</v>
      </c>
      <c r="F85" s="2" t="s">
        <v>288</v>
      </c>
      <c r="G85" s="2">
        <v>1</v>
      </c>
      <c r="H85" s="2" t="s">
        <v>27</v>
      </c>
      <c r="I85" s="1">
        <v>0</v>
      </c>
      <c r="J85" s="3" t="s">
        <v>18</v>
      </c>
      <c r="K85" s="2" t="str">
        <f>J85*3238.00</f>
        <v>0</v>
      </c>
      <c r="L85" s="5"/>
    </row>
    <row r="86" spans="1:12" customHeight="1" ht="105" outlineLevel="4">
      <c r="A86" s="1"/>
      <c r="B86" s="1">
        <v>873896</v>
      </c>
      <c r="C86" s="1" t="s">
        <v>289</v>
      </c>
      <c r="D86" s="1" t="s">
        <v>290</v>
      </c>
      <c r="E86" s="2" t="s">
        <v>291</v>
      </c>
      <c r="F86" s="2" t="s">
        <v>292</v>
      </c>
      <c r="G86" s="2">
        <v>4</v>
      </c>
      <c r="H86" s="2" t="s">
        <v>27</v>
      </c>
      <c r="I86" s="1">
        <v>0</v>
      </c>
      <c r="J86" s="3" t="s">
        <v>18</v>
      </c>
      <c r="K86" s="2" t="str">
        <f>J86*3675.00</f>
        <v>0</v>
      </c>
      <c r="L86" s="5"/>
    </row>
    <row r="87" spans="1:12" customHeight="1" ht="105" outlineLevel="4">
      <c r="A87" s="1"/>
      <c r="B87" s="1">
        <v>873897</v>
      </c>
      <c r="C87" s="1" t="s">
        <v>293</v>
      </c>
      <c r="D87" s="1" t="s">
        <v>294</v>
      </c>
      <c r="E87" s="2" t="s">
        <v>295</v>
      </c>
      <c r="F87" s="2" t="s">
        <v>296</v>
      </c>
      <c r="G87" s="2">
        <v>1</v>
      </c>
      <c r="H87" s="2" t="s">
        <v>17</v>
      </c>
      <c r="I87" s="1">
        <v>0</v>
      </c>
      <c r="J87" s="3" t="s">
        <v>18</v>
      </c>
      <c r="K87" s="2" t="str">
        <f>J87*5933.00</f>
        <v>0</v>
      </c>
      <c r="L87" s="5"/>
    </row>
    <row r="88" spans="1:12" customHeight="1" ht="105" outlineLevel="4">
      <c r="A88" s="1"/>
      <c r="B88" s="1">
        <v>873898</v>
      </c>
      <c r="C88" s="1" t="s">
        <v>297</v>
      </c>
      <c r="D88" s="1" t="s">
        <v>298</v>
      </c>
      <c r="E88" s="2" t="s">
        <v>299</v>
      </c>
      <c r="F88" s="2" t="s">
        <v>300</v>
      </c>
      <c r="G88" s="2">
        <v>1</v>
      </c>
      <c r="H88" s="2" t="s">
        <v>17</v>
      </c>
      <c r="I88" s="1">
        <v>0</v>
      </c>
      <c r="J88" s="3" t="s">
        <v>18</v>
      </c>
      <c r="K88" s="2" t="str">
        <f>J88*7435.00</f>
        <v>0</v>
      </c>
      <c r="L88" s="5"/>
    </row>
    <row r="89" spans="1:12" customHeight="1" ht="105" outlineLevel="4">
      <c r="A89" s="1"/>
      <c r="B89" s="1">
        <v>873899</v>
      </c>
      <c r="C89" s="1" t="s">
        <v>301</v>
      </c>
      <c r="D89" s="1" t="s">
        <v>302</v>
      </c>
      <c r="E89" s="2" t="s">
        <v>303</v>
      </c>
      <c r="F89" s="2" t="s">
        <v>304</v>
      </c>
      <c r="G89" s="2">
        <v>0</v>
      </c>
      <c r="H89" s="2">
        <v>9</v>
      </c>
      <c r="I89" s="1">
        <v>0</v>
      </c>
      <c r="J89" s="3" t="s">
        <v>18</v>
      </c>
      <c r="K89" s="2" t="str">
        <f>J89*10521.80</f>
        <v>0</v>
      </c>
      <c r="L89" s="5"/>
    </row>
    <row r="90" spans="1:12" outlineLevel="2">
      <c r="A90" s="8" t="s">
        <v>305</v>
      </c>
      <c r="B90" s="8"/>
      <c r="C90" s="8"/>
      <c r="D90" s="8"/>
      <c r="E90" s="8"/>
      <c r="F90" s="8"/>
      <c r="G90" s="8"/>
      <c r="H90" s="8"/>
      <c r="I90" s="8"/>
      <c r="J90" s="8"/>
      <c r="K90" s="8"/>
      <c r="L90" s="5"/>
    </row>
    <row r="91" spans="1:12" customHeight="1" ht="105" outlineLevel="4">
      <c r="A91" s="1"/>
      <c r="B91" s="1">
        <v>822032</v>
      </c>
      <c r="C91" s="1" t="s">
        <v>306</v>
      </c>
      <c r="D91" s="1" t="s">
        <v>307</v>
      </c>
      <c r="E91" s="2" t="s">
        <v>308</v>
      </c>
      <c r="F91" s="2" t="s">
        <v>309</v>
      </c>
      <c r="G91" s="2" t="s">
        <v>17</v>
      </c>
      <c r="H91" s="2">
        <v>0</v>
      </c>
      <c r="I91" s="1">
        <v>0</v>
      </c>
      <c r="J91" s="3" t="s">
        <v>18</v>
      </c>
      <c r="K91" s="2" t="str">
        <f>J91*1303.89</f>
        <v>0</v>
      </c>
      <c r="L91" s="5"/>
    </row>
    <row r="92" spans="1:12" customHeight="1" ht="105" outlineLevel="4">
      <c r="A92" s="1"/>
      <c r="B92" s="1">
        <v>822034</v>
      </c>
      <c r="C92" s="1" t="s">
        <v>310</v>
      </c>
      <c r="D92" s="1" t="s">
        <v>311</v>
      </c>
      <c r="E92" s="2" t="s">
        <v>312</v>
      </c>
      <c r="F92" s="2" t="s">
        <v>313</v>
      </c>
      <c r="G92" s="2">
        <v>6</v>
      </c>
      <c r="H92" s="2">
        <v>0</v>
      </c>
      <c r="I92" s="1">
        <v>0</v>
      </c>
      <c r="J92" s="3" t="s">
        <v>18</v>
      </c>
      <c r="K92" s="2" t="str">
        <f>J92*2196.18</f>
        <v>0</v>
      </c>
      <c r="L92" s="5"/>
    </row>
    <row r="93" spans="1:12" customHeight="1" ht="105" outlineLevel="4">
      <c r="A93" s="1"/>
      <c r="B93" s="1">
        <v>822035</v>
      </c>
      <c r="C93" s="1" t="s">
        <v>314</v>
      </c>
      <c r="D93" s="1" t="s">
        <v>315</v>
      </c>
      <c r="E93" s="2" t="s">
        <v>316</v>
      </c>
      <c r="F93" s="2" t="s">
        <v>317</v>
      </c>
      <c r="G93" s="2" t="s">
        <v>17</v>
      </c>
      <c r="H93" s="2">
        <v>0</v>
      </c>
      <c r="I93" s="1">
        <v>0</v>
      </c>
      <c r="J93" s="3" t="s">
        <v>18</v>
      </c>
      <c r="K93" s="2" t="str">
        <f>J93*2375.52</f>
        <v>0</v>
      </c>
      <c r="L93" s="5"/>
    </row>
    <row r="94" spans="1:12" customHeight="1" ht="105" outlineLevel="4">
      <c r="A94" s="1"/>
      <c r="B94" s="1">
        <v>822033</v>
      </c>
      <c r="C94" s="1" t="s">
        <v>318</v>
      </c>
      <c r="D94" s="1" t="s">
        <v>319</v>
      </c>
      <c r="E94" s="2" t="s">
        <v>320</v>
      </c>
      <c r="F94" s="2" t="s">
        <v>321</v>
      </c>
      <c r="G94" s="2" t="s">
        <v>17</v>
      </c>
      <c r="H94" s="2">
        <v>0</v>
      </c>
      <c r="I94" s="1">
        <v>0</v>
      </c>
      <c r="J94" s="3" t="s">
        <v>18</v>
      </c>
      <c r="K94" s="2" t="str">
        <f>J94*1993.32</f>
        <v>0</v>
      </c>
      <c r="L94" s="5"/>
    </row>
    <row r="95" spans="1:12" customHeight="1" ht="105" outlineLevel="4">
      <c r="A95" s="1"/>
      <c r="B95" s="1">
        <v>822036</v>
      </c>
      <c r="C95" s="1" t="s">
        <v>322</v>
      </c>
      <c r="D95" s="1" t="s">
        <v>323</v>
      </c>
      <c r="E95" s="2" t="s">
        <v>324</v>
      </c>
      <c r="F95" s="2" t="s">
        <v>325</v>
      </c>
      <c r="G95" s="2">
        <v>6</v>
      </c>
      <c r="H95" s="2">
        <v>0</v>
      </c>
      <c r="I95" s="1">
        <v>0</v>
      </c>
      <c r="J95" s="3" t="s">
        <v>18</v>
      </c>
      <c r="K95" s="2" t="str">
        <f>J95*3852.87</f>
        <v>0</v>
      </c>
      <c r="L95" s="5"/>
    </row>
    <row r="96" spans="1:12" customHeight="1" ht="105" outlineLevel="4">
      <c r="A96" s="1"/>
      <c r="B96" s="1">
        <v>822037</v>
      </c>
      <c r="C96" s="1" t="s">
        <v>326</v>
      </c>
      <c r="D96" s="1" t="s">
        <v>327</v>
      </c>
      <c r="E96" s="2" t="s">
        <v>328</v>
      </c>
      <c r="F96" s="2" t="s">
        <v>84</v>
      </c>
      <c r="G96" s="2">
        <v>5</v>
      </c>
      <c r="H96" s="2">
        <v>0</v>
      </c>
      <c r="I96" s="1">
        <v>0</v>
      </c>
      <c r="J96" s="3" t="s">
        <v>18</v>
      </c>
      <c r="K96" s="2" t="str">
        <f>J96*4580.52</f>
        <v>0</v>
      </c>
      <c r="L96" s="5"/>
    </row>
    <row r="97" spans="1:12" outlineLevel="2">
      <c r="A97" s="8" t="s">
        <v>329</v>
      </c>
      <c r="B97" s="8"/>
      <c r="C97" s="8"/>
      <c r="D97" s="8"/>
      <c r="E97" s="8"/>
      <c r="F97" s="8"/>
      <c r="G97" s="8"/>
      <c r="H97" s="8"/>
      <c r="I97" s="8"/>
      <c r="J97" s="8"/>
      <c r="K97" s="8"/>
      <c r="L97" s="5"/>
    </row>
    <row r="98" spans="1:12" customHeight="1" ht="105" outlineLevel="4">
      <c r="A98" s="1"/>
      <c r="B98" s="1">
        <v>858844</v>
      </c>
      <c r="C98" s="1" t="s">
        <v>330</v>
      </c>
      <c r="D98" s="1" t="s">
        <v>331</v>
      </c>
      <c r="E98" s="2" t="s">
        <v>332</v>
      </c>
      <c r="F98" s="2" t="s">
        <v>333</v>
      </c>
      <c r="G98" s="2">
        <v>0</v>
      </c>
      <c r="H98" s="2">
        <v>0</v>
      </c>
      <c r="I98" s="1">
        <v>0</v>
      </c>
      <c r="J98" s="3" t="s">
        <v>18</v>
      </c>
      <c r="K98" s="2" t="str">
        <f>J98*2289.05</f>
        <v>0</v>
      </c>
      <c r="L98" s="5"/>
    </row>
    <row r="99" spans="1:12" customHeight="1" ht="105" outlineLevel="4">
      <c r="A99" s="1"/>
      <c r="B99" s="1">
        <v>858845</v>
      </c>
      <c r="C99" s="1" t="s">
        <v>334</v>
      </c>
      <c r="D99" s="1" t="s">
        <v>335</v>
      </c>
      <c r="E99" s="2" t="s">
        <v>336</v>
      </c>
      <c r="F99" s="2" t="s">
        <v>337</v>
      </c>
      <c r="G99" s="2">
        <v>4</v>
      </c>
      <c r="H99" s="2">
        <v>0</v>
      </c>
      <c r="I99" s="1">
        <v>0</v>
      </c>
      <c r="J99" s="3" t="s">
        <v>18</v>
      </c>
      <c r="K99" s="2" t="str">
        <f>J99*2366.17</f>
        <v>0</v>
      </c>
      <c r="L99" s="5"/>
    </row>
    <row r="100" spans="1:12" customHeight="1" ht="105" outlineLevel="4">
      <c r="A100" s="1"/>
      <c r="B100" s="1">
        <v>858846</v>
      </c>
      <c r="C100" s="1" t="s">
        <v>338</v>
      </c>
      <c r="D100" s="1" t="s">
        <v>339</v>
      </c>
      <c r="E100" s="2" t="s">
        <v>340</v>
      </c>
      <c r="F100" s="2" t="s">
        <v>341</v>
      </c>
      <c r="G100" s="2">
        <v>4</v>
      </c>
      <c r="H100" s="2">
        <v>0</v>
      </c>
      <c r="I100" s="1">
        <v>0</v>
      </c>
      <c r="J100" s="3" t="s">
        <v>18</v>
      </c>
      <c r="K100" s="2" t="str">
        <f>J100*2483.40</f>
        <v>0</v>
      </c>
      <c r="L100" s="5"/>
    </row>
    <row r="101" spans="1:12" customHeight="1" ht="105" outlineLevel="4">
      <c r="A101" s="1"/>
      <c r="B101" s="1">
        <v>858847</v>
      </c>
      <c r="C101" s="1" t="s">
        <v>342</v>
      </c>
      <c r="D101" s="1" t="s">
        <v>343</v>
      </c>
      <c r="E101" s="2" t="s">
        <v>344</v>
      </c>
      <c r="F101" s="2" t="s">
        <v>345</v>
      </c>
      <c r="G101" s="2">
        <v>5</v>
      </c>
      <c r="H101" s="2">
        <v>0</v>
      </c>
      <c r="I101" s="1">
        <v>0</v>
      </c>
      <c r="J101" s="3" t="s">
        <v>18</v>
      </c>
      <c r="K101" s="2" t="str">
        <f>J101*1319.99</f>
        <v>0</v>
      </c>
      <c r="L101" s="5"/>
    </row>
    <row r="102" spans="1:12" customHeight="1" ht="105" outlineLevel="4">
      <c r="A102" s="1"/>
      <c r="B102" s="1">
        <v>858848</v>
      </c>
      <c r="C102" s="1" t="s">
        <v>346</v>
      </c>
      <c r="D102" s="1" t="s">
        <v>347</v>
      </c>
      <c r="E102" s="2" t="s">
        <v>348</v>
      </c>
      <c r="F102" s="2" t="s">
        <v>349</v>
      </c>
      <c r="G102" s="2">
        <v>2</v>
      </c>
      <c r="H102" s="2">
        <v>0</v>
      </c>
      <c r="I102" s="1">
        <v>0</v>
      </c>
      <c r="J102" s="3" t="s">
        <v>18</v>
      </c>
      <c r="K102" s="2" t="str">
        <f>J102*1365.17</f>
        <v>0</v>
      </c>
      <c r="L102" s="5"/>
    </row>
    <row r="103" spans="1:12" customHeight="1" ht="105" outlineLevel="4">
      <c r="A103" s="1"/>
      <c r="B103" s="1">
        <v>858849</v>
      </c>
      <c r="C103" s="1" t="s">
        <v>350</v>
      </c>
      <c r="D103" s="1" t="s">
        <v>351</v>
      </c>
      <c r="E103" s="2" t="s">
        <v>352</v>
      </c>
      <c r="F103" s="2" t="s">
        <v>353</v>
      </c>
      <c r="G103" s="2">
        <v>6</v>
      </c>
      <c r="H103" s="2">
        <v>0</v>
      </c>
      <c r="I103" s="1">
        <v>0</v>
      </c>
      <c r="J103" s="3" t="s">
        <v>18</v>
      </c>
      <c r="K103" s="2" t="str">
        <f>J103*1917.05</f>
        <v>0</v>
      </c>
      <c r="L103" s="5"/>
    </row>
    <row r="104" spans="1:12" customHeight="1" ht="105" outlineLevel="4">
      <c r="A104" s="1"/>
      <c r="B104" s="1">
        <v>858850</v>
      </c>
      <c r="C104" s="1" t="s">
        <v>354</v>
      </c>
      <c r="D104" s="1" t="s">
        <v>355</v>
      </c>
      <c r="E104" s="2" t="s">
        <v>356</v>
      </c>
      <c r="F104" s="2" t="s">
        <v>357</v>
      </c>
      <c r="G104" s="2">
        <v>6</v>
      </c>
      <c r="H104" s="2">
        <v>0</v>
      </c>
      <c r="I104" s="1">
        <v>0</v>
      </c>
      <c r="J104" s="3" t="s">
        <v>18</v>
      </c>
      <c r="K104" s="2" t="str">
        <f>J104*2088.10</f>
        <v>0</v>
      </c>
      <c r="L104" s="5"/>
    </row>
    <row r="105" spans="1:12" customHeight="1" ht="105" outlineLevel="4">
      <c r="A105" s="1"/>
      <c r="B105" s="1">
        <v>858851</v>
      </c>
      <c r="C105" s="1" t="s">
        <v>358</v>
      </c>
      <c r="D105" s="1" t="s">
        <v>359</v>
      </c>
      <c r="E105" s="2" t="s">
        <v>360</v>
      </c>
      <c r="F105" s="2" t="s">
        <v>361</v>
      </c>
      <c r="G105" s="2">
        <v>4</v>
      </c>
      <c r="H105" s="2">
        <v>0</v>
      </c>
      <c r="I105" s="1">
        <v>0</v>
      </c>
      <c r="J105" s="3" t="s">
        <v>18</v>
      </c>
      <c r="K105" s="2" t="str">
        <f>J105*2130.05</f>
        <v>0</v>
      </c>
      <c r="L105" s="5"/>
    </row>
    <row r="106" spans="1:12" customHeight="1" ht="105" outlineLevel="4">
      <c r="A106" s="1"/>
      <c r="B106" s="1">
        <v>874014</v>
      </c>
      <c r="C106" s="1" t="s">
        <v>362</v>
      </c>
      <c r="D106" s="1" t="s">
        <v>363</v>
      </c>
      <c r="E106" s="2" t="s">
        <v>364</v>
      </c>
      <c r="F106" s="2" t="s">
        <v>365</v>
      </c>
      <c r="G106" s="2">
        <v>0</v>
      </c>
      <c r="H106" s="2">
        <v>0</v>
      </c>
      <c r="I106" s="1">
        <v>0</v>
      </c>
      <c r="J106" s="3" t="s">
        <v>18</v>
      </c>
      <c r="K106" s="2" t="str">
        <f>J106*2678.70</f>
        <v>0</v>
      </c>
      <c r="L106" s="5"/>
    </row>
    <row r="107" spans="1:12" customHeight="1" ht="105" outlineLevel="4">
      <c r="A107" s="1"/>
      <c r="B107" s="1">
        <v>882311</v>
      </c>
      <c r="C107" s="1" t="s">
        <v>366</v>
      </c>
      <c r="D107" s="1" t="s">
        <v>367</v>
      </c>
      <c r="E107" s="2" t="s">
        <v>368</v>
      </c>
      <c r="F107" s="2" t="s">
        <v>369</v>
      </c>
      <c r="G107" s="2">
        <v>4</v>
      </c>
      <c r="H107" s="2">
        <v>0</v>
      </c>
      <c r="I107" s="1">
        <v>0</v>
      </c>
      <c r="J107" s="3" t="s">
        <v>18</v>
      </c>
      <c r="K107" s="2" t="str">
        <f>J107*422.55</f>
        <v>0</v>
      </c>
      <c r="L107" s="5"/>
    </row>
    <row r="108" spans="1:12" customHeight="1" ht="105" outlineLevel="4">
      <c r="A108" s="1"/>
      <c r="B108" s="1">
        <v>882312</v>
      </c>
      <c r="C108" s="1" t="s">
        <v>370</v>
      </c>
      <c r="D108" s="1" t="s">
        <v>371</v>
      </c>
      <c r="E108" s="2" t="s">
        <v>372</v>
      </c>
      <c r="F108" s="2" t="s">
        <v>369</v>
      </c>
      <c r="G108" s="2">
        <v>2</v>
      </c>
      <c r="H108" s="2">
        <v>0</v>
      </c>
      <c r="I108" s="1">
        <v>0</v>
      </c>
      <c r="J108" s="3" t="s">
        <v>18</v>
      </c>
      <c r="K108" s="2" t="str">
        <f>J108*422.55</f>
        <v>0</v>
      </c>
      <c r="L108" s="5"/>
    </row>
    <row r="109" spans="1:12" outlineLevel="4">
      <c r="A109" s="1"/>
      <c r="B109" s="1">
        <v>956639</v>
      </c>
      <c r="C109" s="1" t="s">
        <v>373</v>
      </c>
      <c r="D109" s="1" t="s">
        <v>374</v>
      </c>
      <c r="E109" s="2" t="s">
        <v>375</v>
      </c>
      <c r="F109" s="2" t="s">
        <v>376</v>
      </c>
      <c r="G109" s="2">
        <v>5</v>
      </c>
      <c r="H109" s="2">
        <v>0</v>
      </c>
      <c r="I109" s="1">
        <v>0</v>
      </c>
      <c r="J109" s="3" t="s">
        <v>18</v>
      </c>
      <c r="K109" s="2" t="str">
        <f>J109*2990.03</f>
        <v>0</v>
      </c>
      <c r="L109" s="5"/>
    </row>
    <row r="110" spans="1:12" outlineLevel="2">
      <c r="A110" s="8" t="s">
        <v>377</v>
      </c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5"/>
    </row>
    <row r="111" spans="1:12" outlineLevel="3">
      <c r="A111" s="9" t="s">
        <v>377</v>
      </c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5"/>
    </row>
    <row r="112" spans="1:12" outlineLevel="5">
      <c r="A112" s="1"/>
      <c r="B112" s="1">
        <v>958958</v>
      </c>
      <c r="C112" s="1" t="s">
        <v>378</v>
      </c>
      <c r="D112" s="1">
        <v>96052</v>
      </c>
      <c r="E112" s="2" t="s">
        <v>379</v>
      </c>
      <c r="F112" s="2" t="s">
        <v>380</v>
      </c>
      <c r="G112" s="2">
        <v>0</v>
      </c>
      <c r="H112" s="2">
        <v>0</v>
      </c>
      <c r="I112" s="1">
        <v>0</v>
      </c>
      <c r="J112" s="3" t="s">
        <v>18</v>
      </c>
      <c r="K112" s="2" t="str">
        <f>J112*1410.00</f>
        <v>0</v>
      </c>
      <c r="L112" s="5"/>
    </row>
    <row r="113" spans="1:12" outlineLevel="5">
      <c r="A113" s="1"/>
      <c r="B113" s="1">
        <v>958959</v>
      </c>
      <c r="C113" s="1" t="s">
        <v>381</v>
      </c>
      <c r="D113" s="1">
        <v>28010</v>
      </c>
      <c r="E113" s="2" t="s">
        <v>382</v>
      </c>
      <c r="F113" s="2" t="s">
        <v>383</v>
      </c>
      <c r="G113" s="2">
        <v>0</v>
      </c>
      <c r="H113" s="2">
        <v>0</v>
      </c>
      <c r="I113" s="1">
        <v>0</v>
      </c>
      <c r="J113" s="3" t="s">
        <v>18</v>
      </c>
      <c r="K113" s="2" t="str">
        <f>J113*1780.00</f>
        <v>0</v>
      </c>
      <c r="L113" s="5"/>
    </row>
    <row r="114" spans="1:12" outlineLevel="5">
      <c r="A114" s="1"/>
      <c r="B114" s="1">
        <v>958960</v>
      </c>
      <c r="C114" s="1" t="s">
        <v>384</v>
      </c>
      <c r="D114" s="1">
        <v>93112</v>
      </c>
      <c r="E114" s="2" t="s">
        <v>385</v>
      </c>
      <c r="F114" s="2" t="s">
        <v>386</v>
      </c>
      <c r="G114" s="2">
        <v>0</v>
      </c>
      <c r="H114" s="2">
        <v>0</v>
      </c>
      <c r="I114" s="1">
        <v>0</v>
      </c>
      <c r="J114" s="3" t="s">
        <v>18</v>
      </c>
      <c r="K114" s="2" t="str">
        <f>J114*1978.00</f>
        <v>0</v>
      </c>
      <c r="L114" s="5"/>
    </row>
    <row r="115" spans="1:12" outlineLevel="5">
      <c r="A115" s="1"/>
      <c r="B115" s="1">
        <v>958961</v>
      </c>
      <c r="C115" s="1" t="s">
        <v>387</v>
      </c>
      <c r="D115" s="1">
        <v>56969</v>
      </c>
      <c r="E115" s="2" t="s">
        <v>388</v>
      </c>
      <c r="F115" s="2" t="s">
        <v>389</v>
      </c>
      <c r="G115" s="2">
        <v>0</v>
      </c>
      <c r="H115" s="2">
        <v>0</v>
      </c>
      <c r="I115" s="1">
        <v>0</v>
      </c>
      <c r="J115" s="3" t="s">
        <v>18</v>
      </c>
      <c r="K115" s="2" t="str">
        <f>J115*2149.00</f>
        <v>0</v>
      </c>
      <c r="L115" s="5"/>
    </row>
    <row r="116" spans="1:12" outlineLevel="5">
      <c r="A116" s="1"/>
      <c r="B116" s="1">
        <v>958962</v>
      </c>
      <c r="C116" s="1" t="s">
        <v>390</v>
      </c>
      <c r="D116" s="1">
        <v>38490</v>
      </c>
      <c r="E116" s="2" t="s">
        <v>391</v>
      </c>
      <c r="F116" s="2" t="s">
        <v>392</v>
      </c>
      <c r="G116" s="2">
        <v>0</v>
      </c>
      <c r="H116" s="2">
        <v>0</v>
      </c>
      <c r="I116" s="1">
        <v>0</v>
      </c>
      <c r="J116" s="3" t="s">
        <v>18</v>
      </c>
      <c r="K116" s="2" t="str">
        <f>J116*1274.00</f>
        <v>0</v>
      </c>
      <c r="L116" s="5"/>
    </row>
    <row r="117" spans="1:12" outlineLevel="5">
      <c r="A117" s="1"/>
      <c r="B117" s="1">
        <v>958963</v>
      </c>
      <c r="C117" s="1" t="s">
        <v>393</v>
      </c>
      <c r="D117" s="1">
        <v>61602</v>
      </c>
      <c r="E117" s="2" t="s">
        <v>394</v>
      </c>
      <c r="F117" s="2" t="s">
        <v>395</v>
      </c>
      <c r="G117" s="2">
        <v>0</v>
      </c>
      <c r="H117" s="2">
        <v>0</v>
      </c>
      <c r="I117" s="1">
        <v>0</v>
      </c>
      <c r="J117" s="3" t="s">
        <v>18</v>
      </c>
      <c r="K117" s="2" t="str">
        <f>J117*1567.00</f>
        <v>0</v>
      </c>
      <c r="L117" s="5"/>
    </row>
    <row r="118" spans="1:12" outlineLevel="5">
      <c r="A118" s="1"/>
      <c r="B118" s="1">
        <v>958964</v>
      </c>
      <c r="C118" s="1" t="s">
        <v>396</v>
      </c>
      <c r="D118" s="1">
        <v>41226</v>
      </c>
      <c r="E118" s="2" t="s">
        <v>397</v>
      </c>
      <c r="F118" s="2" t="s">
        <v>398</v>
      </c>
      <c r="G118" s="2">
        <v>0</v>
      </c>
      <c r="H118" s="2">
        <v>0</v>
      </c>
      <c r="I118" s="1">
        <v>0</v>
      </c>
      <c r="J118" s="3" t="s">
        <v>18</v>
      </c>
      <c r="K118" s="2" t="str">
        <f>J118*2557.00</f>
        <v>0</v>
      </c>
      <c r="L118" s="5"/>
    </row>
    <row r="119" spans="1:12" outlineLevel="5">
      <c r="A119" s="1"/>
      <c r="B119" s="1">
        <v>958965</v>
      </c>
      <c r="C119" s="1" t="s">
        <v>399</v>
      </c>
      <c r="D119" s="1">
        <v>47483</v>
      </c>
      <c r="E119" s="2" t="s">
        <v>400</v>
      </c>
      <c r="F119" s="2" t="s">
        <v>401</v>
      </c>
      <c r="G119" s="2">
        <v>0</v>
      </c>
      <c r="H119" s="2">
        <v>0</v>
      </c>
      <c r="I119" s="1">
        <v>0</v>
      </c>
      <c r="J119" s="3" t="s">
        <v>18</v>
      </c>
      <c r="K119" s="2" t="str">
        <f>J119*2677.00</f>
        <v>0</v>
      </c>
      <c r="L119" s="5"/>
    </row>
    <row r="120" spans="1:12" outlineLevel="5">
      <c r="A120" s="1"/>
      <c r="B120" s="1">
        <v>958966</v>
      </c>
      <c r="C120" s="1" t="s">
        <v>402</v>
      </c>
      <c r="D120" s="1">
        <v>79114</v>
      </c>
      <c r="E120" s="2" t="s">
        <v>403</v>
      </c>
      <c r="F120" s="2" t="s">
        <v>404</v>
      </c>
      <c r="G120" s="2">
        <v>0</v>
      </c>
      <c r="H120" s="2">
        <v>0</v>
      </c>
      <c r="I120" s="1">
        <v>0</v>
      </c>
      <c r="J120" s="3" t="s">
        <v>18</v>
      </c>
      <c r="K120" s="2" t="str">
        <f>J120*2281.00</f>
        <v>0</v>
      </c>
      <c r="L120" s="5"/>
    </row>
    <row r="121" spans="1:12" outlineLevel="5">
      <c r="A121" s="1"/>
      <c r="B121" s="1">
        <v>958967</v>
      </c>
      <c r="C121" s="1" t="s">
        <v>405</v>
      </c>
      <c r="D121" s="1">
        <v>39503</v>
      </c>
      <c r="E121" s="2" t="s">
        <v>406</v>
      </c>
      <c r="F121" s="2" t="s">
        <v>407</v>
      </c>
      <c r="G121" s="2">
        <v>0</v>
      </c>
      <c r="H121" s="2">
        <v>0</v>
      </c>
      <c r="I121" s="1">
        <v>0</v>
      </c>
      <c r="J121" s="3" t="s">
        <v>18</v>
      </c>
      <c r="K121" s="2" t="str">
        <f>J121*2408.00</f>
        <v>0</v>
      </c>
      <c r="L121" s="5"/>
    </row>
    <row r="122" spans="1:12" outlineLevel="3">
      <c r="A122" s="9" t="s">
        <v>408</v>
      </c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5"/>
    </row>
    <row r="123" spans="1:12" outlineLevel="5">
      <c r="A123" s="1"/>
      <c r="B123" s="1">
        <v>958947</v>
      </c>
      <c r="C123" s="1" t="s">
        <v>409</v>
      </c>
      <c r="D123" s="1">
        <v>30971</v>
      </c>
      <c r="E123" s="2" t="s">
        <v>410</v>
      </c>
      <c r="F123" s="2" t="s">
        <v>411</v>
      </c>
      <c r="G123" s="2">
        <v>0</v>
      </c>
      <c r="H123" s="2">
        <v>0</v>
      </c>
      <c r="I123" s="1">
        <v>0</v>
      </c>
      <c r="J123" s="3" t="s">
        <v>18</v>
      </c>
      <c r="K123" s="2" t="str">
        <f>J123*8469.00</f>
        <v>0</v>
      </c>
      <c r="L123" s="5"/>
    </row>
    <row r="124" spans="1:12" outlineLevel="5">
      <c r="A124" s="1"/>
      <c r="B124" s="1">
        <v>958948</v>
      </c>
      <c r="C124" s="1" t="s">
        <v>412</v>
      </c>
      <c r="D124" s="1">
        <v>76318</v>
      </c>
      <c r="E124" s="2" t="s">
        <v>413</v>
      </c>
      <c r="F124" s="2" t="s">
        <v>179</v>
      </c>
      <c r="G124" s="2">
        <v>0</v>
      </c>
      <c r="H124" s="2">
        <v>0</v>
      </c>
      <c r="I124" s="1">
        <v>0</v>
      </c>
      <c r="J124" s="3" t="s">
        <v>18</v>
      </c>
      <c r="K124" s="2" t="str">
        <f>J124*8863.00</f>
        <v>0</v>
      </c>
      <c r="L124" s="5"/>
    </row>
    <row r="125" spans="1:12" outlineLevel="5">
      <c r="A125" s="1"/>
      <c r="B125" s="1">
        <v>958949</v>
      </c>
      <c r="C125" s="1" t="s">
        <v>414</v>
      </c>
      <c r="D125" s="1">
        <v>19240</v>
      </c>
      <c r="E125" s="2" t="s">
        <v>415</v>
      </c>
      <c r="F125" s="2" t="s">
        <v>416</v>
      </c>
      <c r="G125" s="2">
        <v>0</v>
      </c>
      <c r="H125" s="2">
        <v>0</v>
      </c>
      <c r="I125" s="1">
        <v>0</v>
      </c>
      <c r="J125" s="3" t="s">
        <v>18</v>
      </c>
      <c r="K125" s="2" t="str">
        <f>J125*4152.00</f>
        <v>0</v>
      </c>
      <c r="L125" s="5"/>
    </row>
    <row r="126" spans="1:12" outlineLevel="5">
      <c r="A126" s="1"/>
      <c r="B126" s="1">
        <v>958950</v>
      </c>
      <c r="C126" s="1" t="s">
        <v>417</v>
      </c>
      <c r="D126" s="1">
        <v>59350</v>
      </c>
      <c r="E126" s="2" t="s">
        <v>418</v>
      </c>
      <c r="F126" s="2" t="s">
        <v>419</v>
      </c>
      <c r="G126" s="2">
        <v>0</v>
      </c>
      <c r="H126" s="2">
        <v>0</v>
      </c>
      <c r="I126" s="1">
        <v>0</v>
      </c>
      <c r="J126" s="3" t="s">
        <v>18</v>
      </c>
      <c r="K126" s="2" t="str">
        <f>J126*6051.00</f>
        <v>0</v>
      </c>
      <c r="L126" s="5"/>
    </row>
    <row r="127" spans="1:12" outlineLevel="5">
      <c r="A127" s="1"/>
      <c r="B127" s="1">
        <v>958951</v>
      </c>
      <c r="C127" s="1" t="s">
        <v>420</v>
      </c>
      <c r="D127" s="1">
        <v>71918</v>
      </c>
      <c r="E127" s="2" t="s">
        <v>421</v>
      </c>
      <c r="F127" s="2" t="s">
        <v>188</v>
      </c>
      <c r="G127" s="2">
        <v>0</v>
      </c>
      <c r="H127" s="2">
        <v>0</v>
      </c>
      <c r="I127" s="1">
        <v>0</v>
      </c>
      <c r="J127" s="3" t="s">
        <v>18</v>
      </c>
      <c r="K127" s="2" t="str">
        <f>J127*6445.00</f>
        <v>0</v>
      </c>
      <c r="L127" s="5"/>
    </row>
    <row r="128" spans="1:12" outlineLevel="5">
      <c r="A128" s="1"/>
      <c r="B128" s="1">
        <v>958952</v>
      </c>
      <c r="C128" s="1" t="s">
        <v>422</v>
      </c>
      <c r="D128" s="1">
        <v>76576</v>
      </c>
      <c r="E128" s="2" t="s">
        <v>423</v>
      </c>
      <c r="F128" s="2" t="s">
        <v>424</v>
      </c>
      <c r="G128" s="2">
        <v>0</v>
      </c>
      <c r="H128" s="2">
        <v>0</v>
      </c>
      <c r="I128" s="1">
        <v>0</v>
      </c>
      <c r="J128" s="3" t="s">
        <v>18</v>
      </c>
      <c r="K128" s="2" t="str">
        <f>J128*7950.00</f>
        <v>0</v>
      </c>
      <c r="L128" s="5"/>
    </row>
    <row r="129" spans="1:12" outlineLevel="5">
      <c r="A129" s="1"/>
      <c r="B129" s="1">
        <v>958953</v>
      </c>
      <c r="C129" s="1" t="s">
        <v>425</v>
      </c>
      <c r="D129" s="1">
        <v>29814</v>
      </c>
      <c r="E129" s="2" t="s">
        <v>426</v>
      </c>
      <c r="F129" s="2" t="s">
        <v>197</v>
      </c>
      <c r="G129" s="2">
        <v>0</v>
      </c>
      <c r="H129" s="2">
        <v>0</v>
      </c>
      <c r="I129" s="1">
        <v>0</v>
      </c>
      <c r="J129" s="3" t="s">
        <v>18</v>
      </c>
      <c r="K129" s="2" t="str">
        <f>J129*8344.00</f>
        <v>0</v>
      </c>
      <c r="L129" s="5"/>
    </row>
    <row r="130" spans="1:12" outlineLevel="5">
      <c r="A130" s="1"/>
      <c r="B130" s="1">
        <v>958954</v>
      </c>
      <c r="C130" s="1" t="s">
        <v>427</v>
      </c>
      <c r="D130" s="1">
        <v>20724</v>
      </c>
      <c r="E130" s="2" t="s">
        <v>428</v>
      </c>
      <c r="F130" s="2" t="s">
        <v>429</v>
      </c>
      <c r="G130" s="2">
        <v>0</v>
      </c>
      <c r="H130" s="2">
        <v>0</v>
      </c>
      <c r="I130" s="1">
        <v>0</v>
      </c>
      <c r="J130" s="3" t="s">
        <v>18</v>
      </c>
      <c r="K130" s="2" t="str">
        <f>J130*2992.00</f>
        <v>0</v>
      </c>
      <c r="L130" s="5"/>
    </row>
    <row r="131" spans="1:12" outlineLevel="5">
      <c r="A131" s="1"/>
      <c r="B131" s="1">
        <v>958955</v>
      </c>
      <c r="C131" s="1" t="s">
        <v>430</v>
      </c>
      <c r="D131" s="1">
        <v>49541</v>
      </c>
      <c r="E131" s="2" t="s">
        <v>431</v>
      </c>
      <c r="F131" s="2" t="s">
        <v>432</v>
      </c>
      <c r="G131" s="2">
        <v>0</v>
      </c>
      <c r="H131" s="2">
        <v>0</v>
      </c>
      <c r="I131" s="1">
        <v>0</v>
      </c>
      <c r="J131" s="3" t="s">
        <v>18</v>
      </c>
      <c r="K131" s="2" t="str">
        <f>J131*3251.00</f>
        <v>0</v>
      </c>
      <c r="L131" s="5"/>
    </row>
    <row r="132" spans="1:12" outlineLevel="5">
      <c r="A132" s="1"/>
      <c r="B132" s="1">
        <v>958956</v>
      </c>
      <c r="C132" s="1" t="s">
        <v>433</v>
      </c>
      <c r="D132" s="1">
        <v>37796</v>
      </c>
      <c r="E132" s="2" t="s">
        <v>434</v>
      </c>
      <c r="F132" s="2" t="s">
        <v>435</v>
      </c>
      <c r="G132" s="2">
        <v>0</v>
      </c>
      <c r="H132" s="2">
        <v>0</v>
      </c>
      <c r="I132" s="1">
        <v>0</v>
      </c>
      <c r="J132" s="3" t="s">
        <v>18</v>
      </c>
      <c r="K132" s="2" t="str">
        <f>J132*4131.00</f>
        <v>0</v>
      </c>
      <c r="L132" s="5"/>
    </row>
    <row r="133" spans="1:12" outlineLevel="5">
      <c r="A133" s="1"/>
      <c r="B133" s="1">
        <v>958957</v>
      </c>
      <c r="C133" s="1" t="s">
        <v>436</v>
      </c>
      <c r="D133" s="1">
        <v>32433</v>
      </c>
      <c r="E133" s="2" t="s">
        <v>437</v>
      </c>
      <c r="F133" s="2" t="s">
        <v>438</v>
      </c>
      <c r="G133" s="2">
        <v>0</v>
      </c>
      <c r="H133" s="2">
        <v>0</v>
      </c>
      <c r="I133" s="1">
        <v>0</v>
      </c>
      <c r="J133" s="3" t="s">
        <v>18</v>
      </c>
      <c r="K133" s="2" t="str">
        <f>J133*4388.00</f>
        <v>0</v>
      </c>
      <c r="L133" s="5"/>
    </row>
    <row r="134" spans="1:12" outlineLevel="1">
      <c r="A134" s="7" t="s">
        <v>439</v>
      </c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5"/>
    </row>
    <row r="135" spans="1:12" outlineLevel="2">
      <c r="A135" s="8" t="s">
        <v>440</v>
      </c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5"/>
    </row>
    <row r="136" spans="1:12" customHeight="1" ht="105" outlineLevel="4">
      <c r="A136" s="1"/>
      <c r="B136" s="1">
        <v>823311</v>
      </c>
      <c r="C136" s="1" t="s">
        <v>441</v>
      </c>
      <c r="D136" s="1" t="s">
        <v>442</v>
      </c>
      <c r="E136" s="2" t="s">
        <v>443</v>
      </c>
      <c r="F136" s="2" t="s">
        <v>444</v>
      </c>
      <c r="G136" s="2" t="s">
        <v>445</v>
      </c>
      <c r="H136" s="2">
        <v>0</v>
      </c>
      <c r="I136" s="1">
        <v>0</v>
      </c>
      <c r="J136" s="3" t="s">
        <v>18</v>
      </c>
      <c r="K136" s="2" t="str">
        <f>J136*194.04</f>
        <v>0</v>
      </c>
      <c r="L136" s="5"/>
    </row>
    <row r="137" spans="1:12" customHeight="1" ht="105" outlineLevel="4">
      <c r="A137" s="1"/>
      <c r="B137" s="1">
        <v>823312</v>
      </c>
      <c r="C137" s="1" t="s">
        <v>446</v>
      </c>
      <c r="D137" s="1" t="s">
        <v>447</v>
      </c>
      <c r="E137" s="2" t="s">
        <v>448</v>
      </c>
      <c r="F137" s="2" t="s">
        <v>449</v>
      </c>
      <c r="G137" s="2">
        <v>0</v>
      </c>
      <c r="H137" s="2">
        <v>0</v>
      </c>
      <c r="I137" s="1">
        <v>0</v>
      </c>
      <c r="J137" s="3" t="s">
        <v>18</v>
      </c>
      <c r="K137" s="2" t="str">
        <f>J137*323.40</f>
        <v>0</v>
      </c>
      <c r="L137" s="5"/>
    </row>
    <row r="138" spans="1:12" customHeight="1" ht="105" outlineLevel="4">
      <c r="A138" s="1"/>
      <c r="B138" s="1">
        <v>823313</v>
      </c>
      <c r="C138" s="1" t="s">
        <v>450</v>
      </c>
      <c r="D138" s="1" t="s">
        <v>451</v>
      </c>
      <c r="E138" s="2" t="s">
        <v>452</v>
      </c>
      <c r="F138" s="2" t="s">
        <v>453</v>
      </c>
      <c r="G138" s="2">
        <v>0</v>
      </c>
      <c r="H138" s="2">
        <v>0</v>
      </c>
      <c r="I138" s="1">
        <v>0</v>
      </c>
      <c r="J138" s="3" t="s">
        <v>18</v>
      </c>
      <c r="K138" s="2" t="str">
        <f>J138*602.70</f>
        <v>0</v>
      </c>
      <c r="L138" s="5"/>
    </row>
    <row r="139" spans="1:12" customHeight="1" ht="105" outlineLevel="4">
      <c r="A139" s="1"/>
      <c r="B139" s="1">
        <v>823314</v>
      </c>
      <c r="C139" s="1" t="s">
        <v>454</v>
      </c>
      <c r="D139" s="1" t="s">
        <v>455</v>
      </c>
      <c r="E139" s="2" t="s">
        <v>456</v>
      </c>
      <c r="F139" s="2" t="s">
        <v>457</v>
      </c>
      <c r="G139" s="2">
        <v>0</v>
      </c>
      <c r="H139" s="2">
        <v>0</v>
      </c>
      <c r="I139" s="1">
        <v>0</v>
      </c>
      <c r="J139" s="3" t="s">
        <v>18</v>
      </c>
      <c r="K139" s="2" t="str">
        <f>J139*992.25</f>
        <v>0</v>
      </c>
      <c r="L139" s="5"/>
    </row>
    <row r="140" spans="1:12" outlineLevel="4">
      <c r="A140" s="1"/>
      <c r="B140" s="1">
        <v>959593</v>
      </c>
      <c r="C140" s="1" t="s">
        <v>458</v>
      </c>
      <c r="D140" s="1">
        <v>13616</v>
      </c>
      <c r="E140" s="2" t="s">
        <v>459</v>
      </c>
      <c r="F140" s="2" t="s">
        <v>460</v>
      </c>
      <c r="G140" s="2">
        <v>0</v>
      </c>
      <c r="H140" s="2">
        <v>0</v>
      </c>
      <c r="I140" s="1">
        <v>0</v>
      </c>
      <c r="J140" s="3" t="s">
        <v>18</v>
      </c>
      <c r="K140" s="2" t="str">
        <f>J140*6188.00</f>
        <v>0</v>
      </c>
      <c r="L140" s="5"/>
    </row>
    <row r="141" spans="1:12" outlineLevel="4">
      <c r="A141" s="1"/>
      <c r="B141" s="1">
        <v>959594</v>
      </c>
      <c r="C141" s="1" t="s">
        <v>461</v>
      </c>
      <c r="D141" s="1">
        <v>53176</v>
      </c>
      <c r="E141" s="2" t="s">
        <v>462</v>
      </c>
      <c r="F141" s="2" t="s">
        <v>463</v>
      </c>
      <c r="G141" s="2">
        <v>0</v>
      </c>
      <c r="H141" s="2">
        <v>0</v>
      </c>
      <c r="I141" s="1">
        <v>0</v>
      </c>
      <c r="J141" s="3" t="s">
        <v>18</v>
      </c>
      <c r="K141" s="2" t="str">
        <f>J141*559.50</f>
        <v>0</v>
      </c>
      <c r="L141" s="5"/>
    </row>
    <row r="142" spans="1:12" outlineLevel="4">
      <c r="A142" s="1"/>
      <c r="B142" s="1">
        <v>959595</v>
      </c>
      <c r="C142" s="1" t="s">
        <v>464</v>
      </c>
      <c r="D142" s="1">
        <v>13322</v>
      </c>
      <c r="E142" s="2" t="s">
        <v>465</v>
      </c>
      <c r="F142" s="2" t="s">
        <v>466</v>
      </c>
      <c r="G142" s="2">
        <v>0</v>
      </c>
      <c r="H142" s="2">
        <v>0</v>
      </c>
      <c r="I142" s="1">
        <v>0</v>
      </c>
      <c r="J142" s="3" t="s">
        <v>18</v>
      </c>
      <c r="K142" s="2" t="str">
        <f>J142*552.90</f>
        <v>0</v>
      </c>
      <c r="L142" s="5"/>
    </row>
    <row r="143" spans="1:12" outlineLevel="4">
      <c r="A143" s="1"/>
      <c r="B143" s="1">
        <v>959596</v>
      </c>
      <c r="C143" s="1" t="s">
        <v>467</v>
      </c>
      <c r="D143" s="1">
        <v>64054</v>
      </c>
      <c r="E143" s="2" t="s">
        <v>468</v>
      </c>
      <c r="F143" s="2" t="s">
        <v>469</v>
      </c>
      <c r="G143" s="2">
        <v>0</v>
      </c>
      <c r="H143" s="2">
        <v>0</v>
      </c>
      <c r="I143" s="1">
        <v>0</v>
      </c>
      <c r="J143" s="3" t="s">
        <v>18</v>
      </c>
      <c r="K143" s="2" t="str">
        <f>J143*8517.00</f>
        <v>0</v>
      </c>
      <c r="L143" s="5"/>
    </row>
    <row r="144" spans="1:12" outlineLevel="4">
      <c r="A144" s="1"/>
      <c r="B144" s="1">
        <v>959597</v>
      </c>
      <c r="C144" s="1" t="s">
        <v>470</v>
      </c>
      <c r="D144" s="1">
        <v>94754</v>
      </c>
      <c r="E144" s="2" t="s">
        <v>471</v>
      </c>
      <c r="F144" s="2" t="s">
        <v>472</v>
      </c>
      <c r="G144" s="2">
        <v>0</v>
      </c>
      <c r="H144" s="2">
        <v>0</v>
      </c>
      <c r="I144" s="1">
        <v>0</v>
      </c>
      <c r="J144" s="3" t="s">
        <v>18</v>
      </c>
      <c r="K144" s="2" t="str">
        <f>J144*817.70</f>
        <v>0</v>
      </c>
      <c r="L144" s="5"/>
    </row>
    <row r="145" spans="1:12" outlineLevel="4">
      <c r="A145" s="1"/>
      <c r="B145" s="1">
        <v>959598</v>
      </c>
      <c r="C145" s="1" t="s">
        <v>473</v>
      </c>
      <c r="D145" s="1">
        <v>27777</v>
      </c>
      <c r="E145" s="2" t="s">
        <v>474</v>
      </c>
      <c r="F145" s="2" t="s">
        <v>475</v>
      </c>
      <c r="G145" s="2">
        <v>0</v>
      </c>
      <c r="H145" s="2">
        <v>0</v>
      </c>
      <c r="I145" s="1">
        <v>0</v>
      </c>
      <c r="J145" s="3" t="s">
        <v>18</v>
      </c>
      <c r="K145" s="2" t="str">
        <f>J145*992.60</f>
        <v>0</v>
      </c>
      <c r="L145" s="5"/>
    </row>
    <row r="146" spans="1:12" outlineLevel="4">
      <c r="A146" s="1"/>
      <c r="B146" s="1">
        <v>959599</v>
      </c>
      <c r="C146" s="1" t="s">
        <v>476</v>
      </c>
      <c r="D146" s="1">
        <v>20738</v>
      </c>
      <c r="E146" s="2" t="s">
        <v>477</v>
      </c>
      <c r="F146" s="2" t="s">
        <v>478</v>
      </c>
      <c r="G146" s="2">
        <v>0</v>
      </c>
      <c r="H146" s="2">
        <v>0</v>
      </c>
      <c r="I146" s="1">
        <v>0</v>
      </c>
      <c r="J146" s="3" t="s">
        <v>18</v>
      </c>
      <c r="K146" s="2" t="str">
        <f>J146*651.60</f>
        <v>0</v>
      </c>
      <c r="L146" s="5"/>
    </row>
    <row r="147" spans="1:12" outlineLevel="4">
      <c r="A147" s="1"/>
      <c r="B147" s="1">
        <v>959600</v>
      </c>
      <c r="C147" s="1" t="s">
        <v>479</v>
      </c>
      <c r="D147" s="1">
        <v>68282</v>
      </c>
      <c r="E147" s="2" t="s">
        <v>480</v>
      </c>
      <c r="F147" s="2" t="s">
        <v>481</v>
      </c>
      <c r="G147" s="2">
        <v>0</v>
      </c>
      <c r="H147" s="2">
        <v>0</v>
      </c>
      <c r="I147" s="1">
        <v>0</v>
      </c>
      <c r="J147" s="3" t="s">
        <v>18</v>
      </c>
      <c r="K147" s="2" t="str">
        <f>J147*2025.00</f>
        <v>0</v>
      </c>
      <c r="L147" s="5"/>
    </row>
    <row r="148" spans="1:12" outlineLevel="4">
      <c r="A148" s="1"/>
      <c r="B148" s="1">
        <v>959601</v>
      </c>
      <c r="C148" s="1" t="s">
        <v>482</v>
      </c>
      <c r="D148" s="1">
        <v>87222</v>
      </c>
      <c r="E148" s="2" t="s">
        <v>483</v>
      </c>
      <c r="F148" s="2" t="s">
        <v>484</v>
      </c>
      <c r="G148" s="2">
        <v>0</v>
      </c>
      <c r="H148" s="2">
        <v>0</v>
      </c>
      <c r="I148" s="1">
        <v>0</v>
      </c>
      <c r="J148" s="3" t="s">
        <v>18</v>
      </c>
      <c r="K148" s="2" t="str">
        <f>J148*1353.00</f>
        <v>0</v>
      </c>
      <c r="L148" s="5"/>
    </row>
    <row r="149" spans="1:12" outlineLevel="4">
      <c r="A149" s="1"/>
      <c r="B149" s="1">
        <v>959602</v>
      </c>
      <c r="C149" s="1" t="s">
        <v>485</v>
      </c>
      <c r="D149" s="1">
        <v>28742</v>
      </c>
      <c r="E149" s="2" t="s">
        <v>486</v>
      </c>
      <c r="F149" s="2" t="s">
        <v>487</v>
      </c>
      <c r="G149" s="2">
        <v>0</v>
      </c>
      <c r="H149" s="2">
        <v>0</v>
      </c>
      <c r="I149" s="1">
        <v>0</v>
      </c>
      <c r="J149" s="3" t="s">
        <v>18</v>
      </c>
      <c r="K149" s="2" t="str">
        <f>J149*421.00</f>
        <v>0</v>
      </c>
      <c r="L149" s="5"/>
    </row>
    <row r="150" spans="1:12" outlineLevel="4">
      <c r="A150" s="1"/>
      <c r="B150" s="1">
        <v>959603</v>
      </c>
      <c r="C150" s="1" t="s">
        <v>488</v>
      </c>
      <c r="D150" s="1">
        <v>39099</v>
      </c>
      <c r="E150" s="2" t="s">
        <v>489</v>
      </c>
      <c r="F150" s="2" t="s">
        <v>490</v>
      </c>
      <c r="G150" s="2">
        <v>0</v>
      </c>
      <c r="H150" s="2">
        <v>0</v>
      </c>
      <c r="I150" s="1">
        <v>0</v>
      </c>
      <c r="J150" s="3" t="s">
        <v>18</v>
      </c>
      <c r="K150" s="2" t="str">
        <f>J150*1836.00</f>
        <v>0</v>
      </c>
      <c r="L150" s="5"/>
    </row>
    <row r="151" spans="1:12" outlineLevel="4">
      <c r="A151" s="1"/>
      <c r="B151" s="1">
        <v>959604</v>
      </c>
      <c r="C151" s="1" t="s">
        <v>491</v>
      </c>
      <c r="D151" s="1">
        <v>84737</v>
      </c>
      <c r="E151" s="2" t="s">
        <v>492</v>
      </c>
      <c r="F151" s="2" t="s">
        <v>493</v>
      </c>
      <c r="G151" s="2">
        <v>0</v>
      </c>
      <c r="H151" s="2">
        <v>0</v>
      </c>
      <c r="I151" s="1">
        <v>0</v>
      </c>
      <c r="J151" s="3" t="s">
        <v>18</v>
      </c>
      <c r="K151" s="2" t="str">
        <f>J151*1908.00</f>
        <v>0</v>
      </c>
      <c r="L151" s="5"/>
    </row>
    <row r="152" spans="1:12" customHeight="1" ht="105" outlineLevel="4">
      <c r="A152" s="1"/>
      <c r="B152" s="1">
        <v>869372</v>
      </c>
      <c r="C152" s="1" t="s">
        <v>494</v>
      </c>
      <c r="D152" s="1" t="s">
        <v>495</v>
      </c>
      <c r="E152" s="2" t="s">
        <v>496</v>
      </c>
      <c r="F152" s="2" t="s">
        <v>497</v>
      </c>
      <c r="G152" s="2" t="s">
        <v>27</v>
      </c>
      <c r="H152" s="2">
        <v>0</v>
      </c>
      <c r="I152" s="1">
        <v>0</v>
      </c>
      <c r="J152" s="3" t="s">
        <v>18</v>
      </c>
      <c r="K152" s="2" t="str">
        <f>J152*405.65</f>
        <v>0</v>
      </c>
      <c r="L152" s="5"/>
    </row>
    <row r="153" spans="1:12" customHeight="1" ht="105" outlineLevel="4">
      <c r="A153" s="1"/>
      <c r="B153" s="1">
        <v>870278</v>
      </c>
      <c r="C153" s="1" t="s">
        <v>498</v>
      </c>
      <c r="D153" s="1" t="s">
        <v>499</v>
      </c>
      <c r="E153" s="2" t="s">
        <v>500</v>
      </c>
      <c r="F153" s="2" t="s">
        <v>501</v>
      </c>
      <c r="G153" s="2">
        <v>0</v>
      </c>
      <c r="H153" s="2">
        <v>0</v>
      </c>
      <c r="I153" s="1">
        <v>0</v>
      </c>
      <c r="J153" s="3" t="s">
        <v>18</v>
      </c>
      <c r="K153" s="2" t="str">
        <f>J153*423.76</f>
        <v>0</v>
      </c>
      <c r="L153" s="5"/>
    </row>
    <row r="154" spans="1:12" customHeight="1" ht="105" outlineLevel="4">
      <c r="A154" s="1"/>
      <c r="B154" s="1">
        <v>870279</v>
      </c>
      <c r="C154" s="1" t="s">
        <v>502</v>
      </c>
      <c r="D154" s="1" t="s">
        <v>503</v>
      </c>
      <c r="E154" s="2" t="s">
        <v>504</v>
      </c>
      <c r="F154" s="2" t="s">
        <v>505</v>
      </c>
      <c r="G154" s="2">
        <v>4</v>
      </c>
      <c r="H154" s="2">
        <v>0</v>
      </c>
      <c r="I154" s="1">
        <v>0</v>
      </c>
      <c r="J154" s="3" t="s">
        <v>18</v>
      </c>
      <c r="K154" s="2" t="str">
        <f>J154*802.70</f>
        <v>0</v>
      </c>
      <c r="L154" s="5"/>
    </row>
    <row r="155" spans="1:12" customHeight="1" ht="105" outlineLevel="4">
      <c r="A155" s="1"/>
      <c r="B155" s="1">
        <v>870280</v>
      </c>
      <c r="C155" s="1" t="s">
        <v>506</v>
      </c>
      <c r="D155" s="1" t="s">
        <v>507</v>
      </c>
      <c r="E155" s="2" t="s">
        <v>508</v>
      </c>
      <c r="F155" s="2" t="s">
        <v>509</v>
      </c>
      <c r="G155" s="2">
        <v>0</v>
      </c>
      <c r="H155" s="2">
        <v>0</v>
      </c>
      <c r="I155" s="1">
        <v>0</v>
      </c>
      <c r="J155" s="3" t="s">
        <v>18</v>
      </c>
      <c r="K155" s="2" t="str">
        <f>J155*965.69</f>
        <v>0</v>
      </c>
      <c r="L155" s="5"/>
    </row>
    <row r="156" spans="1:12" customHeight="1" ht="105" outlineLevel="4">
      <c r="A156" s="1"/>
      <c r="B156" s="1">
        <v>870281</v>
      </c>
      <c r="C156" s="1" t="s">
        <v>510</v>
      </c>
      <c r="D156" s="1" t="s">
        <v>511</v>
      </c>
      <c r="E156" s="2" t="s">
        <v>512</v>
      </c>
      <c r="F156" s="2" t="s">
        <v>513</v>
      </c>
      <c r="G156" s="2" t="s">
        <v>17</v>
      </c>
      <c r="H156" s="2">
        <v>0</v>
      </c>
      <c r="I156" s="1">
        <v>0</v>
      </c>
      <c r="J156" s="3" t="s">
        <v>18</v>
      </c>
      <c r="K156" s="2" t="str">
        <f>J156*1412.11</f>
        <v>0</v>
      </c>
      <c r="L156" s="5"/>
    </row>
    <row r="157" spans="1:12" customHeight="1" ht="105" outlineLevel="4">
      <c r="A157" s="1"/>
      <c r="B157" s="1">
        <v>870282</v>
      </c>
      <c r="C157" s="1" t="s">
        <v>514</v>
      </c>
      <c r="D157" s="1" t="s">
        <v>515</v>
      </c>
      <c r="E157" s="2" t="s">
        <v>516</v>
      </c>
      <c r="F157" s="2" t="s">
        <v>517</v>
      </c>
      <c r="G157" s="2">
        <v>0</v>
      </c>
      <c r="H157" s="2">
        <v>0</v>
      </c>
      <c r="I157" s="1">
        <v>0</v>
      </c>
      <c r="J157" s="3" t="s">
        <v>18</v>
      </c>
      <c r="K157" s="2" t="str">
        <f>J157*1307.96</f>
        <v>0</v>
      </c>
      <c r="L157" s="5"/>
    </row>
    <row r="158" spans="1:12" outlineLevel="2">
      <c r="A158" s="8" t="s">
        <v>518</v>
      </c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5"/>
    </row>
    <row r="159" spans="1:12" customHeight="1" ht="105" outlineLevel="4">
      <c r="A159" s="1"/>
      <c r="B159" s="1">
        <v>822077</v>
      </c>
      <c r="C159" s="1" t="s">
        <v>519</v>
      </c>
      <c r="D159" s="1" t="s">
        <v>520</v>
      </c>
      <c r="E159" s="2" t="s">
        <v>521</v>
      </c>
      <c r="F159" s="2" t="s">
        <v>522</v>
      </c>
      <c r="G159" s="2" t="s">
        <v>445</v>
      </c>
      <c r="H159" s="2">
        <v>0</v>
      </c>
      <c r="I159" s="1">
        <v>0</v>
      </c>
      <c r="J159" s="3" t="s">
        <v>18</v>
      </c>
      <c r="K159" s="2" t="str">
        <f>J159*379.50</f>
        <v>0</v>
      </c>
      <c r="L159" s="5"/>
    </row>
    <row r="160" spans="1:12" customHeight="1" ht="105" outlineLevel="4">
      <c r="A160" s="1"/>
      <c r="B160" s="1">
        <v>822078</v>
      </c>
      <c r="C160" s="1" t="s">
        <v>523</v>
      </c>
      <c r="D160" s="1" t="s">
        <v>524</v>
      </c>
      <c r="E160" s="2" t="s">
        <v>525</v>
      </c>
      <c r="F160" s="2" t="s">
        <v>526</v>
      </c>
      <c r="G160" s="2" t="s">
        <v>445</v>
      </c>
      <c r="H160" s="2">
        <v>0</v>
      </c>
      <c r="I160" s="1">
        <v>0</v>
      </c>
      <c r="J160" s="3" t="s">
        <v>18</v>
      </c>
      <c r="K160" s="2" t="str">
        <f>J160*345.00</f>
        <v>0</v>
      </c>
      <c r="L160" s="5"/>
    </row>
    <row r="161" spans="1:12" customHeight="1" ht="105" outlineLevel="4">
      <c r="A161" s="1"/>
      <c r="B161" s="1">
        <v>883793</v>
      </c>
      <c r="C161" s="1" t="s">
        <v>527</v>
      </c>
      <c r="D161" s="1"/>
      <c r="E161" s="2" t="s">
        <v>528</v>
      </c>
      <c r="F161" s="2" t="s">
        <v>529</v>
      </c>
      <c r="G161" s="2">
        <v>0</v>
      </c>
      <c r="H161" s="2">
        <v>0</v>
      </c>
      <c r="I161" s="1">
        <v>0</v>
      </c>
      <c r="J161" s="3" t="s">
        <v>18</v>
      </c>
      <c r="K161" s="2" t="str">
        <f>J161*1790.80</f>
        <v>0</v>
      </c>
      <c r="L161" s="5"/>
    </row>
    <row r="162" spans="1:12" outlineLevel="4">
      <c r="A162" s="1"/>
      <c r="B162" s="1">
        <v>959588</v>
      </c>
      <c r="C162" s="1" t="s">
        <v>530</v>
      </c>
      <c r="D162" s="1">
        <v>97133</v>
      </c>
      <c r="E162" s="2" t="s">
        <v>531</v>
      </c>
      <c r="F162" s="2" t="s">
        <v>532</v>
      </c>
      <c r="G162" s="2">
        <v>0</v>
      </c>
      <c r="H162" s="2">
        <v>0</v>
      </c>
      <c r="I162" s="1">
        <v>0</v>
      </c>
      <c r="J162" s="3" t="s">
        <v>18</v>
      </c>
      <c r="K162" s="2" t="str">
        <f>J162*404.00</f>
        <v>0</v>
      </c>
      <c r="L162" s="5"/>
    </row>
    <row r="163" spans="1:12" outlineLevel="4">
      <c r="A163" s="1"/>
      <c r="B163" s="1">
        <v>959589</v>
      </c>
      <c r="C163" s="1" t="s">
        <v>533</v>
      </c>
      <c r="D163" s="1">
        <v>62912</v>
      </c>
      <c r="E163" s="2" t="s">
        <v>534</v>
      </c>
      <c r="F163" s="2" t="s">
        <v>532</v>
      </c>
      <c r="G163" s="2">
        <v>0</v>
      </c>
      <c r="H163" s="2">
        <v>0</v>
      </c>
      <c r="I163" s="1">
        <v>0</v>
      </c>
      <c r="J163" s="3" t="s">
        <v>18</v>
      </c>
      <c r="K163" s="2" t="str">
        <f>J163*404.00</f>
        <v>0</v>
      </c>
      <c r="L163" s="5"/>
    </row>
    <row r="164" spans="1:12" outlineLevel="4">
      <c r="A164" s="1"/>
      <c r="B164" s="1">
        <v>959590</v>
      </c>
      <c r="C164" s="1" t="s">
        <v>535</v>
      </c>
      <c r="D164" s="1">
        <v>65335</v>
      </c>
      <c r="E164" s="2" t="s">
        <v>536</v>
      </c>
      <c r="F164" s="2" t="s">
        <v>537</v>
      </c>
      <c r="G164" s="2">
        <v>-5</v>
      </c>
      <c r="H164" s="2">
        <v>0</v>
      </c>
      <c r="I164" s="1">
        <v>0</v>
      </c>
      <c r="J164" s="3" t="s">
        <v>18</v>
      </c>
      <c r="K164" s="2" t="str">
        <f>J164*379.60</f>
        <v>0</v>
      </c>
      <c r="L164" s="5"/>
    </row>
    <row r="165" spans="1:12" outlineLevel="4">
      <c r="A165" s="1"/>
      <c r="B165" s="1">
        <v>959591</v>
      </c>
      <c r="C165" s="1" t="s">
        <v>538</v>
      </c>
      <c r="D165" s="1">
        <v>29193</v>
      </c>
      <c r="E165" s="2" t="s">
        <v>539</v>
      </c>
      <c r="F165" s="2" t="s">
        <v>537</v>
      </c>
      <c r="G165" s="2">
        <v>0</v>
      </c>
      <c r="H165" s="2">
        <v>0</v>
      </c>
      <c r="I165" s="1">
        <v>0</v>
      </c>
      <c r="J165" s="3" t="s">
        <v>18</v>
      </c>
      <c r="K165" s="2" t="str">
        <f>J165*379.60</f>
        <v>0</v>
      </c>
      <c r="L165" s="5"/>
    </row>
    <row r="166" spans="1:12" customHeight="1" ht="105" outlineLevel="4">
      <c r="A166" s="1"/>
      <c r="B166" s="1">
        <v>839782</v>
      </c>
      <c r="C166" s="1" t="s">
        <v>540</v>
      </c>
      <c r="D166" s="1" t="s">
        <v>541</v>
      </c>
      <c r="E166" s="2" t="s">
        <v>542</v>
      </c>
      <c r="F166" s="2" t="s">
        <v>543</v>
      </c>
      <c r="G166" s="2">
        <v>0</v>
      </c>
      <c r="H166" s="2">
        <v>0</v>
      </c>
      <c r="I166" s="1">
        <v>0</v>
      </c>
      <c r="J166" s="3" t="s">
        <v>18</v>
      </c>
      <c r="K166" s="2" t="str">
        <f>J166*302.82</f>
        <v>0</v>
      </c>
      <c r="L166" s="5"/>
    </row>
    <row r="167" spans="1:12" customHeight="1" ht="105" outlineLevel="4">
      <c r="A167" s="1"/>
      <c r="B167" s="1">
        <v>839783</v>
      </c>
      <c r="C167" s="1" t="s">
        <v>544</v>
      </c>
      <c r="D167" s="1" t="s">
        <v>545</v>
      </c>
      <c r="E167" s="2" t="s">
        <v>546</v>
      </c>
      <c r="F167" s="2" t="s">
        <v>547</v>
      </c>
      <c r="G167" s="2" t="s">
        <v>27</v>
      </c>
      <c r="H167" s="2">
        <v>0</v>
      </c>
      <c r="I167" s="1">
        <v>0</v>
      </c>
      <c r="J167" s="3" t="s">
        <v>18</v>
      </c>
      <c r="K167" s="2" t="str">
        <f>J167*308.70</f>
        <v>0</v>
      </c>
      <c r="L167" s="5"/>
    </row>
    <row r="168" spans="1:12" customHeight="1" ht="105" outlineLevel="4">
      <c r="A168" s="1"/>
      <c r="B168" s="1">
        <v>873882</v>
      </c>
      <c r="C168" s="1" t="s">
        <v>548</v>
      </c>
      <c r="D168" s="1" t="s">
        <v>549</v>
      </c>
      <c r="E168" s="2" t="s">
        <v>550</v>
      </c>
      <c r="F168" s="2" t="s">
        <v>551</v>
      </c>
      <c r="G168" s="2">
        <v>0</v>
      </c>
      <c r="H168" s="2">
        <v>0</v>
      </c>
      <c r="I168" s="1">
        <v>0</v>
      </c>
      <c r="J168" s="3" t="s">
        <v>18</v>
      </c>
      <c r="K168" s="2" t="str">
        <f>J168*1467.06</f>
        <v>0</v>
      </c>
      <c r="L168" s="5"/>
    </row>
    <row r="169" spans="1:12" customHeight="1" ht="105" outlineLevel="4">
      <c r="A169" s="1"/>
      <c r="B169" s="1">
        <v>869368</v>
      </c>
      <c r="C169" s="1" t="s">
        <v>552</v>
      </c>
      <c r="D169" s="1" t="s">
        <v>553</v>
      </c>
      <c r="E169" s="2" t="s">
        <v>554</v>
      </c>
      <c r="F169" s="2" t="s">
        <v>555</v>
      </c>
      <c r="G169" s="2" t="s">
        <v>17</v>
      </c>
      <c r="H169" s="2" t="s">
        <v>556</v>
      </c>
      <c r="I169" s="1">
        <v>0</v>
      </c>
      <c r="J169" s="3" t="s">
        <v>18</v>
      </c>
      <c r="K169" s="2" t="str">
        <f>J169*942.00</f>
        <v>0</v>
      </c>
      <c r="L169" s="5"/>
    </row>
    <row r="170" spans="1:12" customHeight="1" ht="105" outlineLevel="4">
      <c r="A170" s="1"/>
      <c r="B170" s="1">
        <v>885497</v>
      </c>
      <c r="C170" s="1" t="s">
        <v>557</v>
      </c>
      <c r="D170" s="1" t="s">
        <v>558</v>
      </c>
      <c r="E170" s="2" t="s">
        <v>559</v>
      </c>
      <c r="F170" s="2" t="s">
        <v>560</v>
      </c>
      <c r="G170" s="2" t="s">
        <v>17</v>
      </c>
      <c r="H170" s="2" t="s">
        <v>556</v>
      </c>
      <c r="I170" s="1">
        <v>0</v>
      </c>
      <c r="J170" s="3" t="s">
        <v>18</v>
      </c>
      <c r="K170" s="2" t="str">
        <f>J170*695.00</f>
        <v>0</v>
      </c>
      <c r="L170" s="5"/>
    </row>
    <row r="171" spans="1:12" outlineLevel="2">
      <c r="A171" s="8" t="s">
        <v>561</v>
      </c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5"/>
    </row>
    <row r="172" spans="1:12" customHeight="1" ht="105" outlineLevel="4">
      <c r="A172" s="1"/>
      <c r="B172" s="1">
        <v>882867</v>
      </c>
      <c r="C172" s="1" t="s">
        <v>562</v>
      </c>
      <c r="D172" s="1" t="s">
        <v>563</v>
      </c>
      <c r="E172" s="2" t="s">
        <v>564</v>
      </c>
      <c r="F172" s="2" t="s">
        <v>565</v>
      </c>
      <c r="G172" s="2">
        <v>0</v>
      </c>
      <c r="H172" s="2">
        <v>0</v>
      </c>
      <c r="I172" s="1">
        <v>0</v>
      </c>
      <c r="J172" s="3" t="s">
        <v>18</v>
      </c>
      <c r="K172" s="2" t="str">
        <f>J172*1431.78</f>
        <v>0</v>
      </c>
      <c r="L172" s="5"/>
    </row>
    <row r="173" spans="1:12" customHeight="1" ht="105" outlineLevel="4">
      <c r="A173" s="1"/>
      <c r="B173" s="1">
        <v>882868</v>
      </c>
      <c r="C173" s="1" t="s">
        <v>566</v>
      </c>
      <c r="D173" s="1" t="s">
        <v>567</v>
      </c>
      <c r="E173" s="2" t="s">
        <v>568</v>
      </c>
      <c r="F173" s="2" t="s">
        <v>569</v>
      </c>
      <c r="G173" s="2">
        <v>5</v>
      </c>
      <c r="H173" s="2">
        <v>0</v>
      </c>
      <c r="I173" s="1">
        <v>0</v>
      </c>
      <c r="J173" s="3" t="s">
        <v>18</v>
      </c>
      <c r="K173" s="2" t="str">
        <f>J173*2575.44</f>
        <v>0</v>
      </c>
      <c r="L173" s="5"/>
    </row>
    <row r="174" spans="1:12" customHeight="1" ht="105" outlineLevel="4">
      <c r="A174" s="1"/>
      <c r="B174" s="1">
        <v>883948</v>
      </c>
      <c r="C174" s="1" t="s">
        <v>570</v>
      </c>
      <c r="D174" s="1" t="s">
        <v>571</v>
      </c>
      <c r="E174" s="2" t="s">
        <v>572</v>
      </c>
      <c r="F174" s="2" t="s">
        <v>573</v>
      </c>
      <c r="G174" s="2" t="s">
        <v>27</v>
      </c>
      <c r="H174" s="2">
        <v>0</v>
      </c>
      <c r="I174" s="1">
        <v>0</v>
      </c>
      <c r="J174" s="3" t="s">
        <v>18</v>
      </c>
      <c r="K174" s="2" t="str">
        <f>J174*479.22</f>
        <v>0</v>
      </c>
      <c r="L174" s="5"/>
    </row>
    <row r="175" spans="1:12" customHeight="1" ht="105" outlineLevel="4">
      <c r="A175" s="1"/>
      <c r="B175" s="1">
        <v>955849</v>
      </c>
      <c r="C175" s="1" t="s">
        <v>574</v>
      </c>
      <c r="D175" s="1" t="s">
        <v>575</v>
      </c>
      <c r="E175" s="2" t="s">
        <v>576</v>
      </c>
      <c r="F175" s="2" t="s">
        <v>577</v>
      </c>
      <c r="G175" s="2">
        <v>5</v>
      </c>
      <c r="H175" s="2">
        <v>0</v>
      </c>
      <c r="I175" s="1">
        <v>0</v>
      </c>
      <c r="J175" s="3" t="s">
        <v>18</v>
      </c>
      <c r="K175" s="2" t="str">
        <f>J175*1180.41</f>
        <v>0</v>
      </c>
      <c r="L175" s="5"/>
    </row>
    <row r="176" spans="1:12" customHeight="1" ht="105" outlineLevel="4">
      <c r="A176" s="1"/>
      <c r="B176" s="1">
        <v>955850</v>
      </c>
      <c r="C176" s="1" t="s">
        <v>578</v>
      </c>
      <c r="D176" s="1" t="s">
        <v>579</v>
      </c>
      <c r="E176" s="2" t="s">
        <v>580</v>
      </c>
      <c r="F176" s="2" t="s">
        <v>581</v>
      </c>
      <c r="G176" s="2">
        <v>1</v>
      </c>
      <c r="H176" s="2">
        <v>0</v>
      </c>
      <c r="I176" s="1">
        <v>0</v>
      </c>
      <c r="J176" s="3" t="s">
        <v>18</v>
      </c>
      <c r="K176" s="2" t="str">
        <f>J176*1048.11</f>
        <v>0</v>
      </c>
      <c r="L176" s="5"/>
    </row>
    <row r="177" spans="1:12" customHeight="1" ht="105" outlineLevel="4">
      <c r="A177" s="1"/>
      <c r="B177" s="1">
        <v>822083</v>
      </c>
      <c r="C177" s="1" t="s">
        <v>582</v>
      </c>
      <c r="D177" s="1" t="s">
        <v>583</v>
      </c>
      <c r="E177" s="2" t="s">
        <v>584</v>
      </c>
      <c r="F177" s="2" t="s">
        <v>585</v>
      </c>
      <c r="G177" s="2">
        <v>10</v>
      </c>
      <c r="H177" s="2" t="s">
        <v>556</v>
      </c>
      <c r="I177" s="1">
        <v>0</v>
      </c>
      <c r="J177" s="3" t="s">
        <v>18</v>
      </c>
      <c r="K177" s="2" t="str">
        <f>J177*969.00</f>
        <v>0</v>
      </c>
      <c r="L177" s="5"/>
    </row>
    <row r="178" spans="1:12" customHeight="1" ht="105" outlineLevel="4">
      <c r="A178" s="1"/>
      <c r="B178" s="1">
        <v>822084</v>
      </c>
      <c r="C178" s="1" t="s">
        <v>586</v>
      </c>
      <c r="D178" s="1" t="s">
        <v>587</v>
      </c>
      <c r="E178" s="2" t="s">
        <v>588</v>
      </c>
      <c r="F178" s="2" t="s">
        <v>589</v>
      </c>
      <c r="G178" s="2">
        <v>3</v>
      </c>
      <c r="H178" s="2" t="s">
        <v>445</v>
      </c>
      <c r="I178" s="1">
        <v>0</v>
      </c>
      <c r="J178" s="3" t="s">
        <v>18</v>
      </c>
      <c r="K178" s="2" t="str">
        <f>J178*1643.00</f>
        <v>0</v>
      </c>
      <c r="L178" s="5"/>
    </row>
    <row r="179" spans="1:12" customHeight="1" ht="105" outlineLevel="4">
      <c r="A179" s="1"/>
      <c r="B179" s="1">
        <v>810905</v>
      </c>
      <c r="C179" s="1" t="s">
        <v>590</v>
      </c>
      <c r="D179" s="1" t="s">
        <v>591</v>
      </c>
      <c r="E179" s="2" t="s">
        <v>592</v>
      </c>
      <c r="F179" s="2" t="s">
        <v>593</v>
      </c>
      <c r="G179" s="2">
        <v>1</v>
      </c>
      <c r="H179" s="2" t="s">
        <v>445</v>
      </c>
      <c r="I179" s="1">
        <v>0</v>
      </c>
      <c r="J179" s="3" t="s">
        <v>18</v>
      </c>
      <c r="K179" s="2" t="str">
        <f>J179*2030.00</f>
        <v>0</v>
      </c>
      <c r="L179" s="5"/>
    </row>
    <row r="180" spans="1:12" outlineLevel="2">
      <c r="A180" s="8" t="s">
        <v>594</v>
      </c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5"/>
    </row>
    <row r="181" spans="1:12" customHeight="1" ht="105" outlineLevel="4">
      <c r="A181" s="1"/>
      <c r="B181" s="1">
        <v>822885</v>
      </c>
      <c r="C181" s="1" t="s">
        <v>595</v>
      </c>
      <c r="D181" s="1" t="s">
        <v>596</v>
      </c>
      <c r="E181" s="2" t="s">
        <v>597</v>
      </c>
      <c r="F181" s="2" t="s">
        <v>598</v>
      </c>
      <c r="G181" s="2">
        <v>5</v>
      </c>
      <c r="H181" s="2">
        <v>0</v>
      </c>
      <c r="I181" s="1">
        <v>0</v>
      </c>
      <c r="J181" s="3" t="s">
        <v>18</v>
      </c>
      <c r="K181" s="2" t="str">
        <f>J181*166.11</f>
        <v>0</v>
      </c>
      <c r="L181" s="5"/>
    </row>
    <row r="182" spans="1:12" customHeight="1" ht="105" outlineLevel="4">
      <c r="A182" s="1"/>
      <c r="B182" s="1">
        <v>823310</v>
      </c>
      <c r="C182" s="1" t="s">
        <v>599</v>
      </c>
      <c r="D182" s="1" t="s">
        <v>600</v>
      </c>
      <c r="E182" s="2" t="s">
        <v>601</v>
      </c>
      <c r="F182" s="2" t="s">
        <v>602</v>
      </c>
      <c r="G182" s="2">
        <v>10</v>
      </c>
      <c r="H182" s="2">
        <v>0</v>
      </c>
      <c r="I182" s="1">
        <v>0</v>
      </c>
      <c r="J182" s="3" t="s">
        <v>18</v>
      </c>
      <c r="K182" s="2" t="str">
        <f>J182*230.79</f>
        <v>0</v>
      </c>
      <c r="L182" s="5"/>
    </row>
    <row r="183" spans="1:12" customHeight="1" ht="105" outlineLevel="4">
      <c r="A183" s="1"/>
      <c r="B183" s="1">
        <v>824962</v>
      </c>
      <c r="C183" s="1" t="s">
        <v>603</v>
      </c>
      <c r="D183" s="1">
        <v>2032</v>
      </c>
      <c r="E183" s="2" t="s">
        <v>604</v>
      </c>
      <c r="F183" s="2" t="s">
        <v>605</v>
      </c>
      <c r="G183" s="2" t="s">
        <v>17</v>
      </c>
      <c r="H183" s="2">
        <v>0</v>
      </c>
      <c r="I183" s="1">
        <v>0</v>
      </c>
      <c r="J183" s="3" t="s">
        <v>18</v>
      </c>
      <c r="K183" s="2" t="str">
        <f>J183*315.15</f>
        <v>0</v>
      </c>
      <c r="L183" s="5"/>
    </row>
    <row r="184" spans="1:12" customHeight="1" ht="105" outlineLevel="4">
      <c r="A184" s="1"/>
      <c r="B184" s="1">
        <v>956828</v>
      </c>
      <c r="C184" s="1" t="s">
        <v>606</v>
      </c>
      <c r="D184" s="1"/>
      <c r="E184" s="2" t="s">
        <v>607</v>
      </c>
      <c r="F184" s="2" t="s">
        <v>608</v>
      </c>
      <c r="G184" s="2">
        <v>0</v>
      </c>
      <c r="H184" s="2">
        <v>0</v>
      </c>
      <c r="I184" s="1">
        <v>0</v>
      </c>
      <c r="J184" s="3" t="s">
        <v>18</v>
      </c>
      <c r="K184" s="2" t="str">
        <f>J184*1121.80</f>
        <v>0</v>
      </c>
      <c r="L184" s="5"/>
    </row>
    <row r="185" spans="1:12" outlineLevel="4">
      <c r="A185" s="1"/>
      <c r="B185" s="1">
        <v>959587</v>
      </c>
      <c r="C185" s="1" t="s">
        <v>609</v>
      </c>
      <c r="D185" s="1">
        <v>28970</v>
      </c>
      <c r="E185" s="2" t="s">
        <v>610</v>
      </c>
      <c r="F185" s="2" t="s">
        <v>611</v>
      </c>
      <c r="G185" s="2">
        <v>0</v>
      </c>
      <c r="H185" s="2">
        <v>0</v>
      </c>
      <c r="I185" s="1">
        <v>0</v>
      </c>
      <c r="J185" s="3" t="s">
        <v>18</v>
      </c>
      <c r="K185" s="2" t="str">
        <f>J185*186.40</f>
        <v>0</v>
      </c>
      <c r="L185" s="5"/>
    </row>
    <row r="186" spans="1:12" outlineLevel="4">
      <c r="A186" s="1"/>
      <c r="B186" s="1">
        <v>959592</v>
      </c>
      <c r="C186" s="1" t="s">
        <v>612</v>
      </c>
      <c r="D186" s="1">
        <v>31330</v>
      </c>
      <c r="E186" s="2" t="s">
        <v>613</v>
      </c>
      <c r="F186" s="2" t="s">
        <v>614</v>
      </c>
      <c r="G186" s="2">
        <v>0</v>
      </c>
      <c r="H186" s="2">
        <v>0</v>
      </c>
      <c r="I186" s="1">
        <v>0</v>
      </c>
      <c r="J186" s="3" t="s">
        <v>18</v>
      </c>
      <c r="K186" s="2" t="str">
        <f>J186*186.50</f>
        <v>0</v>
      </c>
      <c r="L186" s="5"/>
    </row>
    <row r="187" spans="1:12" outlineLevel="4">
      <c r="A187" s="1"/>
      <c r="B187" s="1">
        <v>959605</v>
      </c>
      <c r="C187" s="1" t="s">
        <v>615</v>
      </c>
      <c r="D187" s="1">
        <v>80502</v>
      </c>
      <c r="E187" s="2" t="s">
        <v>616</v>
      </c>
      <c r="F187" s="2" t="s">
        <v>617</v>
      </c>
      <c r="G187" s="2">
        <v>0</v>
      </c>
      <c r="H187" s="2">
        <v>0</v>
      </c>
      <c r="I187" s="1">
        <v>0</v>
      </c>
      <c r="J187" s="3" t="s">
        <v>18</v>
      </c>
      <c r="K187" s="2" t="str">
        <f>J187*1438.00</f>
        <v>0</v>
      </c>
      <c r="L187" s="5"/>
    </row>
    <row r="188" spans="1:12" outlineLevel="4">
      <c r="A188" s="1"/>
      <c r="B188" s="1">
        <v>959606</v>
      </c>
      <c r="C188" s="1" t="s">
        <v>618</v>
      </c>
      <c r="D188" s="1">
        <v>26357</v>
      </c>
      <c r="E188" s="2" t="s">
        <v>619</v>
      </c>
      <c r="F188" s="2" t="s">
        <v>620</v>
      </c>
      <c r="G188" s="2">
        <v>0</v>
      </c>
      <c r="H188" s="2">
        <v>0</v>
      </c>
      <c r="I188" s="1">
        <v>0</v>
      </c>
      <c r="J188" s="3" t="s">
        <v>18</v>
      </c>
      <c r="K188" s="2" t="str">
        <f>J188*441.40</f>
        <v>0</v>
      </c>
      <c r="L188" s="5"/>
    </row>
    <row r="189" spans="1:12" outlineLevel="4">
      <c r="A189" s="1"/>
      <c r="B189" s="1">
        <v>959607</v>
      </c>
      <c r="C189" s="1" t="s">
        <v>621</v>
      </c>
      <c r="D189" s="1">
        <v>61658</v>
      </c>
      <c r="E189" s="2" t="s">
        <v>622</v>
      </c>
      <c r="F189" s="2" t="s">
        <v>617</v>
      </c>
      <c r="G189" s="2">
        <v>0</v>
      </c>
      <c r="H189" s="2">
        <v>0</v>
      </c>
      <c r="I189" s="1">
        <v>0</v>
      </c>
      <c r="J189" s="3" t="s">
        <v>18</v>
      </c>
      <c r="K189" s="2" t="str">
        <f>J189*1438.00</f>
        <v>0</v>
      </c>
      <c r="L189" s="5"/>
    </row>
    <row r="190" spans="1:12" outlineLevel="4">
      <c r="A190" s="1"/>
      <c r="B190" s="1">
        <v>959608</v>
      </c>
      <c r="C190" s="1" t="s">
        <v>623</v>
      </c>
      <c r="D190" s="1">
        <v>63230</v>
      </c>
      <c r="E190" s="2" t="s">
        <v>624</v>
      </c>
      <c r="F190" s="2" t="s">
        <v>625</v>
      </c>
      <c r="G190" s="2">
        <v>0</v>
      </c>
      <c r="H190" s="2">
        <v>0</v>
      </c>
      <c r="I190" s="1">
        <v>0</v>
      </c>
      <c r="J190" s="3" t="s">
        <v>18</v>
      </c>
      <c r="K190" s="2" t="str">
        <f>J190*438.30</f>
        <v>0</v>
      </c>
      <c r="L190" s="5"/>
    </row>
    <row r="191" spans="1:12" outlineLevel="1">
      <c r="A191" s="7" t="s">
        <v>626</v>
      </c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5"/>
    </row>
    <row r="192" spans="1:12" outlineLevel="2">
      <c r="A192" s="8" t="s">
        <v>627</v>
      </c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5"/>
    </row>
    <row r="193" spans="1:12" customHeight="1" ht="105" outlineLevel="4">
      <c r="A193" s="1"/>
      <c r="B193" s="1">
        <v>873888</v>
      </c>
      <c r="C193" s="1" t="s">
        <v>628</v>
      </c>
      <c r="D193" s="1" t="s">
        <v>629</v>
      </c>
      <c r="E193" s="2" t="s">
        <v>630</v>
      </c>
      <c r="F193" s="2" t="s">
        <v>631</v>
      </c>
      <c r="G193" s="2">
        <v>3</v>
      </c>
      <c r="H193" s="2" t="s">
        <v>17</v>
      </c>
      <c r="I193" s="1">
        <v>0</v>
      </c>
      <c r="J193" s="3" t="s">
        <v>18</v>
      </c>
      <c r="K193" s="2" t="str">
        <f>J193*3977.00</f>
        <v>0</v>
      </c>
      <c r="L193" s="5"/>
    </row>
    <row r="194" spans="1:12" customHeight="1" ht="105" outlineLevel="4">
      <c r="A194" s="1"/>
      <c r="B194" s="1">
        <v>873889</v>
      </c>
      <c r="C194" s="1" t="s">
        <v>632</v>
      </c>
      <c r="D194" s="1" t="s">
        <v>633</v>
      </c>
      <c r="E194" s="2" t="s">
        <v>634</v>
      </c>
      <c r="F194" s="2" t="s">
        <v>635</v>
      </c>
      <c r="G194" s="2">
        <v>3</v>
      </c>
      <c r="H194" s="2" t="s">
        <v>17</v>
      </c>
      <c r="I194" s="1">
        <v>0</v>
      </c>
      <c r="J194" s="3" t="s">
        <v>18</v>
      </c>
      <c r="K194" s="2" t="str">
        <f>J194*4261.00</f>
        <v>0</v>
      </c>
      <c r="L194" s="5"/>
    </row>
    <row r="195" spans="1:12" customHeight="1" ht="105" outlineLevel="4">
      <c r="A195" s="1"/>
      <c r="B195" s="1">
        <v>873890</v>
      </c>
      <c r="C195" s="1" t="s">
        <v>636</v>
      </c>
      <c r="D195" s="1" t="s">
        <v>637</v>
      </c>
      <c r="E195" s="2" t="s">
        <v>638</v>
      </c>
      <c r="F195" s="2" t="s">
        <v>639</v>
      </c>
      <c r="G195" s="2">
        <v>4</v>
      </c>
      <c r="H195" s="2" t="s">
        <v>17</v>
      </c>
      <c r="I195" s="1">
        <v>0</v>
      </c>
      <c r="J195" s="3" t="s">
        <v>18</v>
      </c>
      <c r="K195" s="2" t="str">
        <f>J195*5971.00</f>
        <v>0</v>
      </c>
      <c r="L195" s="5"/>
    </row>
    <row r="196" spans="1:12" customHeight="1" ht="105" outlineLevel="4">
      <c r="A196" s="1"/>
      <c r="B196" s="1">
        <v>873891</v>
      </c>
      <c r="C196" s="1" t="s">
        <v>640</v>
      </c>
      <c r="D196" s="1" t="s">
        <v>641</v>
      </c>
      <c r="E196" s="2" t="s">
        <v>642</v>
      </c>
      <c r="F196" s="2" t="s">
        <v>643</v>
      </c>
      <c r="G196" s="2">
        <v>1</v>
      </c>
      <c r="H196" s="2" t="s">
        <v>17</v>
      </c>
      <c r="I196" s="1">
        <v>0</v>
      </c>
      <c r="J196" s="3" t="s">
        <v>18</v>
      </c>
      <c r="K196" s="2" t="str">
        <f>J196*14978.80</f>
        <v>0</v>
      </c>
      <c r="L196" s="5"/>
    </row>
    <row r="197" spans="1:12" customHeight="1" ht="105" outlineLevel="4">
      <c r="A197" s="1"/>
      <c r="B197" s="1">
        <v>873892</v>
      </c>
      <c r="C197" s="1" t="s">
        <v>644</v>
      </c>
      <c r="D197" s="1" t="s">
        <v>645</v>
      </c>
      <c r="E197" s="2" t="s">
        <v>646</v>
      </c>
      <c r="F197" s="2" t="s">
        <v>647</v>
      </c>
      <c r="G197" s="2">
        <v>0</v>
      </c>
      <c r="H197" s="2">
        <v>8</v>
      </c>
      <c r="I197" s="1">
        <v>0</v>
      </c>
      <c r="J197" s="3" t="s">
        <v>18</v>
      </c>
      <c r="K197" s="2" t="str">
        <f>J197*19181.80</f>
        <v>0</v>
      </c>
      <c r="L197" s="5"/>
    </row>
    <row r="198" spans="1:12" outlineLevel="2">
      <c r="A198" s="8" t="s">
        <v>648</v>
      </c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5"/>
    </row>
    <row r="199" spans="1:12" customHeight="1" ht="105" outlineLevel="4">
      <c r="A199" s="1"/>
      <c r="B199" s="1">
        <v>882182</v>
      </c>
      <c r="C199" s="1" t="s">
        <v>649</v>
      </c>
      <c r="D199" s="1" t="s">
        <v>650</v>
      </c>
      <c r="E199" s="2" t="s">
        <v>651</v>
      </c>
      <c r="F199" s="2" t="s">
        <v>652</v>
      </c>
      <c r="G199" s="2">
        <v>7</v>
      </c>
      <c r="H199" s="2">
        <v>0</v>
      </c>
      <c r="I199" s="1">
        <v>0</v>
      </c>
      <c r="J199" s="3" t="s">
        <v>18</v>
      </c>
      <c r="K199" s="2" t="str">
        <f>J199*1281.84</f>
        <v>0</v>
      </c>
      <c r="L199" s="5"/>
    </row>
    <row r="200" spans="1:12" customHeight="1" ht="105" outlineLevel="4">
      <c r="A200" s="1"/>
      <c r="B200" s="1">
        <v>882183</v>
      </c>
      <c r="C200" s="1" t="s">
        <v>653</v>
      </c>
      <c r="D200" s="1" t="s">
        <v>654</v>
      </c>
      <c r="E200" s="2" t="s">
        <v>655</v>
      </c>
      <c r="F200" s="2" t="s">
        <v>656</v>
      </c>
      <c r="G200" s="2">
        <v>5</v>
      </c>
      <c r="H200" s="2">
        <v>0</v>
      </c>
      <c r="I200" s="1">
        <v>0</v>
      </c>
      <c r="J200" s="3" t="s">
        <v>18</v>
      </c>
      <c r="K200" s="2" t="str">
        <f>J200*1577.31</f>
        <v>0</v>
      </c>
      <c r="L200" s="5"/>
    </row>
    <row r="201" spans="1:12" customHeight="1" ht="105" outlineLevel="4">
      <c r="A201" s="1"/>
      <c r="B201" s="1">
        <v>882184</v>
      </c>
      <c r="C201" s="1" t="s">
        <v>657</v>
      </c>
      <c r="D201" s="1" t="s">
        <v>658</v>
      </c>
      <c r="E201" s="2" t="s">
        <v>659</v>
      </c>
      <c r="F201" s="2" t="s">
        <v>660</v>
      </c>
      <c r="G201" s="2">
        <v>0</v>
      </c>
      <c r="H201" s="2">
        <v>0</v>
      </c>
      <c r="I201" s="1">
        <v>0</v>
      </c>
      <c r="J201" s="3" t="s">
        <v>18</v>
      </c>
      <c r="K201" s="2" t="str">
        <f>J201*2302.02</f>
        <v>0</v>
      </c>
      <c r="L201" s="5"/>
    </row>
    <row r="202" spans="1:12" customHeight="1" ht="105" outlineLevel="4">
      <c r="A202" s="1"/>
      <c r="B202" s="1">
        <v>882185</v>
      </c>
      <c r="C202" s="1" t="s">
        <v>661</v>
      </c>
      <c r="D202" s="1" t="s">
        <v>662</v>
      </c>
      <c r="E202" s="2" t="s">
        <v>663</v>
      </c>
      <c r="F202" s="2" t="s">
        <v>664</v>
      </c>
      <c r="G202" s="2">
        <v>4</v>
      </c>
      <c r="H202" s="2">
        <v>0</v>
      </c>
      <c r="I202" s="1">
        <v>0</v>
      </c>
      <c r="J202" s="3" t="s">
        <v>18</v>
      </c>
      <c r="K202" s="2" t="str">
        <f>J202*2731.26</f>
        <v>0</v>
      </c>
      <c r="L202" s="5"/>
    </row>
    <row r="203" spans="1:12" customHeight="1" ht="105" outlineLevel="4">
      <c r="A203" s="1"/>
      <c r="B203" s="1">
        <v>882186</v>
      </c>
      <c r="C203" s="1" t="s">
        <v>665</v>
      </c>
      <c r="D203" s="1" t="s">
        <v>666</v>
      </c>
      <c r="E203" s="2" t="s">
        <v>667</v>
      </c>
      <c r="F203" s="2" t="s">
        <v>668</v>
      </c>
      <c r="G203" s="2">
        <v>6</v>
      </c>
      <c r="H203" s="2">
        <v>0</v>
      </c>
      <c r="I203" s="1">
        <v>0</v>
      </c>
      <c r="J203" s="3" t="s">
        <v>18</v>
      </c>
      <c r="K203" s="2" t="str">
        <f>J203*2923.83</f>
        <v>0</v>
      </c>
      <c r="L203" s="5"/>
    </row>
    <row r="204" spans="1:12" customHeight="1" ht="105" outlineLevel="4">
      <c r="A204" s="1"/>
      <c r="B204" s="1">
        <v>882187</v>
      </c>
      <c r="C204" s="1" t="s">
        <v>669</v>
      </c>
      <c r="D204" s="1" t="s">
        <v>670</v>
      </c>
      <c r="E204" s="2" t="s">
        <v>671</v>
      </c>
      <c r="F204" s="2" t="s">
        <v>672</v>
      </c>
      <c r="G204" s="2">
        <v>4</v>
      </c>
      <c r="H204" s="2">
        <v>0</v>
      </c>
      <c r="I204" s="1">
        <v>0</v>
      </c>
      <c r="J204" s="3" t="s">
        <v>18</v>
      </c>
      <c r="K204" s="2" t="str">
        <f>J204*4401.18</f>
        <v>0</v>
      </c>
      <c r="L204" s="5"/>
    </row>
    <row r="205" spans="1:12" customHeight="1" ht="105" outlineLevel="4">
      <c r="A205" s="1"/>
      <c r="B205" s="1">
        <v>882188</v>
      </c>
      <c r="C205" s="1" t="s">
        <v>673</v>
      </c>
      <c r="D205" s="1" t="s">
        <v>674</v>
      </c>
      <c r="E205" s="2" t="s">
        <v>675</v>
      </c>
      <c r="F205" s="2" t="s">
        <v>676</v>
      </c>
      <c r="G205" s="2">
        <v>1</v>
      </c>
      <c r="H205" s="2">
        <v>0</v>
      </c>
      <c r="I205" s="1">
        <v>0</v>
      </c>
      <c r="J205" s="3" t="s">
        <v>18</v>
      </c>
      <c r="K205" s="2" t="str">
        <f>J205*5841.78</f>
        <v>0</v>
      </c>
      <c r="L205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67:K67"/>
    <mergeCell ref="A134:K134"/>
    <mergeCell ref="A191:K191"/>
    <mergeCell ref="A4:K4"/>
    <mergeCell ref="A21:K21"/>
    <mergeCell ref="A28:K28"/>
    <mergeCell ref="A37:K37"/>
    <mergeCell ref="A68:K68"/>
    <mergeCell ref="A90:K90"/>
    <mergeCell ref="A97:K97"/>
    <mergeCell ref="A110:K110"/>
    <mergeCell ref="A135:K135"/>
    <mergeCell ref="A158:K158"/>
    <mergeCell ref="A171:K171"/>
    <mergeCell ref="A180:K180"/>
    <mergeCell ref="A192:K192"/>
    <mergeCell ref="A198:K198"/>
    <mergeCell ref="A38:K38"/>
    <mergeCell ref="A50:K50"/>
    <mergeCell ref="A111:K111"/>
    <mergeCell ref="A122:K12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2026-07-29T23:54:35+03:00</dcterms:created>
  <dcterms:modified xsi:type="dcterms:W3CDTF">2026-07-29T23:54:35+03:00</dcterms:modified>
  <dc:title>Untitled Spreadsheet</dc:title>
  <dc:description/>
  <dc:subject/>
  <cp:keywords/>
  <cp:category/>
</cp:coreProperties>
</file>