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<sst xmlns="http://schemas.openxmlformats.org/spreadsheetml/2006/main" uniqueCount="601">
  <si>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</si>
  <si>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</si>
  <si>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</si>
  <si>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</si>
  <si>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</si>
  <si>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</si>
  <si>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</si>
  <si>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</si>
  <si>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</si>
  <si>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</si>
  <si>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Баки расширительные</t>
  </si>
  <si>
    <t>Баки для водоснабжения</t>
  </si>
  <si>
    <t>Баки для водоснабжения VALTEC</t>
  </si>
  <si>
    <t>VLC-1011005</t>
  </si>
  <si>
    <t>VT.AV.B.060008</t>
  </si>
  <si>
    <t>Бак расш. для ГВС и ХВС 8л. СИНИЙ (1/8шт)</t>
  </si>
  <si>
    <t>2 297.00 руб.</t>
  </si>
  <si>
    <t>&gt;25</t>
  </si>
  <si>
    <t>шт</t>
  </si>
  <si>
    <t>VLC-1011006</t>
  </si>
  <si>
    <t>VT.AV.B.060012</t>
  </si>
  <si>
    <t>Бак расш. для ГВС и ХВС 12л. СИНИЙ (1/8шт)</t>
  </si>
  <si>
    <t>2 551.00 руб.</t>
  </si>
  <si>
    <t>&gt;10</t>
  </si>
  <si>
    <t>VLC-1011007</t>
  </si>
  <si>
    <t>VT.AV.B.060024</t>
  </si>
  <si>
    <t>Бак расш. для ГВС и ХВС 24л. СИНИЙ (1/4шт)</t>
  </si>
  <si>
    <t>3 200.00 руб.</t>
  </si>
  <si>
    <t>VLC-1011008</t>
  </si>
  <si>
    <t>VT.AV.B.060050</t>
  </si>
  <si>
    <t>Бак расш. для ГВС и ХВС 50л. СИНИЙ (с ножками)</t>
  </si>
  <si>
    <t>9 246.00 руб.</t>
  </si>
  <si>
    <t>VLC-1011009</t>
  </si>
  <si>
    <t>VT.AV.B.060080</t>
  </si>
  <si>
    <t>Бак расш. для ГВС и ХВС 80л. СИНИЙ (с ножками)</t>
  </si>
  <si>
    <t>12 110.00 руб.</t>
  </si>
  <si>
    <t>VLC-1011010</t>
  </si>
  <si>
    <t>VT.AV.B.060100</t>
  </si>
  <si>
    <t>Бак расш. для ГВС и ХВС 100л. СИНИЙ (с ножками)</t>
  </si>
  <si>
    <t>16 218.00 руб.</t>
  </si>
  <si>
    <t>VLC-1011011</t>
  </si>
  <si>
    <t>VT.AV.B.070150</t>
  </si>
  <si>
    <t>Бак расш. для ГВС и ХВС 150л. СИНИЙ (с ножками)</t>
  </si>
  <si>
    <t>20 108.00 руб.</t>
  </si>
  <si>
    <t>VLC-1011012</t>
  </si>
  <si>
    <t>VT.AO.B.060024</t>
  </si>
  <si>
    <t>Бак расш. для ГВС и ХВС горизонтальный 24л. СИНИЙ</t>
  </si>
  <si>
    <t>3 404.00 руб.</t>
  </si>
  <si>
    <t>VLC-1011013</t>
  </si>
  <si>
    <t>VT.AO.B.060050</t>
  </si>
  <si>
    <t>Бак расш. для ГВС и ХВС горизонтальный 50л. СИНИЙ</t>
  </si>
  <si>
    <t>9 928.00 руб.</t>
  </si>
  <si>
    <t>VLC-900403</t>
  </si>
  <si>
    <t>VT.AV.B.080200</t>
  </si>
  <si>
    <t>Бак расш. для ГВС и ХВС 200л. СИНИЙ</t>
  </si>
  <si>
    <t>40 713.00 руб.</t>
  </si>
  <si>
    <t>VLC-900404</t>
  </si>
  <si>
    <t>VT.AV.B.080300</t>
  </si>
  <si>
    <t>Бак расш. для ГВС и ХВС 300л. СИНИЙ</t>
  </si>
  <si>
    <t>44 444.00 руб.</t>
  </si>
  <si>
    <t>VLC-900405</t>
  </si>
  <si>
    <t>VT.AV.B.080500</t>
  </si>
  <si>
    <t>Бак расш. для ГВС и ХВС 500л. СИНИЙ</t>
  </si>
  <si>
    <t>69 103.00 руб.</t>
  </si>
  <si>
    <t>VLC-900902</t>
  </si>
  <si>
    <t>VT.A.R.050018</t>
  </si>
  <si>
    <t>Бак расш. для с-м водосн. 18л./4,0 - 10bar (3/4")</t>
  </si>
  <si>
    <t>5 336.00 руб.</t>
  </si>
  <si>
    <t>VLC-900903</t>
  </si>
  <si>
    <t>VT.A.R.050035</t>
  </si>
  <si>
    <t>Бак расш. для с-м водосн. 35л./4,0 - 10bar (3/4")</t>
  </si>
  <si>
    <t>8 386.00 руб.</t>
  </si>
  <si>
    <t>Баки для водоснабжения VIEIR</t>
  </si>
  <si>
    <t>BAK-220001</t>
  </si>
  <si>
    <t>VEC-50</t>
  </si>
  <si>
    <t>Бак мембранный для водоснабжения VR 50л вертикальный</t>
  </si>
  <si>
    <t>4 080.29 руб.</t>
  </si>
  <si>
    <t>BAK-220002</t>
  </si>
  <si>
    <t>VEC-80</t>
  </si>
  <si>
    <t>Бак мембранный для водоснабжения VR 80л вертикальный</t>
  </si>
  <si>
    <t>7 923.97 руб.</t>
  </si>
  <si>
    <t>BAK-220003</t>
  </si>
  <si>
    <t>VEC-100</t>
  </si>
  <si>
    <t>Бак мембранный для водоснабжения VR 100л вертикальный</t>
  </si>
  <si>
    <t>8 257.30 руб.</t>
  </si>
  <si>
    <t>BAK-220004</t>
  </si>
  <si>
    <t>VFC-24</t>
  </si>
  <si>
    <t>Бак мембранный для водоснабжения VR 24л горизонтальный</t>
  </si>
  <si>
    <t>2 538.65 руб.</t>
  </si>
  <si>
    <t>BAK-220005</t>
  </si>
  <si>
    <t>VFC-50</t>
  </si>
  <si>
    <t>Бак мембранный для водоснабжения VR 50л горизонтальный</t>
  </si>
  <si>
    <t>4 177.01 руб.</t>
  </si>
  <si>
    <t>BAK-220006</t>
  </si>
  <si>
    <t>VFC-80</t>
  </si>
  <si>
    <t>Бак мембранный для водоснабжения VR 80л горизонтальный</t>
  </si>
  <si>
    <t>7 983.50 руб.</t>
  </si>
  <si>
    <t>Баки для водоснабжения ZEGOR</t>
  </si>
  <si>
    <t>ZGR-001090</t>
  </si>
  <si>
    <t>YT-24EH</t>
  </si>
  <si>
    <t>Бак мембранный для водоснабжения 24л горизонтальный (гидроаккумулятор) (1шт)</t>
  </si>
  <si>
    <t>2 855.15 руб.</t>
  </si>
  <si>
    <t>ZGR-001091</t>
  </si>
  <si>
    <t>YT-50EH</t>
  </si>
  <si>
    <t>Бак мембранный для водоснабжения 50л горизонтальный (гидроаккумулятор) (1шт)</t>
  </si>
  <si>
    <t>4 956.81 руб.</t>
  </si>
  <si>
    <t>ZGR-001092</t>
  </si>
  <si>
    <t>YT-24SH</t>
  </si>
  <si>
    <t>Бак мембранный НЕРЖ для водоснабжения 24л горизонтальный (гидроаккумулятор) (1шт)</t>
  </si>
  <si>
    <t>6 470.26 руб.</t>
  </si>
  <si>
    <t>ZGR-001093</t>
  </si>
  <si>
    <t>YT-50SH</t>
  </si>
  <si>
    <t>Бак мембранный НЕРЖ для водоснабжения 50л горизонтальный (гидроаккумулятор) (1шт)</t>
  </si>
  <si>
    <t>11 464.93 руб.</t>
  </si>
  <si>
    <t>ZGR-001178</t>
  </si>
  <si>
    <t>YT-100EH</t>
  </si>
  <si>
    <t>Бак мембранный для водоснабжения 100л горизонтальный (гидроаккумулятор) (1шт)</t>
  </si>
  <si>
    <t>10 463.66 руб.</t>
  </si>
  <si>
    <t>ZGR-001191</t>
  </si>
  <si>
    <t>YT-80EH</t>
  </si>
  <si>
    <t>Бак мембранный для водоснабжения 80л горизонтальный (гидроаккумулятор) (1шт)</t>
  </si>
  <si>
    <t>10 068.75 руб.</t>
  </si>
  <si>
    <t>ZGR-001192</t>
  </si>
  <si>
    <t>YT-80EV</t>
  </si>
  <si>
    <t>Бак мембранный для водоснабжения 80л ВЕРТИКАЛЬНЫЙ (гидроаккумулятор) (1шт)</t>
  </si>
  <si>
    <t>10 573.00 руб.</t>
  </si>
  <si>
    <t>ZGR-001193</t>
  </si>
  <si>
    <t>YT-100EV</t>
  </si>
  <si>
    <t>Бак мембранный для водоснабжения 100л ВЕРТИКАЛЬНЫЙ (гидроаккумулятор) (1шт)</t>
  </si>
  <si>
    <t>11 210.07 руб.</t>
  </si>
  <si>
    <t>Баки для водоснабжения ACR</t>
  </si>
  <si>
    <t>BAK-240001</t>
  </si>
  <si>
    <t>Бак для водоснабжения 100л горизонтальный метал фланец 1" 10 бар (гидроаккумулятор) (1шт)</t>
  </si>
  <si>
    <t>8 683.20 руб.</t>
  </si>
  <si>
    <t>BAK-240002</t>
  </si>
  <si>
    <t>Бак для водоснабжения 100л ВЕРТИКАЛЬ с площадкой,  метал фланец 1" 10 бар (гидроаккумулятор) (1шт)</t>
  </si>
  <si>
    <t>8 973.00 руб.</t>
  </si>
  <si>
    <t>BAK-240003</t>
  </si>
  <si>
    <t>Бак для водоснабжения 24л горизонтальный метал фланец 1" 10 бар (гидроаккумулятор) (1шт)</t>
  </si>
  <si>
    <t>2 422.80 руб.</t>
  </si>
  <si>
    <t>BAK-240004</t>
  </si>
  <si>
    <t>Бак для водоснабжения 50л горизонтальный, ПЛАСТИК  фланец 1" 10 бар (гидроаккумулятор) (1шт)</t>
  </si>
  <si>
    <t>4 752.00 руб.</t>
  </si>
  <si>
    <t>BAK-240005</t>
  </si>
  <si>
    <t>Бак для водоснабжения 50л горизонтальный метал фланец 1" 10 бар (гидроаккумулятор) (1шт)</t>
  </si>
  <si>
    <t>4 793.40 руб.</t>
  </si>
  <si>
    <t>BAK-240006</t>
  </si>
  <si>
    <t>Бак для водоснабжения 50л ВЕРТИКАЛЬ с площадкой,  метал фланец 1" 10 бар (гидроаккумулятор) (1шт)</t>
  </si>
  <si>
    <t>5 083.20 руб.</t>
  </si>
  <si>
    <t>BAK-240007</t>
  </si>
  <si>
    <t>Бак для водоснабжения 80л горизонтальный, ПЛАСТИК фланец 1" 10 бар (гидроаккумулятор) (1шт)</t>
  </si>
  <si>
    <t>8 029.80 руб.</t>
  </si>
  <si>
    <t>BAK-240008</t>
  </si>
  <si>
    <t>Бак для водоснабжения 80л горизонтальный метал фланец 1" 10 бар (гидроаккумулятор) (1шт)</t>
  </si>
  <si>
    <t>8 071.20 руб.</t>
  </si>
  <si>
    <t>BAK-240009</t>
  </si>
  <si>
    <t>Бак для водоснабжения 80л ВЕРТИКАЛЬ с площадкой,  метал фланец 1" 10 бар (гидроаккумулятор) (1шт)</t>
  </si>
  <si>
    <t>8 361.00 руб.</t>
  </si>
  <si>
    <t>Баки для водоснабжения UNIGB (Stout)</t>
  </si>
  <si>
    <t>PND-111183</t>
  </si>
  <si>
    <t>Бак расшир для водоснабжения 20л. синий, горизонтальный, вых.1", UNIGB, мембрана VAREM Italy</t>
  </si>
  <si>
    <t>3 564.75 руб.</t>
  </si>
  <si>
    <t>PND-111184</t>
  </si>
  <si>
    <t>Бак расшир для водоснабжения 50л. синий, горизонтальный, вых.1", UNIGB, мембрана VAREM Italy</t>
  </si>
  <si>
    <t>7 913.50 руб.</t>
  </si>
  <si>
    <t>PND-111185</t>
  </si>
  <si>
    <t>Бак расшир для водоснабжения 80л. синий, горизонтальный, вых.1", UNIGB, мембрана VAREM Italy</t>
  </si>
  <si>
    <t>10 622.50 руб.</t>
  </si>
  <si>
    <t>PND-111186</t>
  </si>
  <si>
    <t>Бак расшир для водоснабжения 100л. синий, горизонтальный, вых.1", UNIGB, мембрана VAREM Italy</t>
  </si>
  <si>
    <t>14 089.25 руб.</t>
  </si>
  <si>
    <t>PND-111187</t>
  </si>
  <si>
    <t>Бак расшир для водоснабжения 200л. синий, горизонтальный, вых.11/2", UNIGB, мембрана VAREM Italy</t>
  </si>
  <si>
    <t>29 282.75 руб.</t>
  </si>
  <si>
    <t>PND-111188</t>
  </si>
  <si>
    <t>Бак расшир для водоснабжения 300л. синий, горизонтальный, вых.11/2", UNIGB, мембрана VAREM Italy</t>
  </si>
  <si>
    <t>38 389.75 руб.</t>
  </si>
  <si>
    <t>PND-111189</t>
  </si>
  <si>
    <t>Бак расшир для водоснабжения 8л. синий, вертикальный, вых.3/4", UNIGB, мембрана VAREM Italy</t>
  </si>
  <si>
    <t>2 343.25 руб.</t>
  </si>
  <si>
    <t>PND-111190</t>
  </si>
  <si>
    <t>Бак расшир для водоснабжения 12л. синий, вертикальный, вых.3/4", UNIGB, мембрана VAREM Italy</t>
  </si>
  <si>
    <t>2 586.50 руб.</t>
  </si>
  <si>
    <t>PND-111191</t>
  </si>
  <si>
    <t>Бак расшир для водоснабжения 20л. синий, вертикальный, вых.1", UNIGB, мембрана VAREM Italy</t>
  </si>
  <si>
    <t>2 924.25 руб.</t>
  </si>
  <si>
    <t>PND-111192</t>
  </si>
  <si>
    <t>Бак расшир для водоснабжения 24л. синий, вертикальный, вых.1", UNIGB, мембрана VAREM Italy</t>
  </si>
  <si>
    <t>2 983.75 руб.</t>
  </si>
  <si>
    <t>PND-111193</t>
  </si>
  <si>
    <t>Бак расшир для водоснабжения 50л. синий, вертикальный, вых.1", UNIGB, мембрана VAREM Italy</t>
  </si>
  <si>
    <t>7 843.50 руб.</t>
  </si>
  <si>
    <t>PND-111194</t>
  </si>
  <si>
    <t>Бак расшир для водоснабжения 80л. синий, вертикальный, вых.1", UNIGB, мембрана VAREM Italy</t>
  </si>
  <si>
    <t>PND-111195</t>
  </si>
  <si>
    <t>Бак расшир для водоснабжения 100л. синий, вертикальный, вых.1", UNIGB, мембрана VAREM Italy</t>
  </si>
  <si>
    <t>PND-111196</t>
  </si>
  <si>
    <t>Бак расшир для водоснабжения 150л. синий, вертикальный, вых.11/2", UNIGB, мембрана VAREM Italy</t>
  </si>
  <si>
    <t>22 123.50 руб.</t>
  </si>
  <si>
    <t>PND-111197</t>
  </si>
  <si>
    <t>Бак расшир для водоснабжения 200л. синий, вертикальный, вых.11/2", UNIGB, мембрана VAREM Italy</t>
  </si>
  <si>
    <t>PND-111198</t>
  </si>
  <si>
    <t>Бак расшир для водоснабжения 300л. синий, вертикальный, вых.11/2", UNIGB, мембрана VAREM Italy</t>
  </si>
  <si>
    <t>39 096.75 руб.</t>
  </si>
  <si>
    <t>PND-111199</t>
  </si>
  <si>
    <t>Бак расшир для водоснабжения 500л. синий, вертикальный, вых.11/2", UNIGB, мембрана VAREM Italy</t>
  </si>
  <si>
    <t>84 887.25 руб.</t>
  </si>
  <si>
    <t>PND-111200</t>
  </si>
  <si>
    <t>Бак расшир для водоснабжения 750л. синий, вертикальный, вых.11/2", UNIGB, мембрана VAREM Italy</t>
  </si>
  <si>
    <t>118 898.50 руб.</t>
  </si>
  <si>
    <t>PND-111201</t>
  </si>
  <si>
    <t>Бак расшир для водоснабжения 1000л. синий, вертикальный, вых.2", UNIGB, мембрана VAREM Italy</t>
  </si>
  <si>
    <t>207 170.25 руб.</t>
  </si>
  <si>
    <t>PND-111202</t>
  </si>
  <si>
    <t>Бак расшир для водоснабжения 2000л. синий, вертикальный, вых.2", UNIGB, мембрана VAREM Italy</t>
  </si>
  <si>
    <t>412 207.25 руб.</t>
  </si>
  <si>
    <t>Баки для отопления</t>
  </si>
  <si>
    <t>Баки для отопления VALTEC</t>
  </si>
  <si>
    <t>VLC-1011014</t>
  </si>
  <si>
    <t>VT.RV.R.060008</t>
  </si>
  <si>
    <t>Бак расш. для отопления 8л. КРАСНЫЙ (1/8шт)</t>
  </si>
  <si>
    <t>2 304.00 руб.</t>
  </si>
  <si>
    <t>VLC-1011015</t>
  </si>
  <si>
    <t>VT.RV.R.060012</t>
  </si>
  <si>
    <t>Бак расш. для отопления 12л. КРАСНЫЙ (1/8шт)</t>
  </si>
  <si>
    <t>2 511.00 руб.</t>
  </si>
  <si>
    <t>VLC-1011016</t>
  </si>
  <si>
    <t>VT.RV.R.060018</t>
  </si>
  <si>
    <t>Бак расш. для отопления 18л. КРАСНЫЙ (1/4шт)</t>
  </si>
  <si>
    <t>2 721.00 руб.</t>
  </si>
  <si>
    <t>VLC-1011017</t>
  </si>
  <si>
    <t>VT.RV.R.060024</t>
  </si>
  <si>
    <t>Бак расш. для отопления 24л. КРАСНЫЙ (1/4шт)</t>
  </si>
  <si>
    <t>2 960.00 руб.</t>
  </si>
  <si>
    <t>VLC-1011018</t>
  </si>
  <si>
    <t>VT.RV.R.060035</t>
  </si>
  <si>
    <t>Бак расш. для отопления 35л. КРАСНЫЙ</t>
  </si>
  <si>
    <t>5 619.00 руб.</t>
  </si>
  <si>
    <t>VLC-1011019</t>
  </si>
  <si>
    <t>VT.RV.R.060050</t>
  </si>
  <si>
    <t>Бак расш. для отопления 50л. КРАСНЫЙ (с ножками)</t>
  </si>
  <si>
    <t>6 756.00 руб.</t>
  </si>
  <si>
    <t>VLC-1011020</t>
  </si>
  <si>
    <t>VT.RV.R.060080</t>
  </si>
  <si>
    <t>Бак расш. для отопления 80л. КРАСНЫЙ (с ножками)</t>
  </si>
  <si>
    <t>9 348.00 руб.</t>
  </si>
  <si>
    <t>VLC-1011021</t>
  </si>
  <si>
    <t>VT.RV.R.060100</t>
  </si>
  <si>
    <t>Бак расш. для отопления 100л. КРАСНЫЙ (с ножками)</t>
  </si>
  <si>
    <t>13 239.00 руб.</t>
  </si>
  <si>
    <t>VLC-1011022</t>
  </si>
  <si>
    <t>VT.RV.R.070150</t>
  </si>
  <si>
    <t>Бак расш. для отопления 150л. КРАСНЫЙ (с ножками)</t>
  </si>
  <si>
    <t>19 611.00 руб.</t>
  </si>
  <si>
    <t>VLC-900406</t>
  </si>
  <si>
    <t>VT.RV.R.081000</t>
  </si>
  <si>
    <t>Бак расш. для отопления 1000л. КРАСНЫЙ</t>
  </si>
  <si>
    <t>225 692.00 руб.</t>
  </si>
  <si>
    <t>VLC-900407</t>
  </si>
  <si>
    <t>VT.RV.R.080200</t>
  </si>
  <si>
    <t>Бак расш. для отопления 200л. КРАСНЫЙ</t>
  </si>
  <si>
    <t>35 399.00 руб.</t>
  </si>
  <si>
    <t>VLC-900408</t>
  </si>
  <si>
    <t>VT.RV.R.080300</t>
  </si>
  <si>
    <t>Бак расш. для отопления 300л. КРАСНЫЙ</t>
  </si>
  <si>
    <t>38 693.00 руб.</t>
  </si>
  <si>
    <t>VLC-900409</t>
  </si>
  <si>
    <t>VT.RV.R.080500</t>
  </si>
  <si>
    <t>Бак расш. для отопления 500л. КРАСНЫЙ</t>
  </si>
  <si>
    <t>73 251.00 руб.</t>
  </si>
  <si>
    <t>VLC-900410</t>
  </si>
  <si>
    <t>VT.RV.R.080750</t>
  </si>
  <si>
    <t>Бак расш. для отопления 750л. КРАСНЫЙ</t>
  </si>
  <si>
    <t>155 130.00 руб.</t>
  </si>
  <si>
    <t>VLC-900524</t>
  </si>
  <si>
    <t>VT.F.R.050008</t>
  </si>
  <si>
    <t>Бак расш. Красный для отопления 8л./1,5 - 6bar (3/4"), заполнен азотом, (Flamco)</t>
  </si>
  <si>
    <t>2 886.00 руб.</t>
  </si>
  <si>
    <t>VLC-900525</t>
  </si>
  <si>
    <t>VT.F.R.050012</t>
  </si>
  <si>
    <t>Бак расш. Красный для отопления 12л./1,5 - 6bar (3/4"), заполнен азотом, (Flamco)</t>
  </si>
  <si>
    <t>3 073.00 руб.</t>
  </si>
  <si>
    <t>VLC-900526</t>
  </si>
  <si>
    <t>VT.F.R.050018</t>
  </si>
  <si>
    <t>Бак расш. Красный для отопления 18л./1,5 - 6bar (3/4"), заполнен азотом, (Flamco)</t>
  </si>
  <si>
    <t>3 238.00 руб.</t>
  </si>
  <si>
    <t>VLC-900527</t>
  </si>
  <si>
    <t>VT.F.R.050025</t>
  </si>
  <si>
    <t>Бак расш. Красный для отопления 25л./1,5 - 6bar (3/4"), заполнен азотом, (Flamco)</t>
  </si>
  <si>
    <t>3 675.00 руб.</t>
  </si>
  <si>
    <t>VLC-900528</t>
  </si>
  <si>
    <t>VT.F.R.050035</t>
  </si>
  <si>
    <t>Бак расш. Красный для отопления 35л./1,5 - 6bar (3/4"), заполнен азотом, (Flamco)</t>
  </si>
  <si>
    <t>5 933.00 руб.</t>
  </si>
  <si>
    <t>VLC-900529</t>
  </si>
  <si>
    <t>VT.F.R.050050</t>
  </si>
  <si>
    <t>Бак расш. Красный для отопления 50л./1,5 - 6bar (3/4"), заполнен азотом, (Flamco)</t>
  </si>
  <si>
    <t>7 435.00 руб.</t>
  </si>
  <si>
    <t>VLC-900530</t>
  </si>
  <si>
    <t>VT.F.R.050080</t>
  </si>
  <si>
    <t>Бак расш. Красный для отопления 80л./1,5 - 6bar (3/4"), заполнен азотом, (Flamco)</t>
  </si>
  <si>
    <t>9 653.00 руб.</t>
  </si>
  <si>
    <t>Баки для отопления VIEIR</t>
  </si>
  <si>
    <t>BAK-120001</t>
  </si>
  <si>
    <t>VERH-8</t>
  </si>
  <si>
    <t>Бак мембранный для отопл. VR  8л вертикальный</t>
  </si>
  <si>
    <t>1 230.63 руб.</t>
  </si>
  <si>
    <t>BAK-120002</t>
  </si>
  <si>
    <t>VERH-19</t>
  </si>
  <si>
    <t>Бак мембранный для отопл. VR  19л вертикальный</t>
  </si>
  <si>
    <t>2 087.76 руб.</t>
  </si>
  <si>
    <t>BAK-120003</t>
  </si>
  <si>
    <t>VERH-24</t>
  </si>
  <si>
    <t>Бак мембранный для отопл. VR  24л вертикальный</t>
  </si>
  <si>
    <t>2 290.14 руб.</t>
  </si>
  <si>
    <t>BAK-120004</t>
  </si>
  <si>
    <t>VERH-12</t>
  </si>
  <si>
    <t>Бак мембранный для отопл. VR  12л вертикальный</t>
  </si>
  <si>
    <t>1 922.59 руб.</t>
  </si>
  <si>
    <t>BAK-120005</t>
  </si>
  <si>
    <t>VEH-36</t>
  </si>
  <si>
    <t>Бак мембранный для отопл. VR  36л вертикальный с ножками</t>
  </si>
  <si>
    <t>3 632.38 руб.</t>
  </si>
  <si>
    <t>BAK-120006</t>
  </si>
  <si>
    <t>VEH-50</t>
  </si>
  <si>
    <t>Бак мембранный для отопл. VR  50л вертикальный с ножками</t>
  </si>
  <si>
    <t>4 142.79 руб.</t>
  </si>
  <si>
    <t>Баки для отопления ZEGOR</t>
  </si>
  <si>
    <t>ZGR-001179</t>
  </si>
  <si>
    <t>YT-6FT</t>
  </si>
  <si>
    <t>Бак мембранный для отопления 6л плоский (1шт)</t>
  </si>
  <si>
    <t>3 054.61 руб.</t>
  </si>
  <si>
    <t>ZGR-001180</t>
  </si>
  <si>
    <t>YT-8FT</t>
  </si>
  <si>
    <t>Бак мембранный для отопления 8л плоский (1шт)</t>
  </si>
  <si>
    <t>3 191.27 руб.</t>
  </si>
  <si>
    <t>ZGR-001181</t>
  </si>
  <si>
    <t>YT-10FT</t>
  </si>
  <si>
    <t>Бак мембранный для отопления 10л плоский (1шт)</t>
  </si>
  <si>
    <t>3 327.93 руб.</t>
  </si>
  <si>
    <t>ZGR-001182</t>
  </si>
  <si>
    <t>YT-5VT</t>
  </si>
  <si>
    <t>Бак мембранный для отопления 5л вертикальный (1шт)</t>
  </si>
  <si>
    <t>1 510.68 руб.</t>
  </si>
  <si>
    <t>ZGR-001183</t>
  </si>
  <si>
    <t>YT-8VT</t>
  </si>
  <si>
    <t>Бак мембранный для отопления 8л вертикальный (1шт)</t>
  </si>
  <si>
    <t>1 562.39 руб.</t>
  </si>
  <si>
    <t>ZGR-001184</t>
  </si>
  <si>
    <t>YT-12VT</t>
  </si>
  <si>
    <t>Бак мембранный для отопления 12л вертикальный (1шт)</t>
  </si>
  <si>
    <t>2 194.00 руб.</t>
  </si>
  <si>
    <t>ZGR-001185</t>
  </si>
  <si>
    <t>YT-19VT</t>
  </si>
  <si>
    <t>Бак мембранный для отопления 19л вертикальный (1шт)</t>
  </si>
  <si>
    <t>2 389.76 руб.</t>
  </si>
  <si>
    <t>ZGR-001186</t>
  </si>
  <si>
    <t>YT-24VT</t>
  </si>
  <si>
    <t>Бак мембранный для отопления 24л вертикальный (1шт)</t>
  </si>
  <si>
    <t>2 437.78 руб.</t>
  </si>
  <si>
    <t>ZGR-001222</t>
  </si>
  <si>
    <t>YT-12FT</t>
  </si>
  <si>
    <t>Бак мембранный для отопления 12л плоский (1шт)</t>
  </si>
  <si>
    <t>3 556.94 руб.</t>
  </si>
  <si>
    <t>ZGR-001255</t>
  </si>
  <si>
    <t>YT-1.5VT</t>
  </si>
  <si>
    <t>Бак мембранный для отопления 1,5л плоский (1шт)</t>
  </si>
  <si>
    <t>483.60 руб.</t>
  </si>
  <si>
    <t>ZGR-001256</t>
  </si>
  <si>
    <t>YT-2VT</t>
  </si>
  <si>
    <t>Бак мембранный для отопления 2л плоский (1шт)</t>
  </si>
  <si>
    <t>Баки для отопления UNIGB (Stout)</t>
  </si>
  <si>
    <t>PND-111203</t>
  </si>
  <si>
    <t>Бак расшир для отопления 5л. вертикальный, вых.3/4", UNIGB (Stout), мембрана VAREM Italy</t>
  </si>
  <si>
    <t>2 406.25 руб.</t>
  </si>
  <si>
    <t>PND-111204</t>
  </si>
  <si>
    <t>Бак расшир для отопления 8л. вертикальный, вых.3/4", UNIGB (Stout), мембрана VAREM Italy</t>
  </si>
  <si>
    <t>2 474.50 руб.</t>
  </si>
  <si>
    <t>PND-111205</t>
  </si>
  <si>
    <t>Бак расшир для отопления 12л. вертикальный, вых.3/4", UNIGB (Stout), мембрана VAREM Italy</t>
  </si>
  <si>
    <t>2 728.25 руб.</t>
  </si>
  <si>
    <t>PND-111206</t>
  </si>
  <si>
    <t>Бак расшир для отопления 18л. вертикальный, вых.3/4", UNIGB (Stout), мембрана VAREM Italy</t>
  </si>
  <si>
    <t>3 081.75 руб.</t>
  </si>
  <si>
    <t>PND-111207</t>
  </si>
  <si>
    <t>Бак расшир для отопления 24л. вертикальный, вых.3/4", UNIGB (Stout), мембрана VAREM Italy</t>
  </si>
  <si>
    <t>3 148.25 руб.</t>
  </si>
  <si>
    <t>PND-111208</t>
  </si>
  <si>
    <t>Бак расшир для отопления 35л.вертикальный с ножками, БОК вых 3/4", UNIGB (Stout), фикс. мембрана VAR</t>
  </si>
  <si>
    <t>5 535.25 руб.</t>
  </si>
  <si>
    <t>PND-111209</t>
  </si>
  <si>
    <t>Бак расшир для отопления 50л.вертикальный с ножками, вых.1", UNIGB (Stout), мембрана VAREM Italy</t>
  </si>
  <si>
    <t>6 641.25 руб.</t>
  </si>
  <si>
    <t>PND-111210</t>
  </si>
  <si>
    <t>Бак расшир для отопления 50л.вертикальный с ножками, БОК вых 3/4", UNIGB (Stout), фикс. мембрана VAR</t>
  </si>
  <si>
    <t>6 198.50 руб.</t>
  </si>
  <si>
    <t>PND-111211</t>
  </si>
  <si>
    <t>Бак расшир для отопления 80л.вертикальный с ножками, БОК вых 3/4", UNIGB (Stout), фикс. мембрана VAR</t>
  </si>
  <si>
    <t>9 982.00 руб.</t>
  </si>
  <si>
    <t>PND-111212</t>
  </si>
  <si>
    <t>Бак расшир для отопления 80л.вертикальный с ножками, вых. 1" UNIGB (Stout), мембрана VAREM Italy</t>
  </si>
  <si>
    <t>9 548.00 руб.</t>
  </si>
  <si>
    <t>PND-111213</t>
  </si>
  <si>
    <t>Бак расшир для отопления 100л.вертикальный с ножками, БОК вых 3/4", UNIGB (Stout), фикс. мембрана VA</t>
  </si>
  <si>
    <t>10 939.25 руб.</t>
  </si>
  <si>
    <t>PND-111214</t>
  </si>
  <si>
    <t>Бак расшир для отопления 100л.вертикальный с ножками, вых. 1" UNIGB (Stout), мембрана VAREM Italy</t>
  </si>
  <si>
    <t>11 679.50 руб.</t>
  </si>
  <si>
    <t>PND-111215</t>
  </si>
  <si>
    <t>Бак расшир для отопления 150л.вертикальный с ножками, вых. 11/2" UNIGB (Stout), мембрана VAREM Italy</t>
  </si>
  <si>
    <t>19 803.00 руб.</t>
  </si>
  <si>
    <t>PND-111216</t>
  </si>
  <si>
    <t>Бак расшир для отопления 200л.вертикальный с ножками, вых. 11/2" UNIGB (Stout), мембрана VAREM Italy</t>
  </si>
  <si>
    <t>26 565.00 руб.</t>
  </si>
  <si>
    <t>PND-111217</t>
  </si>
  <si>
    <t>Бак расшир для отопления 300л.вертикальный с ножками, вых. 11/2" UNIGB (Stout), мембрана VAREM Italy</t>
  </si>
  <si>
    <t>36 426.25 руб.</t>
  </si>
  <si>
    <t>PND-111218</t>
  </si>
  <si>
    <t>Бак расшир для отопления 500л.вертикальный с ножками, вых. 11/2" UNIGB (Stout), мембрана VAREM Italy</t>
  </si>
  <si>
    <t>84 476.00 руб.</t>
  </si>
  <si>
    <t>PND-111219</t>
  </si>
  <si>
    <t>Бак расшир для отопления 600л.вертикальный с ножками, (800х1355, 1"1/2, верхн.,85 кг)</t>
  </si>
  <si>
    <t>90 261.50 руб.</t>
  </si>
  <si>
    <t>PND-111220</t>
  </si>
  <si>
    <t>Бак расшир для отопления 700л.вертикальный с ножками (1"1/2, 800х1580, 110 кг)</t>
  </si>
  <si>
    <t>117 083.75 руб.</t>
  </si>
  <si>
    <t>Комплектующие для баков</t>
  </si>
  <si>
    <t>Мембраны</t>
  </si>
  <si>
    <t>BAK-320005</t>
  </si>
  <si>
    <t>VERH-8A</t>
  </si>
  <si>
    <t>Мембрана 8-12л (1 шт)</t>
  </si>
  <si>
    <t>188.98 руб.</t>
  </si>
  <si>
    <t>&gt;100</t>
  </si>
  <si>
    <t>BAK-320006</t>
  </si>
  <si>
    <t>VERH-24A</t>
  </si>
  <si>
    <t>Мембрана 24-35л(1 шт)</t>
  </si>
  <si>
    <t>312.49 руб.</t>
  </si>
  <si>
    <t>BAK-320007</t>
  </si>
  <si>
    <t>VERH-50A</t>
  </si>
  <si>
    <t>Мембрана 50л (1 шт)</t>
  </si>
  <si>
    <t>586.30 руб.</t>
  </si>
  <si>
    <t>BAK-320008</t>
  </si>
  <si>
    <t>VERH-100A</t>
  </si>
  <si>
    <t>Мембрана 100л (1 шт)</t>
  </si>
  <si>
    <t>965.76 руб.</t>
  </si>
  <si>
    <t>ZGR-001196</t>
  </si>
  <si>
    <t>MBR-24</t>
  </si>
  <si>
    <t>Мембрана EPDM для гидроаккумулятора 24л ZEGOR (1/50шт)</t>
  </si>
  <si>
    <t>464.26 руб.</t>
  </si>
  <si>
    <t>ZGR-001198</t>
  </si>
  <si>
    <t>MBR-24W</t>
  </si>
  <si>
    <t>Мембрана EPDM белая для гидроаккумулятора 24л для ГВС, ХВС, отопления ZEGOR (1/50ш)</t>
  </si>
  <si>
    <t>484.98 руб.</t>
  </si>
  <si>
    <t>ZGR-001199</t>
  </si>
  <si>
    <t>MBR-50</t>
  </si>
  <si>
    <t>Мембрана EPDM для гидроаккумулятора 50л ZEGOR (1/25ш)</t>
  </si>
  <si>
    <t>918.67 руб.</t>
  </si>
  <si>
    <t>ZGR-001200</t>
  </si>
  <si>
    <t>MBR-50W</t>
  </si>
  <si>
    <t>Мембрана EPDM белая для гидроаккумулятора 50л для ГВС, ХВС, отопления ZEGOR  (1/25ш)</t>
  </si>
  <si>
    <t>1 105.20 руб.</t>
  </si>
  <si>
    <t>ZGR-001201</t>
  </si>
  <si>
    <t>MBR-100</t>
  </si>
  <si>
    <t>Мембрана EPDM для гидроаккумулятора 100л ZEGOR (1/20ш)</t>
  </si>
  <si>
    <t>1 412.11 руб.</t>
  </si>
  <si>
    <t>ZGR-001202</t>
  </si>
  <si>
    <t>MBR-100W</t>
  </si>
  <si>
    <t>Мембрана EPDM белая для гидроаккумулятора 100л для ГВС, ХВС, отопления ZEGOR  (1/20ш)</t>
  </si>
  <si>
    <t>1 496.91 руб.</t>
  </si>
  <si>
    <t>Кронштейны</t>
  </si>
  <si>
    <t>BAK-310002</t>
  </si>
  <si>
    <t>K-1</t>
  </si>
  <si>
    <t>кронштейн крепления расширительного бака 1" регулируемый белый (1/20шт)</t>
  </si>
  <si>
    <t>379.50 руб.</t>
  </si>
  <si>
    <t>BAK-310003</t>
  </si>
  <si>
    <t>K-3/4</t>
  </si>
  <si>
    <t>кронштейн крепления расширительного бака 3/4" регулируемый белый (1/20шт)</t>
  </si>
  <si>
    <t>345.00 руб.</t>
  </si>
  <si>
    <t>SST-100109</t>
  </si>
  <si>
    <t>Настенный кронштейн для группы безопасности расширительного бака</t>
  </si>
  <si>
    <t>1 790.80 руб.</t>
  </si>
  <si>
    <t>VER-000155</t>
  </si>
  <si>
    <t>VR8-35-365A</t>
  </si>
  <si>
    <t>Крепление-хомут 0-365мм для мембранных баков 8-25л (200/10шт)</t>
  </si>
  <si>
    <t>293.15 руб.</t>
  </si>
  <si>
    <t>VER-000156</t>
  </si>
  <si>
    <t>VR8-35-365B</t>
  </si>
  <si>
    <t>Крепление-хомут 310-365мм для мембранных баков 25-50л (100/10шт)</t>
  </si>
  <si>
    <t>299.10 руб.</t>
  </si>
  <si>
    <t>&gt;50</t>
  </si>
  <si>
    <t>VER-000351</t>
  </si>
  <si>
    <t>VR328</t>
  </si>
  <si>
    <t>Настенное крепление для расширительного бака "VIEIR" (10/1 шт)</t>
  </si>
  <si>
    <t>2 458.29 руб.</t>
  </si>
  <si>
    <t>VLC-900478</t>
  </si>
  <si>
    <t>VT.K20.1.05</t>
  </si>
  <si>
    <t>Кронштейн для расширительного бака VALTEC (3/4")</t>
  </si>
  <si>
    <t>942.00 руб.</t>
  </si>
  <si>
    <t>VLC-900901</t>
  </si>
  <si>
    <t>VT.SWM.0835</t>
  </si>
  <si>
    <t>Комплект настенного крепления баков 8-35 л</t>
  </si>
  <si>
    <t>695.00 руб.</t>
  </si>
  <si>
    <t>Сгоны отсекатели</t>
  </si>
  <si>
    <t>VER-000707</t>
  </si>
  <si>
    <t>ZH690</t>
  </si>
  <si>
    <t>Сгон отсекатель для расшир бака с дренажом 3/4" вн-вн. (32/2шт)</t>
  </si>
  <si>
    <t>1 315.45 руб.</t>
  </si>
  <si>
    <t>VER-000708</t>
  </si>
  <si>
    <t>ZH691</t>
  </si>
  <si>
    <t>Сгон отсекатель для расшир бака с дренажом 1" вн-вн. (24/2шт)</t>
  </si>
  <si>
    <t>2 366.03 руб.</t>
  </si>
  <si>
    <t>VER-001151</t>
  </si>
  <si>
    <t>VR1145</t>
  </si>
  <si>
    <t>Разъемный сгон-отсекатель для расширительного бака 3/4 " (80/1шт)</t>
  </si>
  <si>
    <t>461.30 руб.</t>
  </si>
  <si>
    <t>VLC-1011001</t>
  </si>
  <si>
    <t>VT.538.N.05</t>
  </si>
  <si>
    <t>Сгон-отсекатель для расшир бака 3/4" (10шт)</t>
  </si>
  <si>
    <t>889.00 руб.</t>
  </si>
  <si>
    <t>VLC-1011002</t>
  </si>
  <si>
    <t>VT.538.N.06</t>
  </si>
  <si>
    <t>Сгон-отсекатель для расшир бака 1" (5 /60шт)</t>
  </si>
  <si>
    <t>1 507.00 руб.</t>
  </si>
  <si>
    <t>VLC-411083</t>
  </si>
  <si>
    <t>VT.537.N.06</t>
  </si>
  <si>
    <t>Сгон отсекатель для расшир бака с дренажом 1" вн-нар. (8 /32шт)</t>
  </si>
  <si>
    <t>1 863.00 руб.</t>
  </si>
  <si>
    <t>Фланцы</t>
  </si>
  <si>
    <t>BAK-330001</t>
  </si>
  <si>
    <t>VERH-8B</t>
  </si>
  <si>
    <t>фланец для расширительного бака</t>
  </si>
  <si>
    <t>168.15 руб.</t>
  </si>
  <si>
    <t>BAK-330002</t>
  </si>
  <si>
    <t>VERH-24B</t>
  </si>
  <si>
    <t>Фланец для баков (1 шт)</t>
  </si>
  <si>
    <t>235.12 руб.</t>
  </si>
  <si>
    <t>BAK-330003</t>
  </si>
  <si>
    <t>Фланец пластик для баков 1" (1 шт)</t>
  </si>
  <si>
    <t>315.15 руб.</t>
  </si>
  <si>
    <t>Баки для ГВС</t>
  </si>
  <si>
    <t>Баки для ГВС VALTEC</t>
  </si>
  <si>
    <t>VLC-900519</t>
  </si>
  <si>
    <t>VT.A.R.050008</t>
  </si>
  <si>
    <t>Бак расш. Белый для с-м водосн. 8л./4,0 - 10bar (3/4"), нерж фланец, заполнен азотом, (Flamco)</t>
  </si>
  <si>
    <t>3 977.00 руб.</t>
  </si>
  <si>
    <t>VLC-900520</t>
  </si>
  <si>
    <t>VT.A.R.050012</t>
  </si>
  <si>
    <t>Бак расш. Белый для с-м водосн. 12л./4,0 - 10bar (3/4"), нерж фланец, заполнен азотом, (Flamco)</t>
  </si>
  <si>
    <t>4 261.00 руб.</t>
  </si>
  <si>
    <t>VLC-900521</t>
  </si>
  <si>
    <t>VT.A.R.050025</t>
  </si>
  <si>
    <t>Бак расш. ГВС белый для с-м водосн. 25л./4,0 - 10bar (3/4"), нерж фланец, заполнен азотом, (Flamco)</t>
  </si>
  <si>
    <t>5 971.00 руб.</t>
  </si>
  <si>
    <t>VLC-900522</t>
  </si>
  <si>
    <t>VT.A.R.050050</t>
  </si>
  <si>
    <t>Бак расш. Белый для с-м водосн. 50л./4,0 - 10bar (3/4"), нерж фланец, заполнен азотом, (Flamco)</t>
  </si>
  <si>
    <t>13 742.00 руб.</t>
  </si>
  <si>
    <t>VLC-900523</t>
  </si>
  <si>
    <t>VT.A.R.050080</t>
  </si>
  <si>
    <t>Бак расш. Белый для с-м водосн. 80л./4,0 - 10bar (3/4"), нерж фланец, заполнен азотом, (Flamco)</t>
  </si>
  <si>
    <t>17 598.00 руб.</t>
  </si>
  <si>
    <t>Баки для ГВС VIEIR</t>
  </si>
  <si>
    <t>VVR-000124</t>
  </si>
  <si>
    <t>VRHB-5</t>
  </si>
  <si>
    <t>Мембранный расширительный бак для ГВС  систем отопления 5 L -10БАР (ВЕРТИКАЛЬНЫЙ)  VIEIR  (1 шт)</t>
  </si>
  <si>
    <t>1 331.82 руб.</t>
  </si>
  <si>
    <t>VVR-000125</t>
  </si>
  <si>
    <t>VRHB-8</t>
  </si>
  <si>
    <t>Мембранный расширительный бак для ГВС   систем отопления 8 L -10БАР (ВЕРТИКАЛЬНЫЙ)  VIEIR  (1 шт)</t>
  </si>
  <si>
    <t>1 477.65 руб.</t>
  </si>
  <si>
    <t>VVR-000126</t>
  </si>
  <si>
    <t>VRHB-12</t>
  </si>
  <si>
    <t>Мембранный расширительный бак для ГВС  систем отопления 12 L -10БАР (ВЕРТИКАЛЬНЫЙ)  VIEIR  (1 шт)</t>
  </si>
  <si>
    <t>2 168.12 руб.</t>
  </si>
  <si>
    <t>VVR-000127</t>
  </si>
  <si>
    <t>VRHB-19</t>
  </si>
  <si>
    <t>Мембранный расширительный бак для ГВС систем отопления 19 L -10БАР (ВЕРТИКАЛЬНЫЙ)  VIEIR  (1 шт)</t>
  </si>
  <si>
    <t>2 461.27 руб.</t>
  </si>
  <si>
    <t>VVR-000128</t>
  </si>
  <si>
    <t>VRHB-24</t>
  </si>
  <si>
    <t>Мембранный расширительный бак для ГВС   систем отопления 24 L -10БАР (ВЕРТИКАЛЬНЫЙ)  VIEIR  (1 шт)</t>
  </si>
  <si>
    <t>2 598.17 руб.</t>
  </si>
  <si>
    <t>VVR-000129</t>
  </si>
  <si>
    <t>VRHN-35</t>
  </si>
  <si>
    <t>Мембранный расширительный бак для ГВС систем отопления 35 L -10БАР (ВЕРТИКАЛЬНЫЙ)  VIEIR  (1 шт)</t>
  </si>
  <si>
    <t>4 043.09 руб.</t>
  </si>
  <si>
    <t>VVR-000130</t>
  </si>
  <si>
    <t>VRHN-50</t>
  </si>
  <si>
    <t>Мембранный расширительный бак для ГВС систем отопления 50 L -10БАР (ВЕРТИКАЛЬНЫЙ)  VIEIR  (1 шт)</t>
  </si>
  <si>
    <t>4 654.68 руб.</t>
  </si>
  <si>
    <t>Баки для ГВС UNIGB (Stout)</t>
  </si>
  <si>
    <t>PND-111179</t>
  </si>
  <si>
    <t>Бак расшир для ГВС 8л. белый, вертикальный, вых.3/4", UNIGB (Stout), мембрана VAREM Italy</t>
  </si>
  <si>
    <t>2 472.75 руб.</t>
  </si>
  <si>
    <t>PND-111180</t>
  </si>
  <si>
    <t>Бак расшир для ГВС 12л. белый, вертикальный, вых.3/4", UNIGB (Stout), мембрана VAREM Italy</t>
  </si>
  <si>
    <t>PND-111181</t>
  </si>
  <si>
    <t>Бак расшир для ГВС 18л. белый, вертикальный, вых.3/4", UNIGB (Stout), мембрана VAREM Italy</t>
  </si>
  <si>
    <t>2 864.75 руб.</t>
  </si>
  <si>
    <t>PND-111182</t>
  </si>
  <si>
    <t>Бак расшир для ГВС 24л. белый, вертикальный, вых.3/4", UNIGB (Stout), мембрана VAREM Italy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</si>
</sst>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a6c2f29_86a6_11e9_8101_003048fd731b_634a42ef_f953_11e9_810b_003048fd731b1.jpeg"/><Relationship Id="rId2" Type="http://schemas.openxmlformats.org/officeDocument/2006/relationships/image" Target="../media/6a6c2f2c_86a6_11e9_8101_003048fd731b_634a42f0_f953_11e9_810b_003048fd731b2.jpeg"/><Relationship Id="rId3" Type="http://schemas.openxmlformats.org/officeDocument/2006/relationships/image" Target="../media/6a6c2f2f_86a6_11e9_8101_003048fd731b_634a42f1_f953_11e9_810b_003048fd731b3.jpeg"/><Relationship Id="rId4" Type="http://schemas.openxmlformats.org/officeDocument/2006/relationships/image" Target="../media/6a6c2f32_86a6_11e9_8101_003048fd731b_ae66e5e9_3fbb_11ef_a5f3_047c1617b1434.jpeg"/><Relationship Id="rId5" Type="http://schemas.openxmlformats.org/officeDocument/2006/relationships/image" Target="../media/6a6c2f34_86a6_11e9_8101_003048fd731b_ae66e5ea_3fbb_11ef_a5f3_047c1617b1435.jpeg"/><Relationship Id="rId6" Type="http://schemas.openxmlformats.org/officeDocument/2006/relationships/image" Target="../media/6a6c2f36_86a6_11e9_8101_003048fd731b_ae66e5eb_3fbb_11ef_a5f3_047c1617b1436.jpeg"/><Relationship Id="rId7" Type="http://schemas.openxmlformats.org/officeDocument/2006/relationships/image" Target="../media/6a6c2f38_86a6_11e9_8101_003048fd731b_ae66e5ec_3fbb_11ef_a5f3_047c1617b1437.jpeg"/><Relationship Id="rId8" Type="http://schemas.openxmlformats.org/officeDocument/2006/relationships/image" Target="../media/6a6c2f3a_86a6_11e9_8101_003048fd731b_634a42f6_f953_11e9_810b_003048fd731b8.jpeg"/><Relationship Id="rId9" Type="http://schemas.openxmlformats.org/officeDocument/2006/relationships/image" Target="../media/6a6c2f3c_86a6_11e9_8101_003048fd731b_634a42f7_f953_11e9_810b_003048fd731b9.jpeg"/><Relationship Id="rId10" Type="http://schemas.openxmlformats.org/officeDocument/2006/relationships/image" Target="../media/6d083b1b_3466_11eb_81f3_003048fd731b_ae66e5ed_3fbb_11ef_a5f3_047c1617b14310.jpeg"/><Relationship Id="rId11" Type="http://schemas.openxmlformats.org/officeDocument/2006/relationships/image" Target="../media/6d083b1d_3466_11eb_81f3_003048fd731b_ae66e5ee_3fbb_11ef_a5f3_047c1617b14311.jpeg"/><Relationship Id="rId12" Type="http://schemas.openxmlformats.org/officeDocument/2006/relationships/image" Target="../media/6d083b1f_3466_11eb_81f3_003048fd731b_ae66e5ef_3fbb_11ef_a5f3_047c1617b14312.jpeg"/><Relationship Id="rId13" Type="http://schemas.openxmlformats.org/officeDocument/2006/relationships/image" Target="../media/0ef53f95_9e75_11ef_a670_047c1617b143_fff10ef6_f1e0_11ef_a6e1_047c1617b14313.jpeg"/><Relationship Id="rId14" Type="http://schemas.openxmlformats.org/officeDocument/2006/relationships/image" Target="../media/0ef53f97_9e75_11ef_a670_047c1617b143_fff10ef7_f1e0_11ef_a6e1_047c1617b14314.jpeg"/><Relationship Id="rId15" Type="http://schemas.openxmlformats.org/officeDocument/2006/relationships/image" Target="../media/6a6c2f6c_86a6_11e9_8101_003048fd731b_5352ef79_57f4_11ea_810f_003048fd731b15.jpeg"/><Relationship Id="rId16" Type="http://schemas.openxmlformats.org/officeDocument/2006/relationships/image" Target="../media/6a6c2f6e_86a6_11e9_8101_003048fd731b_5352ef7a_57f4_11ea_810f_003048fd731b16.jpeg"/><Relationship Id="rId17" Type="http://schemas.openxmlformats.org/officeDocument/2006/relationships/image" Target="../media/6a6c2f70_86a6_11e9_8101_003048fd731b_5352ef78_57f4_11ea_810f_003048fd731b17.jpeg"/><Relationship Id="rId18" Type="http://schemas.openxmlformats.org/officeDocument/2006/relationships/image" Target="../media/6a6c2f72_86a6_11e9_8101_003048fd731b_0291d925_0d22_11ea_810d_003048fd731b18.jpeg"/><Relationship Id="rId19" Type="http://schemas.openxmlformats.org/officeDocument/2006/relationships/image" Target="../media/6a6c2f74_86a6_11e9_8101_003048fd731b_0291d926_0d22_11ea_810d_003048fd731b19.jpeg"/><Relationship Id="rId20" Type="http://schemas.openxmlformats.org/officeDocument/2006/relationships/image" Target="../media/6a6c2f76_86a6_11e9_8101_003048fd731b_0291d927_0d22_11ea_810d_003048fd731b20.jpeg"/><Relationship Id="rId21" Type="http://schemas.openxmlformats.org/officeDocument/2006/relationships/image" Target="../media/a05f35ec_ce20_11eb_82ca_003048fd731b_a15553a7_602e_11ec_a20b_00259070b48721.jpeg"/><Relationship Id="rId22" Type="http://schemas.openxmlformats.org/officeDocument/2006/relationships/image" Target="../media/a05f35ee_ce20_11eb_82ca_003048fd731b_a15553a8_602e_11ec_a20b_00259070b48722.jpeg"/><Relationship Id="rId23" Type="http://schemas.openxmlformats.org/officeDocument/2006/relationships/image" Target="../media/a05f35f0_ce20_11eb_82ca_003048fd731b_a15553a9_602e_11ec_a20b_00259070b48723.jpeg"/><Relationship Id="rId24" Type="http://schemas.openxmlformats.org/officeDocument/2006/relationships/image" Target="../media/a05f35f2_ce20_11eb_82ca_003048fd731b_a15553aa_602e_11ec_a20b_00259070b48724.jpeg"/><Relationship Id="rId25" Type="http://schemas.openxmlformats.org/officeDocument/2006/relationships/image" Target="../media/fc27c047_aa62_11ec_a25d_00259070b487_c0208088_c056_11ee_a549_047c1617b14325.jpeg"/><Relationship Id="rId26" Type="http://schemas.openxmlformats.org/officeDocument/2006/relationships/image" Target="../media/3f68c018_f775_11ec_a2cc_00259070b487_c020808a_c056_11ee_a549_047c1617b14326.jpeg"/><Relationship Id="rId27" Type="http://schemas.openxmlformats.org/officeDocument/2006/relationships/image" Target="../media/3f68c01a_f775_11ec_a2cc_00259070b487_ae66e5f0_3fbb_11ef_a5f3_047c1617b14327.jpeg"/><Relationship Id="rId28" Type="http://schemas.openxmlformats.org/officeDocument/2006/relationships/image" Target="../media/61991c21_230d_11ed_a307_00259070b487_ae66e5f1_3fbb_11ef_a5f3_047c1617b14328.jpeg"/><Relationship Id="rId29" Type="http://schemas.openxmlformats.org/officeDocument/2006/relationships/image" Target="../media/b6ed93f6_e810_11ee_a580_047c1617b143_3d7c0747_0312_11ef_a5a4_047c1617b14329.jpeg"/><Relationship Id="rId30" Type="http://schemas.openxmlformats.org/officeDocument/2006/relationships/image" Target="../media/b6ed93f8_e810_11ee_a580_047c1617b143_e00cf347_f104_11ee_a58b_047c1617b14330.jpeg"/><Relationship Id="rId31" Type="http://schemas.openxmlformats.org/officeDocument/2006/relationships/image" Target="../media/b6ed93fa_e810_11ee_a580_047c1617b143_3d7c0748_0312_11ef_a5a4_047c1617b14331.jpeg"/><Relationship Id="rId32" Type="http://schemas.openxmlformats.org/officeDocument/2006/relationships/image" Target="../media/b6ed93fc_e810_11ee_a580_047c1617b143_9b2e56ee_f0b3_11ee_a58b_047c1617b14332.jpeg"/><Relationship Id="rId33" Type="http://schemas.openxmlformats.org/officeDocument/2006/relationships/image" Target="../media/b6ed93fe_e810_11ee_a580_047c1617b143_3d7c0749_0312_11ef_a5a4_047c1617b14333.jpeg"/><Relationship Id="rId34" Type="http://schemas.openxmlformats.org/officeDocument/2006/relationships/image" Target="../media/b6ed9400_e810_11ee_a580_047c1617b143_e00cf348_f104_11ee_a58b_047c1617b14334.jpeg"/><Relationship Id="rId35" Type="http://schemas.openxmlformats.org/officeDocument/2006/relationships/image" Target="../media/b6ed9402_e810_11ee_a580_047c1617b143_e00cf346_f104_11ee_a58b_047c1617b14335.jpeg"/><Relationship Id="rId36" Type="http://schemas.openxmlformats.org/officeDocument/2006/relationships/image" Target="../media/b6ed9404_e810_11ee_a580_047c1617b143_3d7c074a_0312_11ef_a5a4_047c1617b14336.jpeg"/><Relationship Id="rId37" Type="http://schemas.openxmlformats.org/officeDocument/2006/relationships/image" Target="../media/b6ed9406_e810_11ee_a580_047c1617b143_e00cf349_f104_11ee_a58b_047c1617b14337.jpeg"/><Relationship Id="rId38" Type="http://schemas.openxmlformats.org/officeDocument/2006/relationships/image" Target="../media/d4f8c10c_fb63_11ee_a59a_047c1617b143_444b1c96_5a46_11f0_a775_047c1617b14338.jpeg"/><Relationship Id="rId39" Type="http://schemas.openxmlformats.org/officeDocument/2006/relationships/image" Target="../media/d4f8c10e_fb63_11ee_a59a_047c1617b143_444b1ca7_5a46_11f0_a775_047c1617b14339.jpeg"/><Relationship Id="rId40" Type="http://schemas.openxmlformats.org/officeDocument/2006/relationships/image" Target="../media/d4f8c110_fb63_11ee_a59a_047c1617b143_444b1cb3_5a46_11f0_a775_047c1617b14340.jpeg"/><Relationship Id="rId41" Type="http://schemas.openxmlformats.org/officeDocument/2006/relationships/image" Target="../media/d4f8c112_fb63_11ee_a59a_047c1617b143_444b1c8a_5a46_11f0_a775_047c1617b14341.jpeg"/><Relationship Id="rId42" Type="http://schemas.openxmlformats.org/officeDocument/2006/relationships/image" Target="../media/d4f8c114_fb63_11ee_a59a_047c1617b143_83eb96ec_5d58_11f0_a779_047c1617b14342.jpeg"/><Relationship Id="rId43" Type="http://schemas.openxmlformats.org/officeDocument/2006/relationships/image" Target="../media/d4f8c116_fb63_11ee_a59a_047c1617b143_444b1c9f_5a46_11f0_a775_047c1617b14343.jpeg"/><Relationship Id="rId44" Type="http://schemas.openxmlformats.org/officeDocument/2006/relationships/image" Target="../media/d4f8c118_fb63_11ee_a59a_047c1617b143_444b1cb7_5a46_11f0_a775_047c1617b14344.jpeg"/><Relationship Id="rId45" Type="http://schemas.openxmlformats.org/officeDocument/2006/relationships/image" Target="../media/d4f8c11a_fb63_11ee_a59a_047c1617b143_444b1c8e_5a46_11f0_a775_047c1617b14345.jpeg"/><Relationship Id="rId46" Type="http://schemas.openxmlformats.org/officeDocument/2006/relationships/image" Target="../media/d4f8c11c_fb63_11ee_a59a_047c1617b143_444b1c93_5a46_11f0_a775_047c1617b14346.jpeg"/><Relationship Id="rId47" Type="http://schemas.openxmlformats.org/officeDocument/2006/relationships/image" Target="../media/d4f8c11e_fb63_11ee_a59a_047c1617b143_444b1c9a_5a46_11f0_a775_047c1617b14347.jpeg"/><Relationship Id="rId48" Type="http://schemas.openxmlformats.org/officeDocument/2006/relationships/image" Target="../media/d4f8c120_fb63_11ee_a59a_047c1617b143_444b1ca3_5a46_11f0_a775_047c1617b14348.jpeg"/><Relationship Id="rId49" Type="http://schemas.openxmlformats.org/officeDocument/2006/relationships/image" Target="../media/d4f8c122_fb63_11ee_a59a_047c1617b143_444b1caf_5a46_11f0_a775_047c1617b14349.jpeg"/><Relationship Id="rId50" Type="http://schemas.openxmlformats.org/officeDocument/2006/relationships/image" Target="../media/d4f8c124_fb63_11ee_a59a_047c1617b143_444b1c86_5a46_11f0_a775_047c1617b14350.jpeg"/><Relationship Id="rId51" Type="http://schemas.openxmlformats.org/officeDocument/2006/relationships/image" Target="../media/d4f8c126_fb63_11ee_a59a_047c1617b143_444b1c91_5a46_11f0_a775_047c1617b14351.jpeg"/><Relationship Id="rId52" Type="http://schemas.openxmlformats.org/officeDocument/2006/relationships/image" Target="../media/d4f8c128_fb63_11ee_a59a_047c1617b143_83eb96ea_5d58_11f0_a779_047c1617b14352.jpeg"/><Relationship Id="rId53" Type="http://schemas.openxmlformats.org/officeDocument/2006/relationships/image" Target="../media/d4f8c12a_fb63_11ee_a59a_047c1617b143_444b1c9d_5a46_11f0_a775_047c1617b14353.jpeg"/><Relationship Id="rId54" Type="http://schemas.openxmlformats.org/officeDocument/2006/relationships/image" Target="../media/d4f8c12c_fb63_11ee_a59a_047c1617b143_444b1ca0_5a46_11f0_a775_047c1617b14354.jpeg"/><Relationship Id="rId55" Type="http://schemas.openxmlformats.org/officeDocument/2006/relationships/image" Target="../media/d4f8c12e_fb63_11ee_a59a_047c1617b143_444b1cab_5a46_11f0_a775_047c1617b14355.jpeg"/><Relationship Id="rId56" Type="http://schemas.openxmlformats.org/officeDocument/2006/relationships/image" Target="../media/d4f8c130_fb63_11ee_a59a_047c1617b143_444b1c85_5a46_11f0_a775_047c1617b14356.jpeg"/><Relationship Id="rId57" Type="http://schemas.openxmlformats.org/officeDocument/2006/relationships/image" Target="../media/d4f8c132_fb63_11ee_a59a_047c1617b143_444b1c92_5a46_11f0_a775_047c1617b14357.jpeg"/><Relationship Id="rId58" Type="http://schemas.openxmlformats.org/officeDocument/2006/relationships/image" Target="../media/6469dcb3_86a6_11e9_8101_003048fd731b_634a42f8_f953_11e9_810b_003048fd731b58.jpeg"/><Relationship Id="rId59" Type="http://schemas.openxmlformats.org/officeDocument/2006/relationships/image" Target="../media/6469dcb6_86a6_11e9_8101_003048fd731b_634a42f9_f953_11e9_810b_003048fd731b59.jpeg"/><Relationship Id="rId60" Type="http://schemas.openxmlformats.org/officeDocument/2006/relationships/image" Target="../media/6469dcb9_86a6_11e9_8101_003048fd731b_634a42fa_f953_11e9_810b_003048fd731b60.jpeg"/><Relationship Id="rId61" Type="http://schemas.openxmlformats.org/officeDocument/2006/relationships/image" Target="../media/6469dcbc_86a6_11e9_8101_003048fd731b_634a42fb_f953_11e9_810b_003048fd731b61.jpeg"/><Relationship Id="rId62" Type="http://schemas.openxmlformats.org/officeDocument/2006/relationships/image" Target="../media/6469dcbf_86a6_11e9_8101_003048fd731b_ae66e587_3fbb_11ef_a5f3_047c1617b14362.jpeg"/><Relationship Id="rId63" Type="http://schemas.openxmlformats.org/officeDocument/2006/relationships/image" Target="../media/6469dcc1_86a6_11e9_8101_003048fd731b_ae66e588_3fbb_11ef_a5f3_047c1617b14363.jpeg"/><Relationship Id="rId64" Type="http://schemas.openxmlformats.org/officeDocument/2006/relationships/image" Target="../media/6469dcc3_86a6_11e9_8101_003048fd731b_ae66e589_3fbb_11ef_a5f3_047c1617b14364.jpeg"/><Relationship Id="rId65" Type="http://schemas.openxmlformats.org/officeDocument/2006/relationships/image" Target="../media/6469dcc5_86a6_11e9_8101_003048fd731b_ae66e58a_3fbb_11ef_a5f3_047c1617b14365.jpeg"/><Relationship Id="rId66" Type="http://schemas.openxmlformats.org/officeDocument/2006/relationships/image" Target="../media/6469dcc7_86a6_11e9_8101_003048fd731b_ae66e58b_3fbb_11ef_a5f3_047c1617b14366.jpeg"/><Relationship Id="rId67" Type="http://schemas.openxmlformats.org/officeDocument/2006/relationships/image" Target="../media/6d083b21_3466_11eb_81f3_003048fd731b_ae66e58c_3fbb_11ef_a5f3_047c1617b14367.jpeg"/><Relationship Id="rId68" Type="http://schemas.openxmlformats.org/officeDocument/2006/relationships/image" Target="../media/6d083b23_3466_11eb_81f3_003048fd731b_ae66e58d_3fbb_11ef_a5f3_047c1617b14368.jpeg"/><Relationship Id="rId69" Type="http://schemas.openxmlformats.org/officeDocument/2006/relationships/image" Target="../media/6d083b25_3466_11eb_81f3_003048fd731b_ae66e58e_3fbb_11ef_a5f3_047c1617b14369.jpeg"/><Relationship Id="rId70" Type="http://schemas.openxmlformats.org/officeDocument/2006/relationships/image" Target="../media/6d083b27_3466_11eb_81f3_003048fd731b_ae66e58f_3fbb_11ef_a5f3_047c1617b14370.jpeg"/><Relationship Id="rId71" Type="http://schemas.openxmlformats.org/officeDocument/2006/relationships/image" Target="../media/6d083b29_3466_11eb_81f3_003048fd731b_ae66e590_3fbb_11ef_a5f3_047c1617b14371.jpeg"/><Relationship Id="rId72" Type="http://schemas.openxmlformats.org/officeDocument/2006/relationships/image" Target="../media/d83ddbf9_92b8_11ed_a3b9_047c1617b143_c020808c_c056_11ee_a549_047c1617b14372.jpeg"/><Relationship Id="rId73" Type="http://schemas.openxmlformats.org/officeDocument/2006/relationships/image" Target="../media/d83ddbfb_92b8_11ed_a3b9_047c1617b143_c020808d_c056_11ee_a549_047c1617b14373.jpeg"/><Relationship Id="rId74" Type="http://schemas.openxmlformats.org/officeDocument/2006/relationships/image" Target="../media/d83ddbfd_92b8_11ed_a3b9_047c1617b143_c020808e_c056_11ee_a549_047c1617b14374.jpeg"/><Relationship Id="rId75" Type="http://schemas.openxmlformats.org/officeDocument/2006/relationships/image" Target="../media/d83ddbff_92b8_11ed_a3b9_047c1617b143_c020808f_c056_11ee_a549_047c1617b14375.jpeg"/><Relationship Id="rId76" Type="http://schemas.openxmlformats.org/officeDocument/2006/relationships/image" Target="../media/d83ddc01_92b8_11ed_a3b9_047c1617b143_c0208090_c056_11ee_a549_047c1617b14376.jpeg"/><Relationship Id="rId77" Type="http://schemas.openxmlformats.org/officeDocument/2006/relationships/image" Target="../media/d83ddc03_92b8_11ed_a3b9_047c1617b143_c0208091_c056_11ee_a549_047c1617b14377.jpeg"/><Relationship Id="rId78" Type="http://schemas.openxmlformats.org/officeDocument/2006/relationships/image" Target="../media/d83ddc05_92b8_11ed_a3b9_047c1617b143_c0208092_c056_11ee_a549_047c1617b14378.jpeg"/><Relationship Id="rId79" Type="http://schemas.openxmlformats.org/officeDocument/2006/relationships/image" Target="../media/6a6c2f18_86a6_11e9_8101_003048fd731b_0291d91c_0d22_11ea_810d_003048fd731b79.jpeg"/><Relationship Id="rId80" Type="http://schemas.openxmlformats.org/officeDocument/2006/relationships/image" Target="../media/6a6c2f1c_86a6_11e9_8101_003048fd731b_0291d91e_0d22_11ea_810d_003048fd731b80.jpeg"/><Relationship Id="rId81" Type="http://schemas.openxmlformats.org/officeDocument/2006/relationships/image" Target="../media/6a6c2f1e_86a6_11e9_8101_003048fd731b_0291d91f_0d22_11ea_810d_003048fd731b81.jpeg"/><Relationship Id="rId82" Type="http://schemas.openxmlformats.org/officeDocument/2006/relationships/image" Target="../media/6a6c2f1a_86a6_11e9_8101_003048fd731b_4396bde4_0312_11ef_a5a4_047c1617b14382.jpeg"/><Relationship Id="rId83" Type="http://schemas.openxmlformats.org/officeDocument/2006/relationships/image" Target="../media/6a6c2f20_86a6_11e9_8101_003048fd731b_0291d920_0d22_11ea_810d_003048fd731b83.jpeg"/><Relationship Id="rId84" Type="http://schemas.openxmlformats.org/officeDocument/2006/relationships/image" Target="../media/6a6c2f22_86a6_11e9_8101_003048fd731b_0291d921_0d22_11ea_810d_003048fd731b84.jpeg"/><Relationship Id="rId85" Type="http://schemas.openxmlformats.org/officeDocument/2006/relationships/image" Target="../media/fc27c049_aa62_11ec_a25d_00259070b487_c020809b_c056_11ee_a549_047c1617b14385.jpeg"/><Relationship Id="rId86" Type="http://schemas.openxmlformats.org/officeDocument/2006/relationships/image" Target="../media/fc27c04b_aa62_11ec_a25d_00259070b487_c020809c_c056_11ee_a549_047c1617b14386.jpeg"/><Relationship Id="rId87" Type="http://schemas.openxmlformats.org/officeDocument/2006/relationships/image" Target="../media/fc27c04d_aa62_11ec_a25d_00259070b487_c0208095_c056_11ee_a549_047c1617b14387.jpeg"/><Relationship Id="rId88" Type="http://schemas.openxmlformats.org/officeDocument/2006/relationships/image" Target="../media/fc27c04f_aa62_11ec_a25d_00259070b487_c020809a_c056_11ee_a549_047c1617b14388.jpeg"/><Relationship Id="rId89" Type="http://schemas.openxmlformats.org/officeDocument/2006/relationships/image" Target="../media/fc27c051_aa62_11ec_a25d_00259070b487_c020809d_c056_11ee_a549_047c1617b14389.jpeg"/><Relationship Id="rId90" Type="http://schemas.openxmlformats.org/officeDocument/2006/relationships/image" Target="../media/fc27c053_aa62_11ec_a25d_00259070b487_c0208097_c056_11ee_a549_047c1617b14390.jpeg"/><Relationship Id="rId91" Type="http://schemas.openxmlformats.org/officeDocument/2006/relationships/image" Target="../media/fc27c055_aa62_11ec_a25d_00259070b487_c0208098_c056_11ee_a549_047c1617b14391.jpeg"/><Relationship Id="rId92" Type="http://schemas.openxmlformats.org/officeDocument/2006/relationships/image" Target="../media/fc27c057_aa62_11ec_a25d_00259070b487_c0208099_c056_11ee_a549_047c1617b14392.jpeg"/><Relationship Id="rId93" Type="http://schemas.openxmlformats.org/officeDocument/2006/relationships/image" Target="../media/7ca27a89_9ced_11ed_a3c6_047c1617b143_4396bde6_0312_11ef_a5a4_047c1617b14393.jpeg"/><Relationship Id="rId94" Type="http://schemas.openxmlformats.org/officeDocument/2006/relationships/image" Target="../media/ac8e514a_ce27_11ee_a55d_047c1617b143_4396bde5_0312_11ef_a5a4_047c1617b14394.jpeg"/><Relationship Id="rId95" Type="http://schemas.openxmlformats.org/officeDocument/2006/relationships/image" Target="../media/ac8e514c_ce27_11ee_a55d_047c1617b143_4396bde7_0312_11ef_a5a4_047c1617b14395.jpeg"/><Relationship Id="rId96" Type="http://schemas.openxmlformats.org/officeDocument/2006/relationships/image" Target="../media/d4f8c134_fb63_11ee_a59a_047c1617b143_444b1cf7_5a46_11f0_a775_047c1617b14396.jpeg"/><Relationship Id="rId97" Type="http://schemas.openxmlformats.org/officeDocument/2006/relationships/image" Target="../media/d4f8c136_fb63_11ee_a59a_047c1617b143_444b1d07_5a46_11f0_a775_047c1617b14397.jpeg"/><Relationship Id="rId98" Type="http://schemas.openxmlformats.org/officeDocument/2006/relationships/image" Target="../media/d4f8c138_fb63_11ee_a59a_047c1617b143_444b1cd2_5a46_11f0_a775_047c1617b14398.jpeg"/><Relationship Id="rId99" Type="http://schemas.openxmlformats.org/officeDocument/2006/relationships/image" Target="../media/d4f8c13a_fb63_11ee_a59a_047c1617b143_444b1cd9_5a46_11f0_a775_047c1617b14399.jpeg"/><Relationship Id="rId100" Type="http://schemas.openxmlformats.org/officeDocument/2006/relationships/image" Target="../media/d4f8c13c_fb63_11ee_a59a_047c1617b143_444b1ce0_5a46_11f0_a775_047c1617b143100.jpeg"/><Relationship Id="rId101" Type="http://schemas.openxmlformats.org/officeDocument/2006/relationships/image" Target="../media/d4f8c13e_fb63_11ee_a59a_047c1617b143_444b1ce7_5a46_11f0_a775_047c1617b143101.jpeg"/><Relationship Id="rId102" Type="http://schemas.openxmlformats.org/officeDocument/2006/relationships/image" Target="../media/d4f8c140_fb63_11ee_a59a_047c1617b143_444b1cf3_5a46_11f0_a775_047c1617b143102.jpeg"/><Relationship Id="rId103" Type="http://schemas.openxmlformats.org/officeDocument/2006/relationships/image" Target="../media/d4f8c142_fb63_11ee_a59a_047c1617b143_444b1cef_5a46_11f0_a775_047c1617b143103.jpeg"/><Relationship Id="rId104" Type="http://schemas.openxmlformats.org/officeDocument/2006/relationships/image" Target="../media/d4f8c144_fb63_11ee_a59a_047c1617b143_444b1cff_5a46_11f0_a775_047c1617b143104.jpeg"/><Relationship Id="rId105" Type="http://schemas.openxmlformats.org/officeDocument/2006/relationships/image" Target="../media/d4f8c146_fb63_11ee_a59a_047c1617b143_444b1d03_5a46_11f0_a775_047c1617b143105.jpeg"/><Relationship Id="rId106" Type="http://schemas.openxmlformats.org/officeDocument/2006/relationships/image" Target="../media/d4f8c148_fb63_11ee_a59a_047c1617b143_444b1cca_5a46_11f0_a775_047c1617b143106.jpeg"/><Relationship Id="rId107" Type="http://schemas.openxmlformats.org/officeDocument/2006/relationships/image" Target="../media/d4f8c14a_fb63_11ee_a59a_047c1617b143_444b1cce_5a46_11f0_a775_047c1617b143107.jpeg"/><Relationship Id="rId108" Type="http://schemas.openxmlformats.org/officeDocument/2006/relationships/image" Target="../media/d4f8c14c_fb63_11ee_a59a_047c1617b143_444b1cd5_5a46_11f0_a775_047c1617b143108.jpeg"/><Relationship Id="rId109" Type="http://schemas.openxmlformats.org/officeDocument/2006/relationships/image" Target="../media/d4f8c14e_fb63_11ee_a59a_047c1617b143_444b1cdc_5a46_11f0_a775_047c1617b143109.jpeg"/><Relationship Id="rId110" Type="http://schemas.openxmlformats.org/officeDocument/2006/relationships/image" Target="../media/d4f8c150_fb63_11ee_a59a_047c1617b143_444b1ce3_5a46_11f0_a775_047c1617b143110.jpeg"/><Relationship Id="rId111" Type="http://schemas.openxmlformats.org/officeDocument/2006/relationships/image" Target="../media/d4f8c152_fb63_11ee_a59a_047c1617b143_444b1ceb_5a46_11f0_a775_047c1617b143111.jpeg"/><Relationship Id="rId112" Type="http://schemas.openxmlformats.org/officeDocument/2006/relationships/image" Target="../media/d4f8c154_fb63_11ee_a59a_047c1617b143_444b1cfa_5a46_11f0_a775_047c1617b143112.jpeg"/><Relationship Id="rId113" Type="http://schemas.openxmlformats.org/officeDocument/2006/relationships/image" Target="../media/d4f8c156_fb63_11ee_a59a_047c1617b143_444b1cfe_5a46_11f0_a775_047c1617b143113.jpeg"/><Relationship Id="rId114" Type="http://schemas.openxmlformats.org/officeDocument/2006/relationships/image" Target="../media/6873af5d_d543_11e9_8109_003048fd731b_4f32b3bf_27ac_11ed_a30e_00259070b487114.jpeg"/><Relationship Id="rId115" Type="http://schemas.openxmlformats.org/officeDocument/2006/relationships/image" Target="../media/6873af5f_d543_11e9_8109_003048fd731b_4f32b3c0_27ac_11ed_a30e_00259070b487115.jpeg"/><Relationship Id="rId116" Type="http://schemas.openxmlformats.org/officeDocument/2006/relationships/image" Target="../media/6873af61_d543_11e9_8109_003048fd731b_4f32b3c1_27ac_11ed_a30e_00259070b487116.jpeg"/><Relationship Id="rId117" Type="http://schemas.openxmlformats.org/officeDocument/2006/relationships/image" Target="../media/6873af63_d543_11e9_8109_003048fd731b_4f32b3c2_27ac_11ed_a30e_00259070b487117.jpeg"/><Relationship Id="rId118" Type="http://schemas.openxmlformats.org/officeDocument/2006/relationships/image" Target="../media/61991c1d_230d_11ed_a307_00259070b487_c02080a6_c056_11ee_a549_047c1617b143118.jpeg"/><Relationship Id="rId119" Type="http://schemas.openxmlformats.org/officeDocument/2006/relationships/image" Target="../media/89ec1061_49e6_11ed_a348_00259070b484_c02080a7_c056_11ee_a549_047c1617b143119.jpeg"/><Relationship Id="rId120" Type="http://schemas.openxmlformats.org/officeDocument/2006/relationships/image" Target="../media/89ec1063_49e6_11ed_a348_00259070b484_c02080a8_c056_11ee_a549_047c1617b143120.jpeg"/><Relationship Id="rId121" Type="http://schemas.openxmlformats.org/officeDocument/2006/relationships/image" Target="../media/89ec1065_49e6_11ed_a348_00259070b484_c02080a9_c056_11ee_a549_047c1617b143121.jpeg"/><Relationship Id="rId122" Type="http://schemas.openxmlformats.org/officeDocument/2006/relationships/image" Target="../media/89ec1067_49e6_11ed_a348_00259070b484_c02080a4_c056_11ee_a549_047c1617b143122.jpeg"/><Relationship Id="rId123" Type="http://schemas.openxmlformats.org/officeDocument/2006/relationships/image" Target="../media/89ec1069_49e6_11ed_a348_00259070b484_c02080a5_c056_11ee_a549_047c1617b143123.jpeg"/><Relationship Id="rId124" Type="http://schemas.openxmlformats.org/officeDocument/2006/relationships/image" Target="../media/6a6c2f7c_86a6_11e9_8101_003048fd731b_5352ef7b_57f4_11ea_810f_003048fd731b124.png"/><Relationship Id="rId125" Type="http://schemas.openxmlformats.org/officeDocument/2006/relationships/image" Target="../media/6a6c2f7e_86a6_11e9_8101_003048fd731b_5352ef7c_57f4_11ea_810f_003048fd731b125.png"/><Relationship Id="rId126" Type="http://schemas.openxmlformats.org/officeDocument/2006/relationships/image" Target="../media/f6f0e407_c920_11ee_a554_047c1617b143_444b1d0a_5a46_11f0_a775_047c1617b143126.jpeg"/><Relationship Id="rId127" Type="http://schemas.openxmlformats.org/officeDocument/2006/relationships/image" Target="../media/f3d2eb70_7759_11ec_a212_00259070b487_ae66e5f2_3fbb_11ef_a5f3_047c1617b143127.jpeg"/><Relationship Id="rId128" Type="http://schemas.openxmlformats.org/officeDocument/2006/relationships/image" Target="../media/f3d2eb72_7759_11ec_a212_00259070b487_ae66e5f3_3fbb_11ef_a5f3_047c1617b143128.jpeg"/><Relationship Id="rId129" Type="http://schemas.openxmlformats.org/officeDocument/2006/relationships/image" Target="../media/85dc9600_9062_11ed_a3b6_047c1617b143_c020809e_c056_11ee_a549_047c1617b143129.jpeg"/><Relationship Id="rId130" Type="http://schemas.openxmlformats.org/officeDocument/2006/relationships/image" Target="../media/61991c15_230d_11ed_a307_00259070b487_c02080a0_c056_11ee_a549_047c1617b143130.jpeg"/><Relationship Id="rId131" Type="http://schemas.openxmlformats.org/officeDocument/2006/relationships/image" Target="../media/0ef53f93_9e75_11ef_a670_047c1617b143_21d4f575_793a_11f0_a79f_047c1617b143131.jpeg"/><Relationship Id="rId132" Type="http://schemas.openxmlformats.org/officeDocument/2006/relationships/image" Target="../media/a2f573e1_c27f_11ee_a54c_047c1617b143_9db7fc67_42ce_11ef_a5f7_047c1617b143132.png"/><Relationship Id="rId133" Type="http://schemas.openxmlformats.org/officeDocument/2006/relationships/image" Target="../media/a2f573e3_c27f_11ee_a54c_047c1617b143_9db7fc62_42ce_11ef_a5f7_047c1617b143133.png"/><Relationship Id="rId134" Type="http://schemas.openxmlformats.org/officeDocument/2006/relationships/image" Target="../media/5a6d7b23_847d_11ef_a64e_047c1617b143_1b5db363_f93d_11ef_a6ea_047c1617b143134.jpeg"/><Relationship Id="rId135" Type="http://schemas.openxmlformats.org/officeDocument/2006/relationships/image" Target="../media/6a6c2f8a_86a6_11e9_8101_003048fd731b_634a42ec_f953_11e9_810b_003048fd731b135.jpeg"/><Relationship Id="rId136" Type="http://schemas.openxmlformats.org/officeDocument/2006/relationships/image" Target="../media/6a6c2f8d_86a6_11e9_8101_003048fd731b_634a42ed_f953_11e9_810b_003048fd731b136.jpeg"/><Relationship Id="rId137" Type="http://schemas.openxmlformats.org/officeDocument/2006/relationships/image" Target="../media/3d0cfd54_86a5_11e9_8101_003048fd731b_57339634_f953_11e9_810b_003048fd731b137.jpeg"/><Relationship Id="rId138" Type="http://schemas.openxmlformats.org/officeDocument/2006/relationships/image" Target="../media/68ab58f1_8937_11e9_8102_003048fd731b_ae66e5f4_3fbb_11ef_a5f3_047c1617b143138.jpeg"/><Relationship Id="rId139" Type="http://schemas.openxmlformats.org/officeDocument/2006/relationships/image" Target="../media/6873af2d_d543_11e9_8109_003048fd731b_ae66e5f5_3fbb_11ef_a5f3_047c1617b143139.jpeg"/><Relationship Id="rId140" Type="http://schemas.openxmlformats.org/officeDocument/2006/relationships/image" Target="../media/e825a79e_3767_11ea_810f_003048fd731b_5352ef7d_57f4_11ea_810f_003048fd731b140.png"/><Relationship Id="rId141" Type="http://schemas.openxmlformats.org/officeDocument/2006/relationships/image" Target="../media/d83ddbef_92b8_11ed_a3b9_047c1617b143_c0208083_c056_11ee_a549_047c1617b143141.jpeg"/><Relationship Id="rId142" Type="http://schemas.openxmlformats.org/officeDocument/2006/relationships/image" Target="../media/d83ddbf1_92b8_11ed_a3b9_047c1617b143_c0208084_c056_11ee_a549_047c1617b143142.jpeg"/><Relationship Id="rId143" Type="http://schemas.openxmlformats.org/officeDocument/2006/relationships/image" Target="../media/d83ddbf3_92b8_11ed_a3b9_047c1617b143_c0208085_c056_11ee_a549_047c1617b143143.jpeg"/><Relationship Id="rId144" Type="http://schemas.openxmlformats.org/officeDocument/2006/relationships/image" Target="../media/d83ddbf5_92b8_11ed_a3b9_047c1617b143_c0208086_c056_11ee_a549_047c1617b143144.jpeg"/><Relationship Id="rId145" Type="http://schemas.openxmlformats.org/officeDocument/2006/relationships/image" Target="../media/d83ddbf7_92b8_11ed_a3b9_047c1617b143_c0208087_c056_11ee_a549_047c1617b143145.jpeg"/><Relationship Id="rId146" Type="http://schemas.openxmlformats.org/officeDocument/2006/relationships/image" Target="../media/f72d370d_5f8f_11eb_822d_003048fd731b_3d7c0757_0312_11ef_a5a4_047c1617b143146.jpeg"/><Relationship Id="rId147" Type="http://schemas.openxmlformats.org/officeDocument/2006/relationships/image" Target="../media/f72d370f_5f8f_11eb_822d_003048fd731b_3d7c0758_0312_11ef_a5a4_047c1617b143147.jpeg"/><Relationship Id="rId148" Type="http://schemas.openxmlformats.org/officeDocument/2006/relationships/image" Target="../media/f72d3711_5f8f_11eb_822d_003048fd731b_3d7c0754_0312_11ef_a5a4_047c1617b143148.jpeg"/><Relationship Id="rId149" Type="http://schemas.openxmlformats.org/officeDocument/2006/relationships/image" Target="../media/f72d3713_5f8f_11eb_822d_003048fd731b_3d7c0755_0312_11ef_a5a4_047c1617b143149.jpeg"/><Relationship Id="rId150" Type="http://schemas.openxmlformats.org/officeDocument/2006/relationships/image" Target="../media/f72d3715_5f8f_11eb_822d_003048fd731b_3d7c0756_0312_11ef_a5a4_047c1617b143150.jpeg"/><Relationship Id="rId151" Type="http://schemas.openxmlformats.org/officeDocument/2006/relationships/image" Target="../media/f72d3717_5f8f_11eb_822d_003048fd731b_3d7c0759_0312_11ef_a5a4_047c1617b143151.jpeg"/><Relationship Id="rId152" Type="http://schemas.openxmlformats.org/officeDocument/2006/relationships/image" Target="../media/f72d3719_5f8f_11eb_822d_003048fd731b_3d7c075a_0312_11ef_a5a4_047c1617b143152.jpeg"/><Relationship Id="rId153" Type="http://schemas.openxmlformats.org/officeDocument/2006/relationships/image" Target="../media/d4f8c104_fb63_11ee_a59a_047c1617b143_444b1cc6_5a46_11f0_a775_047c1617b143153.jpeg"/><Relationship Id="rId154" Type="http://schemas.openxmlformats.org/officeDocument/2006/relationships/image" Target="../media/d4f8c106_fb63_11ee_a59a_047c1617b143_444b1cba_5a46_11f0_a775_047c1617b143154.jpeg"/><Relationship Id="rId155" Type="http://schemas.openxmlformats.org/officeDocument/2006/relationships/image" Target="../media/d4f8c108_fb63_11ee_a59a_047c1617b143_444b1cbe_5a46_11f0_a775_047c1617b143155.jpeg"/><Relationship Id="rId156" Type="http://schemas.openxmlformats.org/officeDocument/2006/relationships/image" Target="../media/d4f8c10a_fb63_11ee_a59a_047c1617b143_444b1cc2_5a46_11f0_a775_047c1617b14315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9" name="Image_36" descr="Image_36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0" name="Image_37" descr="Image_37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1" name="Image_38" descr="Image_38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2" name="Image_39" descr="Image_39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3" name="Image_40" descr="Image_40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4" name="Image_41" descr="Image_41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5" name="Image_42" descr="Image_42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6" name="Image_43" descr="Image_43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7" name="Image_44" descr="Image_44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5" name="Image_53" descr="Image_53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6" name="Image_54" descr="Image_54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7" name="Image_55" descr="Image_55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8" name="Image_56" descr="Image_56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9" name="Image_57" descr="Image_57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0" name="Image_58" descr="Image_58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1" name="Image_59" descr="Image_59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2" name="Image_60" descr="Image_60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3" name="Image_61" descr="Image_61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4" name="Image_62" descr="Image_62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5" name="Image_63" descr="Image_63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56" name="Image_64" descr="Image_64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7" name="Image_65" descr="Image_65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8" name="Image_68" descr="Image_68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9" name="Image_69" descr="Image_69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0" name="Image_70" descr="Image_7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3" name="Image_73" descr="Image_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4" name="Image_74" descr="Image_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5" name="Image_75" descr="Image_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6" name="Image_76" descr="Image_76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7" name="Image_77" descr="Image_77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8" name="Image_78" descr="Image_78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9" name="Image_79" descr="Image_79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0" name="Image_80" descr="Image_80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1" name="Image_81" descr="Image_81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2" name="Image_82" descr="Image_82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3" name="Image_83" descr="Image_83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4" name="Image_84" descr="Image_84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5" name="Image_85" descr="Image_85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6" name="Image_86" descr="Image_86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7" name="Image_87" descr="Image_87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8" name="Image_88" descr="Image_88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9" name="Image_90" descr="Image_90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0" name="Image_91" descr="Image_91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1" name="Image_92" descr="Image_92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2" name="Image_93" descr="Image_93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3" name="Image_94" descr="Image_94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4" name="Image_95" descr="Image_95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5" name="Image_97" descr="Image_97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6" name="Image_98" descr="Image_98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7" name="Image_99" descr="Image_99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8" name="Image_100" descr="Image_100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9" name="Image_101" descr="Image_101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0" name="Image_102" descr="Image_102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1" name="Image_103" descr="Image_103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2" name="Image_104" descr="Image_104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3" name="Image_105" descr="Image_105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4" name="Image_106" descr="Image_106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95" name="Image_107" descr="Image_107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6" name="Image_109" descr="Image_109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7" name="Image_110" descr="Image_110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8" name="Image_111" descr="Image_111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9" name="Image_112" descr="Image_112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0" name="Image_113" descr="Image_113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1" name="Image_114" descr="Image_114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2" name="Image_115" descr="Image_115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3" name="Image_116" descr="Image_116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4" name="Image_117" descr="Image_117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5" name="Image_118" descr="Image_118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6" name="Image_119" descr="Image_119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7" name="Image_120" descr="Image_120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8" name="Image_121" descr="Image_121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9" name="Image_122" descr="Image_122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0" name="Image_123" descr="Image_123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1" name="Image_124" descr="Image_124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2" name="Image_125" descr="Image_125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3" name="Image_126" descr="Image_126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4" name="Image_129" descr="Image_129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5" name="Image_130" descr="Image_130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6" name="Image_131" descr="Image_131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7" name="Image_132" descr="Image_132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8" name="Image_133" descr="Image_133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9" name="Image_134" descr="Image_134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20" name="Image_135" descr="Image_135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21" name="Image_136" descr="Image_136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22" name="Image_137" descr="Image_137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3" name="Image_138" descr="Image_138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4" name="Image_140" descr="Image_140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5" name="Image_141" descr="Image_141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6" name="Image_142" descr="Image_142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7" name="Image_143" descr="Image_143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28" name="Image_144" descr="Image_144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9" name="Image_145" descr="Image_145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30" name="Image_146" descr="Image_146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31" name="Image_147" descr="Image_147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32" name="Image_149" descr="Image_149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33" name="Image_150" descr="Image_150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4" name="Image_151" descr="Image_151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5" name="Image_152" descr="Image_152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6" name="Image_153" descr="Image_153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7" name="Image_154" descr="Image_154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8" name="Image_156" descr="Image_156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9" name="Image_157" descr="Image_157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40" name="Image_158" descr="Image_158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1" name="Image_161" descr="Image_161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2" name="Image_162" descr="Image_162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3" name="Image_163" descr="Image_163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4" name="Image_164" descr="Image_164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5" name="Image_165" descr="Image_165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6" name="Image_167" descr="Image_167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7" name="Image_168" descr="Image_168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48" name="Image_169" descr="Image_169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49" name="Image_170" descr="Image_170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0" name="Image_171" descr="Image_171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1" name="Image_172" descr="Image_172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2" name="Image_173" descr="Image_173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3" name="Image_175" descr="Image_175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4" name="Image_176" descr="Image_176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5" name="Image_177" descr="Image_177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6" name="Image_178" descr="Image_178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7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SUM(J2:J178)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822039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3</v>
      </c>
      <c r="H5" s="2" t="s">
        <v>17</v>
      </c>
      <c r="I5" s="1">
        <v>0</v>
      </c>
      <c r="J5" s="3" t="s">
        <v>18</v>
      </c>
      <c r="K5" s="2" t="str">
        <f>J5*2297.00</f>
        <v>0</v>
      </c>
      <c r="L5" s="5"/>
    </row>
    <row r="6" spans="1:12" customHeight="1" ht="105" outlineLevel="4">
      <c r="A6" s="1"/>
      <c r="B6" s="1">
        <v>822040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3</v>
      </c>
      <c r="H6" s="2" t="s">
        <v>23</v>
      </c>
      <c r="I6" s="1">
        <v>0</v>
      </c>
      <c r="J6" s="3" t="s">
        <v>18</v>
      </c>
      <c r="K6" s="2" t="str">
        <f>J6*2551.00</f>
        <v>0</v>
      </c>
      <c r="L6" s="5"/>
    </row>
    <row r="7" spans="1:12" customHeight="1" ht="105" outlineLevel="4">
      <c r="A7" s="1"/>
      <c r="B7" s="1">
        <v>822041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6</v>
      </c>
      <c r="H7" s="2" t="s">
        <v>17</v>
      </c>
      <c r="I7" s="1">
        <v>0</v>
      </c>
      <c r="J7" s="3" t="s">
        <v>18</v>
      </c>
      <c r="K7" s="2" t="str">
        <f>J7*3200.00</f>
        <v>0</v>
      </c>
      <c r="L7" s="5"/>
    </row>
    <row r="8" spans="1:12" customHeight="1" ht="105" outlineLevel="4">
      <c r="A8" s="1"/>
      <c r="B8" s="1">
        <v>822042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3</v>
      </c>
      <c r="H8" s="2" t="s">
        <v>23</v>
      </c>
      <c r="I8" s="1">
        <v>0</v>
      </c>
      <c r="J8" s="3" t="s">
        <v>18</v>
      </c>
      <c r="K8" s="2" t="str">
        <f>J8*9246.00</f>
        <v>0</v>
      </c>
      <c r="L8" s="5"/>
    </row>
    <row r="9" spans="1:12" customHeight="1" ht="105" outlineLevel="4">
      <c r="A9" s="1"/>
      <c r="B9" s="1">
        <v>822043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0</v>
      </c>
      <c r="H9" s="2">
        <v>6</v>
      </c>
      <c r="I9" s="1">
        <v>0</v>
      </c>
      <c r="J9" s="3" t="s">
        <v>18</v>
      </c>
      <c r="K9" s="2" t="str">
        <f>J9*12110.00</f>
        <v>0</v>
      </c>
      <c r="L9" s="5"/>
    </row>
    <row r="10" spans="1:12" customHeight="1" ht="105" outlineLevel="4">
      <c r="A10" s="1"/>
      <c r="B10" s="1">
        <v>822044</v>
      </c>
      <c r="C10" s="1" t="s">
        <v>36</v>
      </c>
      <c r="D10" s="1" t="s">
        <v>37</v>
      </c>
      <c r="E10" s="2" t="s">
        <v>38</v>
      </c>
      <c r="F10" s="2" t="s">
        <v>39</v>
      </c>
      <c r="G10" s="2">
        <v>0</v>
      </c>
      <c r="H10" s="2" t="s">
        <v>23</v>
      </c>
      <c r="I10" s="1">
        <v>0</v>
      </c>
      <c r="J10" s="3" t="s">
        <v>18</v>
      </c>
      <c r="K10" s="2" t="str">
        <f>J10*16218.00</f>
        <v>0</v>
      </c>
      <c r="L10" s="5"/>
    </row>
    <row r="11" spans="1:12" customHeight="1" ht="105" outlineLevel="4">
      <c r="A11" s="1"/>
      <c r="B11" s="1">
        <v>822045</v>
      </c>
      <c r="C11" s="1" t="s">
        <v>40</v>
      </c>
      <c r="D11" s="1" t="s">
        <v>41</v>
      </c>
      <c r="E11" s="2" t="s">
        <v>42</v>
      </c>
      <c r="F11" s="2" t="s">
        <v>43</v>
      </c>
      <c r="G11" s="2">
        <v>0</v>
      </c>
      <c r="H11" s="2">
        <v>5</v>
      </c>
      <c r="I11" s="1">
        <v>0</v>
      </c>
      <c r="J11" s="3" t="s">
        <v>18</v>
      </c>
      <c r="K11" s="2" t="str">
        <f>J11*20108.00</f>
        <v>0</v>
      </c>
      <c r="L11" s="5"/>
    </row>
    <row r="12" spans="1:12" customHeight="1" ht="105" outlineLevel="4">
      <c r="A12" s="1"/>
      <c r="B12" s="1">
        <v>822046</v>
      </c>
      <c r="C12" s="1" t="s">
        <v>44</v>
      </c>
      <c r="D12" s="1" t="s">
        <v>45</v>
      </c>
      <c r="E12" s="2" t="s">
        <v>46</v>
      </c>
      <c r="F12" s="2" t="s">
        <v>47</v>
      </c>
      <c r="G12" s="2">
        <v>2</v>
      </c>
      <c r="H12" s="2">
        <v>0</v>
      </c>
      <c r="I12" s="1">
        <v>0</v>
      </c>
      <c r="J12" s="3" t="s">
        <v>18</v>
      </c>
      <c r="K12" s="2" t="str">
        <f>J12*3404.00</f>
        <v>0</v>
      </c>
      <c r="L12" s="5"/>
    </row>
    <row r="13" spans="1:12" customHeight="1" ht="105" outlineLevel="4">
      <c r="A13" s="1"/>
      <c r="B13" s="1">
        <v>822047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0</v>
      </c>
      <c r="H13" s="2">
        <v>9</v>
      </c>
      <c r="I13" s="1">
        <v>0</v>
      </c>
      <c r="J13" s="3" t="s">
        <v>18</v>
      </c>
      <c r="K13" s="2" t="str">
        <f>J13*9928.00</f>
        <v>0</v>
      </c>
      <c r="L13" s="5"/>
    </row>
    <row r="14" spans="1:12" customHeight="1" ht="105" outlineLevel="4">
      <c r="A14" s="1"/>
      <c r="B14" s="1">
        <v>836320</v>
      </c>
      <c r="C14" s="1" t="s">
        <v>52</v>
      </c>
      <c r="D14" s="1" t="s">
        <v>53</v>
      </c>
      <c r="E14" s="2" t="s">
        <v>54</v>
      </c>
      <c r="F14" s="2" t="s">
        <v>55</v>
      </c>
      <c r="G14" s="2">
        <v>0</v>
      </c>
      <c r="H14" s="2">
        <v>0</v>
      </c>
      <c r="I14" s="1">
        <v>0</v>
      </c>
      <c r="J14" s="3" t="s">
        <v>18</v>
      </c>
      <c r="K14" s="2" t="str">
        <f>J14*40713.00</f>
        <v>0</v>
      </c>
      <c r="L14" s="5"/>
    </row>
    <row r="15" spans="1:12" customHeight="1" ht="105" outlineLevel="4">
      <c r="A15" s="1"/>
      <c r="B15" s="1">
        <v>836321</v>
      </c>
      <c r="C15" s="1" t="s">
        <v>56</v>
      </c>
      <c r="D15" s="1" t="s">
        <v>57</v>
      </c>
      <c r="E15" s="2" t="s">
        <v>58</v>
      </c>
      <c r="F15" s="2" t="s">
        <v>59</v>
      </c>
      <c r="G15" s="2">
        <v>0</v>
      </c>
      <c r="H15" s="2">
        <v>1</v>
      </c>
      <c r="I15" s="1">
        <v>0</v>
      </c>
      <c r="J15" s="3" t="s">
        <v>18</v>
      </c>
      <c r="K15" s="2" t="str">
        <f>J15*44444.00</f>
        <v>0</v>
      </c>
      <c r="L15" s="5"/>
    </row>
    <row r="16" spans="1:12" customHeight="1" ht="105" outlineLevel="4">
      <c r="A16" s="1"/>
      <c r="B16" s="1">
        <v>836322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0</v>
      </c>
      <c r="H16" s="2">
        <v>1</v>
      </c>
      <c r="I16" s="1">
        <v>0</v>
      </c>
      <c r="J16" s="3" t="s">
        <v>18</v>
      </c>
      <c r="K16" s="2" t="str">
        <f>J16*69103.00</f>
        <v>0</v>
      </c>
      <c r="L16" s="5"/>
    </row>
    <row r="17" spans="1:12" customHeight="1" ht="105" outlineLevel="4">
      <c r="A17" s="1"/>
      <c r="B17" s="1">
        <v>883991</v>
      </c>
      <c r="C17" s="1" t="s">
        <v>64</v>
      </c>
      <c r="D17" s="1" t="s">
        <v>65</v>
      </c>
      <c r="E17" s="2" t="s">
        <v>66</v>
      </c>
      <c r="F17" s="2" t="s">
        <v>67</v>
      </c>
      <c r="G17" s="2">
        <v>0</v>
      </c>
      <c r="H17" s="2">
        <v>0</v>
      </c>
      <c r="I17" s="1">
        <v>0</v>
      </c>
      <c r="J17" s="3" t="s">
        <v>18</v>
      </c>
      <c r="K17" s="2" t="str">
        <f>J17*5336.00</f>
        <v>0</v>
      </c>
      <c r="L17" s="5"/>
    </row>
    <row r="18" spans="1:12" customHeight="1" ht="105" outlineLevel="4">
      <c r="A18" s="1"/>
      <c r="B18" s="1">
        <v>883992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0</v>
      </c>
      <c r="H18" s="2">
        <v>9</v>
      </c>
      <c r="I18" s="1">
        <v>0</v>
      </c>
      <c r="J18" s="3" t="s">
        <v>18</v>
      </c>
      <c r="K18" s="2" t="str">
        <f>J18*8386.00</f>
        <v>0</v>
      </c>
      <c r="L18" s="5"/>
    </row>
    <row r="19" spans="1:12" outlineLevel="2">
      <c r="A19" s="8" t="s">
        <v>72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5"/>
    </row>
    <row r="20" spans="1:12" customHeight="1" ht="105" outlineLevel="4">
      <c r="A20" s="1"/>
      <c r="B20" s="1">
        <v>822070</v>
      </c>
      <c r="C20" s="1" t="s">
        <v>73</v>
      </c>
      <c r="D20" s="1" t="s">
        <v>74</v>
      </c>
      <c r="E20" s="2" t="s">
        <v>75</v>
      </c>
      <c r="F20" s="2" t="s">
        <v>76</v>
      </c>
      <c r="G20" s="2">
        <v>9</v>
      </c>
      <c r="H20" s="2">
        <v>0</v>
      </c>
      <c r="I20" s="1">
        <v>0</v>
      </c>
      <c r="J20" s="3" t="s">
        <v>18</v>
      </c>
      <c r="K20" s="2" t="str">
        <f>J20*4080.29</f>
        <v>0</v>
      </c>
      <c r="L20" s="5"/>
    </row>
    <row r="21" spans="1:12" customHeight="1" ht="105" outlineLevel="4">
      <c r="A21" s="1"/>
      <c r="B21" s="1">
        <v>822071</v>
      </c>
      <c r="C21" s="1" t="s">
        <v>77</v>
      </c>
      <c r="D21" s="1" t="s">
        <v>78</v>
      </c>
      <c r="E21" s="2" t="s">
        <v>79</v>
      </c>
      <c r="F21" s="2" t="s">
        <v>80</v>
      </c>
      <c r="G21" s="2">
        <v>0</v>
      </c>
      <c r="H21" s="2">
        <v>0</v>
      </c>
      <c r="I21" s="1">
        <v>0</v>
      </c>
      <c r="J21" s="3" t="s">
        <v>18</v>
      </c>
      <c r="K21" s="2" t="str">
        <f>J21*7923.97</f>
        <v>0</v>
      </c>
      <c r="L21" s="5"/>
    </row>
    <row r="22" spans="1:12" customHeight="1" ht="105" outlineLevel="4">
      <c r="A22" s="1"/>
      <c r="B22" s="1">
        <v>822072</v>
      </c>
      <c r="C22" s="1" t="s">
        <v>81</v>
      </c>
      <c r="D22" s="1" t="s">
        <v>82</v>
      </c>
      <c r="E22" s="2" t="s">
        <v>83</v>
      </c>
      <c r="F22" s="2" t="s">
        <v>84</v>
      </c>
      <c r="G22" s="2">
        <v>4</v>
      </c>
      <c r="H22" s="2">
        <v>0</v>
      </c>
      <c r="I22" s="1">
        <v>0</v>
      </c>
      <c r="J22" s="3" t="s">
        <v>18</v>
      </c>
      <c r="K22" s="2" t="str">
        <f>J22*8257.30</f>
        <v>0</v>
      </c>
      <c r="L22" s="5"/>
    </row>
    <row r="23" spans="1:12" customHeight="1" ht="105" outlineLevel="4">
      <c r="A23" s="1"/>
      <c r="B23" s="1">
        <v>822073</v>
      </c>
      <c r="C23" s="1" t="s">
        <v>85</v>
      </c>
      <c r="D23" s="1" t="s">
        <v>86</v>
      </c>
      <c r="E23" s="2" t="s">
        <v>87</v>
      </c>
      <c r="F23" s="2" t="s">
        <v>88</v>
      </c>
      <c r="G23" s="2">
        <v>0</v>
      </c>
      <c r="H23" s="2">
        <v>0</v>
      </c>
      <c r="I23" s="1">
        <v>0</v>
      </c>
      <c r="J23" s="3" t="s">
        <v>18</v>
      </c>
      <c r="K23" s="2" t="str">
        <f>J23*2538.65</f>
        <v>0</v>
      </c>
      <c r="L23" s="5"/>
    </row>
    <row r="24" spans="1:12" customHeight="1" ht="105" outlineLevel="4">
      <c r="A24" s="1"/>
      <c r="B24" s="1">
        <v>822074</v>
      </c>
      <c r="C24" s="1" t="s">
        <v>89</v>
      </c>
      <c r="D24" s="1" t="s">
        <v>90</v>
      </c>
      <c r="E24" s="2" t="s">
        <v>91</v>
      </c>
      <c r="F24" s="2" t="s">
        <v>92</v>
      </c>
      <c r="G24" s="2">
        <v>0</v>
      </c>
      <c r="H24" s="2">
        <v>0</v>
      </c>
      <c r="I24" s="1">
        <v>0</v>
      </c>
      <c r="J24" s="3" t="s">
        <v>18</v>
      </c>
      <c r="K24" s="2" t="str">
        <f>J24*4177.01</f>
        <v>0</v>
      </c>
      <c r="L24" s="5"/>
    </row>
    <row r="25" spans="1:12" customHeight="1" ht="105" outlineLevel="4">
      <c r="A25" s="1"/>
      <c r="B25" s="1">
        <v>822075</v>
      </c>
      <c r="C25" s="1" t="s">
        <v>93</v>
      </c>
      <c r="D25" s="1" t="s">
        <v>94</v>
      </c>
      <c r="E25" s="2" t="s">
        <v>95</v>
      </c>
      <c r="F25" s="2" t="s">
        <v>96</v>
      </c>
      <c r="G25" s="2">
        <v>0</v>
      </c>
      <c r="H25" s="2">
        <v>0</v>
      </c>
      <c r="I25" s="1">
        <v>0</v>
      </c>
      <c r="J25" s="3" t="s">
        <v>18</v>
      </c>
      <c r="K25" s="2" t="str">
        <f>J25*7983.50</f>
        <v>0</v>
      </c>
      <c r="L25" s="5"/>
    </row>
    <row r="26" spans="1:12" outlineLevel="2">
      <c r="A26" s="8" t="s">
        <v>97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5"/>
    </row>
    <row r="27" spans="1:12" customHeight="1" ht="105" outlineLevel="4">
      <c r="A27" s="1"/>
      <c r="B27" s="1">
        <v>833408</v>
      </c>
      <c r="C27" s="1" t="s">
        <v>98</v>
      </c>
      <c r="D27" s="1" t="s">
        <v>99</v>
      </c>
      <c r="E27" s="2" t="s">
        <v>100</v>
      </c>
      <c r="F27" s="2" t="s">
        <v>101</v>
      </c>
      <c r="G27" s="2" t="s">
        <v>23</v>
      </c>
      <c r="H27" s="2">
        <v>0</v>
      </c>
      <c r="I27" s="1">
        <v>0</v>
      </c>
      <c r="J27" s="3" t="s">
        <v>18</v>
      </c>
      <c r="K27" s="2" t="str">
        <f>J27*2855.15</f>
        <v>0</v>
      </c>
      <c r="L27" s="5"/>
    </row>
    <row r="28" spans="1:12" customHeight="1" ht="105" outlineLevel="4">
      <c r="A28" s="1"/>
      <c r="B28" s="1">
        <v>833409</v>
      </c>
      <c r="C28" s="1" t="s">
        <v>102</v>
      </c>
      <c r="D28" s="1" t="s">
        <v>103</v>
      </c>
      <c r="E28" s="2" t="s">
        <v>104</v>
      </c>
      <c r="F28" s="2" t="s">
        <v>105</v>
      </c>
      <c r="G28" s="2">
        <v>0</v>
      </c>
      <c r="H28" s="2">
        <v>0</v>
      </c>
      <c r="I28" s="1">
        <v>0</v>
      </c>
      <c r="J28" s="3" t="s">
        <v>18</v>
      </c>
      <c r="K28" s="2" t="str">
        <f>J28*4956.81</f>
        <v>0</v>
      </c>
      <c r="L28" s="5"/>
    </row>
    <row r="29" spans="1:12" customHeight="1" ht="105" outlineLevel="4">
      <c r="A29" s="1"/>
      <c r="B29" s="1">
        <v>833410</v>
      </c>
      <c r="C29" s="1" t="s">
        <v>106</v>
      </c>
      <c r="D29" s="1" t="s">
        <v>107</v>
      </c>
      <c r="E29" s="2" t="s">
        <v>108</v>
      </c>
      <c r="F29" s="2" t="s">
        <v>109</v>
      </c>
      <c r="G29" s="2">
        <v>1</v>
      </c>
      <c r="H29" s="2">
        <v>0</v>
      </c>
      <c r="I29" s="1">
        <v>0</v>
      </c>
      <c r="J29" s="3" t="s">
        <v>18</v>
      </c>
      <c r="K29" s="2" t="str">
        <f>J29*6470.26</f>
        <v>0</v>
      </c>
      <c r="L29" s="5"/>
    </row>
    <row r="30" spans="1:12" customHeight="1" ht="105" outlineLevel="4">
      <c r="A30" s="1"/>
      <c r="B30" s="1">
        <v>833411</v>
      </c>
      <c r="C30" s="1" t="s">
        <v>110</v>
      </c>
      <c r="D30" s="1" t="s">
        <v>111</v>
      </c>
      <c r="E30" s="2" t="s">
        <v>112</v>
      </c>
      <c r="F30" s="2" t="s">
        <v>113</v>
      </c>
      <c r="G30" s="2">
        <v>3</v>
      </c>
      <c r="H30" s="2">
        <v>0</v>
      </c>
      <c r="I30" s="1">
        <v>0</v>
      </c>
      <c r="J30" s="3" t="s">
        <v>18</v>
      </c>
      <c r="K30" s="2" t="str">
        <f>J30*11464.93</f>
        <v>0</v>
      </c>
      <c r="L30" s="5"/>
    </row>
    <row r="31" spans="1:12" customHeight="1" ht="105" outlineLevel="4">
      <c r="A31" s="1"/>
      <c r="B31" s="1">
        <v>858843</v>
      </c>
      <c r="C31" s="1" t="s">
        <v>114</v>
      </c>
      <c r="D31" s="1" t="s">
        <v>115</v>
      </c>
      <c r="E31" s="2" t="s">
        <v>116</v>
      </c>
      <c r="F31" s="2" t="s">
        <v>117</v>
      </c>
      <c r="G31" s="2">
        <v>0</v>
      </c>
      <c r="H31" s="2">
        <v>0</v>
      </c>
      <c r="I31" s="1">
        <v>0</v>
      </c>
      <c r="J31" s="3" t="s">
        <v>18</v>
      </c>
      <c r="K31" s="2" t="str">
        <f>J31*10463.66</f>
        <v>0</v>
      </c>
      <c r="L31" s="5"/>
    </row>
    <row r="32" spans="1:12" customHeight="1" ht="105" outlineLevel="4">
      <c r="A32" s="1"/>
      <c r="B32" s="1">
        <v>868608</v>
      </c>
      <c r="C32" s="1" t="s">
        <v>118</v>
      </c>
      <c r="D32" s="1" t="s">
        <v>119</v>
      </c>
      <c r="E32" s="2" t="s">
        <v>120</v>
      </c>
      <c r="F32" s="2" t="s">
        <v>121</v>
      </c>
      <c r="G32" s="2">
        <v>0</v>
      </c>
      <c r="H32" s="2">
        <v>0</v>
      </c>
      <c r="I32" s="1">
        <v>0</v>
      </c>
      <c r="J32" s="3" t="s">
        <v>18</v>
      </c>
      <c r="K32" s="2" t="str">
        <f>J32*10068.75</f>
        <v>0</v>
      </c>
      <c r="L32" s="5"/>
    </row>
    <row r="33" spans="1:12" customHeight="1" ht="105" outlineLevel="4">
      <c r="A33" s="1"/>
      <c r="B33" s="1">
        <v>868609</v>
      </c>
      <c r="C33" s="1" t="s">
        <v>122</v>
      </c>
      <c r="D33" s="1" t="s">
        <v>123</v>
      </c>
      <c r="E33" s="2" t="s">
        <v>124</v>
      </c>
      <c r="F33" s="2" t="s">
        <v>125</v>
      </c>
      <c r="G33" s="2">
        <v>3</v>
      </c>
      <c r="H33" s="2">
        <v>0</v>
      </c>
      <c r="I33" s="1">
        <v>0</v>
      </c>
      <c r="J33" s="3" t="s">
        <v>18</v>
      </c>
      <c r="K33" s="2" t="str">
        <f>J33*10573.00</f>
        <v>0</v>
      </c>
      <c r="L33" s="5"/>
    </row>
    <row r="34" spans="1:12" customHeight="1" ht="105" outlineLevel="4">
      <c r="A34" s="1"/>
      <c r="B34" s="1">
        <v>869374</v>
      </c>
      <c r="C34" s="1" t="s">
        <v>126</v>
      </c>
      <c r="D34" s="1" t="s">
        <v>127</v>
      </c>
      <c r="E34" s="2" t="s">
        <v>128</v>
      </c>
      <c r="F34" s="2" t="s">
        <v>129</v>
      </c>
      <c r="G34" s="2">
        <v>8</v>
      </c>
      <c r="H34" s="2">
        <v>0</v>
      </c>
      <c r="I34" s="1">
        <v>0</v>
      </c>
      <c r="J34" s="3" t="s">
        <v>18</v>
      </c>
      <c r="K34" s="2" t="str">
        <f>J34*11210.07</f>
        <v>0</v>
      </c>
      <c r="L34" s="5"/>
    </row>
    <row r="35" spans="1:12" outlineLevel="2">
      <c r="A35" s="8" t="s">
        <v>130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5"/>
    </row>
    <row r="36" spans="1:12" customHeight="1" ht="105" outlineLevel="4">
      <c r="A36" s="1"/>
      <c r="B36" s="1">
        <v>882575</v>
      </c>
      <c r="C36" s="1" t="s">
        <v>131</v>
      </c>
      <c r="D36" s="1"/>
      <c r="E36" s="2" t="s">
        <v>132</v>
      </c>
      <c r="F36" s="2" t="s">
        <v>133</v>
      </c>
      <c r="G36" s="2">
        <v>2</v>
      </c>
      <c r="H36" s="2">
        <v>0</v>
      </c>
      <c r="I36" s="1">
        <v>0</v>
      </c>
      <c r="J36" s="3" t="s">
        <v>18</v>
      </c>
      <c r="K36" s="2" t="str">
        <f>J36*8683.20</f>
        <v>0</v>
      </c>
      <c r="L36" s="5"/>
    </row>
    <row r="37" spans="1:12" customHeight="1" ht="105" outlineLevel="4">
      <c r="A37" s="1"/>
      <c r="B37" s="1">
        <v>882576</v>
      </c>
      <c r="C37" s="1" t="s">
        <v>134</v>
      </c>
      <c r="D37" s="1"/>
      <c r="E37" s="2" t="s">
        <v>135</v>
      </c>
      <c r="F37" s="2" t="s">
        <v>136</v>
      </c>
      <c r="G37" s="2">
        <v>0</v>
      </c>
      <c r="H37" s="2">
        <v>0</v>
      </c>
      <c r="I37" s="1">
        <v>0</v>
      </c>
      <c r="J37" s="3" t="s">
        <v>18</v>
      </c>
      <c r="K37" s="2" t="str">
        <f>J37*8973.00</f>
        <v>0</v>
      </c>
      <c r="L37" s="5"/>
    </row>
    <row r="38" spans="1:12" customHeight="1" ht="105" outlineLevel="4">
      <c r="A38" s="1"/>
      <c r="B38" s="1">
        <v>882577</v>
      </c>
      <c r="C38" s="1" t="s">
        <v>137</v>
      </c>
      <c r="D38" s="1"/>
      <c r="E38" s="2" t="s">
        <v>138</v>
      </c>
      <c r="F38" s="2" t="s">
        <v>139</v>
      </c>
      <c r="G38" s="2">
        <v>0</v>
      </c>
      <c r="H38" s="2">
        <v>0</v>
      </c>
      <c r="I38" s="1">
        <v>0</v>
      </c>
      <c r="J38" s="3" t="s">
        <v>18</v>
      </c>
      <c r="K38" s="2" t="str">
        <f>J38*2422.80</f>
        <v>0</v>
      </c>
      <c r="L38" s="5"/>
    </row>
    <row r="39" spans="1:12" customHeight="1" ht="105" outlineLevel="4">
      <c r="A39" s="1"/>
      <c r="B39" s="1">
        <v>882578</v>
      </c>
      <c r="C39" s="1" t="s">
        <v>140</v>
      </c>
      <c r="D39" s="1"/>
      <c r="E39" s="2" t="s">
        <v>141</v>
      </c>
      <c r="F39" s="2" t="s">
        <v>142</v>
      </c>
      <c r="G39" s="2">
        <v>0</v>
      </c>
      <c r="H39" s="2">
        <v>0</v>
      </c>
      <c r="I39" s="1">
        <v>0</v>
      </c>
      <c r="J39" s="3" t="s">
        <v>18</v>
      </c>
      <c r="K39" s="2" t="str">
        <f>J39*4752.00</f>
        <v>0</v>
      </c>
      <c r="L39" s="5"/>
    </row>
    <row r="40" spans="1:12" customHeight="1" ht="105" outlineLevel="4">
      <c r="A40" s="1"/>
      <c r="B40" s="1">
        <v>882579</v>
      </c>
      <c r="C40" s="1" t="s">
        <v>143</v>
      </c>
      <c r="D40" s="1"/>
      <c r="E40" s="2" t="s">
        <v>144</v>
      </c>
      <c r="F40" s="2" t="s">
        <v>145</v>
      </c>
      <c r="G40" s="2">
        <v>0</v>
      </c>
      <c r="H40" s="2">
        <v>0</v>
      </c>
      <c r="I40" s="1">
        <v>0</v>
      </c>
      <c r="J40" s="3" t="s">
        <v>18</v>
      </c>
      <c r="K40" s="2" t="str">
        <f>J40*4793.40</f>
        <v>0</v>
      </c>
      <c r="L40" s="5"/>
    </row>
    <row r="41" spans="1:12" customHeight="1" ht="105" outlineLevel="4">
      <c r="A41" s="1"/>
      <c r="B41" s="1">
        <v>882580</v>
      </c>
      <c r="C41" s="1" t="s">
        <v>146</v>
      </c>
      <c r="D41" s="1"/>
      <c r="E41" s="2" t="s">
        <v>147</v>
      </c>
      <c r="F41" s="2" t="s">
        <v>148</v>
      </c>
      <c r="G41" s="2">
        <v>0</v>
      </c>
      <c r="H41" s="2">
        <v>0</v>
      </c>
      <c r="I41" s="1">
        <v>0</v>
      </c>
      <c r="J41" s="3" t="s">
        <v>18</v>
      </c>
      <c r="K41" s="2" t="str">
        <f>J41*5083.20</f>
        <v>0</v>
      </c>
      <c r="L41" s="5"/>
    </row>
    <row r="42" spans="1:12" customHeight="1" ht="105" outlineLevel="4">
      <c r="A42" s="1"/>
      <c r="B42" s="1">
        <v>882581</v>
      </c>
      <c r="C42" s="1" t="s">
        <v>149</v>
      </c>
      <c r="D42" s="1"/>
      <c r="E42" s="2" t="s">
        <v>150</v>
      </c>
      <c r="F42" s="2" t="s">
        <v>151</v>
      </c>
      <c r="G42" s="2">
        <v>0</v>
      </c>
      <c r="H42" s="2">
        <v>0</v>
      </c>
      <c r="I42" s="1">
        <v>0</v>
      </c>
      <c r="J42" s="3" t="s">
        <v>18</v>
      </c>
      <c r="K42" s="2" t="str">
        <f>J42*8029.80</f>
        <v>0</v>
      </c>
      <c r="L42" s="5"/>
    </row>
    <row r="43" spans="1:12" customHeight="1" ht="105" outlineLevel="4">
      <c r="A43" s="1"/>
      <c r="B43" s="1">
        <v>882582</v>
      </c>
      <c r="C43" s="1" t="s">
        <v>152</v>
      </c>
      <c r="D43" s="1"/>
      <c r="E43" s="2" t="s">
        <v>153</v>
      </c>
      <c r="F43" s="2" t="s">
        <v>154</v>
      </c>
      <c r="G43" s="2">
        <v>0</v>
      </c>
      <c r="H43" s="2">
        <v>0</v>
      </c>
      <c r="I43" s="1">
        <v>0</v>
      </c>
      <c r="J43" s="3" t="s">
        <v>18</v>
      </c>
      <c r="K43" s="2" t="str">
        <f>J43*8071.20</f>
        <v>0</v>
      </c>
      <c r="L43" s="5"/>
    </row>
    <row r="44" spans="1:12" customHeight="1" ht="105" outlineLevel="4">
      <c r="A44" s="1"/>
      <c r="B44" s="1">
        <v>882583</v>
      </c>
      <c r="C44" s="1" t="s">
        <v>155</v>
      </c>
      <c r="D44" s="1"/>
      <c r="E44" s="2" t="s">
        <v>156</v>
      </c>
      <c r="F44" s="2" t="s">
        <v>157</v>
      </c>
      <c r="G44" s="2">
        <v>0</v>
      </c>
      <c r="H44" s="2">
        <v>0</v>
      </c>
      <c r="I44" s="1">
        <v>0</v>
      </c>
      <c r="J44" s="3" t="s">
        <v>18</v>
      </c>
      <c r="K44" s="2" t="str">
        <f>J44*8361.00</f>
        <v>0</v>
      </c>
      <c r="L44" s="5"/>
    </row>
    <row r="45" spans="1:12" outlineLevel="2">
      <c r="A45" s="8" t="s">
        <v>158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5"/>
    </row>
    <row r="46" spans="1:12" customHeight="1" ht="105" outlineLevel="4">
      <c r="A46" s="1"/>
      <c r="B46" s="1">
        <v>883653</v>
      </c>
      <c r="C46" s="1" t="s">
        <v>159</v>
      </c>
      <c r="D46" s="1"/>
      <c r="E46" s="2" t="s">
        <v>160</v>
      </c>
      <c r="F46" s="2" t="s">
        <v>161</v>
      </c>
      <c r="G46" s="2">
        <v>0</v>
      </c>
      <c r="H46" s="2">
        <v>0</v>
      </c>
      <c r="I46" s="1">
        <v>0</v>
      </c>
      <c r="J46" s="3" t="s">
        <v>18</v>
      </c>
      <c r="K46" s="2" t="str">
        <f>J46*3564.75</f>
        <v>0</v>
      </c>
      <c r="L46" s="5"/>
    </row>
    <row r="47" spans="1:12" customHeight="1" ht="105" outlineLevel="4">
      <c r="A47" s="1"/>
      <c r="B47" s="1">
        <v>883654</v>
      </c>
      <c r="C47" s="1" t="s">
        <v>162</v>
      </c>
      <c r="D47" s="1"/>
      <c r="E47" s="2" t="s">
        <v>163</v>
      </c>
      <c r="F47" s="2" t="s">
        <v>164</v>
      </c>
      <c r="G47" s="2">
        <v>0</v>
      </c>
      <c r="H47" s="2">
        <v>0</v>
      </c>
      <c r="I47" s="1">
        <v>0</v>
      </c>
      <c r="J47" s="3" t="s">
        <v>18</v>
      </c>
      <c r="K47" s="2" t="str">
        <f>J47*7913.50</f>
        <v>0</v>
      </c>
      <c r="L47" s="5"/>
    </row>
    <row r="48" spans="1:12" customHeight="1" ht="105" outlineLevel="4">
      <c r="A48" s="1"/>
      <c r="B48" s="1">
        <v>883655</v>
      </c>
      <c r="C48" s="1" t="s">
        <v>165</v>
      </c>
      <c r="D48" s="1"/>
      <c r="E48" s="2" t="s">
        <v>166</v>
      </c>
      <c r="F48" s="2" t="s">
        <v>167</v>
      </c>
      <c r="G48" s="2">
        <v>0</v>
      </c>
      <c r="H48" s="2">
        <v>0</v>
      </c>
      <c r="I48" s="1">
        <v>0</v>
      </c>
      <c r="J48" s="3" t="s">
        <v>18</v>
      </c>
      <c r="K48" s="2" t="str">
        <f>J48*10622.50</f>
        <v>0</v>
      </c>
      <c r="L48" s="5"/>
    </row>
    <row r="49" spans="1:12" customHeight="1" ht="105" outlineLevel="4">
      <c r="A49" s="1"/>
      <c r="B49" s="1">
        <v>883656</v>
      </c>
      <c r="C49" s="1" t="s">
        <v>168</v>
      </c>
      <c r="D49" s="1"/>
      <c r="E49" s="2" t="s">
        <v>169</v>
      </c>
      <c r="F49" s="2" t="s">
        <v>170</v>
      </c>
      <c r="G49" s="2">
        <v>0</v>
      </c>
      <c r="H49" s="2">
        <v>0</v>
      </c>
      <c r="I49" s="1">
        <v>0</v>
      </c>
      <c r="J49" s="3" t="s">
        <v>18</v>
      </c>
      <c r="K49" s="2" t="str">
        <f>J49*14089.25</f>
        <v>0</v>
      </c>
      <c r="L49" s="5"/>
    </row>
    <row r="50" spans="1:12" customHeight="1" ht="105" outlineLevel="4">
      <c r="A50" s="1"/>
      <c r="B50" s="1">
        <v>883657</v>
      </c>
      <c r="C50" s="1" t="s">
        <v>171</v>
      </c>
      <c r="D50" s="1"/>
      <c r="E50" s="2" t="s">
        <v>172</v>
      </c>
      <c r="F50" s="2" t="s">
        <v>173</v>
      </c>
      <c r="G50" s="2">
        <v>0</v>
      </c>
      <c r="H50" s="2">
        <v>0</v>
      </c>
      <c r="I50" s="1">
        <v>0</v>
      </c>
      <c r="J50" s="3" t="s">
        <v>18</v>
      </c>
      <c r="K50" s="2" t="str">
        <f>J50*29282.75</f>
        <v>0</v>
      </c>
      <c r="L50" s="5"/>
    </row>
    <row r="51" spans="1:12" customHeight="1" ht="105" outlineLevel="4">
      <c r="A51" s="1"/>
      <c r="B51" s="1">
        <v>883658</v>
      </c>
      <c r="C51" s="1" t="s">
        <v>174</v>
      </c>
      <c r="D51" s="1"/>
      <c r="E51" s="2" t="s">
        <v>175</v>
      </c>
      <c r="F51" s="2" t="s">
        <v>176</v>
      </c>
      <c r="G51" s="2">
        <v>0</v>
      </c>
      <c r="H51" s="2">
        <v>0</v>
      </c>
      <c r="I51" s="1">
        <v>0</v>
      </c>
      <c r="J51" s="3" t="s">
        <v>18</v>
      </c>
      <c r="K51" s="2" t="str">
        <f>J51*38389.75</f>
        <v>0</v>
      </c>
      <c r="L51" s="5"/>
    </row>
    <row r="52" spans="1:12" customHeight="1" ht="105" outlineLevel="4">
      <c r="A52" s="1"/>
      <c r="B52" s="1">
        <v>883659</v>
      </c>
      <c r="C52" s="1" t="s">
        <v>177</v>
      </c>
      <c r="D52" s="1"/>
      <c r="E52" s="2" t="s">
        <v>178</v>
      </c>
      <c r="F52" s="2" t="s">
        <v>179</v>
      </c>
      <c r="G52" s="2">
        <v>1</v>
      </c>
      <c r="H52" s="2">
        <v>0</v>
      </c>
      <c r="I52" s="1">
        <v>0</v>
      </c>
      <c r="J52" s="3" t="s">
        <v>18</v>
      </c>
      <c r="K52" s="2" t="str">
        <f>J52*2343.25</f>
        <v>0</v>
      </c>
      <c r="L52" s="5"/>
    </row>
    <row r="53" spans="1:12" customHeight="1" ht="105" outlineLevel="4">
      <c r="A53" s="1"/>
      <c r="B53" s="1">
        <v>883660</v>
      </c>
      <c r="C53" s="1" t="s">
        <v>180</v>
      </c>
      <c r="D53" s="1"/>
      <c r="E53" s="2" t="s">
        <v>181</v>
      </c>
      <c r="F53" s="2" t="s">
        <v>182</v>
      </c>
      <c r="G53" s="2">
        <v>1</v>
      </c>
      <c r="H53" s="2">
        <v>0</v>
      </c>
      <c r="I53" s="1">
        <v>0</v>
      </c>
      <c r="J53" s="3" t="s">
        <v>18</v>
      </c>
      <c r="K53" s="2" t="str">
        <f>J53*2586.50</f>
        <v>0</v>
      </c>
      <c r="L53" s="5"/>
    </row>
    <row r="54" spans="1:12" customHeight="1" ht="105" outlineLevel="4">
      <c r="A54" s="1"/>
      <c r="B54" s="1">
        <v>883661</v>
      </c>
      <c r="C54" s="1" t="s">
        <v>183</v>
      </c>
      <c r="D54" s="1"/>
      <c r="E54" s="2" t="s">
        <v>184</v>
      </c>
      <c r="F54" s="2" t="s">
        <v>185</v>
      </c>
      <c r="G54" s="2">
        <v>0</v>
      </c>
      <c r="H54" s="2">
        <v>0</v>
      </c>
      <c r="I54" s="1">
        <v>0</v>
      </c>
      <c r="J54" s="3" t="s">
        <v>18</v>
      </c>
      <c r="K54" s="2" t="str">
        <f>J54*2924.25</f>
        <v>0</v>
      </c>
      <c r="L54" s="5"/>
    </row>
    <row r="55" spans="1:12" customHeight="1" ht="105" outlineLevel="4">
      <c r="A55" s="1"/>
      <c r="B55" s="1">
        <v>883662</v>
      </c>
      <c r="C55" s="1" t="s">
        <v>186</v>
      </c>
      <c r="D55" s="1"/>
      <c r="E55" s="2" t="s">
        <v>187</v>
      </c>
      <c r="F55" s="2" t="s">
        <v>188</v>
      </c>
      <c r="G55" s="2">
        <v>5</v>
      </c>
      <c r="H55" s="2">
        <v>0</v>
      </c>
      <c r="I55" s="1">
        <v>0</v>
      </c>
      <c r="J55" s="3" t="s">
        <v>18</v>
      </c>
      <c r="K55" s="2" t="str">
        <f>J55*2983.75</f>
        <v>0</v>
      </c>
      <c r="L55" s="5"/>
    </row>
    <row r="56" spans="1:12" customHeight="1" ht="105" outlineLevel="4">
      <c r="A56" s="1"/>
      <c r="B56" s="1">
        <v>883663</v>
      </c>
      <c r="C56" s="1" t="s">
        <v>189</v>
      </c>
      <c r="D56" s="1"/>
      <c r="E56" s="2" t="s">
        <v>190</v>
      </c>
      <c r="F56" s="2" t="s">
        <v>191</v>
      </c>
      <c r="G56" s="2">
        <v>2</v>
      </c>
      <c r="H56" s="2">
        <v>0</v>
      </c>
      <c r="I56" s="1">
        <v>0</v>
      </c>
      <c r="J56" s="3" t="s">
        <v>18</v>
      </c>
      <c r="K56" s="2" t="str">
        <f>J56*7843.50</f>
        <v>0</v>
      </c>
      <c r="L56" s="5"/>
    </row>
    <row r="57" spans="1:12" customHeight="1" ht="105" outlineLevel="4">
      <c r="A57" s="1"/>
      <c r="B57" s="1">
        <v>883664</v>
      </c>
      <c r="C57" s="1" t="s">
        <v>192</v>
      </c>
      <c r="D57" s="1"/>
      <c r="E57" s="2" t="s">
        <v>193</v>
      </c>
      <c r="F57" s="2" t="s">
        <v>167</v>
      </c>
      <c r="G57" s="2">
        <v>2</v>
      </c>
      <c r="H57" s="2">
        <v>0</v>
      </c>
      <c r="I57" s="1">
        <v>0</v>
      </c>
      <c r="J57" s="3" t="s">
        <v>18</v>
      </c>
      <c r="K57" s="2" t="str">
        <f>J57*10622.50</f>
        <v>0</v>
      </c>
      <c r="L57" s="5"/>
    </row>
    <row r="58" spans="1:12" customHeight="1" ht="105" outlineLevel="4">
      <c r="A58" s="1"/>
      <c r="B58" s="1">
        <v>883665</v>
      </c>
      <c r="C58" s="1" t="s">
        <v>194</v>
      </c>
      <c r="D58" s="1"/>
      <c r="E58" s="2" t="s">
        <v>195</v>
      </c>
      <c r="F58" s="2" t="s">
        <v>170</v>
      </c>
      <c r="G58" s="2">
        <v>2</v>
      </c>
      <c r="H58" s="2">
        <v>0</v>
      </c>
      <c r="I58" s="1">
        <v>0</v>
      </c>
      <c r="J58" s="3" t="s">
        <v>18</v>
      </c>
      <c r="K58" s="2" t="str">
        <f>J58*14089.25</f>
        <v>0</v>
      </c>
      <c r="L58" s="5"/>
    </row>
    <row r="59" spans="1:12" customHeight="1" ht="105" outlineLevel="4">
      <c r="A59" s="1"/>
      <c r="B59" s="1">
        <v>883666</v>
      </c>
      <c r="C59" s="1" t="s">
        <v>196</v>
      </c>
      <c r="D59" s="1"/>
      <c r="E59" s="2" t="s">
        <v>197</v>
      </c>
      <c r="F59" s="2" t="s">
        <v>198</v>
      </c>
      <c r="G59" s="2">
        <v>0</v>
      </c>
      <c r="H59" s="2">
        <v>0</v>
      </c>
      <c r="I59" s="1">
        <v>0</v>
      </c>
      <c r="J59" s="3" t="s">
        <v>18</v>
      </c>
      <c r="K59" s="2" t="str">
        <f>J59*22123.50</f>
        <v>0</v>
      </c>
      <c r="L59" s="5"/>
    </row>
    <row r="60" spans="1:12" customHeight="1" ht="105" outlineLevel="4">
      <c r="A60" s="1"/>
      <c r="B60" s="1">
        <v>883667</v>
      </c>
      <c r="C60" s="1" t="s">
        <v>199</v>
      </c>
      <c r="D60" s="1"/>
      <c r="E60" s="2" t="s">
        <v>200</v>
      </c>
      <c r="F60" s="2" t="s">
        <v>173</v>
      </c>
      <c r="G60" s="2">
        <v>0</v>
      </c>
      <c r="H60" s="2">
        <v>0</v>
      </c>
      <c r="I60" s="1">
        <v>0</v>
      </c>
      <c r="J60" s="3" t="s">
        <v>18</v>
      </c>
      <c r="K60" s="2" t="str">
        <f>J60*29282.75</f>
        <v>0</v>
      </c>
      <c r="L60" s="5"/>
    </row>
    <row r="61" spans="1:12" customHeight="1" ht="105" outlineLevel="4">
      <c r="A61" s="1"/>
      <c r="B61" s="1">
        <v>883668</v>
      </c>
      <c r="C61" s="1" t="s">
        <v>201</v>
      </c>
      <c r="D61" s="1"/>
      <c r="E61" s="2" t="s">
        <v>202</v>
      </c>
      <c r="F61" s="2" t="s">
        <v>203</v>
      </c>
      <c r="G61" s="2">
        <v>0</v>
      </c>
      <c r="H61" s="2">
        <v>0</v>
      </c>
      <c r="I61" s="1">
        <v>0</v>
      </c>
      <c r="J61" s="3" t="s">
        <v>18</v>
      </c>
      <c r="K61" s="2" t="str">
        <f>J61*39096.75</f>
        <v>0</v>
      </c>
      <c r="L61" s="5"/>
    </row>
    <row r="62" spans="1:12" customHeight="1" ht="105" outlineLevel="4">
      <c r="A62" s="1"/>
      <c r="B62" s="1">
        <v>883669</v>
      </c>
      <c r="C62" s="1" t="s">
        <v>204</v>
      </c>
      <c r="D62" s="1"/>
      <c r="E62" s="2" t="s">
        <v>205</v>
      </c>
      <c r="F62" s="2" t="s">
        <v>206</v>
      </c>
      <c r="G62" s="2">
        <v>0</v>
      </c>
      <c r="H62" s="2">
        <v>0</v>
      </c>
      <c r="I62" s="1">
        <v>0</v>
      </c>
      <c r="J62" s="3" t="s">
        <v>18</v>
      </c>
      <c r="K62" s="2" t="str">
        <f>J62*84887.25</f>
        <v>0</v>
      </c>
      <c r="L62" s="5"/>
    </row>
    <row r="63" spans="1:12" customHeight="1" ht="105" outlineLevel="4">
      <c r="A63" s="1"/>
      <c r="B63" s="1">
        <v>883670</v>
      </c>
      <c r="C63" s="1" t="s">
        <v>207</v>
      </c>
      <c r="D63" s="1"/>
      <c r="E63" s="2" t="s">
        <v>208</v>
      </c>
      <c r="F63" s="2" t="s">
        <v>209</v>
      </c>
      <c r="G63" s="2">
        <v>0</v>
      </c>
      <c r="H63" s="2">
        <v>0</v>
      </c>
      <c r="I63" s="1">
        <v>0</v>
      </c>
      <c r="J63" s="3" t="s">
        <v>18</v>
      </c>
      <c r="K63" s="2" t="str">
        <f>J63*118898.50</f>
        <v>0</v>
      </c>
      <c r="L63" s="5"/>
    </row>
    <row r="64" spans="1:12" customHeight="1" ht="105" outlineLevel="4">
      <c r="A64" s="1"/>
      <c r="B64" s="1">
        <v>883671</v>
      </c>
      <c r="C64" s="1" t="s">
        <v>210</v>
      </c>
      <c r="D64" s="1"/>
      <c r="E64" s="2" t="s">
        <v>211</v>
      </c>
      <c r="F64" s="2" t="s">
        <v>212</v>
      </c>
      <c r="G64" s="2">
        <v>0</v>
      </c>
      <c r="H64" s="2">
        <v>0</v>
      </c>
      <c r="I64" s="1">
        <v>0</v>
      </c>
      <c r="J64" s="3" t="s">
        <v>18</v>
      </c>
      <c r="K64" s="2" t="str">
        <f>J64*207170.25</f>
        <v>0</v>
      </c>
      <c r="L64" s="5"/>
    </row>
    <row r="65" spans="1:12" customHeight="1" ht="105" outlineLevel="4">
      <c r="A65" s="1"/>
      <c r="B65" s="1">
        <v>883672</v>
      </c>
      <c r="C65" s="1" t="s">
        <v>213</v>
      </c>
      <c r="D65" s="1"/>
      <c r="E65" s="2" t="s">
        <v>214</v>
      </c>
      <c r="F65" s="2" t="s">
        <v>215</v>
      </c>
      <c r="G65" s="2">
        <v>0</v>
      </c>
      <c r="H65" s="2">
        <v>0</v>
      </c>
      <c r="I65" s="1">
        <v>0</v>
      </c>
      <c r="J65" s="3" t="s">
        <v>18</v>
      </c>
      <c r="K65" s="2" t="str">
        <f>J65*412207.25</f>
        <v>0</v>
      </c>
      <c r="L65" s="5"/>
    </row>
    <row r="66" spans="1:12" outlineLevel="1">
      <c r="A66" s="7" t="s">
        <v>216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5"/>
    </row>
    <row r="67" spans="1:12" outlineLevel="2">
      <c r="A67" s="8" t="s">
        <v>217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5"/>
    </row>
    <row r="68" spans="1:12" customHeight="1" ht="105" outlineLevel="4">
      <c r="A68" s="1"/>
      <c r="B68" s="1">
        <v>822011</v>
      </c>
      <c r="C68" s="1" t="s">
        <v>218</v>
      </c>
      <c r="D68" s="1" t="s">
        <v>219</v>
      </c>
      <c r="E68" s="2" t="s">
        <v>220</v>
      </c>
      <c r="F68" s="2" t="s">
        <v>221</v>
      </c>
      <c r="G68" s="2">
        <v>3</v>
      </c>
      <c r="H68" s="2" t="s">
        <v>23</v>
      </c>
      <c r="I68" s="1">
        <v>0</v>
      </c>
      <c r="J68" s="3" t="s">
        <v>18</v>
      </c>
      <c r="K68" s="2" t="str">
        <f>J68*2304.00</f>
        <v>0</v>
      </c>
      <c r="L68" s="5"/>
    </row>
    <row r="69" spans="1:12" customHeight="1" ht="105" outlineLevel="4">
      <c r="A69" s="1"/>
      <c r="B69" s="1">
        <v>822012</v>
      </c>
      <c r="C69" s="1" t="s">
        <v>222</v>
      </c>
      <c r="D69" s="1" t="s">
        <v>223</v>
      </c>
      <c r="E69" s="2" t="s">
        <v>224</v>
      </c>
      <c r="F69" s="2" t="s">
        <v>225</v>
      </c>
      <c r="G69" s="2">
        <v>2</v>
      </c>
      <c r="H69" s="2" t="s">
        <v>17</v>
      </c>
      <c r="I69" s="1">
        <v>0</v>
      </c>
      <c r="J69" s="3" t="s">
        <v>18</v>
      </c>
      <c r="K69" s="2" t="str">
        <f>J69*2511.00</f>
        <v>0</v>
      </c>
      <c r="L69" s="5"/>
    </row>
    <row r="70" spans="1:12" customHeight="1" ht="105" outlineLevel="4">
      <c r="A70" s="1"/>
      <c r="B70" s="1">
        <v>822013</v>
      </c>
      <c r="C70" s="1" t="s">
        <v>226</v>
      </c>
      <c r="D70" s="1" t="s">
        <v>227</v>
      </c>
      <c r="E70" s="2" t="s">
        <v>228</v>
      </c>
      <c r="F70" s="2" t="s">
        <v>229</v>
      </c>
      <c r="G70" s="2">
        <v>3</v>
      </c>
      <c r="H70" s="2" t="s">
        <v>17</v>
      </c>
      <c r="I70" s="1">
        <v>0</v>
      </c>
      <c r="J70" s="3" t="s">
        <v>18</v>
      </c>
      <c r="K70" s="2" t="str">
        <f>J70*2721.00</f>
        <v>0</v>
      </c>
      <c r="L70" s="5"/>
    </row>
    <row r="71" spans="1:12" customHeight="1" ht="105" outlineLevel="4">
      <c r="A71" s="1"/>
      <c r="B71" s="1">
        <v>822014</v>
      </c>
      <c r="C71" s="1" t="s">
        <v>230</v>
      </c>
      <c r="D71" s="1" t="s">
        <v>231</v>
      </c>
      <c r="E71" s="2" t="s">
        <v>232</v>
      </c>
      <c r="F71" s="2" t="s">
        <v>233</v>
      </c>
      <c r="G71" s="2">
        <v>5</v>
      </c>
      <c r="H71" s="2" t="s">
        <v>17</v>
      </c>
      <c r="I71" s="1">
        <v>0</v>
      </c>
      <c r="J71" s="3" t="s">
        <v>18</v>
      </c>
      <c r="K71" s="2" t="str">
        <f>J71*2960.00</f>
        <v>0</v>
      </c>
      <c r="L71" s="5"/>
    </row>
    <row r="72" spans="1:12" customHeight="1" ht="105" outlineLevel="4">
      <c r="A72" s="1"/>
      <c r="B72" s="1">
        <v>822015</v>
      </c>
      <c r="C72" s="1" t="s">
        <v>234</v>
      </c>
      <c r="D72" s="1" t="s">
        <v>235</v>
      </c>
      <c r="E72" s="2" t="s">
        <v>236</v>
      </c>
      <c r="F72" s="2" t="s">
        <v>237</v>
      </c>
      <c r="G72" s="2">
        <v>1</v>
      </c>
      <c r="H72" s="2" t="s">
        <v>23</v>
      </c>
      <c r="I72" s="1">
        <v>0</v>
      </c>
      <c r="J72" s="3" t="s">
        <v>18</v>
      </c>
      <c r="K72" s="2" t="str">
        <f>J72*5619.00</f>
        <v>0</v>
      </c>
      <c r="L72" s="5"/>
    </row>
    <row r="73" spans="1:12" customHeight="1" ht="105" outlineLevel="4">
      <c r="A73" s="1"/>
      <c r="B73" s="1">
        <v>822016</v>
      </c>
      <c r="C73" s="1" t="s">
        <v>238</v>
      </c>
      <c r="D73" s="1" t="s">
        <v>239</v>
      </c>
      <c r="E73" s="2" t="s">
        <v>240</v>
      </c>
      <c r="F73" s="2" t="s">
        <v>241</v>
      </c>
      <c r="G73" s="2">
        <v>1</v>
      </c>
      <c r="H73" s="2" t="s">
        <v>23</v>
      </c>
      <c r="I73" s="1">
        <v>0</v>
      </c>
      <c r="J73" s="3" t="s">
        <v>18</v>
      </c>
      <c r="K73" s="2" t="str">
        <f>J73*6756.00</f>
        <v>0</v>
      </c>
      <c r="L73" s="5"/>
    </row>
    <row r="74" spans="1:12" customHeight="1" ht="105" outlineLevel="4">
      <c r="A74" s="1"/>
      <c r="B74" s="1">
        <v>822017</v>
      </c>
      <c r="C74" s="1" t="s">
        <v>242</v>
      </c>
      <c r="D74" s="1" t="s">
        <v>243</v>
      </c>
      <c r="E74" s="2" t="s">
        <v>244</v>
      </c>
      <c r="F74" s="2" t="s">
        <v>245</v>
      </c>
      <c r="G74" s="2">
        <v>0</v>
      </c>
      <c r="H74" s="2">
        <v>7</v>
      </c>
      <c r="I74" s="1">
        <v>0</v>
      </c>
      <c r="J74" s="3" t="s">
        <v>18</v>
      </c>
      <c r="K74" s="2" t="str">
        <f>J74*9348.00</f>
        <v>0</v>
      </c>
      <c r="L74" s="5"/>
    </row>
    <row r="75" spans="1:12" customHeight="1" ht="105" outlineLevel="4">
      <c r="A75" s="1"/>
      <c r="B75" s="1">
        <v>822018</v>
      </c>
      <c r="C75" s="1" t="s">
        <v>246</v>
      </c>
      <c r="D75" s="1" t="s">
        <v>247</v>
      </c>
      <c r="E75" s="2" t="s">
        <v>248</v>
      </c>
      <c r="F75" s="2" t="s">
        <v>249</v>
      </c>
      <c r="G75" s="2">
        <v>0</v>
      </c>
      <c r="H75" s="2">
        <v>6</v>
      </c>
      <c r="I75" s="1">
        <v>0</v>
      </c>
      <c r="J75" s="3" t="s">
        <v>18</v>
      </c>
      <c r="K75" s="2" t="str">
        <f>J75*13239.00</f>
        <v>0</v>
      </c>
      <c r="L75" s="5"/>
    </row>
    <row r="76" spans="1:12" customHeight="1" ht="105" outlineLevel="4">
      <c r="A76" s="1"/>
      <c r="B76" s="1">
        <v>822019</v>
      </c>
      <c r="C76" s="1" t="s">
        <v>250</v>
      </c>
      <c r="D76" s="1" t="s">
        <v>251</v>
      </c>
      <c r="E76" s="2" t="s">
        <v>252</v>
      </c>
      <c r="F76" s="2" t="s">
        <v>253</v>
      </c>
      <c r="G76" s="2">
        <v>0</v>
      </c>
      <c r="H76" s="2" t="s">
        <v>23</v>
      </c>
      <c r="I76" s="1">
        <v>0</v>
      </c>
      <c r="J76" s="3" t="s">
        <v>18</v>
      </c>
      <c r="K76" s="2" t="str">
        <f>J76*19611.00</f>
        <v>0</v>
      </c>
      <c r="L76" s="5"/>
    </row>
    <row r="77" spans="1:12" customHeight="1" ht="105" outlineLevel="4">
      <c r="A77" s="1"/>
      <c r="B77" s="1">
        <v>836323</v>
      </c>
      <c r="C77" s="1" t="s">
        <v>254</v>
      </c>
      <c r="D77" s="1" t="s">
        <v>255</v>
      </c>
      <c r="E77" s="2" t="s">
        <v>256</v>
      </c>
      <c r="F77" s="2" t="s">
        <v>257</v>
      </c>
      <c r="G77" s="2">
        <v>0</v>
      </c>
      <c r="H77" s="2">
        <v>1</v>
      </c>
      <c r="I77" s="1">
        <v>0</v>
      </c>
      <c r="J77" s="3" t="s">
        <v>18</v>
      </c>
      <c r="K77" s="2" t="str">
        <f>J77*225692.00</f>
        <v>0</v>
      </c>
      <c r="L77" s="5"/>
    </row>
    <row r="78" spans="1:12" customHeight="1" ht="105" outlineLevel="4">
      <c r="A78" s="1"/>
      <c r="B78" s="1">
        <v>836324</v>
      </c>
      <c r="C78" s="1" t="s">
        <v>258</v>
      </c>
      <c r="D78" s="1" t="s">
        <v>259</v>
      </c>
      <c r="E78" s="2" t="s">
        <v>260</v>
      </c>
      <c r="F78" s="2" t="s">
        <v>261</v>
      </c>
      <c r="G78" s="2">
        <v>0</v>
      </c>
      <c r="H78" s="2">
        <v>0</v>
      </c>
      <c r="I78" s="1">
        <v>0</v>
      </c>
      <c r="J78" s="3" t="s">
        <v>18</v>
      </c>
      <c r="K78" s="2" t="str">
        <f>J78*35399.00</f>
        <v>0</v>
      </c>
      <c r="L78" s="5"/>
    </row>
    <row r="79" spans="1:12" customHeight="1" ht="105" outlineLevel="4">
      <c r="A79" s="1"/>
      <c r="B79" s="1">
        <v>836325</v>
      </c>
      <c r="C79" s="1" t="s">
        <v>262</v>
      </c>
      <c r="D79" s="1" t="s">
        <v>263</v>
      </c>
      <c r="E79" s="2" t="s">
        <v>264</v>
      </c>
      <c r="F79" s="2" t="s">
        <v>265</v>
      </c>
      <c r="G79" s="2">
        <v>0</v>
      </c>
      <c r="H79" s="2">
        <v>1</v>
      </c>
      <c r="I79" s="1">
        <v>0</v>
      </c>
      <c r="J79" s="3" t="s">
        <v>18</v>
      </c>
      <c r="K79" s="2" t="str">
        <f>J79*38693.00</f>
        <v>0</v>
      </c>
      <c r="L79" s="5"/>
    </row>
    <row r="80" spans="1:12" customHeight="1" ht="105" outlineLevel="4">
      <c r="A80" s="1"/>
      <c r="B80" s="1">
        <v>836326</v>
      </c>
      <c r="C80" s="1" t="s">
        <v>266</v>
      </c>
      <c r="D80" s="1" t="s">
        <v>267</v>
      </c>
      <c r="E80" s="2" t="s">
        <v>268</v>
      </c>
      <c r="F80" s="2" t="s">
        <v>269</v>
      </c>
      <c r="G80" s="2">
        <v>0</v>
      </c>
      <c r="H80" s="2">
        <v>0</v>
      </c>
      <c r="I80" s="1">
        <v>0</v>
      </c>
      <c r="J80" s="3" t="s">
        <v>18</v>
      </c>
      <c r="K80" s="2" t="str">
        <f>J80*73251.00</f>
        <v>0</v>
      </c>
      <c r="L80" s="5"/>
    </row>
    <row r="81" spans="1:12" customHeight="1" ht="105" outlineLevel="4">
      <c r="A81" s="1"/>
      <c r="B81" s="1">
        <v>836327</v>
      </c>
      <c r="C81" s="1" t="s">
        <v>270</v>
      </c>
      <c r="D81" s="1" t="s">
        <v>271</v>
      </c>
      <c r="E81" s="2" t="s">
        <v>272</v>
      </c>
      <c r="F81" s="2" t="s">
        <v>273</v>
      </c>
      <c r="G81" s="2">
        <v>0</v>
      </c>
      <c r="H81" s="2">
        <v>0</v>
      </c>
      <c r="I81" s="1">
        <v>0</v>
      </c>
      <c r="J81" s="3" t="s">
        <v>18</v>
      </c>
      <c r="K81" s="2" t="str">
        <f>J81*155130.00</f>
        <v>0</v>
      </c>
      <c r="L81" s="5"/>
    </row>
    <row r="82" spans="1:12" customHeight="1" ht="105" outlineLevel="4">
      <c r="A82" s="1"/>
      <c r="B82" s="1">
        <v>873893</v>
      </c>
      <c r="C82" s="1" t="s">
        <v>274</v>
      </c>
      <c r="D82" s="1" t="s">
        <v>275</v>
      </c>
      <c r="E82" s="2" t="s">
        <v>276</v>
      </c>
      <c r="F82" s="2" t="s">
        <v>277</v>
      </c>
      <c r="G82" s="2">
        <v>1</v>
      </c>
      <c r="H82" s="2" t="s">
        <v>17</v>
      </c>
      <c r="I82" s="1">
        <v>0</v>
      </c>
      <c r="J82" s="3" t="s">
        <v>18</v>
      </c>
      <c r="K82" s="2" t="str">
        <f>J82*2886.00</f>
        <v>0</v>
      </c>
      <c r="L82" s="5"/>
    </row>
    <row r="83" spans="1:12" customHeight="1" ht="105" outlineLevel="4">
      <c r="A83" s="1"/>
      <c r="B83" s="1">
        <v>873894</v>
      </c>
      <c r="C83" s="1" t="s">
        <v>278</v>
      </c>
      <c r="D83" s="1" t="s">
        <v>279</v>
      </c>
      <c r="E83" s="2" t="s">
        <v>280</v>
      </c>
      <c r="F83" s="2" t="s">
        <v>281</v>
      </c>
      <c r="G83" s="2">
        <v>3</v>
      </c>
      <c r="H83" s="2" t="s">
        <v>23</v>
      </c>
      <c r="I83" s="1">
        <v>0</v>
      </c>
      <c r="J83" s="3" t="s">
        <v>18</v>
      </c>
      <c r="K83" s="2" t="str">
        <f>J83*3073.00</f>
        <v>0</v>
      </c>
      <c r="L83" s="5"/>
    </row>
    <row r="84" spans="1:12" customHeight="1" ht="105" outlineLevel="4">
      <c r="A84" s="1"/>
      <c r="B84" s="1">
        <v>873895</v>
      </c>
      <c r="C84" s="1" t="s">
        <v>282</v>
      </c>
      <c r="D84" s="1" t="s">
        <v>283</v>
      </c>
      <c r="E84" s="2" t="s">
        <v>284</v>
      </c>
      <c r="F84" s="2" t="s">
        <v>285</v>
      </c>
      <c r="G84" s="2">
        <v>2</v>
      </c>
      <c r="H84" s="2" t="s">
        <v>17</v>
      </c>
      <c r="I84" s="1">
        <v>0</v>
      </c>
      <c r="J84" s="3" t="s">
        <v>18</v>
      </c>
      <c r="K84" s="2" t="str">
        <f>J84*3238.00</f>
        <v>0</v>
      </c>
      <c r="L84" s="5"/>
    </row>
    <row r="85" spans="1:12" customHeight="1" ht="105" outlineLevel="4">
      <c r="A85" s="1"/>
      <c r="B85" s="1">
        <v>873896</v>
      </c>
      <c r="C85" s="1" t="s">
        <v>286</v>
      </c>
      <c r="D85" s="1" t="s">
        <v>287</v>
      </c>
      <c r="E85" s="2" t="s">
        <v>288</v>
      </c>
      <c r="F85" s="2" t="s">
        <v>289</v>
      </c>
      <c r="G85" s="2">
        <v>1</v>
      </c>
      <c r="H85" s="2" t="s">
        <v>17</v>
      </c>
      <c r="I85" s="1">
        <v>0</v>
      </c>
      <c r="J85" s="3" t="s">
        <v>18</v>
      </c>
      <c r="K85" s="2" t="str">
        <f>J85*3675.00</f>
        <v>0</v>
      </c>
      <c r="L85" s="5"/>
    </row>
    <row r="86" spans="1:12" customHeight="1" ht="105" outlineLevel="4">
      <c r="A86" s="1"/>
      <c r="B86" s="1">
        <v>873897</v>
      </c>
      <c r="C86" s="1" t="s">
        <v>290</v>
      </c>
      <c r="D86" s="1" t="s">
        <v>291</v>
      </c>
      <c r="E86" s="2" t="s">
        <v>292</v>
      </c>
      <c r="F86" s="2" t="s">
        <v>293</v>
      </c>
      <c r="G86" s="2">
        <v>0</v>
      </c>
      <c r="H86" s="2" t="s">
        <v>23</v>
      </c>
      <c r="I86" s="1">
        <v>0</v>
      </c>
      <c r="J86" s="3" t="s">
        <v>18</v>
      </c>
      <c r="K86" s="2" t="str">
        <f>J86*5933.00</f>
        <v>0</v>
      </c>
      <c r="L86" s="5"/>
    </row>
    <row r="87" spans="1:12" customHeight="1" ht="105" outlineLevel="4">
      <c r="A87" s="1"/>
      <c r="B87" s="1">
        <v>873898</v>
      </c>
      <c r="C87" s="1" t="s">
        <v>294</v>
      </c>
      <c r="D87" s="1" t="s">
        <v>295</v>
      </c>
      <c r="E87" s="2" t="s">
        <v>296</v>
      </c>
      <c r="F87" s="2" t="s">
        <v>297</v>
      </c>
      <c r="G87" s="2">
        <v>0</v>
      </c>
      <c r="H87" s="2" t="s">
        <v>23</v>
      </c>
      <c r="I87" s="1">
        <v>0</v>
      </c>
      <c r="J87" s="3" t="s">
        <v>18</v>
      </c>
      <c r="K87" s="2" t="str">
        <f>J87*7435.00</f>
        <v>0</v>
      </c>
      <c r="L87" s="5"/>
    </row>
    <row r="88" spans="1:12" customHeight="1" ht="105" outlineLevel="4">
      <c r="A88" s="1"/>
      <c r="B88" s="1">
        <v>873899</v>
      </c>
      <c r="C88" s="1" t="s">
        <v>298</v>
      </c>
      <c r="D88" s="1" t="s">
        <v>299</v>
      </c>
      <c r="E88" s="2" t="s">
        <v>300</v>
      </c>
      <c r="F88" s="2" t="s">
        <v>301</v>
      </c>
      <c r="G88" s="2">
        <v>0</v>
      </c>
      <c r="H88" s="2">
        <v>6</v>
      </c>
      <c r="I88" s="1">
        <v>0</v>
      </c>
      <c r="J88" s="3" t="s">
        <v>18</v>
      </c>
      <c r="K88" s="2" t="str">
        <f>J88*9653.00</f>
        <v>0</v>
      </c>
      <c r="L88" s="5"/>
    </row>
    <row r="89" spans="1:12" outlineLevel="2">
      <c r="A89" s="8" t="s">
        <v>302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5"/>
    </row>
    <row r="90" spans="1:12" customHeight="1" ht="105" outlineLevel="4">
      <c r="A90" s="1"/>
      <c r="B90" s="1">
        <v>822032</v>
      </c>
      <c r="C90" s="1" t="s">
        <v>303</v>
      </c>
      <c r="D90" s="1" t="s">
        <v>304</v>
      </c>
      <c r="E90" s="2" t="s">
        <v>305</v>
      </c>
      <c r="F90" s="2" t="s">
        <v>306</v>
      </c>
      <c r="G90" s="2">
        <v>3</v>
      </c>
      <c r="H90" s="2">
        <v>0</v>
      </c>
      <c r="I90" s="1">
        <v>0</v>
      </c>
      <c r="J90" s="3" t="s">
        <v>18</v>
      </c>
      <c r="K90" s="2" t="str">
        <f>J90*1230.63</f>
        <v>0</v>
      </c>
      <c r="L90" s="5"/>
    </row>
    <row r="91" spans="1:12" customHeight="1" ht="105" outlineLevel="4">
      <c r="A91" s="1"/>
      <c r="B91" s="1">
        <v>822034</v>
      </c>
      <c r="C91" s="1" t="s">
        <v>307</v>
      </c>
      <c r="D91" s="1" t="s">
        <v>308</v>
      </c>
      <c r="E91" s="2" t="s">
        <v>309</v>
      </c>
      <c r="F91" s="2" t="s">
        <v>310</v>
      </c>
      <c r="G91" s="2">
        <v>0</v>
      </c>
      <c r="H91" s="2">
        <v>0</v>
      </c>
      <c r="I91" s="1">
        <v>0</v>
      </c>
      <c r="J91" s="3" t="s">
        <v>18</v>
      </c>
      <c r="K91" s="2" t="str">
        <f>J91*2087.76</f>
        <v>0</v>
      </c>
      <c r="L91" s="5"/>
    </row>
    <row r="92" spans="1:12" customHeight="1" ht="105" outlineLevel="4">
      <c r="A92" s="1"/>
      <c r="B92" s="1">
        <v>822035</v>
      </c>
      <c r="C92" s="1" t="s">
        <v>311</v>
      </c>
      <c r="D92" s="1" t="s">
        <v>312</v>
      </c>
      <c r="E92" s="2" t="s">
        <v>313</v>
      </c>
      <c r="F92" s="2" t="s">
        <v>314</v>
      </c>
      <c r="G92" s="2">
        <v>10</v>
      </c>
      <c r="H92" s="2">
        <v>0</v>
      </c>
      <c r="I92" s="1">
        <v>0</v>
      </c>
      <c r="J92" s="3" t="s">
        <v>18</v>
      </c>
      <c r="K92" s="2" t="str">
        <f>J92*2290.14</f>
        <v>0</v>
      </c>
      <c r="L92" s="5"/>
    </row>
    <row r="93" spans="1:12" customHeight="1" ht="105" outlineLevel="4">
      <c r="A93" s="1"/>
      <c r="B93" s="1">
        <v>822033</v>
      </c>
      <c r="C93" s="1" t="s">
        <v>315</v>
      </c>
      <c r="D93" s="1" t="s">
        <v>316</v>
      </c>
      <c r="E93" s="2" t="s">
        <v>317</v>
      </c>
      <c r="F93" s="2" t="s">
        <v>318</v>
      </c>
      <c r="G93" s="2">
        <v>5</v>
      </c>
      <c r="H93" s="2">
        <v>0</v>
      </c>
      <c r="I93" s="1">
        <v>0</v>
      </c>
      <c r="J93" s="3" t="s">
        <v>18</v>
      </c>
      <c r="K93" s="2" t="str">
        <f>J93*1922.59</f>
        <v>0</v>
      </c>
      <c r="L93" s="5"/>
    </row>
    <row r="94" spans="1:12" customHeight="1" ht="105" outlineLevel="4">
      <c r="A94" s="1"/>
      <c r="B94" s="1">
        <v>822036</v>
      </c>
      <c r="C94" s="1" t="s">
        <v>319</v>
      </c>
      <c r="D94" s="1" t="s">
        <v>320</v>
      </c>
      <c r="E94" s="2" t="s">
        <v>321</v>
      </c>
      <c r="F94" s="2" t="s">
        <v>322</v>
      </c>
      <c r="G94" s="2">
        <v>0</v>
      </c>
      <c r="H94" s="2">
        <v>0</v>
      </c>
      <c r="I94" s="1">
        <v>0</v>
      </c>
      <c r="J94" s="3" t="s">
        <v>18</v>
      </c>
      <c r="K94" s="2" t="str">
        <f>J94*3632.38</f>
        <v>0</v>
      </c>
      <c r="L94" s="5"/>
    </row>
    <row r="95" spans="1:12" customHeight="1" ht="105" outlineLevel="4">
      <c r="A95" s="1"/>
      <c r="B95" s="1">
        <v>822037</v>
      </c>
      <c r="C95" s="1" t="s">
        <v>323</v>
      </c>
      <c r="D95" s="1" t="s">
        <v>324</v>
      </c>
      <c r="E95" s="2" t="s">
        <v>325</v>
      </c>
      <c r="F95" s="2" t="s">
        <v>326</v>
      </c>
      <c r="G95" s="2">
        <v>6</v>
      </c>
      <c r="H95" s="2">
        <v>0</v>
      </c>
      <c r="I95" s="1">
        <v>0</v>
      </c>
      <c r="J95" s="3" t="s">
        <v>18</v>
      </c>
      <c r="K95" s="2" t="str">
        <f>J95*4142.79</f>
        <v>0</v>
      </c>
      <c r="L95" s="5"/>
    </row>
    <row r="96" spans="1:12" outlineLevel="2">
      <c r="A96" s="8" t="s">
        <v>327</v>
      </c>
      <c r="B96" s="8"/>
      <c r="C96" s="8"/>
      <c r="D96" s="8"/>
      <c r="E96" s="8"/>
      <c r="F96" s="8"/>
      <c r="G96" s="8"/>
      <c r="H96" s="8"/>
      <c r="I96" s="8"/>
      <c r="J96" s="8"/>
      <c r="K96" s="8"/>
      <c r="L96" s="5"/>
    </row>
    <row r="97" spans="1:12" customHeight="1" ht="105" outlineLevel="4">
      <c r="A97" s="1"/>
      <c r="B97" s="1">
        <v>858844</v>
      </c>
      <c r="C97" s="1" t="s">
        <v>328</v>
      </c>
      <c r="D97" s="1" t="s">
        <v>329</v>
      </c>
      <c r="E97" s="2" t="s">
        <v>330</v>
      </c>
      <c r="F97" s="2" t="s">
        <v>331</v>
      </c>
      <c r="G97" s="2">
        <v>0</v>
      </c>
      <c r="H97" s="2">
        <v>0</v>
      </c>
      <c r="I97" s="1">
        <v>0</v>
      </c>
      <c r="J97" s="3" t="s">
        <v>18</v>
      </c>
      <c r="K97" s="2" t="str">
        <f>J97*3054.61</f>
        <v>0</v>
      </c>
      <c r="L97" s="5"/>
    </row>
    <row r="98" spans="1:12" customHeight="1" ht="105" outlineLevel="4">
      <c r="A98" s="1"/>
      <c r="B98" s="1">
        <v>858845</v>
      </c>
      <c r="C98" s="1" t="s">
        <v>332</v>
      </c>
      <c r="D98" s="1" t="s">
        <v>333</v>
      </c>
      <c r="E98" s="2" t="s">
        <v>334</v>
      </c>
      <c r="F98" s="2" t="s">
        <v>335</v>
      </c>
      <c r="G98" s="2">
        <v>0</v>
      </c>
      <c r="H98" s="2">
        <v>0</v>
      </c>
      <c r="I98" s="1">
        <v>0</v>
      </c>
      <c r="J98" s="3" t="s">
        <v>18</v>
      </c>
      <c r="K98" s="2" t="str">
        <f>J98*3191.27</f>
        <v>0</v>
      </c>
      <c r="L98" s="5"/>
    </row>
    <row r="99" spans="1:12" customHeight="1" ht="105" outlineLevel="4">
      <c r="A99" s="1"/>
      <c r="B99" s="1">
        <v>858846</v>
      </c>
      <c r="C99" s="1" t="s">
        <v>336</v>
      </c>
      <c r="D99" s="1" t="s">
        <v>337</v>
      </c>
      <c r="E99" s="2" t="s">
        <v>338</v>
      </c>
      <c r="F99" s="2" t="s">
        <v>339</v>
      </c>
      <c r="G99" s="2">
        <v>0</v>
      </c>
      <c r="H99" s="2">
        <v>0</v>
      </c>
      <c r="I99" s="1">
        <v>0</v>
      </c>
      <c r="J99" s="3" t="s">
        <v>18</v>
      </c>
      <c r="K99" s="2" t="str">
        <f>J99*3327.93</f>
        <v>0</v>
      </c>
      <c r="L99" s="5"/>
    </row>
    <row r="100" spans="1:12" customHeight="1" ht="105" outlineLevel="4">
      <c r="A100" s="1"/>
      <c r="B100" s="1">
        <v>858847</v>
      </c>
      <c r="C100" s="1" t="s">
        <v>340</v>
      </c>
      <c r="D100" s="1" t="s">
        <v>341</v>
      </c>
      <c r="E100" s="2" t="s">
        <v>342</v>
      </c>
      <c r="F100" s="2" t="s">
        <v>343</v>
      </c>
      <c r="G100" s="2">
        <v>8</v>
      </c>
      <c r="H100" s="2">
        <v>0</v>
      </c>
      <c r="I100" s="1">
        <v>0</v>
      </c>
      <c r="J100" s="3" t="s">
        <v>18</v>
      </c>
      <c r="K100" s="2" t="str">
        <f>J100*1510.68</f>
        <v>0</v>
      </c>
      <c r="L100" s="5"/>
    </row>
    <row r="101" spans="1:12" customHeight="1" ht="105" outlineLevel="4">
      <c r="A101" s="1"/>
      <c r="B101" s="1">
        <v>858848</v>
      </c>
      <c r="C101" s="1" t="s">
        <v>344</v>
      </c>
      <c r="D101" s="1" t="s">
        <v>345</v>
      </c>
      <c r="E101" s="2" t="s">
        <v>346</v>
      </c>
      <c r="F101" s="2" t="s">
        <v>347</v>
      </c>
      <c r="G101" s="2">
        <v>0</v>
      </c>
      <c r="H101" s="2">
        <v>0</v>
      </c>
      <c r="I101" s="1">
        <v>0</v>
      </c>
      <c r="J101" s="3" t="s">
        <v>18</v>
      </c>
      <c r="K101" s="2" t="str">
        <f>J101*1562.39</f>
        <v>0</v>
      </c>
      <c r="L101" s="5"/>
    </row>
    <row r="102" spans="1:12" customHeight="1" ht="105" outlineLevel="4">
      <c r="A102" s="1"/>
      <c r="B102" s="1">
        <v>858849</v>
      </c>
      <c r="C102" s="1" t="s">
        <v>348</v>
      </c>
      <c r="D102" s="1" t="s">
        <v>349</v>
      </c>
      <c r="E102" s="2" t="s">
        <v>350</v>
      </c>
      <c r="F102" s="2" t="s">
        <v>351</v>
      </c>
      <c r="G102" s="2">
        <v>5</v>
      </c>
      <c r="H102" s="2">
        <v>0</v>
      </c>
      <c r="I102" s="1">
        <v>0</v>
      </c>
      <c r="J102" s="3" t="s">
        <v>18</v>
      </c>
      <c r="K102" s="2" t="str">
        <f>J102*2194.00</f>
        <v>0</v>
      </c>
      <c r="L102" s="5"/>
    </row>
    <row r="103" spans="1:12" customHeight="1" ht="105" outlineLevel="4">
      <c r="A103" s="1"/>
      <c r="B103" s="1">
        <v>858850</v>
      </c>
      <c r="C103" s="1" t="s">
        <v>352</v>
      </c>
      <c r="D103" s="1" t="s">
        <v>353</v>
      </c>
      <c r="E103" s="2" t="s">
        <v>354</v>
      </c>
      <c r="F103" s="2" t="s">
        <v>355</v>
      </c>
      <c r="G103" s="2" t="s">
        <v>23</v>
      </c>
      <c r="H103" s="2">
        <v>0</v>
      </c>
      <c r="I103" s="1">
        <v>0</v>
      </c>
      <c r="J103" s="3" t="s">
        <v>18</v>
      </c>
      <c r="K103" s="2" t="str">
        <f>J103*2389.76</f>
        <v>0</v>
      </c>
      <c r="L103" s="5"/>
    </row>
    <row r="104" spans="1:12" customHeight="1" ht="105" outlineLevel="4">
      <c r="A104" s="1"/>
      <c r="B104" s="1">
        <v>858851</v>
      </c>
      <c r="C104" s="1" t="s">
        <v>356</v>
      </c>
      <c r="D104" s="1" t="s">
        <v>357</v>
      </c>
      <c r="E104" s="2" t="s">
        <v>358</v>
      </c>
      <c r="F104" s="2" t="s">
        <v>359</v>
      </c>
      <c r="G104" s="2">
        <v>0</v>
      </c>
      <c r="H104" s="2">
        <v>0</v>
      </c>
      <c r="I104" s="1">
        <v>0</v>
      </c>
      <c r="J104" s="3" t="s">
        <v>18</v>
      </c>
      <c r="K104" s="2" t="str">
        <f>J104*2437.78</f>
        <v>0</v>
      </c>
      <c r="L104" s="5"/>
    </row>
    <row r="105" spans="1:12" customHeight="1" ht="105" outlineLevel="4">
      <c r="A105" s="1"/>
      <c r="B105" s="1">
        <v>874014</v>
      </c>
      <c r="C105" s="1" t="s">
        <v>360</v>
      </c>
      <c r="D105" s="1" t="s">
        <v>361</v>
      </c>
      <c r="E105" s="2" t="s">
        <v>362</v>
      </c>
      <c r="F105" s="2" t="s">
        <v>363</v>
      </c>
      <c r="G105" s="2">
        <v>4</v>
      </c>
      <c r="H105" s="2">
        <v>0</v>
      </c>
      <c r="I105" s="1">
        <v>0</v>
      </c>
      <c r="J105" s="3" t="s">
        <v>18</v>
      </c>
      <c r="K105" s="2" t="str">
        <f>J105*3556.94</f>
        <v>0</v>
      </c>
      <c r="L105" s="5"/>
    </row>
    <row r="106" spans="1:12" customHeight="1" ht="105" outlineLevel="4">
      <c r="A106" s="1"/>
      <c r="B106" s="1">
        <v>882311</v>
      </c>
      <c r="C106" s="1" t="s">
        <v>364</v>
      </c>
      <c r="D106" s="1" t="s">
        <v>365</v>
      </c>
      <c r="E106" s="2" t="s">
        <v>366</v>
      </c>
      <c r="F106" s="2" t="s">
        <v>367</v>
      </c>
      <c r="G106" s="2">
        <v>4</v>
      </c>
      <c r="H106" s="2">
        <v>0</v>
      </c>
      <c r="I106" s="1">
        <v>0</v>
      </c>
      <c r="J106" s="3" t="s">
        <v>18</v>
      </c>
      <c r="K106" s="2" t="str">
        <f>J106*483.60</f>
        <v>0</v>
      </c>
      <c r="L106" s="5"/>
    </row>
    <row r="107" spans="1:12" customHeight="1" ht="105" outlineLevel="4">
      <c r="A107" s="1"/>
      <c r="B107" s="1">
        <v>882312</v>
      </c>
      <c r="C107" s="1" t="s">
        <v>368</v>
      </c>
      <c r="D107" s="1" t="s">
        <v>369</v>
      </c>
      <c r="E107" s="2" t="s">
        <v>370</v>
      </c>
      <c r="F107" s="2" t="s">
        <v>367</v>
      </c>
      <c r="G107" s="2">
        <v>3</v>
      </c>
      <c r="H107" s="2">
        <v>0</v>
      </c>
      <c r="I107" s="1">
        <v>0</v>
      </c>
      <c r="J107" s="3" t="s">
        <v>18</v>
      </c>
      <c r="K107" s="2" t="str">
        <f>J107*483.60</f>
        <v>0</v>
      </c>
      <c r="L107" s="5"/>
    </row>
    <row r="108" spans="1:12" outlineLevel="2">
      <c r="A108" s="8" t="s">
        <v>371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5"/>
    </row>
    <row r="109" spans="1:12" customHeight="1" ht="105" outlineLevel="4">
      <c r="A109" s="1"/>
      <c r="B109" s="1">
        <v>883673</v>
      </c>
      <c r="C109" s="1" t="s">
        <v>372</v>
      </c>
      <c r="D109" s="1"/>
      <c r="E109" s="2" t="s">
        <v>373</v>
      </c>
      <c r="F109" s="2" t="s">
        <v>374</v>
      </c>
      <c r="G109" s="2">
        <v>2</v>
      </c>
      <c r="H109" s="2">
        <v>0</v>
      </c>
      <c r="I109" s="1">
        <v>0</v>
      </c>
      <c r="J109" s="3" t="s">
        <v>18</v>
      </c>
      <c r="K109" s="2" t="str">
        <f>J109*2406.25</f>
        <v>0</v>
      </c>
      <c r="L109" s="5"/>
    </row>
    <row r="110" spans="1:12" customHeight="1" ht="105" outlineLevel="4">
      <c r="A110" s="1"/>
      <c r="B110" s="1">
        <v>883674</v>
      </c>
      <c r="C110" s="1" t="s">
        <v>375</v>
      </c>
      <c r="D110" s="1"/>
      <c r="E110" s="2" t="s">
        <v>376</v>
      </c>
      <c r="F110" s="2" t="s">
        <v>377</v>
      </c>
      <c r="G110" s="2">
        <v>0</v>
      </c>
      <c r="H110" s="2">
        <v>0</v>
      </c>
      <c r="I110" s="1">
        <v>0</v>
      </c>
      <c r="J110" s="3" t="s">
        <v>18</v>
      </c>
      <c r="K110" s="2" t="str">
        <f>J110*2474.50</f>
        <v>0</v>
      </c>
      <c r="L110" s="5"/>
    </row>
    <row r="111" spans="1:12" customHeight="1" ht="105" outlineLevel="4">
      <c r="A111" s="1"/>
      <c r="B111" s="1">
        <v>883675</v>
      </c>
      <c r="C111" s="1" t="s">
        <v>378</v>
      </c>
      <c r="D111" s="1"/>
      <c r="E111" s="2" t="s">
        <v>379</v>
      </c>
      <c r="F111" s="2" t="s">
        <v>380</v>
      </c>
      <c r="G111" s="2">
        <v>0</v>
      </c>
      <c r="H111" s="2">
        <v>0</v>
      </c>
      <c r="I111" s="1">
        <v>0</v>
      </c>
      <c r="J111" s="3" t="s">
        <v>18</v>
      </c>
      <c r="K111" s="2" t="str">
        <f>J111*2728.25</f>
        <v>0</v>
      </c>
      <c r="L111" s="5"/>
    </row>
    <row r="112" spans="1:12" customHeight="1" ht="105" outlineLevel="4">
      <c r="A112" s="1"/>
      <c r="B112" s="1">
        <v>883676</v>
      </c>
      <c r="C112" s="1" t="s">
        <v>381</v>
      </c>
      <c r="D112" s="1"/>
      <c r="E112" s="2" t="s">
        <v>382</v>
      </c>
      <c r="F112" s="2" t="s">
        <v>383</v>
      </c>
      <c r="G112" s="2">
        <v>0</v>
      </c>
      <c r="H112" s="2">
        <v>0</v>
      </c>
      <c r="I112" s="1">
        <v>0</v>
      </c>
      <c r="J112" s="3" t="s">
        <v>18</v>
      </c>
      <c r="K112" s="2" t="str">
        <f>J112*3081.75</f>
        <v>0</v>
      </c>
      <c r="L112" s="5"/>
    </row>
    <row r="113" spans="1:12" customHeight="1" ht="105" outlineLevel="4">
      <c r="A113" s="1"/>
      <c r="B113" s="1">
        <v>883677</v>
      </c>
      <c r="C113" s="1" t="s">
        <v>384</v>
      </c>
      <c r="D113" s="1"/>
      <c r="E113" s="2" t="s">
        <v>385</v>
      </c>
      <c r="F113" s="2" t="s">
        <v>386</v>
      </c>
      <c r="G113" s="2">
        <v>0</v>
      </c>
      <c r="H113" s="2">
        <v>0</v>
      </c>
      <c r="I113" s="1">
        <v>0</v>
      </c>
      <c r="J113" s="3" t="s">
        <v>18</v>
      </c>
      <c r="K113" s="2" t="str">
        <f>J113*3148.25</f>
        <v>0</v>
      </c>
      <c r="L113" s="5"/>
    </row>
    <row r="114" spans="1:12" customHeight="1" ht="105" outlineLevel="4">
      <c r="A114" s="1"/>
      <c r="B114" s="1">
        <v>883678</v>
      </c>
      <c r="C114" s="1" t="s">
        <v>387</v>
      </c>
      <c r="D114" s="1"/>
      <c r="E114" s="2" t="s">
        <v>388</v>
      </c>
      <c r="F114" s="2" t="s">
        <v>389</v>
      </c>
      <c r="G114" s="2">
        <v>0</v>
      </c>
      <c r="H114" s="2">
        <v>0</v>
      </c>
      <c r="I114" s="1">
        <v>0</v>
      </c>
      <c r="J114" s="3" t="s">
        <v>18</v>
      </c>
      <c r="K114" s="2" t="str">
        <f>J114*5535.25</f>
        <v>0</v>
      </c>
      <c r="L114" s="5"/>
    </row>
    <row r="115" spans="1:12" customHeight="1" ht="105" outlineLevel="4">
      <c r="A115" s="1"/>
      <c r="B115" s="1">
        <v>883679</v>
      </c>
      <c r="C115" s="1" t="s">
        <v>390</v>
      </c>
      <c r="D115" s="1"/>
      <c r="E115" s="2" t="s">
        <v>391</v>
      </c>
      <c r="F115" s="2" t="s">
        <v>392</v>
      </c>
      <c r="G115" s="2">
        <v>2</v>
      </c>
      <c r="H115" s="2">
        <v>0</v>
      </c>
      <c r="I115" s="1">
        <v>0</v>
      </c>
      <c r="J115" s="3" t="s">
        <v>18</v>
      </c>
      <c r="K115" s="2" t="str">
        <f>J115*6641.25</f>
        <v>0</v>
      </c>
      <c r="L115" s="5"/>
    </row>
    <row r="116" spans="1:12" customHeight="1" ht="105" outlineLevel="4">
      <c r="A116" s="1"/>
      <c r="B116" s="1">
        <v>883680</v>
      </c>
      <c r="C116" s="1" t="s">
        <v>393</v>
      </c>
      <c r="D116" s="1"/>
      <c r="E116" s="2" t="s">
        <v>394</v>
      </c>
      <c r="F116" s="2" t="s">
        <v>395</v>
      </c>
      <c r="G116" s="2">
        <v>0</v>
      </c>
      <c r="H116" s="2">
        <v>0</v>
      </c>
      <c r="I116" s="1">
        <v>0</v>
      </c>
      <c r="J116" s="3" t="s">
        <v>18</v>
      </c>
      <c r="K116" s="2" t="str">
        <f>J116*6198.50</f>
        <v>0</v>
      </c>
      <c r="L116" s="5"/>
    </row>
    <row r="117" spans="1:12" customHeight="1" ht="105" outlineLevel="4">
      <c r="A117" s="1"/>
      <c r="B117" s="1">
        <v>883681</v>
      </c>
      <c r="C117" s="1" t="s">
        <v>396</v>
      </c>
      <c r="D117" s="1"/>
      <c r="E117" s="2" t="s">
        <v>397</v>
      </c>
      <c r="F117" s="2" t="s">
        <v>398</v>
      </c>
      <c r="G117" s="2">
        <v>0</v>
      </c>
      <c r="H117" s="2">
        <v>0</v>
      </c>
      <c r="I117" s="1">
        <v>0</v>
      </c>
      <c r="J117" s="3" t="s">
        <v>18</v>
      </c>
      <c r="K117" s="2" t="str">
        <f>J117*9982.00</f>
        <v>0</v>
      </c>
      <c r="L117" s="5"/>
    </row>
    <row r="118" spans="1:12" customHeight="1" ht="105" outlineLevel="4">
      <c r="A118" s="1"/>
      <c r="B118" s="1">
        <v>883682</v>
      </c>
      <c r="C118" s="1" t="s">
        <v>399</v>
      </c>
      <c r="D118" s="1"/>
      <c r="E118" s="2" t="s">
        <v>400</v>
      </c>
      <c r="F118" s="2" t="s">
        <v>401</v>
      </c>
      <c r="G118" s="2">
        <v>0</v>
      </c>
      <c r="H118" s="2">
        <v>0</v>
      </c>
      <c r="I118" s="1">
        <v>0</v>
      </c>
      <c r="J118" s="3" t="s">
        <v>18</v>
      </c>
      <c r="K118" s="2" t="str">
        <f>J118*9548.00</f>
        <v>0</v>
      </c>
      <c r="L118" s="5"/>
    </row>
    <row r="119" spans="1:12" customHeight="1" ht="105" outlineLevel="4">
      <c r="A119" s="1"/>
      <c r="B119" s="1">
        <v>883683</v>
      </c>
      <c r="C119" s="1" t="s">
        <v>402</v>
      </c>
      <c r="D119" s="1"/>
      <c r="E119" s="2" t="s">
        <v>403</v>
      </c>
      <c r="F119" s="2" t="s">
        <v>404</v>
      </c>
      <c r="G119" s="2">
        <v>0</v>
      </c>
      <c r="H119" s="2">
        <v>0</v>
      </c>
      <c r="I119" s="1">
        <v>0</v>
      </c>
      <c r="J119" s="3" t="s">
        <v>18</v>
      </c>
      <c r="K119" s="2" t="str">
        <f>J119*10939.25</f>
        <v>0</v>
      </c>
      <c r="L119" s="5"/>
    </row>
    <row r="120" spans="1:12" customHeight="1" ht="105" outlineLevel="4">
      <c r="A120" s="1"/>
      <c r="B120" s="1">
        <v>883684</v>
      </c>
      <c r="C120" s="1" t="s">
        <v>405</v>
      </c>
      <c r="D120" s="1"/>
      <c r="E120" s="2" t="s">
        <v>406</v>
      </c>
      <c r="F120" s="2" t="s">
        <v>407</v>
      </c>
      <c r="G120" s="2">
        <v>1</v>
      </c>
      <c r="H120" s="2">
        <v>0</v>
      </c>
      <c r="I120" s="1">
        <v>0</v>
      </c>
      <c r="J120" s="3" t="s">
        <v>18</v>
      </c>
      <c r="K120" s="2" t="str">
        <f>J120*11679.50</f>
        <v>0</v>
      </c>
      <c r="L120" s="5"/>
    </row>
    <row r="121" spans="1:12" customHeight="1" ht="105" outlineLevel="4">
      <c r="A121" s="1"/>
      <c r="B121" s="1">
        <v>883685</v>
      </c>
      <c r="C121" s="1" t="s">
        <v>408</v>
      </c>
      <c r="D121" s="1"/>
      <c r="E121" s="2" t="s">
        <v>409</v>
      </c>
      <c r="F121" s="2" t="s">
        <v>410</v>
      </c>
      <c r="G121" s="2">
        <v>0</v>
      </c>
      <c r="H121" s="2">
        <v>0</v>
      </c>
      <c r="I121" s="1">
        <v>0</v>
      </c>
      <c r="J121" s="3" t="s">
        <v>18</v>
      </c>
      <c r="K121" s="2" t="str">
        <f>J121*19803.00</f>
        <v>0</v>
      </c>
      <c r="L121" s="5"/>
    </row>
    <row r="122" spans="1:12" customHeight="1" ht="105" outlineLevel="4">
      <c r="A122" s="1"/>
      <c r="B122" s="1">
        <v>883686</v>
      </c>
      <c r="C122" s="1" t="s">
        <v>411</v>
      </c>
      <c r="D122" s="1"/>
      <c r="E122" s="2" t="s">
        <v>412</v>
      </c>
      <c r="F122" s="2" t="s">
        <v>413</v>
      </c>
      <c r="G122" s="2">
        <v>0</v>
      </c>
      <c r="H122" s="2">
        <v>0</v>
      </c>
      <c r="I122" s="1">
        <v>0</v>
      </c>
      <c r="J122" s="3" t="s">
        <v>18</v>
      </c>
      <c r="K122" s="2" t="str">
        <f>J122*26565.00</f>
        <v>0</v>
      </c>
      <c r="L122" s="5"/>
    </row>
    <row r="123" spans="1:12" customHeight="1" ht="105" outlineLevel="4">
      <c r="A123" s="1"/>
      <c r="B123" s="1">
        <v>883687</v>
      </c>
      <c r="C123" s="1" t="s">
        <v>414</v>
      </c>
      <c r="D123" s="1"/>
      <c r="E123" s="2" t="s">
        <v>415</v>
      </c>
      <c r="F123" s="2" t="s">
        <v>416</v>
      </c>
      <c r="G123" s="2">
        <v>0</v>
      </c>
      <c r="H123" s="2">
        <v>0</v>
      </c>
      <c r="I123" s="1">
        <v>0</v>
      </c>
      <c r="J123" s="3" t="s">
        <v>18</v>
      </c>
      <c r="K123" s="2" t="str">
        <f>J123*36426.25</f>
        <v>0</v>
      </c>
      <c r="L123" s="5"/>
    </row>
    <row r="124" spans="1:12" customHeight="1" ht="105" outlineLevel="4">
      <c r="A124" s="1"/>
      <c r="B124" s="1">
        <v>883688</v>
      </c>
      <c r="C124" s="1" t="s">
        <v>417</v>
      </c>
      <c r="D124" s="1"/>
      <c r="E124" s="2" t="s">
        <v>418</v>
      </c>
      <c r="F124" s="2" t="s">
        <v>419</v>
      </c>
      <c r="G124" s="2">
        <v>0</v>
      </c>
      <c r="H124" s="2">
        <v>0</v>
      </c>
      <c r="I124" s="1">
        <v>0</v>
      </c>
      <c r="J124" s="3" t="s">
        <v>18</v>
      </c>
      <c r="K124" s="2" t="str">
        <f>J124*84476.00</f>
        <v>0</v>
      </c>
      <c r="L124" s="5"/>
    </row>
    <row r="125" spans="1:12" customHeight="1" ht="105" outlineLevel="4">
      <c r="A125" s="1"/>
      <c r="B125" s="1">
        <v>883689</v>
      </c>
      <c r="C125" s="1" t="s">
        <v>420</v>
      </c>
      <c r="D125" s="1"/>
      <c r="E125" s="2" t="s">
        <v>421</v>
      </c>
      <c r="F125" s="2" t="s">
        <v>422</v>
      </c>
      <c r="G125" s="2">
        <v>0</v>
      </c>
      <c r="H125" s="2">
        <v>0</v>
      </c>
      <c r="I125" s="1">
        <v>0</v>
      </c>
      <c r="J125" s="3" t="s">
        <v>18</v>
      </c>
      <c r="K125" s="2" t="str">
        <f>J125*90261.50</f>
        <v>0</v>
      </c>
      <c r="L125" s="5"/>
    </row>
    <row r="126" spans="1:12" customHeight="1" ht="105" outlineLevel="4">
      <c r="A126" s="1"/>
      <c r="B126" s="1">
        <v>883690</v>
      </c>
      <c r="C126" s="1" t="s">
        <v>423</v>
      </c>
      <c r="D126" s="1"/>
      <c r="E126" s="2" t="s">
        <v>424</v>
      </c>
      <c r="F126" s="2" t="s">
        <v>425</v>
      </c>
      <c r="G126" s="2">
        <v>0</v>
      </c>
      <c r="H126" s="2">
        <v>0</v>
      </c>
      <c r="I126" s="1">
        <v>0</v>
      </c>
      <c r="J126" s="3" t="s">
        <v>18</v>
      </c>
      <c r="K126" s="2" t="str">
        <f>J126*117083.75</f>
        <v>0</v>
      </c>
      <c r="L126" s="5"/>
    </row>
    <row r="127" spans="1:12" outlineLevel="1">
      <c r="A127" s="7" t="s">
        <v>426</v>
      </c>
      <c r="B127" s="7"/>
      <c r="C127" s="7"/>
      <c r="D127" s="7"/>
      <c r="E127" s="7"/>
      <c r="F127" s="7"/>
      <c r="G127" s="7"/>
      <c r="H127" s="7"/>
      <c r="I127" s="7"/>
      <c r="J127" s="7"/>
      <c r="K127" s="7"/>
      <c r="L127" s="5"/>
    </row>
    <row r="128" spans="1:12" outlineLevel="2">
      <c r="A128" s="8" t="s">
        <v>427</v>
      </c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5"/>
    </row>
    <row r="129" spans="1:12" customHeight="1" ht="105" outlineLevel="4">
      <c r="A129" s="1"/>
      <c r="B129" s="1">
        <v>823311</v>
      </c>
      <c r="C129" s="1" t="s">
        <v>428</v>
      </c>
      <c r="D129" s="1" t="s">
        <v>429</v>
      </c>
      <c r="E129" s="2" t="s">
        <v>430</v>
      </c>
      <c r="F129" s="2" t="s">
        <v>431</v>
      </c>
      <c r="G129" s="2" t="s">
        <v>432</v>
      </c>
      <c r="H129" s="2">
        <v>0</v>
      </c>
      <c r="I129" s="1">
        <v>0</v>
      </c>
      <c r="J129" s="3" t="s">
        <v>18</v>
      </c>
      <c r="K129" s="2" t="str">
        <f>J129*188.98</f>
        <v>0</v>
      </c>
      <c r="L129" s="5"/>
    </row>
    <row r="130" spans="1:12" customHeight="1" ht="105" outlineLevel="4">
      <c r="A130" s="1"/>
      <c r="B130" s="1">
        <v>823312</v>
      </c>
      <c r="C130" s="1" t="s">
        <v>433</v>
      </c>
      <c r="D130" s="1" t="s">
        <v>434</v>
      </c>
      <c r="E130" s="2" t="s">
        <v>435</v>
      </c>
      <c r="F130" s="2" t="s">
        <v>436</v>
      </c>
      <c r="G130" s="2" t="s">
        <v>23</v>
      </c>
      <c r="H130" s="2">
        <v>0</v>
      </c>
      <c r="I130" s="1">
        <v>0</v>
      </c>
      <c r="J130" s="3" t="s">
        <v>18</v>
      </c>
      <c r="K130" s="2" t="str">
        <f>J130*312.49</f>
        <v>0</v>
      </c>
      <c r="L130" s="5"/>
    </row>
    <row r="131" spans="1:12" customHeight="1" ht="105" outlineLevel="4">
      <c r="A131" s="1"/>
      <c r="B131" s="1">
        <v>823313</v>
      </c>
      <c r="C131" s="1" t="s">
        <v>437</v>
      </c>
      <c r="D131" s="1" t="s">
        <v>438</v>
      </c>
      <c r="E131" s="2" t="s">
        <v>439</v>
      </c>
      <c r="F131" s="2" t="s">
        <v>440</v>
      </c>
      <c r="G131" s="2" t="s">
        <v>23</v>
      </c>
      <c r="H131" s="2">
        <v>0</v>
      </c>
      <c r="I131" s="1">
        <v>0</v>
      </c>
      <c r="J131" s="3" t="s">
        <v>18</v>
      </c>
      <c r="K131" s="2" t="str">
        <f>J131*586.30</f>
        <v>0</v>
      </c>
      <c r="L131" s="5"/>
    </row>
    <row r="132" spans="1:12" customHeight="1" ht="105" outlineLevel="4">
      <c r="A132" s="1"/>
      <c r="B132" s="1">
        <v>823314</v>
      </c>
      <c r="C132" s="1" t="s">
        <v>441</v>
      </c>
      <c r="D132" s="1" t="s">
        <v>442</v>
      </c>
      <c r="E132" s="2" t="s">
        <v>443</v>
      </c>
      <c r="F132" s="2" t="s">
        <v>444</v>
      </c>
      <c r="G132" s="2">
        <v>1</v>
      </c>
      <c r="H132" s="2">
        <v>0</v>
      </c>
      <c r="I132" s="1">
        <v>0</v>
      </c>
      <c r="J132" s="3" t="s">
        <v>18</v>
      </c>
      <c r="K132" s="2" t="str">
        <f>J132*965.76</f>
        <v>0</v>
      </c>
      <c r="L132" s="5"/>
    </row>
    <row r="133" spans="1:12" customHeight="1" ht="105" outlineLevel="4">
      <c r="A133" s="1"/>
      <c r="B133" s="1">
        <v>869372</v>
      </c>
      <c r="C133" s="1" t="s">
        <v>445</v>
      </c>
      <c r="D133" s="1" t="s">
        <v>446</v>
      </c>
      <c r="E133" s="2" t="s">
        <v>447</v>
      </c>
      <c r="F133" s="2" t="s">
        <v>448</v>
      </c>
      <c r="G133" s="2">
        <v>0</v>
      </c>
      <c r="H133" s="2">
        <v>0</v>
      </c>
      <c r="I133" s="1" t="s">
        <v>17</v>
      </c>
      <c r="J133" s="3" t="s">
        <v>18</v>
      </c>
      <c r="K133" s="2" t="str">
        <f>J133*464.26</f>
        <v>0</v>
      </c>
      <c r="L133" s="5"/>
    </row>
    <row r="134" spans="1:12" customHeight="1" ht="105" outlineLevel="4">
      <c r="A134" s="1"/>
      <c r="B134" s="1">
        <v>870278</v>
      </c>
      <c r="C134" s="1" t="s">
        <v>449</v>
      </c>
      <c r="D134" s="1" t="s">
        <v>450</v>
      </c>
      <c r="E134" s="2" t="s">
        <v>451</v>
      </c>
      <c r="F134" s="2" t="s">
        <v>452</v>
      </c>
      <c r="G134" s="2">
        <v>0</v>
      </c>
      <c r="H134" s="2">
        <v>0</v>
      </c>
      <c r="I134" s="1" t="s">
        <v>17</v>
      </c>
      <c r="J134" s="3" t="s">
        <v>18</v>
      </c>
      <c r="K134" s="2" t="str">
        <f>J134*484.98</f>
        <v>0</v>
      </c>
      <c r="L134" s="5"/>
    </row>
    <row r="135" spans="1:12" customHeight="1" ht="105" outlineLevel="4">
      <c r="A135" s="1"/>
      <c r="B135" s="1">
        <v>870279</v>
      </c>
      <c r="C135" s="1" t="s">
        <v>453</v>
      </c>
      <c r="D135" s="1" t="s">
        <v>454</v>
      </c>
      <c r="E135" s="2" t="s">
        <v>455</v>
      </c>
      <c r="F135" s="2" t="s">
        <v>456</v>
      </c>
      <c r="G135" s="2">
        <v>7</v>
      </c>
      <c r="H135" s="2">
        <v>0</v>
      </c>
      <c r="I135" s="1">
        <v>0</v>
      </c>
      <c r="J135" s="3" t="s">
        <v>18</v>
      </c>
      <c r="K135" s="2" t="str">
        <f>J135*918.67</f>
        <v>0</v>
      </c>
      <c r="L135" s="5"/>
    </row>
    <row r="136" spans="1:12" customHeight="1" ht="105" outlineLevel="4">
      <c r="A136" s="1"/>
      <c r="B136" s="1">
        <v>870280</v>
      </c>
      <c r="C136" s="1" t="s">
        <v>457</v>
      </c>
      <c r="D136" s="1" t="s">
        <v>458</v>
      </c>
      <c r="E136" s="2" t="s">
        <v>459</v>
      </c>
      <c r="F136" s="2" t="s">
        <v>460</v>
      </c>
      <c r="G136" s="2">
        <v>6</v>
      </c>
      <c r="H136" s="2">
        <v>0</v>
      </c>
      <c r="I136" s="1">
        <v>0</v>
      </c>
      <c r="J136" s="3" t="s">
        <v>18</v>
      </c>
      <c r="K136" s="2" t="str">
        <f>J136*1105.20</f>
        <v>0</v>
      </c>
      <c r="L136" s="5"/>
    </row>
    <row r="137" spans="1:12" customHeight="1" ht="105" outlineLevel="4">
      <c r="A137" s="1"/>
      <c r="B137" s="1">
        <v>870281</v>
      </c>
      <c r="C137" s="1" t="s">
        <v>461</v>
      </c>
      <c r="D137" s="1" t="s">
        <v>462</v>
      </c>
      <c r="E137" s="2" t="s">
        <v>463</v>
      </c>
      <c r="F137" s="2" t="s">
        <v>464</v>
      </c>
      <c r="G137" s="2">
        <v>2</v>
      </c>
      <c r="H137" s="2">
        <v>0</v>
      </c>
      <c r="I137" s="1" t="s">
        <v>23</v>
      </c>
      <c r="J137" s="3" t="s">
        <v>18</v>
      </c>
      <c r="K137" s="2" t="str">
        <f>J137*1412.11</f>
        <v>0</v>
      </c>
      <c r="L137" s="5"/>
    </row>
    <row r="138" spans="1:12" customHeight="1" ht="105" outlineLevel="4">
      <c r="A138" s="1"/>
      <c r="B138" s="1">
        <v>870282</v>
      </c>
      <c r="C138" s="1" t="s">
        <v>465</v>
      </c>
      <c r="D138" s="1" t="s">
        <v>466</v>
      </c>
      <c r="E138" s="2" t="s">
        <v>467</v>
      </c>
      <c r="F138" s="2" t="s">
        <v>468</v>
      </c>
      <c r="G138" s="2">
        <v>2</v>
      </c>
      <c r="H138" s="2">
        <v>0</v>
      </c>
      <c r="I138" s="1">
        <v>0</v>
      </c>
      <c r="J138" s="3" t="s">
        <v>18</v>
      </c>
      <c r="K138" s="2" t="str">
        <f>J138*1496.91</f>
        <v>0</v>
      </c>
      <c r="L138" s="5"/>
    </row>
    <row r="139" spans="1:12" outlineLevel="2">
      <c r="A139" s="8" t="s">
        <v>469</v>
      </c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5"/>
    </row>
    <row r="140" spans="1:12" customHeight="1" ht="105" outlineLevel="4">
      <c r="A140" s="1"/>
      <c r="B140" s="1">
        <v>822077</v>
      </c>
      <c r="C140" s="1" t="s">
        <v>470</v>
      </c>
      <c r="D140" s="1" t="s">
        <v>471</v>
      </c>
      <c r="E140" s="2" t="s">
        <v>472</v>
      </c>
      <c r="F140" s="2" t="s">
        <v>473</v>
      </c>
      <c r="G140" s="2" t="s">
        <v>23</v>
      </c>
      <c r="H140" s="2">
        <v>0</v>
      </c>
      <c r="I140" s="1">
        <v>0</v>
      </c>
      <c r="J140" s="3" t="s">
        <v>18</v>
      </c>
      <c r="K140" s="2" t="str">
        <f>J140*379.50</f>
        <v>0</v>
      </c>
      <c r="L140" s="5"/>
    </row>
    <row r="141" spans="1:12" customHeight="1" ht="105" outlineLevel="4">
      <c r="A141" s="1"/>
      <c r="B141" s="1">
        <v>822078</v>
      </c>
      <c r="C141" s="1" t="s">
        <v>474</v>
      </c>
      <c r="D141" s="1" t="s">
        <v>475</v>
      </c>
      <c r="E141" s="2" t="s">
        <v>476</v>
      </c>
      <c r="F141" s="2" t="s">
        <v>477</v>
      </c>
      <c r="G141" s="2" t="s">
        <v>432</v>
      </c>
      <c r="H141" s="2">
        <v>0</v>
      </c>
      <c r="I141" s="1">
        <v>0</v>
      </c>
      <c r="J141" s="3" t="s">
        <v>18</v>
      </c>
      <c r="K141" s="2" t="str">
        <f>J141*345.00</f>
        <v>0</v>
      </c>
      <c r="L141" s="5"/>
    </row>
    <row r="142" spans="1:12" customHeight="1" ht="105" outlineLevel="4">
      <c r="A142" s="1"/>
      <c r="B142" s="1">
        <v>883793</v>
      </c>
      <c r="C142" s="1" t="s">
        <v>478</v>
      </c>
      <c r="D142" s="1"/>
      <c r="E142" s="2" t="s">
        <v>479</v>
      </c>
      <c r="F142" s="2" t="s">
        <v>480</v>
      </c>
      <c r="G142" s="2">
        <v>6</v>
      </c>
      <c r="H142" s="2">
        <v>0</v>
      </c>
      <c r="I142" s="1">
        <v>0</v>
      </c>
      <c r="J142" s="3" t="s">
        <v>18</v>
      </c>
      <c r="K142" s="2" t="str">
        <f>J142*1790.80</f>
        <v>0</v>
      </c>
      <c r="L142" s="5"/>
    </row>
    <row r="143" spans="1:12" customHeight="1" ht="105" outlineLevel="4">
      <c r="A143" s="1"/>
      <c r="B143" s="1">
        <v>839782</v>
      </c>
      <c r="C143" s="1" t="s">
        <v>481</v>
      </c>
      <c r="D143" s="1" t="s">
        <v>482</v>
      </c>
      <c r="E143" s="2" t="s">
        <v>483</v>
      </c>
      <c r="F143" s="2" t="s">
        <v>484</v>
      </c>
      <c r="G143" s="2">
        <v>0</v>
      </c>
      <c r="H143" s="2">
        <v>0</v>
      </c>
      <c r="I143" s="1">
        <v>0</v>
      </c>
      <c r="J143" s="3" t="s">
        <v>18</v>
      </c>
      <c r="K143" s="2" t="str">
        <f>J143*293.15</f>
        <v>0</v>
      </c>
      <c r="L143" s="5"/>
    </row>
    <row r="144" spans="1:12" customHeight="1" ht="105" outlineLevel="4">
      <c r="A144" s="1"/>
      <c r="B144" s="1">
        <v>839783</v>
      </c>
      <c r="C144" s="1" t="s">
        <v>485</v>
      </c>
      <c r="D144" s="1" t="s">
        <v>486</v>
      </c>
      <c r="E144" s="2" t="s">
        <v>487</v>
      </c>
      <c r="F144" s="2" t="s">
        <v>488</v>
      </c>
      <c r="G144" s="2" t="s">
        <v>489</v>
      </c>
      <c r="H144" s="2">
        <v>0</v>
      </c>
      <c r="I144" s="1">
        <v>0</v>
      </c>
      <c r="J144" s="3" t="s">
        <v>18</v>
      </c>
      <c r="K144" s="2" t="str">
        <f>J144*299.10</f>
        <v>0</v>
      </c>
      <c r="L144" s="5"/>
    </row>
    <row r="145" spans="1:12" customHeight="1" ht="105" outlineLevel="4">
      <c r="A145" s="1"/>
      <c r="B145" s="1">
        <v>873882</v>
      </c>
      <c r="C145" s="1" t="s">
        <v>490</v>
      </c>
      <c r="D145" s="1" t="s">
        <v>491</v>
      </c>
      <c r="E145" s="2" t="s">
        <v>492</v>
      </c>
      <c r="F145" s="2" t="s">
        <v>493</v>
      </c>
      <c r="G145" s="2">
        <v>0</v>
      </c>
      <c r="H145" s="2">
        <v>0</v>
      </c>
      <c r="I145" s="1">
        <v>0</v>
      </c>
      <c r="J145" s="3" t="s">
        <v>18</v>
      </c>
      <c r="K145" s="2" t="str">
        <f>J145*2458.29</f>
        <v>0</v>
      </c>
      <c r="L145" s="5"/>
    </row>
    <row r="146" spans="1:12" customHeight="1" ht="105" outlineLevel="4">
      <c r="A146" s="1"/>
      <c r="B146" s="1">
        <v>869368</v>
      </c>
      <c r="C146" s="1" t="s">
        <v>494</v>
      </c>
      <c r="D146" s="1" t="s">
        <v>495</v>
      </c>
      <c r="E146" s="2" t="s">
        <v>496</v>
      </c>
      <c r="F146" s="2" t="s">
        <v>497</v>
      </c>
      <c r="G146" s="2" t="s">
        <v>23</v>
      </c>
      <c r="H146" s="2" t="s">
        <v>432</v>
      </c>
      <c r="I146" s="1">
        <v>0</v>
      </c>
      <c r="J146" s="3" t="s">
        <v>18</v>
      </c>
      <c r="K146" s="2" t="str">
        <f>J146*942.00</f>
        <v>0</v>
      </c>
      <c r="L146" s="5"/>
    </row>
    <row r="147" spans="1:12" customHeight="1" ht="105" outlineLevel="4">
      <c r="A147" s="1"/>
      <c r="B147" s="1">
        <v>885497</v>
      </c>
      <c r="C147" s="1" t="s">
        <v>498</v>
      </c>
      <c r="D147" s="1" t="s">
        <v>499</v>
      </c>
      <c r="E147" s="2" t="s">
        <v>500</v>
      </c>
      <c r="F147" s="2" t="s">
        <v>501</v>
      </c>
      <c r="G147" s="2">
        <v>0</v>
      </c>
      <c r="H147" s="2" t="s">
        <v>432</v>
      </c>
      <c r="I147" s="1">
        <v>0</v>
      </c>
      <c r="J147" s="3" t="s">
        <v>18</v>
      </c>
      <c r="K147" s="2" t="str">
        <f>J147*695.00</f>
        <v>0</v>
      </c>
      <c r="L147" s="5"/>
    </row>
    <row r="148" spans="1:12" outlineLevel="2">
      <c r="A148" s="8" t="s">
        <v>502</v>
      </c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5"/>
    </row>
    <row r="149" spans="1:12" customHeight="1" ht="105" outlineLevel="4">
      <c r="A149" s="1"/>
      <c r="B149" s="1">
        <v>882867</v>
      </c>
      <c r="C149" s="1" t="s">
        <v>503</v>
      </c>
      <c r="D149" s="1" t="s">
        <v>504</v>
      </c>
      <c r="E149" s="2" t="s">
        <v>505</v>
      </c>
      <c r="F149" s="2" t="s">
        <v>506</v>
      </c>
      <c r="G149" s="2">
        <v>0</v>
      </c>
      <c r="H149" s="2">
        <v>0</v>
      </c>
      <c r="I149" s="1">
        <v>0</v>
      </c>
      <c r="J149" s="3" t="s">
        <v>18</v>
      </c>
      <c r="K149" s="2" t="str">
        <f>J149*1315.45</f>
        <v>0</v>
      </c>
      <c r="L149" s="5"/>
    </row>
    <row r="150" spans="1:12" customHeight="1" ht="105" outlineLevel="4">
      <c r="A150" s="1"/>
      <c r="B150" s="1">
        <v>882868</v>
      </c>
      <c r="C150" s="1" t="s">
        <v>507</v>
      </c>
      <c r="D150" s="1" t="s">
        <v>508</v>
      </c>
      <c r="E150" s="2" t="s">
        <v>509</v>
      </c>
      <c r="F150" s="2" t="s">
        <v>510</v>
      </c>
      <c r="G150" s="2" t="s">
        <v>23</v>
      </c>
      <c r="H150" s="2">
        <v>0</v>
      </c>
      <c r="I150" s="1">
        <v>0</v>
      </c>
      <c r="J150" s="3" t="s">
        <v>18</v>
      </c>
      <c r="K150" s="2" t="str">
        <f>J150*2366.03</f>
        <v>0</v>
      </c>
      <c r="L150" s="5"/>
    </row>
    <row r="151" spans="1:12" customHeight="1" ht="105" outlineLevel="4">
      <c r="A151" s="1"/>
      <c r="B151" s="1">
        <v>883948</v>
      </c>
      <c r="C151" s="1" t="s">
        <v>511</v>
      </c>
      <c r="D151" s="1" t="s">
        <v>512</v>
      </c>
      <c r="E151" s="2" t="s">
        <v>513</v>
      </c>
      <c r="F151" s="2" t="s">
        <v>514</v>
      </c>
      <c r="G151" s="2" t="s">
        <v>23</v>
      </c>
      <c r="H151" s="2">
        <v>0</v>
      </c>
      <c r="I151" s="1">
        <v>0</v>
      </c>
      <c r="J151" s="3" t="s">
        <v>18</v>
      </c>
      <c r="K151" s="2" t="str">
        <f>J151*461.30</f>
        <v>0</v>
      </c>
      <c r="L151" s="5"/>
    </row>
    <row r="152" spans="1:12" customHeight="1" ht="105" outlineLevel="4">
      <c r="A152" s="1"/>
      <c r="B152" s="1">
        <v>822083</v>
      </c>
      <c r="C152" s="1" t="s">
        <v>515</v>
      </c>
      <c r="D152" s="1" t="s">
        <v>516</v>
      </c>
      <c r="E152" s="2" t="s">
        <v>517</v>
      </c>
      <c r="F152" s="2" t="s">
        <v>518</v>
      </c>
      <c r="G152" s="2" t="s">
        <v>23</v>
      </c>
      <c r="H152" s="2" t="s">
        <v>489</v>
      </c>
      <c r="I152" s="1">
        <v>0</v>
      </c>
      <c r="J152" s="3" t="s">
        <v>18</v>
      </c>
      <c r="K152" s="2" t="str">
        <f>J152*889.00</f>
        <v>0</v>
      </c>
      <c r="L152" s="5"/>
    </row>
    <row r="153" spans="1:12" customHeight="1" ht="105" outlineLevel="4">
      <c r="A153" s="1"/>
      <c r="B153" s="1">
        <v>822084</v>
      </c>
      <c r="C153" s="1" t="s">
        <v>519</v>
      </c>
      <c r="D153" s="1" t="s">
        <v>520</v>
      </c>
      <c r="E153" s="2" t="s">
        <v>521</v>
      </c>
      <c r="F153" s="2" t="s">
        <v>522</v>
      </c>
      <c r="G153" s="2" t="s">
        <v>23</v>
      </c>
      <c r="H153" s="2" t="s">
        <v>489</v>
      </c>
      <c r="I153" s="1">
        <v>0</v>
      </c>
      <c r="J153" s="3" t="s">
        <v>18</v>
      </c>
      <c r="K153" s="2" t="str">
        <f>J153*1507.00</f>
        <v>0</v>
      </c>
      <c r="L153" s="5"/>
    </row>
    <row r="154" spans="1:12" customHeight="1" ht="105" outlineLevel="4">
      <c r="A154" s="1"/>
      <c r="B154" s="1">
        <v>810905</v>
      </c>
      <c r="C154" s="1" t="s">
        <v>523</v>
      </c>
      <c r="D154" s="1" t="s">
        <v>524</v>
      </c>
      <c r="E154" s="2" t="s">
        <v>525</v>
      </c>
      <c r="F154" s="2" t="s">
        <v>526</v>
      </c>
      <c r="G154" s="2">
        <v>3</v>
      </c>
      <c r="H154" s="2" t="s">
        <v>17</v>
      </c>
      <c r="I154" s="1">
        <v>0</v>
      </c>
      <c r="J154" s="3" t="s">
        <v>18</v>
      </c>
      <c r="K154" s="2" t="str">
        <f>J154*1863.00</f>
        <v>0</v>
      </c>
      <c r="L154" s="5"/>
    </row>
    <row r="155" spans="1:12" outlineLevel="2">
      <c r="A155" s="8" t="s">
        <v>527</v>
      </c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5"/>
    </row>
    <row r="156" spans="1:12" customHeight="1" ht="105" outlineLevel="4">
      <c r="A156" s="1"/>
      <c r="B156" s="1">
        <v>822885</v>
      </c>
      <c r="C156" s="1" t="s">
        <v>528</v>
      </c>
      <c r="D156" s="1" t="s">
        <v>529</v>
      </c>
      <c r="E156" s="2" t="s">
        <v>530</v>
      </c>
      <c r="F156" s="2" t="s">
        <v>531</v>
      </c>
      <c r="G156" s="2" t="s">
        <v>23</v>
      </c>
      <c r="H156" s="2">
        <v>0</v>
      </c>
      <c r="I156" s="1">
        <v>0</v>
      </c>
      <c r="J156" s="3" t="s">
        <v>18</v>
      </c>
      <c r="K156" s="2" t="str">
        <f>J156*168.15</f>
        <v>0</v>
      </c>
      <c r="L156" s="5"/>
    </row>
    <row r="157" spans="1:12" customHeight="1" ht="105" outlineLevel="4">
      <c r="A157" s="1"/>
      <c r="B157" s="1">
        <v>823310</v>
      </c>
      <c r="C157" s="1" t="s">
        <v>532</v>
      </c>
      <c r="D157" s="1" t="s">
        <v>533</v>
      </c>
      <c r="E157" s="2" t="s">
        <v>534</v>
      </c>
      <c r="F157" s="2" t="s">
        <v>535</v>
      </c>
      <c r="G157" s="2">
        <v>9</v>
      </c>
      <c r="H157" s="2">
        <v>0</v>
      </c>
      <c r="I157" s="1">
        <v>0</v>
      </c>
      <c r="J157" s="3" t="s">
        <v>18</v>
      </c>
      <c r="K157" s="2" t="str">
        <f>J157*235.12</f>
        <v>0</v>
      </c>
      <c r="L157" s="5"/>
    </row>
    <row r="158" spans="1:12" customHeight="1" ht="105" outlineLevel="4">
      <c r="A158" s="1"/>
      <c r="B158" s="1">
        <v>824962</v>
      </c>
      <c r="C158" s="1" t="s">
        <v>536</v>
      </c>
      <c r="D158" s="1">
        <v>2032</v>
      </c>
      <c r="E158" s="2" t="s">
        <v>537</v>
      </c>
      <c r="F158" s="2" t="s">
        <v>538</v>
      </c>
      <c r="G158" s="2" t="s">
        <v>23</v>
      </c>
      <c r="H158" s="2">
        <v>0</v>
      </c>
      <c r="I158" s="1">
        <v>0</v>
      </c>
      <c r="J158" s="3" t="s">
        <v>18</v>
      </c>
      <c r="K158" s="2" t="str">
        <f>J158*315.15</f>
        <v>0</v>
      </c>
      <c r="L158" s="5"/>
    </row>
    <row r="159" spans="1:12" outlineLevel="1">
      <c r="A159" s="7" t="s">
        <v>539</v>
      </c>
      <c r="B159" s="7"/>
      <c r="C159" s="7"/>
      <c r="D159" s="7"/>
      <c r="E159" s="7"/>
      <c r="F159" s="7"/>
      <c r="G159" s="7"/>
      <c r="H159" s="7"/>
      <c r="I159" s="7"/>
      <c r="J159" s="7"/>
      <c r="K159" s="7"/>
      <c r="L159" s="5"/>
    </row>
    <row r="160" spans="1:12" outlineLevel="2">
      <c r="A160" s="8" t="s">
        <v>540</v>
      </c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5"/>
    </row>
    <row r="161" spans="1:12" customHeight="1" ht="105" outlineLevel="4">
      <c r="A161" s="1"/>
      <c r="B161" s="1">
        <v>873888</v>
      </c>
      <c r="C161" s="1" t="s">
        <v>541</v>
      </c>
      <c r="D161" s="1" t="s">
        <v>542</v>
      </c>
      <c r="E161" s="2" t="s">
        <v>543</v>
      </c>
      <c r="F161" s="2" t="s">
        <v>544</v>
      </c>
      <c r="G161" s="2">
        <v>1</v>
      </c>
      <c r="H161" s="2" t="s">
        <v>23</v>
      </c>
      <c r="I161" s="1">
        <v>0</v>
      </c>
      <c r="J161" s="3" t="s">
        <v>18</v>
      </c>
      <c r="K161" s="2" t="str">
        <f>J161*3977.00</f>
        <v>0</v>
      </c>
      <c r="L161" s="5"/>
    </row>
    <row r="162" spans="1:12" customHeight="1" ht="105" outlineLevel="4">
      <c r="A162" s="1"/>
      <c r="B162" s="1">
        <v>873889</v>
      </c>
      <c r="C162" s="1" t="s">
        <v>545</v>
      </c>
      <c r="D162" s="1" t="s">
        <v>546</v>
      </c>
      <c r="E162" s="2" t="s">
        <v>547</v>
      </c>
      <c r="F162" s="2" t="s">
        <v>548</v>
      </c>
      <c r="G162" s="2">
        <v>5</v>
      </c>
      <c r="H162" s="2" t="s">
        <v>17</v>
      </c>
      <c r="I162" s="1">
        <v>0</v>
      </c>
      <c r="J162" s="3" t="s">
        <v>18</v>
      </c>
      <c r="K162" s="2" t="str">
        <f>J162*4261.00</f>
        <v>0</v>
      </c>
      <c r="L162" s="5"/>
    </row>
    <row r="163" spans="1:12" customHeight="1" ht="105" outlineLevel="4">
      <c r="A163" s="1"/>
      <c r="B163" s="1">
        <v>873890</v>
      </c>
      <c r="C163" s="1" t="s">
        <v>549</v>
      </c>
      <c r="D163" s="1" t="s">
        <v>550</v>
      </c>
      <c r="E163" s="2" t="s">
        <v>551</v>
      </c>
      <c r="F163" s="2" t="s">
        <v>552</v>
      </c>
      <c r="G163" s="2">
        <v>4</v>
      </c>
      <c r="H163" s="2" t="s">
        <v>17</v>
      </c>
      <c r="I163" s="1">
        <v>0</v>
      </c>
      <c r="J163" s="3" t="s">
        <v>18</v>
      </c>
      <c r="K163" s="2" t="str">
        <f>J163*5971.00</f>
        <v>0</v>
      </c>
      <c r="L163" s="5"/>
    </row>
    <row r="164" spans="1:12" customHeight="1" ht="105" outlineLevel="4">
      <c r="A164" s="1"/>
      <c r="B164" s="1">
        <v>873891</v>
      </c>
      <c r="C164" s="1" t="s">
        <v>553</v>
      </c>
      <c r="D164" s="1" t="s">
        <v>554</v>
      </c>
      <c r="E164" s="2" t="s">
        <v>555</v>
      </c>
      <c r="F164" s="2" t="s">
        <v>556</v>
      </c>
      <c r="G164" s="2">
        <v>1</v>
      </c>
      <c r="H164" s="2">
        <v>8</v>
      </c>
      <c r="I164" s="1">
        <v>0</v>
      </c>
      <c r="J164" s="3" t="s">
        <v>18</v>
      </c>
      <c r="K164" s="2" t="str">
        <f>J164*13742.00</f>
        <v>0</v>
      </c>
      <c r="L164" s="5"/>
    </row>
    <row r="165" spans="1:12" customHeight="1" ht="105" outlineLevel="4">
      <c r="A165" s="1"/>
      <c r="B165" s="1">
        <v>873892</v>
      </c>
      <c r="C165" s="1" t="s">
        <v>557</v>
      </c>
      <c r="D165" s="1" t="s">
        <v>558</v>
      </c>
      <c r="E165" s="2" t="s">
        <v>559</v>
      </c>
      <c r="F165" s="2" t="s">
        <v>560</v>
      </c>
      <c r="G165" s="2">
        <v>0</v>
      </c>
      <c r="H165" s="2">
        <v>10</v>
      </c>
      <c r="I165" s="1">
        <v>0</v>
      </c>
      <c r="J165" s="3" t="s">
        <v>18</v>
      </c>
      <c r="K165" s="2" t="str">
        <f>J165*17598.00</f>
        <v>0</v>
      </c>
      <c r="L165" s="5"/>
    </row>
    <row r="166" spans="1:12" outlineLevel="2">
      <c r="A166" s="8" t="s">
        <v>561</v>
      </c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5"/>
    </row>
    <row r="167" spans="1:12" customHeight="1" ht="105" outlineLevel="4">
      <c r="A167" s="1"/>
      <c r="B167" s="1">
        <v>882182</v>
      </c>
      <c r="C167" s="1" t="s">
        <v>562</v>
      </c>
      <c r="D167" s="1" t="s">
        <v>563</v>
      </c>
      <c r="E167" s="2" t="s">
        <v>564</v>
      </c>
      <c r="F167" s="2" t="s">
        <v>565</v>
      </c>
      <c r="G167" s="2">
        <v>5</v>
      </c>
      <c r="H167" s="2">
        <v>0</v>
      </c>
      <c r="I167" s="1">
        <v>0</v>
      </c>
      <c r="J167" s="3" t="s">
        <v>18</v>
      </c>
      <c r="K167" s="2" t="str">
        <f>J167*1331.82</f>
        <v>0</v>
      </c>
      <c r="L167" s="5"/>
    </row>
    <row r="168" spans="1:12" customHeight="1" ht="105" outlineLevel="4">
      <c r="A168" s="1"/>
      <c r="B168" s="1">
        <v>882183</v>
      </c>
      <c r="C168" s="1" t="s">
        <v>566</v>
      </c>
      <c r="D168" s="1" t="s">
        <v>567</v>
      </c>
      <c r="E168" s="2" t="s">
        <v>568</v>
      </c>
      <c r="F168" s="2" t="s">
        <v>569</v>
      </c>
      <c r="G168" s="2">
        <v>2</v>
      </c>
      <c r="H168" s="2">
        <v>0</v>
      </c>
      <c r="I168" s="1">
        <v>0</v>
      </c>
      <c r="J168" s="3" t="s">
        <v>18</v>
      </c>
      <c r="K168" s="2" t="str">
        <f>J168*1477.65</f>
        <v>0</v>
      </c>
      <c r="L168" s="5"/>
    </row>
    <row r="169" spans="1:12" customHeight="1" ht="105" outlineLevel="4">
      <c r="A169" s="1"/>
      <c r="B169" s="1">
        <v>882184</v>
      </c>
      <c r="C169" s="1" t="s">
        <v>570</v>
      </c>
      <c r="D169" s="1" t="s">
        <v>571</v>
      </c>
      <c r="E169" s="2" t="s">
        <v>572</v>
      </c>
      <c r="F169" s="2" t="s">
        <v>573</v>
      </c>
      <c r="G169" s="2">
        <v>0</v>
      </c>
      <c r="H169" s="2">
        <v>0</v>
      </c>
      <c r="I169" s="1">
        <v>0</v>
      </c>
      <c r="J169" s="3" t="s">
        <v>18</v>
      </c>
      <c r="K169" s="2" t="str">
        <f>J169*2168.12</f>
        <v>0</v>
      </c>
      <c r="L169" s="5"/>
    </row>
    <row r="170" spans="1:12" customHeight="1" ht="105" outlineLevel="4">
      <c r="A170" s="1"/>
      <c r="B170" s="1">
        <v>882185</v>
      </c>
      <c r="C170" s="1" t="s">
        <v>574</v>
      </c>
      <c r="D170" s="1" t="s">
        <v>575</v>
      </c>
      <c r="E170" s="2" t="s">
        <v>576</v>
      </c>
      <c r="F170" s="2" t="s">
        <v>577</v>
      </c>
      <c r="G170" s="2">
        <v>7</v>
      </c>
      <c r="H170" s="2">
        <v>0</v>
      </c>
      <c r="I170" s="1">
        <v>0</v>
      </c>
      <c r="J170" s="3" t="s">
        <v>18</v>
      </c>
      <c r="K170" s="2" t="str">
        <f>J170*2461.27</f>
        <v>0</v>
      </c>
      <c r="L170" s="5"/>
    </row>
    <row r="171" spans="1:12" customHeight="1" ht="105" outlineLevel="4">
      <c r="A171" s="1"/>
      <c r="B171" s="1">
        <v>882186</v>
      </c>
      <c r="C171" s="1" t="s">
        <v>578</v>
      </c>
      <c r="D171" s="1" t="s">
        <v>579</v>
      </c>
      <c r="E171" s="2" t="s">
        <v>580</v>
      </c>
      <c r="F171" s="2" t="s">
        <v>581</v>
      </c>
      <c r="G171" s="2">
        <v>4</v>
      </c>
      <c r="H171" s="2">
        <v>0</v>
      </c>
      <c r="I171" s="1">
        <v>0</v>
      </c>
      <c r="J171" s="3" t="s">
        <v>18</v>
      </c>
      <c r="K171" s="2" t="str">
        <f>J171*2598.17</f>
        <v>0</v>
      </c>
      <c r="L171" s="5"/>
    </row>
    <row r="172" spans="1:12" customHeight="1" ht="105" outlineLevel="4">
      <c r="A172" s="1"/>
      <c r="B172" s="1">
        <v>882187</v>
      </c>
      <c r="C172" s="1" t="s">
        <v>582</v>
      </c>
      <c r="D172" s="1" t="s">
        <v>583</v>
      </c>
      <c r="E172" s="2" t="s">
        <v>584</v>
      </c>
      <c r="F172" s="2" t="s">
        <v>585</v>
      </c>
      <c r="G172" s="2">
        <v>3</v>
      </c>
      <c r="H172" s="2">
        <v>0</v>
      </c>
      <c r="I172" s="1">
        <v>0</v>
      </c>
      <c r="J172" s="3" t="s">
        <v>18</v>
      </c>
      <c r="K172" s="2" t="str">
        <f>J172*4043.09</f>
        <v>0</v>
      </c>
      <c r="L172" s="5"/>
    </row>
    <row r="173" spans="1:12" customHeight="1" ht="105" outlineLevel="4">
      <c r="A173" s="1"/>
      <c r="B173" s="1">
        <v>882188</v>
      </c>
      <c r="C173" s="1" t="s">
        <v>586</v>
      </c>
      <c r="D173" s="1" t="s">
        <v>587</v>
      </c>
      <c r="E173" s="2" t="s">
        <v>588</v>
      </c>
      <c r="F173" s="2" t="s">
        <v>589</v>
      </c>
      <c r="G173" s="2">
        <v>3</v>
      </c>
      <c r="H173" s="2">
        <v>0</v>
      </c>
      <c r="I173" s="1">
        <v>0</v>
      </c>
      <c r="J173" s="3" t="s">
        <v>18</v>
      </c>
      <c r="K173" s="2" t="str">
        <f>J173*4654.68</f>
        <v>0</v>
      </c>
      <c r="L173" s="5"/>
    </row>
    <row r="174" spans="1:12" outlineLevel="2">
      <c r="A174" s="8" t="s">
        <v>590</v>
      </c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5"/>
    </row>
    <row r="175" spans="1:12" customHeight="1" ht="105" outlineLevel="4">
      <c r="A175" s="1"/>
      <c r="B175" s="1">
        <v>883649</v>
      </c>
      <c r="C175" s="1" t="s">
        <v>591</v>
      </c>
      <c r="D175" s="1"/>
      <c r="E175" s="2" t="s">
        <v>592</v>
      </c>
      <c r="F175" s="2" t="s">
        <v>593</v>
      </c>
      <c r="G175" s="2">
        <v>0</v>
      </c>
      <c r="H175" s="2">
        <v>0</v>
      </c>
      <c r="I175" s="1">
        <v>0</v>
      </c>
      <c r="J175" s="3" t="s">
        <v>18</v>
      </c>
      <c r="K175" s="2" t="str">
        <f>J175*2472.75</f>
        <v>0</v>
      </c>
      <c r="L175" s="5"/>
    </row>
    <row r="176" spans="1:12" customHeight="1" ht="105" outlineLevel="4">
      <c r="A176" s="1"/>
      <c r="B176" s="1">
        <v>883650</v>
      </c>
      <c r="C176" s="1" t="s">
        <v>594</v>
      </c>
      <c r="D176" s="1"/>
      <c r="E176" s="2" t="s">
        <v>595</v>
      </c>
      <c r="F176" s="2" t="s">
        <v>380</v>
      </c>
      <c r="G176" s="2">
        <v>0</v>
      </c>
      <c r="H176" s="2">
        <v>0</v>
      </c>
      <c r="I176" s="1">
        <v>0</v>
      </c>
      <c r="J176" s="3" t="s">
        <v>18</v>
      </c>
      <c r="K176" s="2" t="str">
        <f>J176*2728.25</f>
        <v>0</v>
      </c>
      <c r="L176" s="5"/>
    </row>
    <row r="177" spans="1:12" customHeight="1" ht="105" outlineLevel="4">
      <c r="A177" s="1"/>
      <c r="B177" s="1">
        <v>883651</v>
      </c>
      <c r="C177" s="1" t="s">
        <v>596</v>
      </c>
      <c r="D177" s="1"/>
      <c r="E177" s="2" t="s">
        <v>597</v>
      </c>
      <c r="F177" s="2" t="s">
        <v>598</v>
      </c>
      <c r="G177" s="2">
        <v>0</v>
      </c>
      <c r="H177" s="2">
        <v>0</v>
      </c>
      <c r="I177" s="1">
        <v>0</v>
      </c>
      <c r="J177" s="3" t="s">
        <v>18</v>
      </c>
      <c r="K177" s="2" t="str">
        <f>J177*2864.75</f>
        <v>0</v>
      </c>
      <c r="L177" s="5"/>
    </row>
    <row r="178" spans="1:12" customHeight="1" ht="105" outlineLevel="4">
      <c r="A178" s="1"/>
      <c r="B178" s="1">
        <v>883652</v>
      </c>
      <c r="C178" s="1" t="s">
        <v>599</v>
      </c>
      <c r="D178" s="1"/>
      <c r="E178" s="2" t="s">
        <v>600</v>
      </c>
      <c r="F178" s="2" t="s">
        <v>386</v>
      </c>
      <c r="G178" s="2">
        <v>1</v>
      </c>
      <c r="H178" s="2">
        <v>0</v>
      </c>
      <c r="I178" s="1">
        <v>0</v>
      </c>
      <c r="J178" s="3" t="s">
        <v>18</v>
      </c>
      <c r="K178" s="2" t="str">
        <f>J178*3148.25</f>
        <v>0</v>
      </c>
      <c r="L17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66:K66"/>
    <mergeCell ref="A127:K127"/>
    <mergeCell ref="A159:K159"/>
    <mergeCell ref="A4:K4"/>
    <mergeCell ref="A19:K19"/>
    <mergeCell ref="A26:K26"/>
    <mergeCell ref="A35:K35"/>
    <mergeCell ref="A45:K45"/>
    <mergeCell ref="A67:K67"/>
    <mergeCell ref="A89:K89"/>
    <mergeCell ref="A96:K96"/>
    <mergeCell ref="A108:K108"/>
    <mergeCell ref="A128:K128"/>
    <mergeCell ref="A139:K139"/>
    <mergeCell ref="A148:K148"/>
    <mergeCell ref="A155:K155"/>
    <mergeCell ref="A160:K160"/>
    <mergeCell ref="A166:K166"/>
    <mergeCell ref="A174:K17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2025-10-19T12:46:07+03:00</dcterms:created>
  <dcterms:modified xsi:type="dcterms:W3CDTF">2025-10-19T12:46:07+03:00</dcterms:modified>
  <dc:title>Untitled Spreadsheet</dc:title>
  <dc:description/>
  <dc:subject/>
  <cp:keywords/>
  <cp:category/>
</cp:coreProperties>
</file>