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<sst xmlns="http://schemas.openxmlformats.org/spreadsheetml/2006/main" uniqueCount="828">
  <si>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</si>
  <si>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</si>
  <si>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</si>
  <si>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</si>
  <si>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</si>
  <si>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</si>
  <si>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</si>
  <si>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</si>
  <si>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</si>
  <si>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</si>
  <si>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Гибкая ПОДВОДКА и ШЛАНГИ для ВОДЫ</t>
  </si>
  <si>
    <t>ШЛАНГИ для стиральных машин</t>
  </si>
  <si>
    <t>Шланги наливные для стиральных машин</t>
  </si>
  <si>
    <t>ELK-181001</t>
  </si>
  <si>
    <t>05310У</t>
  </si>
  <si>
    <t>Шланги   заливные ELKA  в упаковке 1.0 м  (серые)  (упак-130 шт)</t>
  </si>
  <si>
    <t>129.16 руб.</t>
  </si>
  <si>
    <t>&gt;100</t>
  </si>
  <si>
    <t>шт</t>
  </si>
  <si>
    <t>ELK-181002</t>
  </si>
  <si>
    <t>05315У</t>
  </si>
  <si>
    <t>Шланги   заливные ELKA  в упаковке 1.5 м  (серые)  (упак-100 шт)</t>
  </si>
  <si>
    <t>156.56 руб.</t>
  </si>
  <si>
    <t>ELK-181003</t>
  </si>
  <si>
    <t>05320У</t>
  </si>
  <si>
    <t>Шланги   заливные ELKA  в упаковке 2,0 м  (серые)  (упак-80 шт)</t>
  </si>
  <si>
    <t>186.50 руб.</t>
  </si>
  <si>
    <t>ELK-181004</t>
  </si>
  <si>
    <t>05325У</t>
  </si>
  <si>
    <t>Шланги   заливные ELKA  в упаковке 2,5 м  (серые)  (упак-75 шт)</t>
  </si>
  <si>
    <t>212.72 руб.</t>
  </si>
  <si>
    <t>ELK-181005</t>
  </si>
  <si>
    <t>05330У</t>
  </si>
  <si>
    <t>Шланги   заливные ELKA  в упаковке 3,0 м  (серые)  (упак-65 шт)</t>
  </si>
  <si>
    <t>242.28 руб.</t>
  </si>
  <si>
    <t>ELK-181006</t>
  </si>
  <si>
    <t>05335У</t>
  </si>
  <si>
    <t>Шланги   заливные ELKA  в упаковке 3,5 м  (серые)  (упак-60 шт)</t>
  </si>
  <si>
    <t>272.96 руб.</t>
  </si>
  <si>
    <t>ELK-181007</t>
  </si>
  <si>
    <t>05340У</t>
  </si>
  <si>
    <t>Шланги   заливные ELKA  в упаковке 4,0 м  (серые)  (упак-50 шт)</t>
  </si>
  <si>
    <t>308.96 руб.</t>
  </si>
  <si>
    <t>&gt;50</t>
  </si>
  <si>
    <t>ELK-181008</t>
  </si>
  <si>
    <t>05345У</t>
  </si>
  <si>
    <t>Шланги   заливные ELKA  в упаковке 4,5 м  (серые)  (упак-45 шт)</t>
  </si>
  <si>
    <t>339.62 руб.</t>
  </si>
  <si>
    <t>ELK-181009</t>
  </si>
  <si>
    <t>05350У</t>
  </si>
  <si>
    <t>Шланги   заливные ELKA  в упаковке 5,0 м  (серые)  (упак-40 шт)</t>
  </si>
  <si>
    <t>357.00 руб.</t>
  </si>
  <si>
    <t>GPS-210025</t>
  </si>
  <si>
    <t>шланг заливной 4,5 м (в упаковке) 3/4 вн-вн (50шт)</t>
  </si>
  <si>
    <t>287.88 руб.</t>
  </si>
  <si>
    <t>Шланги сливные для стиральных машин</t>
  </si>
  <si>
    <t>ELK-181010</t>
  </si>
  <si>
    <t>06070У</t>
  </si>
  <si>
    <t>Шланги сливные ELKA в упаковке 1.0 м (упак-90 шт)</t>
  </si>
  <si>
    <t>84.36 руб.</t>
  </si>
  <si>
    <t>ELK-181011</t>
  </si>
  <si>
    <t>06072У</t>
  </si>
  <si>
    <t>Шланги сливные ELKA в упаковке 1.5 м (упак-60 шт)</t>
  </si>
  <si>
    <t>97.90 руб.</t>
  </si>
  <si>
    <t>ELK-181012</t>
  </si>
  <si>
    <t>06074У</t>
  </si>
  <si>
    <t>Шланги сливные ELKA в упаковке 2,0 м (упак-50 шт)</t>
  </si>
  <si>
    <t>116.90 руб.</t>
  </si>
  <si>
    <t>ELK-181013</t>
  </si>
  <si>
    <t>06076У</t>
  </si>
  <si>
    <t>Шланги сливные ELKA в упаковке 2,5 м (упак-40 шт)</t>
  </si>
  <si>
    <t>135.90 руб.</t>
  </si>
  <si>
    <t>ELK-181014</t>
  </si>
  <si>
    <t>06078У</t>
  </si>
  <si>
    <t>Шланги сливные ELKA в упаковке 3,0 м (упак-35 шт)</t>
  </si>
  <si>
    <t>154.80 руб.</t>
  </si>
  <si>
    <t>ELK-181015</t>
  </si>
  <si>
    <t>06080У</t>
  </si>
  <si>
    <t>Шланги сливные ELKA в упаковке 3,5 м (упак-30 шт)</t>
  </si>
  <si>
    <t>180.16 руб.</t>
  </si>
  <si>
    <t>ELK-181016</t>
  </si>
  <si>
    <t>06082У</t>
  </si>
  <si>
    <t>Шланги сливные ELKA в упаковке 4,0 м (упак-25 шт)</t>
  </si>
  <si>
    <t>204.58 руб.</t>
  </si>
  <si>
    <t>ELK-181017</t>
  </si>
  <si>
    <t>06084У</t>
  </si>
  <si>
    <t>Шланги сливные ELKA в упаковке 4,5 м (упак-20 шт)</t>
  </si>
  <si>
    <t>222.04 руб.</t>
  </si>
  <si>
    <t>ELK-181018</t>
  </si>
  <si>
    <t>06086У</t>
  </si>
  <si>
    <t>Шланги сливные ELKA в упаковке 5,0 м (упак-20 шт)</t>
  </si>
  <si>
    <t>240.34 руб.</t>
  </si>
  <si>
    <t>GPS-220001</t>
  </si>
  <si>
    <t>наконечник съемный для сливных шлангов</t>
  </si>
  <si>
    <t>21.59 руб.</t>
  </si>
  <si>
    <t>GPS-220002</t>
  </si>
  <si>
    <t>соединитель сл шлангов 19*19</t>
  </si>
  <si>
    <t>12.92 руб.</t>
  </si>
  <si>
    <t>&gt;25</t>
  </si>
  <si>
    <t>GPS-220003</t>
  </si>
  <si>
    <t>соединитель сл шлангов 19*22</t>
  </si>
  <si>
    <t>13.43 руб.</t>
  </si>
  <si>
    <t>GPS-220004</t>
  </si>
  <si>
    <t>соединитель сл шлангов 22*22</t>
  </si>
  <si>
    <t>GPS-220019</t>
  </si>
  <si>
    <t>шланг сливной 3,5 м (в упаковке) (30шт)</t>
  </si>
  <si>
    <t>146.34 руб.</t>
  </si>
  <si>
    <t>&gt;10</t>
  </si>
  <si>
    <t>GPS-220021</t>
  </si>
  <si>
    <t>шланг сливной 4,5 м (в упаковке) (20шт)</t>
  </si>
  <si>
    <t>177.16 руб.</t>
  </si>
  <si>
    <t>GPS-220022</t>
  </si>
  <si>
    <t>шланг сливной 5,0 м (в упаковке) (20шт)</t>
  </si>
  <si>
    <t>201.93 руб.</t>
  </si>
  <si>
    <t>Гибкая подводка для ВОДЫ</t>
  </si>
  <si>
    <t>Гибкая подводка для воды VALTEC</t>
  </si>
  <si>
    <t>VLC-1212001</t>
  </si>
  <si>
    <t>VTf.001.IS.0404030</t>
  </si>
  <si>
    <t>г/п для воды 1/2" 30см вн.-вн. Гайка-Н.сталь/ниппель-Н.сталь  (10 /300шт)</t>
  </si>
  <si>
    <t>135.00 руб.</t>
  </si>
  <si>
    <t>VLC-1212002</t>
  </si>
  <si>
    <t>VTf.001.IS.0404040</t>
  </si>
  <si>
    <t>г/п для воды 1/2" 40см вн.-вн. Гайка-Н.сталь/ниппель-Н.сталь  (10 /230шт)</t>
  </si>
  <si>
    <t>157.00 руб.</t>
  </si>
  <si>
    <t>VLC-1212003</t>
  </si>
  <si>
    <t>VTf.001.IS.0404050</t>
  </si>
  <si>
    <t>г/п для воды 1/2" 50см вн.-вн. Гайка-Н.сталь/ниппель-Н.сталь  (10 /200шт)</t>
  </si>
  <si>
    <t>169.00 руб.</t>
  </si>
  <si>
    <t>&gt;500</t>
  </si>
  <si>
    <t>VLC-1212004</t>
  </si>
  <si>
    <t>VTf.001.IS.0404060</t>
  </si>
  <si>
    <t>г/п для воды 1/2" 60см вн.-вн. Гайка-Н.сталь/ниппель-Н.сталь  (10 /170шт)</t>
  </si>
  <si>
    <t>167.00 руб.</t>
  </si>
  <si>
    <t>VLC-1212005</t>
  </si>
  <si>
    <t>VTf.001.IS.0404080</t>
  </si>
  <si>
    <t>г/п для воды 1/2" 80см вн.-вн. Гайка-Н.сталь/ниппель-Н.сталь  (10 /120шт)</t>
  </si>
  <si>
    <t>209.00 руб.</t>
  </si>
  <si>
    <t>VLC-1212006</t>
  </si>
  <si>
    <t>VTf.001.IS.0404100</t>
  </si>
  <si>
    <t>г/п для воды 1/2" 100см вн.-вн. Гайка-Н.сталь/ниппель-Н.сталь  (10 /100шт)</t>
  </si>
  <si>
    <t>233.00 руб.</t>
  </si>
  <si>
    <t>VLC-1212007</t>
  </si>
  <si>
    <t>VTf.001.IS.0404120</t>
  </si>
  <si>
    <t>г/п для воды 1/2" 120см вн.-вн. Гайка-Н.сталь/ниппель-Н.сталь   (10 /80шт)</t>
  </si>
  <si>
    <t>247.00 руб.</t>
  </si>
  <si>
    <t>VLC-1212008</t>
  </si>
  <si>
    <t>VTf.001.IS.0404150</t>
  </si>
  <si>
    <t>г/п для воды 1/2" 150см вн.-вн. Гайка-Н.сталь/ниппель-Н.сталь   (10 /70шт)</t>
  </si>
  <si>
    <t>282.00 руб.</t>
  </si>
  <si>
    <t>VLC-1212009</t>
  </si>
  <si>
    <t>VTf.001.IS.0404200</t>
  </si>
  <si>
    <t>г/п для воды 1/2" 200см вн.-вн. Гайка-Н.сталь/ниппель-Н.сталь    (10 /50шт)</t>
  </si>
  <si>
    <t>334.00 руб.</t>
  </si>
  <si>
    <t>VLC-1212010</t>
  </si>
  <si>
    <t>VTf.001.IS.0404250</t>
  </si>
  <si>
    <t>г/п для воды 1/2" 250см вн.-вн. Гайка-Н.сталь/ниппель-Н.сталь  (10 /40шт)</t>
  </si>
  <si>
    <t>370.00 руб.</t>
  </si>
  <si>
    <t>VLC-1212011</t>
  </si>
  <si>
    <t>VTf.001.IS.0404300</t>
  </si>
  <si>
    <t>г/п для воды 1/2" 300см вн.-вн. Гайка-Н.сталь/ниппель-Н.сталь  (10 /30шт)</t>
  </si>
  <si>
    <t>419.00 руб.</t>
  </si>
  <si>
    <t>VLC-1212012</t>
  </si>
  <si>
    <t>VTf.002.IS.0404030</t>
  </si>
  <si>
    <t>г/п для воды 1/2" 30см вн.-нар. Гайка-Н.сталь/ниппель-Н.сталь  (10 /300шт)</t>
  </si>
  <si>
    <t>151.00 руб.</t>
  </si>
  <si>
    <t>VLC-1212013</t>
  </si>
  <si>
    <t>VTf.002.IS.0404040</t>
  </si>
  <si>
    <t>г/п для воды 1/2" 40см вн.-нар. Гайка-Н.сталь/ниппель-Н.сталь  (10 /230шт)</t>
  </si>
  <si>
    <t>163.00 руб.</t>
  </si>
  <si>
    <t>VLC-1212014</t>
  </si>
  <si>
    <t>VTf.002.IS.0404050</t>
  </si>
  <si>
    <t>г/п для воды 1/2" 50см вн.-нар. Гайка-Н.сталь/ниппель-Н.сталь  (10 /200шт)</t>
  </si>
  <si>
    <t>173.00 руб.</t>
  </si>
  <si>
    <t>VLC-1212015</t>
  </si>
  <si>
    <t>VTf.002.IS.0404060</t>
  </si>
  <si>
    <t>г/п для воды 1/2" 60см вн.-нар. Гайка-Н.сталь/ниппель-Н.сталь   (10 /120шт)</t>
  </si>
  <si>
    <t>177.00 руб.</t>
  </si>
  <si>
    <t>VLC-1212016</t>
  </si>
  <si>
    <t>VTf.002.IS.0404080</t>
  </si>
  <si>
    <t>г/п для воды 1/2" 80см вн.-нар. Гайка-Н.сталь/ниппель-Н.сталь  (10 /120шт)</t>
  </si>
  <si>
    <t>195.00 руб.</t>
  </si>
  <si>
    <t>VLC-1212017</t>
  </si>
  <si>
    <t>VTf.002.IS.0404100</t>
  </si>
  <si>
    <t>г/п для воды 1/2" 100см вн.-нар. Гайка-Н.сталь/ниппель-Н.сталь  (10 /100шт)</t>
  </si>
  <si>
    <t>219.00 руб.</t>
  </si>
  <si>
    <t>VLC-1212018</t>
  </si>
  <si>
    <t>VTf.002.IS.0404120</t>
  </si>
  <si>
    <t>г/п для воды 1/2" 120см вн.-нар. Гайка-Н.сталь/ниппель-Н.сталь (10 /80шт)</t>
  </si>
  <si>
    <t>254.00 руб.</t>
  </si>
  <si>
    <t>VLC-1212019</t>
  </si>
  <si>
    <t>VTf.002.IS.0404150</t>
  </si>
  <si>
    <t>г/п для воды 1/2" 150см вн.-нар. Гайка-Н.сталь/ниппель-Н.сталь (10 /70шт)</t>
  </si>
  <si>
    <t>285.00 руб.</t>
  </si>
  <si>
    <t>VLC-1212020</t>
  </si>
  <si>
    <t>VTf.002.IS.0404200</t>
  </si>
  <si>
    <t>г/п для воды 1/2" 200см вн.-нар. Гайка-Н.сталь/ниппель-Н.сталь (10 /50шт)</t>
  </si>
  <si>
    <t>330.00 руб.</t>
  </si>
  <si>
    <t>VLC-1212021</t>
  </si>
  <si>
    <t>VTf.002.IS.0404250</t>
  </si>
  <si>
    <t>г/п для воды 1/2" 250см вн.-нар. Гайка-Н.сталь/ниппель-Н.сталь  (10 /40шт)</t>
  </si>
  <si>
    <t>385.00 руб.</t>
  </si>
  <si>
    <t>VLC-1212022</t>
  </si>
  <si>
    <t>VTf.002.IS.0404300</t>
  </si>
  <si>
    <t>г/п для воды 1/2" 300см вн.-нар. Гайка-Н.сталь/ниппель-Н.сталь (10 /30шт)</t>
  </si>
  <si>
    <t>469.00 руб.</t>
  </si>
  <si>
    <t>Гибкая подводка для воды VIEIR</t>
  </si>
  <si>
    <t>GPS-110001</t>
  </si>
  <si>
    <t>BZN20</t>
  </si>
  <si>
    <t>Гибкая подводка для воды 20см 1/2 в-в  нерж сталь VIEIR (200шт)</t>
  </si>
  <si>
    <t>69.91 руб.</t>
  </si>
  <si>
    <t>GPS-110002</t>
  </si>
  <si>
    <t>BZN30</t>
  </si>
  <si>
    <t>Гибкая подводка для воды 30см 1/2 в-в  нерж сталь VIEIR (150шт)</t>
  </si>
  <si>
    <t>78.84 руб.</t>
  </si>
  <si>
    <t>GPS-110003</t>
  </si>
  <si>
    <t>BZN40</t>
  </si>
  <si>
    <t>Гибкая подводка для воды 40см 1/2 в-в  нерж сталь VIEIR (150шт)</t>
  </si>
  <si>
    <t>87.76 руб.</t>
  </si>
  <si>
    <t>GPS-110004</t>
  </si>
  <si>
    <t>BZN50</t>
  </si>
  <si>
    <t>Гибкая подводка для воды 50см 1/2 в-в  нерж сталь VIEIR (150шт)</t>
  </si>
  <si>
    <t>95.20 руб.</t>
  </si>
  <si>
    <t>GPS-110005</t>
  </si>
  <si>
    <t>BZN60</t>
  </si>
  <si>
    <t>Гибкая подводка для воды 60см 1/2 в-в  нерж сталь VIEIR (150шт)</t>
  </si>
  <si>
    <t>102.64 руб.</t>
  </si>
  <si>
    <t>GPS-110006</t>
  </si>
  <si>
    <t>BZN80</t>
  </si>
  <si>
    <t>Гибкая подводка для воды 80см 1/2 в-в  нерж сталь VIEIR (100шт)</t>
  </si>
  <si>
    <t>119.00 руб.</t>
  </si>
  <si>
    <t>GPS-110007</t>
  </si>
  <si>
    <t>BZN100</t>
  </si>
  <si>
    <t>Гибкая подводка для воды 100см 1/2 в-в  нерж сталь VIEIR (100шт)</t>
  </si>
  <si>
    <t>135.36 руб.</t>
  </si>
  <si>
    <t>GPS-110008</t>
  </si>
  <si>
    <t>BZN120</t>
  </si>
  <si>
    <t>Гибкая подводка для воды 120см 1/2 в-в  нерж сталь VIEIR (50шт)</t>
  </si>
  <si>
    <t>150.24 руб.</t>
  </si>
  <si>
    <t>GPS-110009</t>
  </si>
  <si>
    <t>BZN150</t>
  </si>
  <si>
    <t>Гибкая подводка для воды 150см 1/2 в-в  нерж сталь VIEIR (50шт)</t>
  </si>
  <si>
    <t>175.53 руб.</t>
  </si>
  <si>
    <t>GPS-110011</t>
  </si>
  <si>
    <t>BZN200</t>
  </si>
  <si>
    <t>Гибкая подводка для воды 200см 1/2 в-в  нерж сталь VIEIR (50шт)</t>
  </si>
  <si>
    <t>215.69 руб.</t>
  </si>
  <si>
    <t>GPS-110013</t>
  </si>
  <si>
    <t>BZN300</t>
  </si>
  <si>
    <t>Гибкая подводка для воды 300см 1/2 в-в  нерж сталь VIEIR (50шт)</t>
  </si>
  <si>
    <t>294.53 руб.</t>
  </si>
  <si>
    <t>GPS-110015</t>
  </si>
  <si>
    <t>BZN400</t>
  </si>
  <si>
    <t>Гибкая подводка для воды 400см 1/2 в-в  нерж сталь VIEIR (20шт)</t>
  </si>
  <si>
    <t>374.85 руб.</t>
  </si>
  <si>
    <t>GPS-110016</t>
  </si>
  <si>
    <t>BZW20</t>
  </si>
  <si>
    <t>Гибкая подводка для воды 20см 1/2 в-н  нерж сталь VIEIR (200шт)</t>
  </si>
  <si>
    <t>72.89 руб.</t>
  </si>
  <si>
    <t>GPS-110017</t>
  </si>
  <si>
    <t>BZW30</t>
  </si>
  <si>
    <t>Гибкая подводка для воды 30см 1/2 в-н  нерж сталь VIEIR (150шт)</t>
  </si>
  <si>
    <t>80.33 руб.</t>
  </si>
  <si>
    <t>GPS-110018</t>
  </si>
  <si>
    <t>BZW40</t>
  </si>
  <si>
    <t>Гибкая подводка для воды 40см 1/2 в-н  нерж сталь VIEIR (150шт)</t>
  </si>
  <si>
    <t>GPS-110019</t>
  </si>
  <si>
    <t>BZW50</t>
  </si>
  <si>
    <t>Гибкая подводка для воды 50см 1/2 в-н  нерж сталь VIEIR (150шт)</t>
  </si>
  <si>
    <t>96.69 руб.</t>
  </si>
  <si>
    <t>GPS-110020</t>
  </si>
  <si>
    <t>BZW60</t>
  </si>
  <si>
    <t>Гибкая подводка для воды 60см 1/2 в-н  нерж сталь VIEIR (150шт)</t>
  </si>
  <si>
    <t>104.13 руб.</t>
  </si>
  <si>
    <t>GPS-110021</t>
  </si>
  <si>
    <t>BZW80</t>
  </si>
  <si>
    <t>Гибкая подводка для воды 80см 1/2 в-н  нерж сталь VIEIR (100шт)</t>
  </si>
  <si>
    <t>GPS-110022</t>
  </si>
  <si>
    <t>BZW100</t>
  </si>
  <si>
    <t>Гибкая подводка для воды 100см 1/2 в-н  нерж сталь VIEIR (100шт)</t>
  </si>
  <si>
    <t>136.85 руб.</t>
  </si>
  <si>
    <t>GPS-110023</t>
  </si>
  <si>
    <t>BZW120</t>
  </si>
  <si>
    <t>Гибкая подводка для воды 120см 1/2 в-н  нерж сталь VIEIR (50шт)</t>
  </si>
  <si>
    <t>151.73 руб.</t>
  </si>
  <si>
    <t>GPS-110024</t>
  </si>
  <si>
    <t>BZW150</t>
  </si>
  <si>
    <t>Гибкая подводка для воды 150см 1/2 в-н  нерж сталь VIEIR (50шт)</t>
  </si>
  <si>
    <t>177.01 руб.</t>
  </si>
  <si>
    <t>GPS-110026</t>
  </si>
  <si>
    <t>BZW200</t>
  </si>
  <si>
    <t>Гибкая подводка для воды 200см 1/2 в-н  нерж сталь VIEIR (50шт)</t>
  </si>
  <si>
    <t>217.18 руб.</t>
  </si>
  <si>
    <t>GPS-110028</t>
  </si>
  <si>
    <t>BZW300</t>
  </si>
  <si>
    <t>Гибкая подводка для воды 300см 1/2 в-н  нерж сталь VIEIR (50шт)</t>
  </si>
  <si>
    <t>296.01 руб.</t>
  </si>
  <si>
    <t>GPS-110030</t>
  </si>
  <si>
    <t>BZW400</t>
  </si>
  <si>
    <t>Гибкая подводка для воды 400см 1/2 в-н  нерж сталь VIEIR (20шт)</t>
  </si>
  <si>
    <t>GPS-110031</t>
  </si>
  <si>
    <t>BZN500</t>
  </si>
  <si>
    <t>Гибкая подводка для воды 500см 1/2 в-в  нерж сталь VIEIR (20шт)</t>
  </si>
  <si>
    <t>453.69 руб.</t>
  </si>
  <si>
    <t>GPS-110032</t>
  </si>
  <si>
    <t>BZW500</t>
  </si>
  <si>
    <t>Гибкая подводка для воды 500см 1/2 в-н  нерж сталь VIEIR (20шт)</t>
  </si>
  <si>
    <t>455.18 руб.</t>
  </si>
  <si>
    <t>Гибкая подводка для воды VIEIR c внешним  силиконовым слоем</t>
  </si>
  <si>
    <t>GPS-160001</t>
  </si>
  <si>
    <t>BZEN20</t>
  </si>
  <si>
    <t>Гибкая подводка для воды 20см 1/2 ВН-ВН нержавейка в СИЛИКОН покрытии (150шт)</t>
  </si>
  <si>
    <t>74.38 руб.</t>
  </si>
  <si>
    <t>GPS-160002</t>
  </si>
  <si>
    <t>BZEN30</t>
  </si>
  <si>
    <t>Гибкая подводка для воды 30см 1/2 ВН-ВН нержавейка в СИЛИКОН покрытии (150шт)</t>
  </si>
  <si>
    <t>83.30 руб.</t>
  </si>
  <si>
    <t>GPS-160003</t>
  </si>
  <si>
    <t>BZEN40</t>
  </si>
  <si>
    <t>Гибкая подводка для воды 40см 1/2 ВН-ВН нержавейка в СИЛИКОН покрытии (150шт)</t>
  </si>
  <si>
    <t>92.23 руб.</t>
  </si>
  <si>
    <t>GPS-160004</t>
  </si>
  <si>
    <t>BZEN50</t>
  </si>
  <si>
    <t>Гибкая подводка для воды 50см 1/2 ВН-ВН нержавейка в СИЛИКОН покрытии (150шт)</t>
  </si>
  <si>
    <t>101.15 руб.</t>
  </si>
  <si>
    <t>GPS-160005</t>
  </si>
  <si>
    <t>BZEN60</t>
  </si>
  <si>
    <t>Гибкая подводка для воды 60см 1/2 ВН-ВН нержавейка в СИЛИКОН покрытии (150шт)</t>
  </si>
  <si>
    <t>110.08 руб.</t>
  </si>
  <si>
    <t>GPS-160006</t>
  </si>
  <si>
    <t>BZEN80</t>
  </si>
  <si>
    <t>Гибкая подводка для воды 80см 1/2 ВН-ВН нержавейка в СИЛИКОН покрытии (100шт)</t>
  </si>
  <si>
    <t>127.93 руб.</t>
  </si>
  <si>
    <t>GPS-160007</t>
  </si>
  <si>
    <t>BZEN100</t>
  </si>
  <si>
    <t>Гибкая подводка для воды 100см 1/2 ВН-ВН нержавейка в СИЛИКОН покрытии (100шт)</t>
  </si>
  <si>
    <t>145.78 руб.</t>
  </si>
  <si>
    <t>GPS-160008</t>
  </si>
  <si>
    <t>BZEN120</t>
  </si>
  <si>
    <t>Гибкая подводка для воды 120см 1/2 ВН-ВН нержавейка в СИЛИКОН покрытии (50шт)</t>
  </si>
  <si>
    <t>165.11 руб.</t>
  </si>
  <si>
    <t>GPS-160009</t>
  </si>
  <si>
    <t>BZEN150</t>
  </si>
  <si>
    <t>Гибкая подводка для воды 150см 1/2 ВН-ВН нержавейка в СИЛИКОН покрытии (50шт)</t>
  </si>
  <si>
    <t>191.89 руб.</t>
  </si>
  <si>
    <t>GPS-160010</t>
  </si>
  <si>
    <t>BZEN200</t>
  </si>
  <si>
    <t>Гибкая подводка для воды 200см 1/2 ВН-ВН нержавейка в СИЛИКОН покрытии (50шт)</t>
  </si>
  <si>
    <t>238.00 руб.</t>
  </si>
  <si>
    <t>GPS-160013</t>
  </si>
  <si>
    <t>BZEW20</t>
  </si>
  <si>
    <t>Гибкая подводка для воды 20см 1/2 ВН-НАР нержавейка в СИЛИКОН покрытии (150шт)</t>
  </si>
  <si>
    <t>75.86 руб.</t>
  </si>
  <si>
    <t>GPS-160014</t>
  </si>
  <si>
    <t>BZEW30</t>
  </si>
  <si>
    <t>Гибкая подводка для воды 30см 1/2 ВН-НАР нержавейка в СИЛИКОН покрытии (150шт)</t>
  </si>
  <si>
    <t>84.79 руб.</t>
  </si>
  <si>
    <t>GPS-160015</t>
  </si>
  <si>
    <t>BZEW40</t>
  </si>
  <si>
    <t>Гибкая подводка для воды 40см 1/2 ВН-НАР нержавейка в СИЛИКОН покрытии (150шт)</t>
  </si>
  <si>
    <t>93.71 руб.</t>
  </si>
  <si>
    <t>GPS-160016</t>
  </si>
  <si>
    <t>BZEW50</t>
  </si>
  <si>
    <t>Гибкая подводка для воды 50см 1/2 ВН-НАР нержавейка в СИЛИКОН покрытии (150шт)</t>
  </si>
  <si>
    <t>GPS-160017</t>
  </si>
  <si>
    <t>BZEW60</t>
  </si>
  <si>
    <t>Гибкая подводка для воды 60см 1/2 ВН-НАР нержавейка в СИЛИКОН покрытии (150шт)</t>
  </si>
  <si>
    <t>111.56 руб.</t>
  </si>
  <si>
    <t>GPS-160018</t>
  </si>
  <si>
    <t>BZEW80</t>
  </si>
  <si>
    <t>Гибкая подводка для воды 80см 1/2 ВН-НАР нержавейка в СИЛИКОН покрытии (100шт)</t>
  </si>
  <si>
    <t>129.41 руб.</t>
  </si>
  <si>
    <t>GPS-160019</t>
  </si>
  <si>
    <t>BZEW100</t>
  </si>
  <si>
    <t>Гибкая подводка для воды 100см 1/2 ВН-НАР нержавейка в СИЛИКОН покрытии (100шт)</t>
  </si>
  <si>
    <t>147.26 руб.</t>
  </si>
  <si>
    <t>GPS-160020</t>
  </si>
  <si>
    <t>BZEW120</t>
  </si>
  <si>
    <t>Гибкая подводка для воды 120см 1/2 ВН-НАР нержавейка в СИЛИКОН покрытии (50шт)</t>
  </si>
  <si>
    <t>166.60 руб.</t>
  </si>
  <si>
    <t>GPS-160021</t>
  </si>
  <si>
    <t>BZEW150</t>
  </si>
  <si>
    <t>Гибкая подводка для воды 150см 1/2 ВН-НАР нержавейка в СИЛИКОН покрытии (50шт)</t>
  </si>
  <si>
    <t>193.38 руб.</t>
  </si>
  <si>
    <t>GPS-160022</t>
  </si>
  <si>
    <t>BZEW200</t>
  </si>
  <si>
    <t>Гибкая подводка для воды 200см 1/2 ВН-НАР нержавейка в СИЛИКОН покрытии (50шт)</t>
  </si>
  <si>
    <t>239.49 руб.</t>
  </si>
  <si>
    <t>Гибкая PEX подводка для воды VER-PRO</t>
  </si>
  <si>
    <t>GPS-180001</t>
  </si>
  <si>
    <t>VP30FF</t>
  </si>
  <si>
    <t>Подводка PEX для воды  30см г. г.  "VER-PRO" (330/10шт)</t>
  </si>
  <si>
    <t>117.51 руб.</t>
  </si>
  <si>
    <t>GPS-180002</t>
  </si>
  <si>
    <t>VP30FM</t>
  </si>
  <si>
    <t>Подводка PEX для воды  30см г. M.  "VER-PRO" (330/10шт)</t>
  </si>
  <si>
    <t>120.49 руб.</t>
  </si>
  <si>
    <t>GPS-180003</t>
  </si>
  <si>
    <t>VP40FF</t>
  </si>
  <si>
    <t>Подводка PEX для воды  40см г. г.  "VER-PRO" (270/10шт)</t>
  </si>
  <si>
    <t>GPS-180004</t>
  </si>
  <si>
    <t>VP40FM</t>
  </si>
  <si>
    <t>Подводка PEX для воды  40см г. M.  "VER-PRO" (270/10шт)</t>
  </si>
  <si>
    <t>132.39 руб.</t>
  </si>
  <si>
    <t>GPS-180005</t>
  </si>
  <si>
    <t>VP50FF</t>
  </si>
  <si>
    <t>Подводка PEX для воды  50см г. г.  "VER-PRO" (210/10шт)</t>
  </si>
  <si>
    <t>GPS-180006</t>
  </si>
  <si>
    <t>VP50FM</t>
  </si>
  <si>
    <t>Подводка PEX для воды  50см г. M.  "VER-PRO" (210/10шт)</t>
  </si>
  <si>
    <t>141.31 руб.</t>
  </si>
  <si>
    <t>GPS-180007</t>
  </si>
  <si>
    <t>VP60FF</t>
  </si>
  <si>
    <t>Подводка PEX для воды  60см г. г.  "VER-PRO" (180/10шт)</t>
  </si>
  <si>
    <t>GPS-180008</t>
  </si>
  <si>
    <t>VP60FM</t>
  </si>
  <si>
    <t>Подводка PEX для воды  60см г. M.  "VER-PRO" (180/10шт)</t>
  </si>
  <si>
    <t>GPS-180009</t>
  </si>
  <si>
    <t>VP80FF</t>
  </si>
  <si>
    <t>Подводка PEX для воды  80см г. г.  "VER-PRO" (130/10шт)</t>
  </si>
  <si>
    <t>GPS-180010</t>
  </si>
  <si>
    <t>VP80FM</t>
  </si>
  <si>
    <t>Подводка PEX для воды  80см г. M.  "VER-PRO" (130/10шт)</t>
  </si>
  <si>
    <t>169.58 руб.</t>
  </si>
  <si>
    <t>GPS-180011</t>
  </si>
  <si>
    <t>VP100FF</t>
  </si>
  <si>
    <t>Подводка PEX для воды  100см г. г.  "VER-PRO" (100/10шт)</t>
  </si>
  <si>
    <t>185.94 руб.</t>
  </si>
  <si>
    <t>GPS-180012</t>
  </si>
  <si>
    <t>VP100FM</t>
  </si>
  <si>
    <t>Подводка PEX для воды  100см г. M.  "VER-PRO" (100/10шт)</t>
  </si>
  <si>
    <t>188.91 руб.</t>
  </si>
  <si>
    <t>GPS-180013</t>
  </si>
  <si>
    <t>VP120FF</t>
  </si>
  <si>
    <t>Подводка PEX для воды  120см г. г.  "VER-PRO" (90/10шт)</t>
  </si>
  <si>
    <t>205.28 руб.</t>
  </si>
  <si>
    <t>GPS-180014</t>
  </si>
  <si>
    <t>VP120FM</t>
  </si>
  <si>
    <t>Подводка PEX для воды  120см г. M.  "VER-PRO" (90/10шт)</t>
  </si>
  <si>
    <t>208.25 руб.</t>
  </si>
  <si>
    <t>GPS-180015</t>
  </si>
  <si>
    <t>VP150FF</t>
  </si>
  <si>
    <t>Подводка PEX для воды  150см г. г.  "VER-PRO" (70/10шт)</t>
  </si>
  <si>
    <t>235.03 руб.</t>
  </si>
  <si>
    <t>GPS-180016</t>
  </si>
  <si>
    <t>VP150FM</t>
  </si>
  <si>
    <t>Подводка PEX для воды  150см г. M.  "VER-PRO" (70/10шт)</t>
  </si>
  <si>
    <t>GPS-180017</t>
  </si>
  <si>
    <t>VP200FF</t>
  </si>
  <si>
    <t>Подводка PEX для воды  200см г. г.  "VER-PRO" (50/10шт)</t>
  </si>
  <si>
    <t>284.11 руб.</t>
  </si>
  <si>
    <t>GPS-180018</t>
  </si>
  <si>
    <t>VP200FM</t>
  </si>
  <si>
    <t>Подводка PEX для воды  200см г. M.  "VER-PRO" (50/10шт)</t>
  </si>
  <si>
    <t>252.88 руб.</t>
  </si>
  <si>
    <t>Гибкая подводка для СМЕСИТЕЛЕЙ</t>
  </si>
  <si>
    <t>Комплект гибкой подводки для смесителя VALTEC</t>
  </si>
  <si>
    <t>VLC-1214001</t>
  </si>
  <si>
    <t>VTf.005.IS.0410030</t>
  </si>
  <si>
    <t>Комплект г/п для смесителя М10х18+М10х35 - G1/2" 30см  (5 /125шт)</t>
  </si>
  <si>
    <t>268.00 руб.</t>
  </si>
  <si>
    <t>ком</t>
  </si>
  <si>
    <t>VLC-1214002</t>
  </si>
  <si>
    <t>VTf.005.IS.0410040</t>
  </si>
  <si>
    <t>Комплект г/п для смесителя М10х18+М10х35 - G1/2" 40см  (5 /100шт)</t>
  </si>
  <si>
    <t>258.00 руб.</t>
  </si>
  <si>
    <t>VLC-1214003</t>
  </si>
  <si>
    <t>VTf.005.IS.0410050</t>
  </si>
  <si>
    <t>Комплект г/п для смесителя М10х18+М10х35 - G1/2" 50см  (5 /90шт)</t>
  </si>
  <si>
    <t>VLC-1214004</t>
  </si>
  <si>
    <t>VTf.005.IS.0410060</t>
  </si>
  <si>
    <t>Комплект г/п для смесителя М10х18+М10х35 - G1/2" 60см  (5 /70шт)</t>
  </si>
  <si>
    <t>318.00 руб.</t>
  </si>
  <si>
    <t>VLC-1214005</t>
  </si>
  <si>
    <t>VTf.005.IS.0410080</t>
  </si>
  <si>
    <t>Комплект г/п для смесителя М10х18+М10х35 - G1/2" 80см  (5 /60шт)</t>
  </si>
  <si>
    <t>395.00 руб.</t>
  </si>
  <si>
    <t>VLC-1214006</t>
  </si>
  <si>
    <t>VTf.005.IS.0410100</t>
  </si>
  <si>
    <t>Комплект г/п для смесителя М10х18+М10х35 - G1/2" 100см  (5 /50шт)</t>
  </si>
  <si>
    <t>406.00 руб.</t>
  </si>
  <si>
    <t>VLC-1214007</t>
  </si>
  <si>
    <t>VTf.005.IS.0410120</t>
  </si>
  <si>
    <t>Комплект г/п для смесителя М10х18+М10х35 - G1/2" 120см  (5 /40шт)</t>
  </si>
  <si>
    <t>449.00 руб.</t>
  </si>
  <si>
    <t>VLC-1214008</t>
  </si>
  <si>
    <t>VTf.005.IS.0410150</t>
  </si>
  <si>
    <t>Комплект г/п для смесителя М10х18+М10х35 - G1/2" 150см  (5 /35шт)</t>
  </si>
  <si>
    <t>517.00 руб.</t>
  </si>
  <si>
    <t>Комплект гибкой подводки для смесителя VIEIR</t>
  </si>
  <si>
    <t>GPS-130002</t>
  </si>
  <si>
    <t>BZJ40</t>
  </si>
  <si>
    <t>Комплект подводки для смесителя 40см нерж сталь VIEIR (150шт)</t>
  </si>
  <si>
    <t>GPS-130003</t>
  </si>
  <si>
    <t>BZJ50</t>
  </si>
  <si>
    <t>Комплект подводки для смесителя 50см нерж сталь VIEIR (150шт)</t>
  </si>
  <si>
    <t>GPS-130004</t>
  </si>
  <si>
    <t>BZJ60</t>
  </si>
  <si>
    <t>Комплект подводки для смесителя 60см нерж сталь VIEIR (150шт)</t>
  </si>
  <si>
    <t>182.96 руб.</t>
  </si>
  <si>
    <t>GPS-130005</t>
  </si>
  <si>
    <t>BZJ80</t>
  </si>
  <si>
    <t>Комплект подводки для смесителя 80см нерж сталь VIEIR (100шт)</t>
  </si>
  <si>
    <t>214.20 руб.</t>
  </si>
  <si>
    <t>GPS-130006</t>
  </si>
  <si>
    <t>BZJ100</t>
  </si>
  <si>
    <t>Комплект подводки для смесителя 100см нерж сталь VIEIR (100шт)</t>
  </si>
  <si>
    <t>246.93 руб.</t>
  </si>
  <si>
    <t>GPS-130007</t>
  </si>
  <si>
    <t>BZJ120</t>
  </si>
  <si>
    <t>Комплект подводки для смесителя 120см нерж сталь VIEIR (100шт)</t>
  </si>
  <si>
    <t>279.65 руб.</t>
  </si>
  <si>
    <t>GPS-130008</t>
  </si>
  <si>
    <t>BZJ150</t>
  </si>
  <si>
    <t>Комплект подводки для смесителя 150см нерж сталь VIEIR (50шт)</t>
  </si>
  <si>
    <t>327.25 руб.</t>
  </si>
  <si>
    <t>GPS-130009</t>
  </si>
  <si>
    <t>BZJ200</t>
  </si>
  <si>
    <t>Комплект подводки для смесителя 200см нерж сталь VIEIR (50шт)</t>
  </si>
  <si>
    <t>407.58 руб.</t>
  </si>
  <si>
    <t>Подводка для смесителя ЖЕСТКАЯ</t>
  </si>
  <si>
    <t>GPS-150011</t>
  </si>
  <si>
    <t>TL50</t>
  </si>
  <si>
    <t>трубка медная хром жесткая 1/2 вн-вн 50cм (1/50шт)</t>
  </si>
  <si>
    <t>GPS-150012</t>
  </si>
  <si>
    <t>TL60</t>
  </si>
  <si>
    <t>трубка медная хром жесткая 1/2 вн-вн 60cм (1/50шт)</t>
  </si>
  <si>
    <t>458.15 руб.</t>
  </si>
  <si>
    <t>GPS-150013</t>
  </si>
  <si>
    <t>TL80</t>
  </si>
  <si>
    <t>трубка медная хром жесткая 1/2 вн-вн 80cм (1/50шт)</t>
  </si>
  <si>
    <t>596.49 руб.</t>
  </si>
  <si>
    <t>GPS-150014</t>
  </si>
  <si>
    <t>TL50A</t>
  </si>
  <si>
    <t>трубка медная хром жесткая 1/2 вн-М10 50cм (1/50шт)</t>
  </si>
  <si>
    <t>382.29 руб.</t>
  </si>
  <si>
    <t>GPS-150015</t>
  </si>
  <si>
    <t>TL60A</t>
  </si>
  <si>
    <t>трубка медная хром жесткая 1/2 вн-М10 60cм (1/50шт)</t>
  </si>
  <si>
    <t>441.79 руб.</t>
  </si>
  <si>
    <t>GPS-150016</t>
  </si>
  <si>
    <t>TL80A</t>
  </si>
  <si>
    <t>трубка медная хром жесткая 1/2 вн-М10 80cм (1/50шт)</t>
  </si>
  <si>
    <t>602.44 руб.</t>
  </si>
  <si>
    <t>GPS-150017</t>
  </si>
  <si>
    <t>PV15</t>
  </si>
  <si>
    <t>соединитель для жесткой подводки 1/2нар х 10мм</t>
  </si>
  <si>
    <t>144.29 руб.</t>
  </si>
  <si>
    <t>GPS-150018</t>
  </si>
  <si>
    <t>PV16</t>
  </si>
  <si>
    <t>соединитель для жесткой подводки 1/2вн х 10мм</t>
  </si>
  <si>
    <t>181.48 руб.</t>
  </si>
  <si>
    <t>GPS-150019</t>
  </si>
  <si>
    <t>PV17</t>
  </si>
  <si>
    <t>угольник для жесткой подводки 1/2вн х 10мм</t>
  </si>
  <si>
    <t>212.71 руб.</t>
  </si>
  <si>
    <t>GPS-150020</t>
  </si>
  <si>
    <t>PV18</t>
  </si>
  <si>
    <t>угольник для жесткой подводки 1/2нар х 10мм</t>
  </si>
  <si>
    <t>Гибкая подводка для смесителей VALTEC</t>
  </si>
  <si>
    <t>VLC-1213001</t>
  </si>
  <si>
    <t>VTf.003.IS.0418030</t>
  </si>
  <si>
    <t>г/п для воды М10х18 - G1/2" 30см Гайка-Н.сталь/ниппель-Н.сталь  (10 /360шт)</t>
  </si>
  <si>
    <t>114.00 руб.</t>
  </si>
  <si>
    <t>VLC-1213002</t>
  </si>
  <si>
    <t>VTf.003.IS.0418040</t>
  </si>
  <si>
    <t>г/п для воды М10х18 - G1/2" 40см Гайка-Н.сталь/ниппель-Н.сталь  (10 /300шт)</t>
  </si>
  <si>
    <t>VLC-1213003</t>
  </si>
  <si>
    <t>VTf.003.IS.0418050</t>
  </si>
  <si>
    <t>г/п для воды М10х18 - G1/2" 50см Гайка-Н.сталь/ниппель-Н.сталь  (10 /240шт)</t>
  </si>
  <si>
    <t>126.00 руб.</t>
  </si>
  <si>
    <t>VLC-1213004</t>
  </si>
  <si>
    <t>VTf.003.IS.0418060</t>
  </si>
  <si>
    <t>г/п для воды М10х18 - G1/2" 60см Гайка-Н.сталь/ниппель-Н.сталь  (10 /200шт)</t>
  </si>
  <si>
    <t>156.00 руб.</t>
  </si>
  <si>
    <t>VLC-1213005</t>
  </si>
  <si>
    <t>VTf.003.IS.0418080</t>
  </si>
  <si>
    <t>г/п для воды М10х18 - G1/2" 80см Гайка-Н.сталь/ниппель-Н.сталь  (10 /120шт)</t>
  </si>
  <si>
    <t>153.00 руб.</t>
  </si>
  <si>
    <t>VLC-1213006</t>
  </si>
  <si>
    <t>VTf.003.IS.0418100</t>
  </si>
  <si>
    <t>г/п для воды М10х18 - G1/2" 100см Гайка-Н.сталь/ниппель-Н.сталь  (10 /100шт)</t>
  </si>
  <si>
    <t>VLC-1213007</t>
  </si>
  <si>
    <t>VTf.003.IS.0418120</t>
  </si>
  <si>
    <t>г/п для воды М10х18 - G1/2" 120см Гайка-Н.сталь/ниппель-Н.сталь (10 /80шт)</t>
  </si>
  <si>
    <t>221.00 руб.</t>
  </si>
  <si>
    <t>VLC-1213008</t>
  </si>
  <si>
    <t>VTf.003.IS.0418150</t>
  </si>
  <si>
    <t>г/п для воды М10х18 - G1/2" 150см Гайка-Н.сталь/ниппель-Н.сталь (10 /70шт)</t>
  </si>
  <si>
    <t>VLC-1213009</t>
  </si>
  <si>
    <t>VTf.004.IS.0435030</t>
  </si>
  <si>
    <t>г/п для воды М10х35 - G1/2" 30см Гайка-Н.сталь/ниппель-Н.сталь (10 /360шт)</t>
  </si>
  <si>
    <t>129.00 руб.</t>
  </si>
  <si>
    <t>VLC-1213010</t>
  </si>
  <si>
    <t>VTf.004.IS.0435040</t>
  </si>
  <si>
    <t>г/п для воды М10х35 - G1/2" 40см Гайка-Н.сталь/ниппель-Н.сталь   (10 /300шт)</t>
  </si>
  <si>
    <t>137.00 руб.</t>
  </si>
  <si>
    <t>VLC-1213011</t>
  </si>
  <si>
    <t>VTf.004.IS.0435050</t>
  </si>
  <si>
    <t>г/п для воды М10х35 - G1/2" 50см Гайка-Н.сталь/ниппель-Н.сталь   (10 /240шт)</t>
  </si>
  <si>
    <t>140.00 руб.</t>
  </si>
  <si>
    <t>VLC-1213012</t>
  </si>
  <si>
    <t>VTf.004.IS.0435060</t>
  </si>
  <si>
    <t>г/п для воды М10х35 - G1/2" 60см Гайка-Н.сталь/ниппель-Н.сталь  (10 /200шт)</t>
  </si>
  <si>
    <t>139.00 руб.</t>
  </si>
  <si>
    <t>VLC-1213013</t>
  </si>
  <si>
    <t>VTf.004.IS.0435080</t>
  </si>
  <si>
    <t>г/п для воды М10х35 - G1/2" 80см Гайка-Н.сталь/ниппель-Н.сталь  (10 /120шт)</t>
  </si>
  <si>
    <t>158.00 руб.</t>
  </si>
  <si>
    <t>VLC-1213014</t>
  </si>
  <si>
    <t>VTf.004.IS.0435100</t>
  </si>
  <si>
    <t>г/п для воды М10х35 - G1/2" 100см Гайка-Н.сталь/ниппель-Н.сталь  (10 /100шт)</t>
  </si>
  <si>
    <t>198.00 руб.</t>
  </si>
  <si>
    <t>VLC-1213015</t>
  </si>
  <si>
    <t>VTf.004.IS.0435120</t>
  </si>
  <si>
    <t>г/п для воды М10х35 - G1/2" 120см Гайка-Н.сталь/ниппель-Н.сталь (10 /80шт)</t>
  </si>
  <si>
    <t>222.00 руб.</t>
  </si>
  <si>
    <t>VLC-1213016</t>
  </si>
  <si>
    <t>VTf.004.IS.0435150</t>
  </si>
  <si>
    <t>г/п для воды М10х35 - G1/2" 150см Гайка-Н.сталь/ниппель-Н.сталь (10 /70шт)</t>
  </si>
  <si>
    <t>272.00 руб.</t>
  </si>
  <si>
    <t>Комплект гибкой подводки для смесителя VIEIR с внешним силиконовым слоем</t>
  </si>
  <si>
    <t>GPS-170002</t>
  </si>
  <si>
    <t>BZEJ40</t>
  </si>
  <si>
    <t>Комплект подводки для смесителя 40см нержавейка в СИЛИКОН покрытии VIEIR (5/75шт)</t>
  </si>
  <si>
    <t>159.16 руб.</t>
  </si>
  <si>
    <t>GPS-170003</t>
  </si>
  <si>
    <t>BZEJ50</t>
  </si>
  <si>
    <t>Комплект подводки для смесителя 50см нержавейка в СИЛИКОН покрытии VIEIR (5/75шт)</t>
  </si>
  <si>
    <t>GPS-170004</t>
  </si>
  <si>
    <t>BZEJ60</t>
  </si>
  <si>
    <t>Комплект подводки для смесителя 60см нержавейка в СИЛИКОН покрытии VIEIR (5/75шт)</t>
  </si>
  <si>
    <t>194.86 руб.</t>
  </si>
  <si>
    <t>GPS-170005</t>
  </si>
  <si>
    <t>BZEJ80</t>
  </si>
  <si>
    <t>Комплект подводки для смесителя 80см нержавейка в СИЛИКОН покрытии VIEIR (5/50шт)</t>
  </si>
  <si>
    <t>232.05 руб.</t>
  </si>
  <si>
    <t>GPS-170006</t>
  </si>
  <si>
    <t>BZEJ100</t>
  </si>
  <si>
    <t>Комплект подводки для смесителя 100см нержавейка в СИЛИКОН покрытии VIEIR (5/50шт)</t>
  </si>
  <si>
    <t>269.24 руб.</t>
  </si>
  <si>
    <t>GPS-170007</t>
  </si>
  <si>
    <t>BZEJ120</t>
  </si>
  <si>
    <t>Комплект подводки для смесителя 120см нержавейка в СИЛИКОН покрытии VIEIR (5/25шт)</t>
  </si>
  <si>
    <t>306.43 руб.</t>
  </si>
  <si>
    <t>GPS-170008</t>
  </si>
  <si>
    <t>BZEJ150</t>
  </si>
  <si>
    <t>Комплект подводки для смесителя 150см нержавейка в СИЛИКОН покрытии VIEIR (5/25шт)</t>
  </si>
  <si>
    <t>359.98 руб.</t>
  </si>
  <si>
    <t>Комплект гибкой подводки PEX для смесителя VER-PRO</t>
  </si>
  <si>
    <t>GPS-190001</t>
  </si>
  <si>
    <t>VP40J</t>
  </si>
  <si>
    <t>Подводка PEX для смесителя 40 см  "VER-PRO" (135/5пар)</t>
  </si>
  <si>
    <t>242.46 руб.</t>
  </si>
  <si>
    <t>GPS-190002</t>
  </si>
  <si>
    <t>VP50J</t>
  </si>
  <si>
    <t>Подводка PEX для смесителя 50 см  "VER-PRO" (105/5пар)</t>
  </si>
  <si>
    <t>261.80 руб.</t>
  </si>
  <si>
    <t>GPS-190003</t>
  </si>
  <si>
    <t>VP60J</t>
  </si>
  <si>
    <t>Подводка PEX для смесителя 60 см  "VER-PRO" (135/5пар)</t>
  </si>
  <si>
    <t>282.63 руб.</t>
  </si>
  <si>
    <t>GPS-190004</t>
  </si>
  <si>
    <t>VP80J</t>
  </si>
  <si>
    <t>Подводка PEX для смесителя 80 см  "VER-PRO" (105/5пар)</t>
  </si>
  <si>
    <t>321.30 руб.</t>
  </si>
  <si>
    <t>GPS-190005</t>
  </si>
  <si>
    <t>VP100J</t>
  </si>
  <si>
    <t>Подводка PEX для смесителя 100 см  "VER-PRO" (105/5пар)</t>
  </si>
  <si>
    <t>GPS-190006</t>
  </si>
  <si>
    <t>VP150J</t>
  </si>
  <si>
    <t>Подводка PEX для смесителя 150 см  "VER-PRO" (35/5пар)</t>
  </si>
  <si>
    <t>GPS-190007</t>
  </si>
  <si>
    <t>VP200J</t>
  </si>
  <si>
    <t>Подводка PEX для смесителя 200 см  "VER-PRO" (25/5пар)</t>
  </si>
  <si>
    <t>499.80 руб.</t>
  </si>
  <si>
    <t>Трубки капилярные</t>
  </si>
  <si>
    <t>GPS-410001</t>
  </si>
  <si>
    <t>трубка капиллярная ПВХ (прозр.), бухта 50м 6х9 мм</t>
  </si>
  <si>
    <t>1 397.57 руб.</t>
  </si>
  <si>
    <t>бух</t>
  </si>
  <si>
    <t>GPS-410002</t>
  </si>
  <si>
    <t>трубка капиллярная ПВХ (прозр.), бухта 50м 8х11 мм</t>
  </si>
  <si>
    <t>1 824.95 руб.</t>
  </si>
  <si>
    <t>GPS-410003</t>
  </si>
  <si>
    <t>трубка капиллярная ПВХ (прозр.), бухта 50м 10х14мм</t>
  </si>
  <si>
    <t>2 553.74 руб.</t>
  </si>
  <si>
    <t>GPS-410004</t>
  </si>
  <si>
    <t>трубка ПВХ однослойная (пищевая) 4х6мм бухта 200 м</t>
  </si>
  <si>
    <t>2 125.00 руб.</t>
  </si>
  <si>
    <t>GPS-410005</t>
  </si>
  <si>
    <t>трубка ПВХ однослойная (пищевая) 6х9мм бухта 200 м</t>
  </si>
  <si>
    <t>0.00 руб.</t>
  </si>
  <si>
    <t>GPS-410006</t>
  </si>
  <si>
    <t>трубка ПВХ однослойная (пищевая) 7х12мм бухта 50 м</t>
  </si>
  <si>
    <t>2 407.71 руб.</t>
  </si>
  <si>
    <t>GPS-410007</t>
  </si>
  <si>
    <t>трубка ПВХ однослойная (пищевая) 8х11мм бухта 100 м</t>
  </si>
  <si>
    <t>GPS-410008</t>
  </si>
  <si>
    <t>трубка ПВХ однослойная (пищевая) 10х14мм бухта 100 м</t>
  </si>
  <si>
    <t>GPS-410009</t>
  </si>
  <si>
    <t>трубка ПВХ однослойная (пищевая) 12х16мм бухта 100 м</t>
  </si>
  <si>
    <t>GPS-410010</t>
  </si>
  <si>
    <t>трубка ПВХ однослойная (пищевая) 14х18мм бухта 100 м</t>
  </si>
  <si>
    <t>GPS-410011</t>
  </si>
  <si>
    <t>трубка ПВХ однослойная (пищевая) 16х20мм бухта 100 м</t>
  </si>
  <si>
    <t>Гибкая подводка ГИГАНТ</t>
  </si>
  <si>
    <t>Гибкая подводка ГИГАНТ (ZEGOR)</t>
  </si>
  <si>
    <t>ZGR-001106</t>
  </si>
  <si>
    <t>SG-018A</t>
  </si>
  <si>
    <t>Шланг ГИГАНТ угловой  18см 1"х3/4" вн-нар армированный нерж сталь</t>
  </si>
  <si>
    <t>729.19 руб.</t>
  </si>
  <si>
    <t>ZGR-001107</t>
  </si>
  <si>
    <t>SG-028A</t>
  </si>
  <si>
    <t>Шланг ГИГАНТ угловой  28см 1"х1/2" вн-нар армированный нерж сталь</t>
  </si>
  <si>
    <t>517.10 руб.</t>
  </si>
  <si>
    <t>ZGR-001108</t>
  </si>
  <si>
    <t>SG-050A</t>
  </si>
  <si>
    <t>Шланг ГИГАНТ угловой  50см 1"х1" вн-нар армированный нерж сталь</t>
  </si>
  <si>
    <t>736.43 руб.</t>
  </si>
  <si>
    <t>ZGR-001109</t>
  </si>
  <si>
    <t>SG-060A</t>
  </si>
  <si>
    <t>Шланг ГИГАНТ угловой  60см 1"х1" вн-нар армированный нерж сталь</t>
  </si>
  <si>
    <t>841.88 руб.</t>
  </si>
  <si>
    <t>ZGR-001110</t>
  </si>
  <si>
    <t>SG-080A</t>
  </si>
  <si>
    <t>Шланг ГИГАНТ угловой  80см 1"х1" вн-нар армированный нерж сталь</t>
  </si>
  <si>
    <t>947.57 руб.</t>
  </si>
  <si>
    <t>ZGR-001144</t>
  </si>
  <si>
    <t>SG-026A</t>
  </si>
  <si>
    <t>Шланг ГИГАНТ угловой  26см 1"х1/2" вн-нар армированный нерж сталь</t>
  </si>
  <si>
    <t>503.22 руб.</t>
  </si>
  <si>
    <t>ZGR-001206</t>
  </si>
  <si>
    <t>SG-030A</t>
  </si>
  <si>
    <t>Шланг ГИГАНТ угловой  30см 1"х1/2" вн-нар армированный нерж сталь (1/100шт)</t>
  </si>
  <si>
    <t>670.21 руб.</t>
  </si>
  <si>
    <t>ZGR-001207</t>
  </si>
  <si>
    <t>SG-042A</t>
  </si>
  <si>
    <t>Шланг ГИГАНТ угловой  42см 1"х1" вн-нар армированный нерж сталь (1/70шт)</t>
  </si>
  <si>
    <t>770.44 руб.</t>
  </si>
  <si>
    <t>Гибкая подводка ГИГАНТ (VIEIR)</t>
  </si>
  <si>
    <t>GPS-120033</t>
  </si>
  <si>
    <t>BZCN50</t>
  </si>
  <si>
    <t>подводка ГИГАНТ 50см 1" вн-вн (1/25шт)</t>
  </si>
  <si>
    <t>655.99 руб.</t>
  </si>
  <si>
    <t>GPS-120034</t>
  </si>
  <si>
    <t>BZCN60</t>
  </si>
  <si>
    <t>подводка ГИГАНТ 60см 1" вн-вн (1/25шт)</t>
  </si>
  <si>
    <t>711.03 руб.</t>
  </si>
  <si>
    <t>GPS-120035</t>
  </si>
  <si>
    <t>BZCN80</t>
  </si>
  <si>
    <t>подводка ГИГАНТ 80см 1" вн-вн (1/25шт)</t>
  </si>
  <si>
    <t>816.64 руб.</t>
  </si>
  <si>
    <t>GPS-120036</t>
  </si>
  <si>
    <t>BZCN100</t>
  </si>
  <si>
    <t>подводка ГИГАНТ 100см 1" вн-вн (1/25шт)</t>
  </si>
  <si>
    <t>922.25 руб.</t>
  </si>
  <si>
    <t>GPS-120037</t>
  </si>
  <si>
    <t>BZCN120</t>
  </si>
  <si>
    <t>подводка ГИГАНТ 120см 1" вн-вн (1/25шт)</t>
  </si>
  <si>
    <t>1 029.35 руб.</t>
  </si>
  <si>
    <t>GPS-120038</t>
  </si>
  <si>
    <t>BZCN150</t>
  </si>
  <si>
    <t>подводка ГИГАНТ 150см 1" вн-вн (1/25шт)</t>
  </si>
  <si>
    <t>1 187.03 руб.</t>
  </si>
  <si>
    <t>GPS-120039</t>
  </si>
  <si>
    <t>BZCN200</t>
  </si>
  <si>
    <t>подводка ГИГАНТ 200см 1" вн-вн (1/25шт)</t>
  </si>
  <si>
    <t>1 450.31 руб.</t>
  </si>
  <si>
    <t>GPS-120040</t>
  </si>
  <si>
    <t>BZCW50</t>
  </si>
  <si>
    <t>подводка ГИГАНТ 50см 1" вн-нар (1/25шт)</t>
  </si>
  <si>
    <t>647.06 руб.</t>
  </si>
  <si>
    <t>GPS-120041</t>
  </si>
  <si>
    <t>BZCW60</t>
  </si>
  <si>
    <t>подводка ГИГАНТ 60см 1" вн-нар (1/25шт)</t>
  </si>
  <si>
    <t>700.61 руб.</t>
  </si>
  <si>
    <t>GPS-120042</t>
  </si>
  <si>
    <t>BZCW80</t>
  </si>
  <si>
    <t>подводка ГИГАНТ 80см 1" вн-нар (1/25шт)</t>
  </si>
  <si>
    <t>804.74 руб.</t>
  </si>
  <si>
    <t>GPS-120043</t>
  </si>
  <si>
    <t>BZCW100</t>
  </si>
  <si>
    <t>подводка ГИГАНТ 100см 1" вн-нар (1/25шт)</t>
  </si>
  <si>
    <t>910.35 руб.</t>
  </si>
  <si>
    <t>GPS-120044</t>
  </si>
  <si>
    <t>BZCW120</t>
  </si>
  <si>
    <t>подводка ГИГАНТ 120см 1" вн-нар (1/25шт)</t>
  </si>
  <si>
    <t>1 015.96 руб.</t>
  </si>
  <si>
    <t>GPS-120045</t>
  </si>
  <si>
    <t>BZCW150</t>
  </si>
  <si>
    <t>подводка ГИГАНТ 150см 1" вн-нар (1/25шт)</t>
  </si>
  <si>
    <t>1 173.64 руб.</t>
  </si>
  <si>
    <t>GPS-120046</t>
  </si>
  <si>
    <t>BZCW200</t>
  </si>
  <si>
    <t>подводка ГИГАНТ 200см 1" вн-нар (1/25шт)</t>
  </si>
  <si>
    <t>1 439.90 руб.</t>
  </si>
  <si>
    <t>GPS-120047</t>
  </si>
  <si>
    <t>BZLN60</t>
  </si>
  <si>
    <t>подводка угловая ГИГАНТ 60см 1" вн-вн (1/25шт)</t>
  </si>
  <si>
    <t>760.11 руб.</t>
  </si>
  <si>
    <t>GPS-120048</t>
  </si>
  <si>
    <t>BZLN80</t>
  </si>
  <si>
    <t>подводка угловая ГИГАНТ 80см 1" вн-вн (1/25шт)</t>
  </si>
  <si>
    <t>868.70 руб.</t>
  </si>
  <si>
    <t>GPS-120049</t>
  </si>
  <si>
    <t>BZLN100</t>
  </si>
  <si>
    <t>подводка угловая ГИГАНТ 100см 1" вн-вн (1/25шт)</t>
  </si>
  <si>
    <t>975.80 руб.</t>
  </si>
  <si>
    <t>GPS-120050</t>
  </si>
  <si>
    <t>BZLN120</t>
  </si>
  <si>
    <t>подводка угловая ГИГАНТ 120см 1" вн-вн (1/25шт)</t>
  </si>
  <si>
    <t>1 076.95 руб.</t>
  </si>
  <si>
    <t>GPS-120051</t>
  </si>
  <si>
    <t>BZLW60</t>
  </si>
  <si>
    <t>подводка угловая ГИГАНТ 60см 1" вн-нар (1/25шт)</t>
  </si>
  <si>
    <t>749.70 руб.</t>
  </si>
  <si>
    <t>GPS-120052</t>
  </si>
  <si>
    <t>BZLW80</t>
  </si>
  <si>
    <t>подводка угловая ГИГАНТ 80см 1" вн-нар (1/25шт)</t>
  </si>
  <si>
    <t>858.29 руб.</t>
  </si>
  <si>
    <t>GPS-120053</t>
  </si>
  <si>
    <t>BZLW100</t>
  </si>
  <si>
    <t>подводка угловая ГИГАНТ 100см 1" вн-нар (1/25шт)</t>
  </si>
  <si>
    <t>963.90 руб.</t>
  </si>
  <si>
    <t>GPS-120054</t>
  </si>
  <si>
    <t>BZLW120</t>
  </si>
  <si>
    <t>подводка угловая ГИГАНТ 120см 1" вн-нар (1/25шт)</t>
  </si>
  <si>
    <t>1 073.98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</si>
</sst>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26078fc_f544_11ef_a6e5_047c1617b143_444b1d0b_5a46_11f0_a775_047c1617b1431.jpeg"/><Relationship Id="rId2" Type="http://schemas.openxmlformats.org/officeDocument/2006/relationships/image" Target="../media/526078fe_f544_11ef_a6e5_047c1617b143_444b1d0e_5a46_11f0_a775_047c1617b1432.jpeg"/><Relationship Id="rId3" Type="http://schemas.openxmlformats.org/officeDocument/2006/relationships/image" Target="../media/52607900_f544_11ef_a6e5_047c1617b143_444b1d11_5a46_11f0_a775_047c1617b1433.jpeg"/><Relationship Id="rId4" Type="http://schemas.openxmlformats.org/officeDocument/2006/relationships/image" Target="../media/52607902_f544_11ef_a6e5_047c1617b143_444b1d14_5a46_11f0_a775_047c1617b1434.jpeg"/><Relationship Id="rId5" Type="http://schemas.openxmlformats.org/officeDocument/2006/relationships/image" Target="../media/52607904_f544_11ef_a6e5_047c1617b143_444b1d17_5a46_11f0_a775_047c1617b1435.jpeg"/><Relationship Id="rId6" Type="http://schemas.openxmlformats.org/officeDocument/2006/relationships/image" Target="../media/52607906_f544_11ef_a6e5_047c1617b143_444b1d1a_5a46_11f0_a775_047c1617b1436.jpeg"/><Relationship Id="rId7" Type="http://schemas.openxmlformats.org/officeDocument/2006/relationships/image" Target="../media/52607908_f544_11ef_a6e5_047c1617b143_444b1d1d_5a46_11f0_a775_047c1617b1437.jpeg"/><Relationship Id="rId8" Type="http://schemas.openxmlformats.org/officeDocument/2006/relationships/image" Target="../media/5260790a_f544_11ef_a6e5_047c1617b143_444b1d20_5a46_11f0_a775_047c1617b1438.jpeg"/><Relationship Id="rId9" Type="http://schemas.openxmlformats.org/officeDocument/2006/relationships/image" Target="../media/5260790c_f544_11ef_a6e5_047c1617b143_444b1d23_5a46_11f0_a775_047c1617b1439.jpeg"/><Relationship Id="rId10" Type="http://schemas.openxmlformats.org/officeDocument/2006/relationships/image" Target="../media/3c8d8d10_68f5_11ea_8111_003048fd731b_3d7c0712_0312_11ef_a5a4_047c1617b14310.jpeg"/><Relationship Id="rId11" Type="http://schemas.openxmlformats.org/officeDocument/2006/relationships/image" Target="../media/5260790e_f544_11ef_a6e5_047c1617b143_444b1d26_5a46_11f0_a775_047c1617b14311.jpeg"/><Relationship Id="rId12" Type="http://schemas.openxmlformats.org/officeDocument/2006/relationships/image" Target="../media/52607910_f544_11ef_a6e5_047c1617b143_444b1d27_5a46_11f0_a775_047c1617b14312.jpeg"/><Relationship Id="rId13" Type="http://schemas.openxmlformats.org/officeDocument/2006/relationships/image" Target="../media/74eb66fa_f548_11ef_a6e5_047c1617b143_444b1d28_5a46_11f0_a775_047c1617b14313.jpeg"/><Relationship Id="rId14" Type="http://schemas.openxmlformats.org/officeDocument/2006/relationships/image" Target="../media/74eb66fc_f548_11ef_a6e5_047c1617b143_444b1d29_5a46_11f0_a775_047c1617b14314.jpeg"/><Relationship Id="rId15" Type="http://schemas.openxmlformats.org/officeDocument/2006/relationships/image" Target="../media/74eb66fe_f548_11ef_a6e5_047c1617b143_444b1d2a_5a46_11f0_a775_047c1617b14315.jpeg"/><Relationship Id="rId16" Type="http://schemas.openxmlformats.org/officeDocument/2006/relationships/image" Target="../media/74eb6700_f548_11ef_a6e5_047c1617b143_444b1d2b_5a46_11f0_a775_047c1617b14316.jpeg"/><Relationship Id="rId17" Type="http://schemas.openxmlformats.org/officeDocument/2006/relationships/image" Target="../media/74eb6702_f548_11ef_a6e5_047c1617b143_444b1d2c_5a46_11f0_a775_047c1617b14317.jpeg"/><Relationship Id="rId18" Type="http://schemas.openxmlformats.org/officeDocument/2006/relationships/image" Target="../media/74eb6704_f548_11ef_a6e5_047c1617b143_444b1d2d_5a46_11f0_a775_047c1617b14318.jpeg"/><Relationship Id="rId19" Type="http://schemas.openxmlformats.org/officeDocument/2006/relationships/image" Target="../media/74eb6706_f548_11ef_a6e5_047c1617b143_444b1d2e_5a46_11f0_a775_047c1617b14319.jpeg"/><Relationship Id="rId20" Type="http://schemas.openxmlformats.org/officeDocument/2006/relationships/image" Target="../media/351c6a50_86a6_11e9_8101_003048fd731b_46b00d10_57f4_11ea_810f_003048fd731b20.jpeg"/><Relationship Id="rId21" Type="http://schemas.openxmlformats.org/officeDocument/2006/relationships/image" Target="../media/351c6a52_86a6_11e9_8101_003048fd731b_46b00d11_57f4_11ea_810f_003048fd731b21.jpeg"/><Relationship Id="rId22" Type="http://schemas.openxmlformats.org/officeDocument/2006/relationships/image" Target="../media/351c6a54_86a6_11e9_8101_003048fd731b_46b00d12_57f4_11ea_810f_003048fd731b22.jpeg"/><Relationship Id="rId23" Type="http://schemas.openxmlformats.org/officeDocument/2006/relationships/image" Target="../media/351c6a56_86a6_11e9_8101_003048fd731b_46b00d13_57f4_11ea_810f_003048fd731b23.jpeg"/><Relationship Id="rId24" Type="http://schemas.openxmlformats.org/officeDocument/2006/relationships/image" Target="../media/3c8d8d1e_68f5_11ea_8111_003048fd731b_3d7c0722_0312_11ef_a5a4_047c1617b14324.jpeg"/><Relationship Id="rId25" Type="http://schemas.openxmlformats.org/officeDocument/2006/relationships/image" Target="../media/3c8d8d22_68f5_11ea_8111_003048fd731b_3d7c0726_0312_11ef_a5a4_047c1617b14325.jpeg"/><Relationship Id="rId26" Type="http://schemas.openxmlformats.org/officeDocument/2006/relationships/image" Target="../media/3c8d8d24_68f5_11ea_8111_003048fd731b_3d7c0728_0312_11ef_a5a4_047c1617b14326.jpeg"/><Relationship Id="rId27" Type="http://schemas.openxmlformats.org/officeDocument/2006/relationships/image" Target="../media/2e019e68_86a6_11e9_8101_003048fd731b_0e51a37f_27b2_11ed_a30e_00259070b48727.jpeg"/><Relationship Id="rId28" Type="http://schemas.openxmlformats.org/officeDocument/2006/relationships/image" Target="../media/2e019e6c_86a6_11e9_8101_003048fd731b_0e51a386_27b2_11ed_a30e_00259070b48728.jpeg"/><Relationship Id="rId29" Type="http://schemas.openxmlformats.org/officeDocument/2006/relationships/image" Target="../media/2e019e70_86a6_11e9_8101_003048fd731b_0e51a38d_27b2_11ed_a30e_00259070b48729.jpeg"/><Relationship Id="rId30" Type="http://schemas.openxmlformats.org/officeDocument/2006/relationships/image" Target="../media/2e019e74_86a6_11e9_8101_003048fd731b_0e51a394_27b2_11ed_a30e_00259070b48730.jpeg"/><Relationship Id="rId31" Type="http://schemas.openxmlformats.org/officeDocument/2006/relationships/image" Target="../media/2e019e78_86a6_11e9_8101_003048fd731b_0e51a39b_27b2_11ed_a30e_00259070b48731.jpeg"/><Relationship Id="rId32" Type="http://schemas.openxmlformats.org/officeDocument/2006/relationships/image" Target="../media/2e019e7c_86a6_11e9_8101_003048fd731b_884a9c95_27b2_11ed_a30e_00259070b48732.jpeg"/><Relationship Id="rId33" Type="http://schemas.openxmlformats.org/officeDocument/2006/relationships/image" Target="../media/2e019e80_86a6_11e9_8101_003048fd731b_884a9c9c_27b2_11ed_a30e_00259070b48733.jpeg"/><Relationship Id="rId34" Type="http://schemas.openxmlformats.org/officeDocument/2006/relationships/image" Target="../media/2e019e84_86a6_11e9_8101_003048fd731b_884a9ca3_27b2_11ed_a30e_00259070b48734.jpeg"/><Relationship Id="rId35" Type="http://schemas.openxmlformats.org/officeDocument/2006/relationships/image" Target="../media/2e019e88_86a6_11e9_8101_003048fd731b_884a9caa_27b2_11ed_a30e_00259070b48735.jpeg"/><Relationship Id="rId36" Type="http://schemas.openxmlformats.org/officeDocument/2006/relationships/image" Target="../media/2e019e8c_86a6_11e9_8101_003048fd731b_884a9cb1_27b2_11ed_a30e_00259070b48736.jpeg"/><Relationship Id="rId37" Type="http://schemas.openxmlformats.org/officeDocument/2006/relationships/image" Target="../media/2e019e90_86a6_11e9_8101_003048fd731b_884a9cb8_27b2_11ed_a30e_00259070b48737.jpeg"/><Relationship Id="rId38" Type="http://schemas.openxmlformats.org/officeDocument/2006/relationships/image" Target="../media/2e019e94_86a6_11e9_8101_003048fd731b_3d7c06ce_0312_11ef_a5a4_047c1617b14338.jpeg"/><Relationship Id="rId39" Type="http://schemas.openxmlformats.org/officeDocument/2006/relationships/image" Target="../media/2e019e98_86a6_11e9_8101_003048fd731b_3d7c06cf_0312_11ef_a5a4_047c1617b14339.jpeg"/><Relationship Id="rId40" Type="http://schemas.openxmlformats.org/officeDocument/2006/relationships/image" Target="../media/2e019e9c_86a6_11e9_8101_003048fd731b_3d7c06d0_0312_11ef_a5a4_047c1617b14340.jpeg"/><Relationship Id="rId41" Type="http://schemas.openxmlformats.org/officeDocument/2006/relationships/image" Target="../media/2e019ea0_86a6_11e9_8101_003048fd731b_3d7c06d1_0312_11ef_a5a4_047c1617b14341.jpeg"/><Relationship Id="rId42" Type="http://schemas.openxmlformats.org/officeDocument/2006/relationships/image" Target="../media/2e019ea4_86a6_11e9_8101_003048fd731b_3d7c06d2_0312_11ef_a5a4_047c1617b14342.jpeg"/><Relationship Id="rId43" Type="http://schemas.openxmlformats.org/officeDocument/2006/relationships/image" Target="../media/2e019ea8_86a6_11e9_8101_003048fd731b_3d7c06d3_0312_11ef_a5a4_047c1617b14343.jpeg"/><Relationship Id="rId44" Type="http://schemas.openxmlformats.org/officeDocument/2006/relationships/image" Target="../media/2e019eac_86a6_11e9_8101_003048fd731b_3d7c06d4_0312_11ef_a5a4_047c1617b14344.jpeg"/><Relationship Id="rId45" Type="http://schemas.openxmlformats.org/officeDocument/2006/relationships/image" Target="../media/2e019eb0_86a6_11e9_8101_003048fd731b_3d7c06d5_0312_11ef_a5a4_047c1617b14345.jpeg"/><Relationship Id="rId46" Type="http://schemas.openxmlformats.org/officeDocument/2006/relationships/image" Target="../media/2e019eb4_86a6_11e9_8101_003048fd731b_3d7c06d6_0312_11ef_a5a4_047c1617b14346.jpeg"/><Relationship Id="rId47" Type="http://schemas.openxmlformats.org/officeDocument/2006/relationships/image" Target="../media/2e019eb8_86a6_11e9_8101_003048fd731b_3d7c06d7_0312_11ef_a5a4_047c1617b14347.jpeg"/><Relationship Id="rId48" Type="http://schemas.openxmlformats.org/officeDocument/2006/relationships/image" Target="../media/2e019ebc_86a6_11e9_8101_003048fd731b_3d7c06d8_0312_11ef_a5a4_047c1617b14348.jpeg"/><Relationship Id="rId49" Type="http://schemas.openxmlformats.org/officeDocument/2006/relationships/image" Target="../media/2e019ec0_86a6_11e9_8101_003048fd731b_ac993dba_476f_11ea_810f_003048fd731b49.jpeg"/><Relationship Id="rId50" Type="http://schemas.openxmlformats.org/officeDocument/2006/relationships/image" Target="../media/2e019ec2_86a6_11e9_8101_003048fd731b_ac993dc0_476f_11ea_810f_003048fd731b50.jpeg"/><Relationship Id="rId51" Type="http://schemas.openxmlformats.org/officeDocument/2006/relationships/image" Target="../media/2e019ec4_86a6_11e9_8101_003048fd731b_ac993dc6_476f_11ea_810f_003048fd731b51.jpeg"/><Relationship Id="rId52" Type="http://schemas.openxmlformats.org/officeDocument/2006/relationships/image" Target="../media/2e019ec6_86a6_11e9_8101_003048fd731b_ac993dc8_476f_11ea_810f_003048fd731b52.jpeg"/><Relationship Id="rId53" Type="http://schemas.openxmlformats.org/officeDocument/2006/relationships/image" Target="../media/2e019ec8_86a6_11e9_8101_003048fd731b_ac993dca_476f_11ea_810f_003048fd731b53.jpeg"/><Relationship Id="rId54" Type="http://schemas.openxmlformats.org/officeDocument/2006/relationships/image" Target="../media/2e019eca_86a6_11e9_8101_003048fd731b_ac993dcc_476f_11ea_810f_003048fd731b54.jpeg"/><Relationship Id="rId55" Type="http://schemas.openxmlformats.org/officeDocument/2006/relationships/image" Target="../media/2e019ecc_86a6_11e9_8101_003048fd731b_ac993db0_476f_11ea_810f_003048fd731b55.jpeg"/><Relationship Id="rId56" Type="http://schemas.openxmlformats.org/officeDocument/2006/relationships/image" Target="../media/2e019ece_86a6_11e9_8101_003048fd731b_ac993db2_476f_11ea_810f_003048fd731b56.jpeg"/><Relationship Id="rId57" Type="http://schemas.openxmlformats.org/officeDocument/2006/relationships/image" Target="../media/2e019ed0_86a6_11e9_8101_003048fd731b_ac993db4_476f_11ea_810f_003048fd731b57.jpeg"/><Relationship Id="rId58" Type="http://schemas.openxmlformats.org/officeDocument/2006/relationships/image" Target="../media/2e019ed4_86a6_11e9_8101_003048fd731b_ac993db8_476f_11ea_810f_003048fd731b58.jpeg"/><Relationship Id="rId59" Type="http://schemas.openxmlformats.org/officeDocument/2006/relationships/image" Target="../media/2e019ed8_86a6_11e9_8101_003048fd731b_ac993dbe_476f_11ea_810f_003048fd731b59.jpeg"/><Relationship Id="rId60" Type="http://schemas.openxmlformats.org/officeDocument/2006/relationships/image" Target="../media/2e019edc_86a6_11e9_8101_003048fd731b_ac993dc4_476f_11ea_810f_003048fd731b60.jpeg"/><Relationship Id="rId61" Type="http://schemas.openxmlformats.org/officeDocument/2006/relationships/image" Target="../media/2e019ede_86a6_11e9_8101_003048fd731b_ac993dbb_476f_11ea_810f_003048fd731b61.jpeg"/><Relationship Id="rId62" Type="http://schemas.openxmlformats.org/officeDocument/2006/relationships/image" Target="../media/2e019ee0_86a6_11e9_8101_003048fd731b_ac993dc1_476f_11ea_810f_003048fd731b62.jpeg"/><Relationship Id="rId63" Type="http://schemas.openxmlformats.org/officeDocument/2006/relationships/image" Target="../media/2e019ee2_86a6_11e9_8101_003048fd731b_ac993dc7_476f_11ea_810f_003048fd731b63.jpeg"/><Relationship Id="rId64" Type="http://schemas.openxmlformats.org/officeDocument/2006/relationships/image" Target="../media/2e019ee4_86a6_11e9_8101_003048fd731b_ac993dc9_476f_11ea_810f_003048fd731b64.jpeg"/><Relationship Id="rId65" Type="http://schemas.openxmlformats.org/officeDocument/2006/relationships/image" Target="../media/2e019ee6_86a6_11e9_8101_003048fd731b_ac993dcb_476f_11ea_810f_003048fd731b65.jpeg"/><Relationship Id="rId66" Type="http://schemas.openxmlformats.org/officeDocument/2006/relationships/image" Target="../media/2e019ee8_86a6_11e9_8101_003048fd731b_ac993dcd_476f_11ea_810f_003048fd731b66.jpeg"/><Relationship Id="rId67" Type="http://schemas.openxmlformats.org/officeDocument/2006/relationships/image" Target="../media/2e019eea_86a6_11e9_8101_003048fd731b_ac993db1_476f_11ea_810f_003048fd731b67.jpeg"/><Relationship Id="rId68" Type="http://schemas.openxmlformats.org/officeDocument/2006/relationships/image" Target="../media/2e019eec_86a6_11e9_8101_003048fd731b_ac993db3_476f_11ea_810f_003048fd731b68.jpeg"/><Relationship Id="rId69" Type="http://schemas.openxmlformats.org/officeDocument/2006/relationships/image" Target="../media/2e019eee_86a6_11e9_8101_003048fd731b_ac993db5_476f_11ea_810f_003048fd731b69.jpeg"/><Relationship Id="rId70" Type="http://schemas.openxmlformats.org/officeDocument/2006/relationships/image" Target="../media/2e019ef2_86a6_11e9_8101_003048fd731b_ac993db9_476f_11ea_810f_003048fd731b70.jpeg"/><Relationship Id="rId71" Type="http://schemas.openxmlformats.org/officeDocument/2006/relationships/image" Target="../media/2e019ef6_86a6_11e9_8101_003048fd731b_ac993dbf_476f_11ea_810f_003048fd731b71.jpeg"/><Relationship Id="rId72" Type="http://schemas.openxmlformats.org/officeDocument/2006/relationships/image" Target="../media/2e019efa_86a6_11e9_8101_003048fd731b_ac993dc5_476f_11ea_810f_003048fd731b72.jpeg"/><Relationship Id="rId73" Type="http://schemas.openxmlformats.org/officeDocument/2006/relationships/image" Target="../media/f0931118_0c72_11ec_8321_003048fd731b_3d7c06d9_0312_11ef_a5a4_047c1617b14373.jpeg"/><Relationship Id="rId74" Type="http://schemas.openxmlformats.org/officeDocument/2006/relationships/image" Target="../media/f093111a_0c72_11ec_8321_003048fd731b_3d7c06da_0312_11ef_a5a4_047c1617b14374.jpeg"/><Relationship Id="rId75" Type="http://schemas.openxmlformats.org/officeDocument/2006/relationships/image" Target="../media/e1867f35_3767_11ea_810f_003048fd731b_21d4f57d_793a_11f0_a79f_047c1617b14375.jpeg"/><Relationship Id="rId76" Type="http://schemas.openxmlformats.org/officeDocument/2006/relationships/image" Target="../media/e1867f37_3767_11ea_810f_003048fd731b_21d4f57e_793a_11f0_a79f_047c1617b14376.jpeg"/><Relationship Id="rId77" Type="http://schemas.openxmlformats.org/officeDocument/2006/relationships/image" Target="../media/e1867f39_3767_11ea_810f_003048fd731b_21d4f57f_793a_11f0_a79f_047c1617b14377.jpeg"/><Relationship Id="rId78" Type="http://schemas.openxmlformats.org/officeDocument/2006/relationships/image" Target="../media/e1867f3b_3767_11ea_810f_003048fd731b_21d4f580_793a_11f0_a79f_047c1617b14378.jpeg"/><Relationship Id="rId79" Type="http://schemas.openxmlformats.org/officeDocument/2006/relationships/image" Target="../media/e1867f3d_3767_11ea_810f_003048fd731b_21d4f581_793a_11f0_a79f_047c1617b14379.jpeg"/><Relationship Id="rId80" Type="http://schemas.openxmlformats.org/officeDocument/2006/relationships/image" Target="../media/e1867f3f_3767_11ea_810f_003048fd731b_21d4f582_793a_11f0_a79f_047c1617b14380.jpeg"/><Relationship Id="rId81" Type="http://schemas.openxmlformats.org/officeDocument/2006/relationships/image" Target="../media/e1867f41_3767_11ea_810f_003048fd731b_21d4f583_793a_11f0_a79f_047c1617b14381.jpeg"/><Relationship Id="rId82" Type="http://schemas.openxmlformats.org/officeDocument/2006/relationships/image" Target="../media/e1867f43_3767_11ea_810f_003048fd731b_21d4f584_793a_11f0_a79f_047c1617b14382.jpeg"/><Relationship Id="rId83" Type="http://schemas.openxmlformats.org/officeDocument/2006/relationships/image" Target="../media/e1867f45_3767_11ea_810f_003048fd731b_21d4f585_793a_11f0_a79f_047c1617b14383.jpeg"/><Relationship Id="rId84" Type="http://schemas.openxmlformats.org/officeDocument/2006/relationships/image" Target="../media/e1867f47_3767_11ea_810f_003048fd731b_21d4f586_793a_11f0_a79f_047c1617b14384.jpeg"/><Relationship Id="rId85" Type="http://schemas.openxmlformats.org/officeDocument/2006/relationships/image" Target="../media/e1867f49_3767_11ea_810f_003048fd731b_21d4f587_793a_11f0_a79f_047c1617b14385.jpeg"/><Relationship Id="rId86" Type="http://schemas.openxmlformats.org/officeDocument/2006/relationships/image" Target="../media/e1867f4b_3767_11ea_810f_003048fd731b_21d4f588_793a_11f0_a79f_047c1617b14386.jpeg"/><Relationship Id="rId87" Type="http://schemas.openxmlformats.org/officeDocument/2006/relationships/image" Target="../media/e1867f4d_3767_11ea_810f_003048fd731b_21d4f589_793a_11f0_a79f_047c1617b14387.jpeg"/><Relationship Id="rId88" Type="http://schemas.openxmlformats.org/officeDocument/2006/relationships/image" Target="../media/e1867f4f_3767_11ea_810f_003048fd731b_21d4f58a_793a_11f0_a79f_047c1617b14388.jpeg"/><Relationship Id="rId89" Type="http://schemas.openxmlformats.org/officeDocument/2006/relationships/image" Target="../media/e1867f51_3767_11ea_810f_003048fd731b_21d4f58b_793a_11f0_a79f_047c1617b14389.jpeg"/><Relationship Id="rId90" Type="http://schemas.openxmlformats.org/officeDocument/2006/relationships/image" Target="../media/e1867f53_3767_11ea_810f_003048fd731b_21d4f58c_793a_11f0_a79f_047c1617b14390.jpeg"/><Relationship Id="rId91" Type="http://schemas.openxmlformats.org/officeDocument/2006/relationships/image" Target="../media/e1867f55_3767_11ea_810f_003048fd731b_21d4f58d_793a_11f0_a79f_047c1617b14391.jpeg"/><Relationship Id="rId92" Type="http://schemas.openxmlformats.org/officeDocument/2006/relationships/image" Target="../media/e1867f57_3767_11ea_810f_003048fd731b_21d4f58e_793a_11f0_a79f_047c1617b14392.jpeg"/><Relationship Id="rId93" Type="http://schemas.openxmlformats.org/officeDocument/2006/relationships/image" Target="../media/e1867f59_3767_11ea_810f_003048fd731b_21d4f58f_793a_11f0_a79f_047c1617b14393.jpeg"/><Relationship Id="rId94" Type="http://schemas.openxmlformats.org/officeDocument/2006/relationships/image" Target="../media/e1867f5b_3767_11ea_810f_003048fd731b_21d4f590_793a_11f0_a79f_047c1617b14394.jpeg"/><Relationship Id="rId95" Type="http://schemas.openxmlformats.org/officeDocument/2006/relationships/image" Target="../media/64b52f83_7c9e_11ea_8111_003048fd731b_365b9be6_0312_11ef_a5a4_047c1617b14395.jpeg"/><Relationship Id="rId96" Type="http://schemas.openxmlformats.org/officeDocument/2006/relationships/image" Target="../media/64b52f85_7c9e_11ea_8111_003048fd731b_365b9be7_0312_11ef_a5a4_047c1617b14396.jpeg"/><Relationship Id="rId97" Type="http://schemas.openxmlformats.org/officeDocument/2006/relationships/image" Target="../media/64b52f87_7c9e_11ea_8111_003048fd731b_365b9be8_0312_11ef_a5a4_047c1617b14397.jpeg"/><Relationship Id="rId98" Type="http://schemas.openxmlformats.org/officeDocument/2006/relationships/image" Target="../media/64b52f89_7c9e_11ea_8111_003048fd731b_365b9be9_0312_11ef_a5a4_047c1617b14398.jpeg"/><Relationship Id="rId99" Type="http://schemas.openxmlformats.org/officeDocument/2006/relationships/image" Target="../media/64b52f8b_7c9e_11ea_8111_003048fd731b_365b9bea_0312_11ef_a5a4_047c1617b14399.jpeg"/><Relationship Id="rId100" Type="http://schemas.openxmlformats.org/officeDocument/2006/relationships/image" Target="../media/64b52f8d_7c9e_11ea_8111_003048fd731b_365b9beb_0312_11ef_a5a4_047c1617b143100.jpeg"/><Relationship Id="rId101" Type="http://schemas.openxmlformats.org/officeDocument/2006/relationships/image" Target="../media/64b52f8f_7c9e_11ea_8111_003048fd731b_365b9bec_0312_11ef_a5a4_047c1617b143101.jpeg"/><Relationship Id="rId102" Type="http://schemas.openxmlformats.org/officeDocument/2006/relationships/image" Target="../media/64b52f91_7c9e_11ea_8111_003048fd731b_365b9bed_0312_11ef_a5a4_047c1617b143102.jpeg"/><Relationship Id="rId103" Type="http://schemas.openxmlformats.org/officeDocument/2006/relationships/image" Target="../media/64b52f93_7c9e_11ea_8111_003048fd731b_365b9bee_0312_11ef_a5a4_047c1617b143103.jpeg"/><Relationship Id="rId104" Type="http://schemas.openxmlformats.org/officeDocument/2006/relationships/image" Target="../media/64b52f95_7c9e_11ea_8111_003048fd731b_365b9bef_0312_11ef_a5a4_047c1617b143104.jpeg"/><Relationship Id="rId105" Type="http://schemas.openxmlformats.org/officeDocument/2006/relationships/image" Target="../media/64b52f97_7c9e_11ea_8111_003048fd731b_365b9bde_0312_11ef_a5a4_047c1617b143105.jpeg"/><Relationship Id="rId106" Type="http://schemas.openxmlformats.org/officeDocument/2006/relationships/image" Target="../media/64b52f99_7c9e_11ea_8111_003048fd731b_365b9bdf_0312_11ef_a5a4_047c1617b143106.jpeg"/><Relationship Id="rId107" Type="http://schemas.openxmlformats.org/officeDocument/2006/relationships/image" Target="../media/64b52f9b_7c9e_11ea_8111_003048fd731b_365b9be0_0312_11ef_a5a4_047c1617b143107.jpeg"/><Relationship Id="rId108" Type="http://schemas.openxmlformats.org/officeDocument/2006/relationships/image" Target="../media/64b52f9d_7c9e_11ea_8111_003048fd731b_365b9be1_0312_11ef_a5a4_047c1617b143108.jpeg"/><Relationship Id="rId109" Type="http://schemas.openxmlformats.org/officeDocument/2006/relationships/image" Target="../media/64b52f9f_7c9e_11ea_8111_003048fd731b_365b9be2_0312_11ef_a5a4_047c1617b143109.jpeg"/><Relationship Id="rId110" Type="http://schemas.openxmlformats.org/officeDocument/2006/relationships/image" Target="../media/64b52fa1_7c9e_11ea_8111_003048fd731b_365b9be3_0312_11ef_a5a4_047c1617b143110.jpeg"/><Relationship Id="rId111" Type="http://schemas.openxmlformats.org/officeDocument/2006/relationships/image" Target="../media/64b52fa3_7c9e_11ea_8111_003048fd731b_365b9be4_0312_11ef_a5a4_047c1617b143111.jpeg"/><Relationship Id="rId112" Type="http://schemas.openxmlformats.org/officeDocument/2006/relationships/image" Target="../media/64b52fa5_7c9e_11ea_8111_003048fd731b_365b9be5_0312_11ef_a5a4_047c1617b143112.jpeg"/><Relationship Id="rId113" Type="http://schemas.openxmlformats.org/officeDocument/2006/relationships/image" Target="../media/2e019f2d_86a6_11e9_8101_003048fd731b_884a9cf7_27b2_11ed_a30e_00259070b487113.jpeg"/><Relationship Id="rId114" Type="http://schemas.openxmlformats.org/officeDocument/2006/relationships/image" Target="../media/2e019f31_86a6_11e9_8101_003048fd731b_884a9cfe_27b2_11ed_a30e_00259070b487114.jpeg"/><Relationship Id="rId115" Type="http://schemas.openxmlformats.org/officeDocument/2006/relationships/image" Target="../media/2e019f35_86a6_11e9_8101_003048fd731b_884a9d05_27b2_11ed_a30e_00259070b487115.jpeg"/><Relationship Id="rId116" Type="http://schemas.openxmlformats.org/officeDocument/2006/relationships/image" Target="../media/2e019f39_86a6_11e9_8101_003048fd731b_884a9d0c_27b2_11ed_a30e_00259070b487116.jpeg"/><Relationship Id="rId117" Type="http://schemas.openxmlformats.org/officeDocument/2006/relationships/image" Target="../media/2e019f3d_86a6_11e9_8101_003048fd731b_884a9d13_27b2_11ed_a30e_00259070b487117.jpeg"/><Relationship Id="rId118" Type="http://schemas.openxmlformats.org/officeDocument/2006/relationships/image" Target="../media/2e019f41_86a6_11e9_8101_003048fd731b_884a9d1a_27b2_11ed_a30e_00259070b487118.jpeg"/><Relationship Id="rId119" Type="http://schemas.openxmlformats.org/officeDocument/2006/relationships/image" Target="../media/2e019f45_86a6_11e9_8101_003048fd731b_884a9d21_27b2_11ed_a30e_00259070b487119.jpeg"/><Relationship Id="rId120" Type="http://schemas.openxmlformats.org/officeDocument/2006/relationships/image" Target="../media/2e019f49_86a6_11e9_8101_003048fd731b_884a9d28_27b2_11ed_a30e_00259070b487120.jpeg"/><Relationship Id="rId121" Type="http://schemas.openxmlformats.org/officeDocument/2006/relationships/image" Target="../media/351c6a09_86a6_11e9_8101_003048fd731b_892ca505_3773_11ea_810f_003048fd731b121.jpeg"/><Relationship Id="rId122" Type="http://schemas.openxmlformats.org/officeDocument/2006/relationships/image" Target="../media/351c6a0b_86a6_11e9_8101_003048fd731b_892ca506_3773_11ea_810f_003048fd731b122.jpeg"/><Relationship Id="rId123" Type="http://schemas.openxmlformats.org/officeDocument/2006/relationships/image" Target="../media/351c6a0d_86a6_11e9_8101_003048fd731b_892ca507_3773_11ea_810f_003048fd731b123.jpeg"/><Relationship Id="rId124" Type="http://schemas.openxmlformats.org/officeDocument/2006/relationships/image" Target="../media/351c6a0f_86a6_11e9_8101_003048fd731b_892ca508_3773_11ea_810f_003048fd731b124.jpeg"/><Relationship Id="rId125" Type="http://schemas.openxmlformats.org/officeDocument/2006/relationships/image" Target="../media/351c6a11_86a6_11e9_8101_003048fd731b_892ca509_3773_11ea_810f_003048fd731b125.jpeg"/><Relationship Id="rId126" Type="http://schemas.openxmlformats.org/officeDocument/2006/relationships/image" Target="../media/351c6a13_86a6_11e9_8101_003048fd731b_892ca50a_3773_11ea_810f_003048fd731b126.jpeg"/><Relationship Id="rId127" Type="http://schemas.openxmlformats.org/officeDocument/2006/relationships/image" Target="../media/351c6a15_86a6_11e9_8101_003048fd731b_892ca50b_3773_11ea_810f_003048fd731b127.jpeg"/><Relationship Id="rId128" Type="http://schemas.openxmlformats.org/officeDocument/2006/relationships/image" Target="../media/ddda6e2b_d148_11e9_8109_003048fd731b_892ca50c_3773_11ea_810f_003048fd731b128.jpeg"/><Relationship Id="rId129" Type="http://schemas.openxmlformats.org/officeDocument/2006/relationships/image" Target="../media/e1867fa9_3767_11ea_810f_003048fd731b_af04db58_4847_11ea_810f_003048fd731b129.jpeg"/><Relationship Id="rId130" Type="http://schemas.openxmlformats.org/officeDocument/2006/relationships/image" Target="../media/e1867fab_3767_11ea_810f_003048fd731b_af04db59_4847_11ea_810f_003048fd731b130.jpeg"/><Relationship Id="rId131" Type="http://schemas.openxmlformats.org/officeDocument/2006/relationships/image" Target="../media/e1867fad_3767_11ea_810f_003048fd731b_af04db5a_4847_11ea_810f_003048fd731b131.jpeg"/><Relationship Id="rId132" Type="http://schemas.openxmlformats.org/officeDocument/2006/relationships/image" Target="../media/e1867faf_3767_11ea_810f_003048fd731b_af04db5b_4847_11ea_810f_003048fd731b132.jpeg"/><Relationship Id="rId133" Type="http://schemas.openxmlformats.org/officeDocument/2006/relationships/image" Target="../media/e1867fb1_3767_11ea_810f_003048fd731b_af04db5c_4847_11ea_810f_003048fd731b133.jpeg"/><Relationship Id="rId134" Type="http://schemas.openxmlformats.org/officeDocument/2006/relationships/image" Target="../media/e1867fb3_3767_11ea_810f_003048fd731b_af04db5d_4847_11ea_810f_003048fd731b134.jpeg"/><Relationship Id="rId135" Type="http://schemas.openxmlformats.org/officeDocument/2006/relationships/image" Target="../media/3c8d8cfa_68f5_11ea_8111_003048fd731b_884a9cf6_27b2_11ed_a30e_00259070b487135.jpeg"/><Relationship Id="rId136" Type="http://schemas.openxmlformats.org/officeDocument/2006/relationships/image" Target="../media/3c8d8cfc_68f5_11ea_8111_003048fd731b_018ae967_7ca2_11ea_8111_003048fd731b136.jpeg"/><Relationship Id="rId137" Type="http://schemas.openxmlformats.org/officeDocument/2006/relationships/image" Target="../media/3c8d8cfe_68f5_11ea_8111_003048fd731b_018ae968_7ca2_11ea_8111_003048fd731b137.jpeg"/><Relationship Id="rId138" Type="http://schemas.openxmlformats.org/officeDocument/2006/relationships/image" Target="../media/3c8d8d00_68f5_11ea_8111_003048fd731b_018ae969_7ca2_11ea_8111_003048fd731b138.jpeg"/><Relationship Id="rId139" Type="http://schemas.openxmlformats.org/officeDocument/2006/relationships/image" Target="../media/2e019f4e_86a6_11e9_8101_003048fd731b_884a9ce6_27b2_11ed_a30e_00259070b487139.jpeg"/><Relationship Id="rId140" Type="http://schemas.openxmlformats.org/officeDocument/2006/relationships/image" Target="../media/2e019f52_86a6_11e9_8101_003048fd731b_884a9ce7_27b2_11ed_a30e_00259070b487140.jpeg"/><Relationship Id="rId141" Type="http://schemas.openxmlformats.org/officeDocument/2006/relationships/image" Target="../media/2e019f56_86a6_11e9_8101_003048fd731b_884a9ce8_27b2_11ed_a30e_00259070b487141.jpeg"/><Relationship Id="rId142" Type="http://schemas.openxmlformats.org/officeDocument/2006/relationships/image" Target="../media/2e019f5a_86a6_11e9_8101_003048fd731b_884a9ce9_27b2_11ed_a30e_00259070b487142.jpeg"/><Relationship Id="rId143" Type="http://schemas.openxmlformats.org/officeDocument/2006/relationships/image" Target="../media/2e019f5e_86a6_11e9_8101_003048fd731b_884a9cea_27b2_11ed_a30e_00259070b487143.jpeg"/><Relationship Id="rId144" Type="http://schemas.openxmlformats.org/officeDocument/2006/relationships/image" Target="../media/2e019f62_86a6_11e9_8101_003048fd731b_884a9ceb_27b2_11ed_a30e_00259070b487144.jpeg"/><Relationship Id="rId145" Type="http://schemas.openxmlformats.org/officeDocument/2006/relationships/image" Target="../media/2e019f66_86a6_11e9_8101_003048fd731b_884a9cec_27b2_11ed_a30e_00259070b487145.jpeg"/><Relationship Id="rId146" Type="http://schemas.openxmlformats.org/officeDocument/2006/relationships/image" Target="../media/2e019f6a_86a6_11e9_8101_003048fd731b_884a9ced_27b2_11ed_a30e_00259070b487146.jpeg"/><Relationship Id="rId147" Type="http://schemas.openxmlformats.org/officeDocument/2006/relationships/image" Target="../media/2e019f6e_86a6_11e9_8101_003048fd731b_884a9cee_27b2_11ed_a30e_00259070b487147.jpeg"/><Relationship Id="rId148" Type="http://schemas.openxmlformats.org/officeDocument/2006/relationships/image" Target="../media/2e019f72_86a6_11e9_8101_003048fd731b_884a9cef_27b2_11ed_a30e_00259070b487148.jpeg"/><Relationship Id="rId149" Type="http://schemas.openxmlformats.org/officeDocument/2006/relationships/image" Target="../media/2e019f76_86a6_11e9_8101_003048fd731b_884a9cf0_27b2_11ed_a30e_00259070b487149.jpeg"/><Relationship Id="rId150" Type="http://schemas.openxmlformats.org/officeDocument/2006/relationships/image" Target="../media/2e019f7a_86a6_11e9_8101_003048fd731b_884a9cf1_27b2_11ed_a30e_00259070b487150.jpeg"/><Relationship Id="rId151" Type="http://schemas.openxmlformats.org/officeDocument/2006/relationships/image" Target="../media/2e019f7e_86a6_11e9_8101_003048fd731b_884a9cf2_27b2_11ed_a30e_00259070b487151.jpeg"/><Relationship Id="rId152" Type="http://schemas.openxmlformats.org/officeDocument/2006/relationships/image" Target="../media/2e019f82_86a6_11e9_8101_003048fd731b_884a9cf3_27b2_11ed_a30e_00259070b487152.jpeg"/><Relationship Id="rId153" Type="http://schemas.openxmlformats.org/officeDocument/2006/relationships/image" Target="../media/351c69ff_86a6_11e9_8101_003048fd731b_884a9cf4_27b2_11ed_a30e_00259070b487153.jpeg"/><Relationship Id="rId154" Type="http://schemas.openxmlformats.org/officeDocument/2006/relationships/image" Target="../media/351c6a03_86a6_11e9_8101_003048fd731b_884a9cf5_27b2_11ed_a30e_00259070b487154.jpeg"/><Relationship Id="rId155" Type="http://schemas.openxmlformats.org/officeDocument/2006/relationships/image" Target="../media/e1867f9b_3767_11ea_810f_003048fd731b_884a9d32_27b2_11ed_a30e_00259070b487155.jpeg"/><Relationship Id="rId156" Type="http://schemas.openxmlformats.org/officeDocument/2006/relationships/image" Target="../media/e1867f9d_3767_11ea_810f_003048fd731b_884a9d33_27b2_11ed_a30e_00259070b487156.jpeg"/><Relationship Id="rId157" Type="http://schemas.openxmlformats.org/officeDocument/2006/relationships/image" Target="../media/e1867f9f_3767_11ea_810f_003048fd731b_884a9d34_27b2_11ed_a30e_00259070b487157.jpeg"/><Relationship Id="rId158" Type="http://schemas.openxmlformats.org/officeDocument/2006/relationships/image" Target="../media/e1867fa1_3767_11ea_810f_003048fd731b_884a9d35_27b2_11ed_a30e_00259070b487158.jpeg"/><Relationship Id="rId159" Type="http://schemas.openxmlformats.org/officeDocument/2006/relationships/image" Target="../media/e1867fa3_3767_11ea_810f_003048fd731b_884a9d2f_27b2_11ed_a30e_00259070b487159.jpeg"/><Relationship Id="rId160" Type="http://schemas.openxmlformats.org/officeDocument/2006/relationships/image" Target="../media/e1867fa5_3767_11ea_810f_003048fd731b_884a9d30_27b2_11ed_a30e_00259070b487160.jpeg"/><Relationship Id="rId161" Type="http://schemas.openxmlformats.org/officeDocument/2006/relationships/image" Target="../media/e1867fa7_3767_11ea_810f_003048fd731b_884a9d31_27b2_11ed_a30e_00259070b487161.jpeg"/><Relationship Id="rId162" Type="http://schemas.openxmlformats.org/officeDocument/2006/relationships/image" Target="../media/6bbadd09_7c9e_11ea_8111_003048fd731b_3d7c06de_0312_11ef_a5a4_047c1617b143162.jpeg"/><Relationship Id="rId163" Type="http://schemas.openxmlformats.org/officeDocument/2006/relationships/image" Target="../media/6bbadd0b_7c9e_11ea_8111_003048fd731b_3d7c06df_0312_11ef_a5a4_047c1617b143163.jpeg"/><Relationship Id="rId164" Type="http://schemas.openxmlformats.org/officeDocument/2006/relationships/image" Target="../media/6bbadd0d_7c9e_11ea_8111_003048fd731b_3d7c06e0_0312_11ef_a5a4_047c1617b143164.jpeg"/><Relationship Id="rId165" Type="http://schemas.openxmlformats.org/officeDocument/2006/relationships/image" Target="../media/6bbadd0f_7c9e_11ea_8111_003048fd731b_3d7c06e1_0312_11ef_a5a4_047c1617b143165.jpeg"/><Relationship Id="rId166" Type="http://schemas.openxmlformats.org/officeDocument/2006/relationships/image" Target="../media/6bbadd11_7c9e_11ea_8111_003048fd731b_3d7c06db_0312_11ef_a5a4_047c1617b143166.jpeg"/><Relationship Id="rId167" Type="http://schemas.openxmlformats.org/officeDocument/2006/relationships/image" Target="../media/6bbadd13_7c9e_11ea_8111_003048fd731b_3d7c06dc_0312_11ef_a5a4_047c1617b143167.jpeg"/><Relationship Id="rId168" Type="http://schemas.openxmlformats.org/officeDocument/2006/relationships/image" Target="../media/6bbadd15_7c9e_11ea_8111_003048fd731b_3d7c06dd_0312_11ef_a5a4_047c1617b143168.jpeg"/><Relationship Id="rId169" Type="http://schemas.openxmlformats.org/officeDocument/2006/relationships/image" Target="../media/2a60479e_f967_11e9_810b_003048fd731b_3d7c06f0_0312_11ef_a5a4_047c1617b143169.jpeg"/><Relationship Id="rId170" Type="http://schemas.openxmlformats.org/officeDocument/2006/relationships/image" Target="../media/2a6047a0_f967_11e9_810b_003048fd731b_3d7c06f1_0312_11ef_a5a4_047c1617b143170.jpeg"/><Relationship Id="rId171" Type="http://schemas.openxmlformats.org/officeDocument/2006/relationships/image" Target="../media/2a6047a2_f967_11e9_810b_003048fd731b_3d7c06ee_0312_11ef_a5a4_047c1617b143171.jpeg"/><Relationship Id="rId172" Type="http://schemas.openxmlformats.org/officeDocument/2006/relationships/image" Target="../media/2a6047a4_f967_11e9_810b_003048fd731b_3d7c06f8_0312_11ef_a5a4_047c1617b143172.jpeg"/><Relationship Id="rId173" Type="http://schemas.openxmlformats.org/officeDocument/2006/relationships/image" Target="../media/2a6047a6_f967_11e9_810b_003048fd731b_3d7c06fa_0312_11ef_a5a4_047c1617b143173.jpeg"/><Relationship Id="rId174" Type="http://schemas.openxmlformats.org/officeDocument/2006/relationships/image" Target="../media/cfda73b7_f967_11e9_810b_003048fd731b_3d7c06fb_0312_11ef_a5a4_047c1617b143174.jpeg"/><Relationship Id="rId175" Type="http://schemas.openxmlformats.org/officeDocument/2006/relationships/image" Target="../media/cfda73b9_f967_11e9_810b_003048fd731b_3d7c06fc_0312_11ef_a5a4_047c1617b143175.jpeg"/><Relationship Id="rId176" Type="http://schemas.openxmlformats.org/officeDocument/2006/relationships/image" Target="../media/cfda73bb_f967_11e9_810b_003048fd731b_3d7c06f3_0312_11ef_a5a4_047c1617b143176.jpeg"/><Relationship Id="rId177" Type="http://schemas.openxmlformats.org/officeDocument/2006/relationships/image" Target="../media/cfda73bd_f967_11e9_810b_003048fd731b_3d7c06f4_0312_11ef_a5a4_047c1617b143177.jpeg"/><Relationship Id="rId178" Type="http://schemas.openxmlformats.org/officeDocument/2006/relationships/image" Target="../media/cfda73bf_f967_11e9_810b_003048fd731b_3d7c06f6_0312_11ef_a5a4_047c1617b143178.jpeg"/><Relationship Id="rId179" Type="http://schemas.openxmlformats.org/officeDocument/2006/relationships/image" Target="../media/cfda73c1_f967_11e9_810b_003048fd731b_3d7c06f7_0312_11ef_a5a4_047c1617b143179.jpeg"/><Relationship Id="rId180" Type="http://schemas.openxmlformats.org/officeDocument/2006/relationships/image" Target="../media/a05f360c_ce20_11eb_82ca_003048fd731b_14e1e151_f93d_11ef_a6ea_047c1617b143180.jpeg"/><Relationship Id="rId181" Type="http://schemas.openxmlformats.org/officeDocument/2006/relationships/image" Target="../media/a05f360e_ce20_11eb_82ca_003048fd731b_884a9cd4_27b2_11ed_a30e_00259070b487181.jpeg"/><Relationship Id="rId182" Type="http://schemas.openxmlformats.org/officeDocument/2006/relationships/image" Target="../media/a05f3610_ce20_11eb_82ca_003048fd731b_884a9cd5_27b2_11ed_a30e_00259070b487182.jpeg"/><Relationship Id="rId183" Type="http://schemas.openxmlformats.org/officeDocument/2006/relationships/image" Target="../media/a05f3612_ce20_11eb_82ca_003048fd731b_884a9cd6_27b2_11ed_a30e_00259070b487183.jpeg"/><Relationship Id="rId184" Type="http://schemas.openxmlformats.org/officeDocument/2006/relationships/image" Target="../media/a05f3614_ce20_11eb_82ca_003048fd731b_884a9cd7_27b2_11ed_a30e_00259070b487184.jpeg"/><Relationship Id="rId185" Type="http://schemas.openxmlformats.org/officeDocument/2006/relationships/image" Target="../media/acb0bedd_7c2b_11ec_a214_00259070b487_14e1e152_f93d_11ef_a6ea_047c1617b143185.jpeg"/><Relationship Id="rId186" Type="http://schemas.openxmlformats.org/officeDocument/2006/relationships/image" Target="../media/9e5408b8_9114_11ed_a3b7_047c1617b143_365b9bdc_0312_11ef_a5a4_047c1617b143186.jpeg"/><Relationship Id="rId187" Type="http://schemas.openxmlformats.org/officeDocument/2006/relationships/image" Target="../media/9e5408ba_9114_11ed_a3b7_047c1617b143_365b9bdd_0312_11ef_a5a4_047c1617b143187.jpeg"/><Relationship Id="rId188" Type="http://schemas.openxmlformats.org/officeDocument/2006/relationships/image" Target="../media/e1867f6f_3767_11ea_810f_003048fd731b_365b9bd2_0312_11ef_a5a4_047c1617b143188.jpeg"/><Relationship Id="rId189" Type="http://schemas.openxmlformats.org/officeDocument/2006/relationships/image" Target="../media/e1867f71_3767_11ea_810f_003048fd731b_365b9bd3_0312_11ef_a5a4_047c1617b143189.jpeg"/><Relationship Id="rId190" Type="http://schemas.openxmlformats.org/officeDocument/2006/relationships/image" Target="../media/e1867f73_3767_11ea_810f_003048fd731b_365b9bd4_0312_11ef_a5a4_047c1617b143190.jpeg"/><Relationship Id="rId191" Type="http://schemas.openxmlformats.org/officeDocument/2006/relationships/image" Target="../media/e1867f75_3767_11ea_810f_003048fd731b_365b9bce_0312_11ef_a5a4_047c1617b143191.jpeg"/><Relationship Id="rId192" Type="http://schemas.openxmlformats.org/officeDocument/2006/relationships/image" Target="../media/e1867f77_3767_11ea_810f_003048fd731b_365b9bcf_0312_11ef_a5a4_047c1617b143192.jpeg"/><Relationship Id="rId193" Type="http://schemas.openxmlformats.org/officeDocument/2006/relationships/image" Target="../media/e1867f79_3767_11ea_810f_003048fd731b_365b9bd0_0312_11ef_a5a4_047c1617b143193.jpeg"/><Relationship Id="rId194" Type="http://schemas.openxmlformats.org/officeDocument/2006/relationships/image" Target="../media/e1867f7b_3767_11ea_810f_003048fd731b_365b9bd1_0312_11ef_a5a4_047c1617b143194.jpeg"/><Relationship Id="rId195" Type="http://schemas.openxmlformats.org/officeDocument/2006/relationships/image" Target="../media/e1867f7d_3767_11ea_810f_003048fd731b_365b9bd9_0312_11ef_a5a4_047c1617b143195.jpeg"/><Relationship Id="rId196" Type="http://schemas.openxmlformats.org/officeDocument/2006/relationships/image" Target="../media/e1867f7f_3767_11ea_810f_003048fd731b_365b9bda_0312_11ef_a5a4_047c1617b143196.jpeg"/><Relationship Id="rId197" Type="http://schemas.openxmlformats.org/officeDocument/2006/relationships/image" Target="../media/e1867f81_3767_11ea_810f_003048fd731b_365b9bdb_0312_11ef_a5a4_047c1617b143197.jpeg"/><Relationship Id="rId198" Type="http://schemas.openxmlformats.org/officeDocument/2006/relationships/image" Target="../media/e1867f83_3767_11ea_810f_003048fd731b_365b9bd5_0312_11ef_a5a4_047c1617b143198.jpeg"/><Relationship Id="rId199" Type="http://schemas.openxmlformats.org/officeDocument/2006/relationships/image" Target="../media/e1867f85_3767_11ea_810f_003048fd731b_365b9bd6_0312_11ef_a5a4_047c1617b143199.jpeg"/><Relationship Id="rId200" Type="http://schemas.openxmlformats.org/officeDocument/2006/relationships/image" Target="../media/e1867f87_3767_11ea_810f_003048fd731b_365b9bd7_0312_11ef_a5a4_047c1617b143200.jpeg"/><Relationship Id="rId201" Type="http://schemas.openxmlformats.org/officeDocument/2006/relationships/image" Target="../media/e1867f89_3767_11ea_810f_003048fd731b_365b9bd8_0312_11ef_a5a4_047c1617b143201.jpeg"/><Relationship Id="rId202" Type="http://schemas.openxmlformats.org/officeDocument/2006/relationships/image" Target="../media/e1867f8b_3767_11ea_810f_003048fd731b_ac993dac_476f_11ea_810f_003048fd731b202.jpeg"/><Relationship Id="rId203" Type="http://schemas.openxmlformats.org/officeDocument/2006/relationships/image" Target="../media/e1867f8d_3767_11ea_810f_003048fd731b_ac993dae_476f_11ea_810f_003048fd731b203.jpeg"/><Relationship Id="rId204" Type="http://schemas.openxmlformats.org/officeDocument/2006/relationships/image" Target="../media/e1867f8f_3767_11ea_810f_003048fd731b_ac993da8_476f_11ea_810f_003048fd731b204.jpeg"/><Relationship Id="rId205" Type="http://schemas.openxmlformats.org/officeDocument/2006/relationships/image" Target="../media/e1867f91_3767_11ea_810f_003048fd731b_ac993daa_476f_11ea_810f_003048fd731b205.jpeg"/><Relationship Id="rId206" Type="http://schemas.openxmlformats.org/officeDocument/2006/relationships/image" Target="../media/e1867f93_3767_11ea_810f_003048fd731b_ac993dad_476f_11ea_810f_003048fd731b206.jpeg"/><Relationship Id="rId207" Type="http://schemas.openxmlformats.org/officeDocument/2006/relationships/image" Target="../media/e1867f95_3767_11ea_810f_003048fd731b_ac993daf_476f_11ea_810f_003048fd731b207.jpeg"/><Relationship Id="rId208" Type="http://schemas.openxmlformats.org/officeDocument/2006/relationships/image" Target="../media/e1867f97_3767_11ea_810f_003048fd731b_ac993da9_476f_11ea_810f_003048fd731b208.jpeg"/><Relationship Id="rId209" Type="http://schemas.openxmlformats.org/officeDocument/2006/relationships/image" Target="../media/e1867f99_3767_11ea_810f_003048fd731b_ac993dab_476f_11ea_810f_003048fd731b20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6" name="Image_43" descr="Image_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7" name="Image_44" descr="Image_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8" name="Image_45" descr="Image_4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3" name="Image_50" descr="Image_5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4" name="Image_51" descr="Image_51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5" name="Image_52" descr="Image_5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6" name="Image_53" descr="Image_5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8" name="Image_55" descr="Image_5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3" name="Image_61" descr="Image_61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4" name="Image_62" descr="Image_62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5" name="Image_63" descr="Image_63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6" name="Image_64" descr="Image_64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7" name="Image_65" descr="Image_65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8" name="Image_66" descr="Image_66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9" name="Image_67" descr="Image_67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0" name="Image_68" descr="Image_68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1" name="Image_69" descr="Image_69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2" name="Image_70" descr="Image_70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3" name="Image_71" descr="Image_71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4" name="Image_72" descr="Image_72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5" name="Image_73" descr="Image_73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6" name="Image_74" descr="Image_74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7" name="Image_75" descr="Image_75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8" name="Image_76" descr="Image_76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9" name="Image_77" descr="Image_77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0" name="Image_78" descr="Image_78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1" name="Image_79" descr="Image_79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2" name="Image_80" descr="Image_80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3" name="Image_81" descr="Image_81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4" name="Image_82" descr="Image_82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5" name="Image_84" descr="Image_84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6" name="Image_85" descr="Image_85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7" name="Image_86" descr="Image_86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8" name="Image_87" descr="Image_87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9" name="Image_88" descr="Image_88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0" name="Image_89" descr="Image_89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1" name="Image_90" descr="Image_90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2" name="Image_91" descr="Image_91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3" name="Image_92" descr="Image_92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4" name="Image_93" descr="Image_93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5" name="Image_94" descr="Image_94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6" name="Image_95" descr="Image_95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7" name="Image_96" descr="Image_96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8" name="Image_97" descr="Image_97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9" name="Image_98" descr="Image_98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0" name="Image_99" descr="Image_99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1" name="Image_100" descr="Image_100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2" name="Image_101" descr="Image_101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3" name="Image_102" descr="Image_102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4" name="Image_103" descr="Image_103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5" name="Image_105" descr="Image_105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6" name="Image_106" descr="Image_106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7" name="Image_107" descr="Image_107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8" name="Image_108" descr="Image_108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9" name="Image_109" descr="Image_109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0" name="Image_110" descr="Image_110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1" name="Image_111" descr="Image_111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2" name="Image_112" descr="Image_112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3" name="Image_113" descr="Image_113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4" name="Image_114" descr="Image_114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5" name="Image_115" descr="Image_115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6" name="Image_116" descr="Image_116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7" name="Image_117" descr="Image_117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8" name="Image_118" descr="Image_118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9" name="Image_119" descr="Image_119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0" name="Image_120" descr="Image_120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1" name="Image_121" descr="Image_121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2" name="Image_122" descr="Image_122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3" name="Image_125" descr="Image_125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4" name="Image_126" descr="Image_126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5" name="Image_127" descr="Image_127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6" name="Image_128" descr="Image_128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7" name="Image_129" descr="Image_129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8" name="Image_130" descr="Image_130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9" name="Image_131" descr="Image_131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0" name="Image_132" descr="Image_132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1" name="Image_134" descr="Image_134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2" name="Image_135" descr="Image_135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3" name="Image_136" descr="Image_136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4" name="Image_137" descr="Image_137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5" name="Image_138" descr="Image_138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6" name="Image_139" descr="Image_139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7" name="Image_140" descr="Image_140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8" name="Image_141" descr="Image_141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9" name="Image_143" descr="Image_143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0" name="Image_144" descr="Image_144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1" name="Image_145" descr="Image_145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2" name="Image_146" descr="Image_146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3" name="Image_147" descr="Image_147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4" name="Image_148" descr="Image_148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5" name="Image_149" descr="Image_149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6" name="Image_150" descr="Image_150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7" name="Image_151" descr="Image_151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8" name="Image_152" descr="Image_152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9" name="Image_154" descr="Image_154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0" name="Image_155" descr="Image_155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1" name="Image_156" descr="Image_156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2" name="Image_157" descr="Image_157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3" name="Image_158" descr="Image_158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4" name="Image_159" descr="Image_159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5" name="Image_160" descr="Image_160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6" name="Image_161" descr="Image_161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7" name="Image_162" descr="Image_162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8" name="Image_163" descr="Image_163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9" name="Image_164" descr="Image_164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50" name="Image_165" descr="Image_165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1" name="Image_166" descr="Image_166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2" name="Image_167" descr="Image_167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3" name="Image_168" descr="Image_168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4" name="Image_169" descr="Image_169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5" name="Image_171" descr="Image_171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6" name="Image_172" descr="Image_172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7" name="Image_173" descr="Image_173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8" name="Image_174" descr="Image_174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9" name="Image_175" descr="Image_175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0" name="Image_176" descr="Image_176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1" name="Image_177" descr="Image_177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2" name="Image_179" descr="Image_179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3" name="Image_180" descr="Image_180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4" name="Image_181" descr="Image_181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5" name="Image_182" descr="Image_182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6" name="Image_183" descr="Image_183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7" name="Image_184" descr="Image_184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8" name="Image_185" descr="Image_185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69" name="Image_187" descr="Image_187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70" name="Image_188" descr="Image_188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1" name="Image_189" descr="Image_189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2" name="Image_190" descr="Image_190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3" name="Image_191" descr="Image_191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4" name="Image_192" descr="Image_192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5" name="Image_193" descr="Image_193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76" name="Image_194" descr="Image_194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7" name="Image_195" descr="Image_195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8" name="Image_196" descr="Image_196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79" name="Image_197" descr="Image_197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0" name="Image_200" descr="Image_200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1" name="Image_201" descr="Image_201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2" name="Image_202" descr="Image_202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3" name="Image_203" descr="Image_203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84" name="Image_204" descr="Image_204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85" name="Image_205" descr="Image_205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86" name="Image_206" descr="Image_206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87" name="Image_207" descr="Image_207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88" name="Image_209" descr="Image_209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89" name="Image_210" descr="Image_210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0" name="Image_211" descr="Image_211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1" name="Image_212" descr="Image_212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92" name="Image_213" descr="Image_213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93" name="Image_214" descr="Image_214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94" name="Image_215" descr="Image_215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95" name="Image_216" descr="Image_216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96" name="Image_217" descr="Image_217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97" name="Image_218" descr="Image_218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98" name="Image_219" descr="Image_219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99" name="Image_220" descr="Image_220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0" name="Image_221" descr="Image_221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1" name="Image_222" descr="Image_222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02" name="Image_223" descr="Image_223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03" name="Image_224" descr="Image_224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04" name="Image_225" descr="Image_225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05" name="Image_226" descr="Image_226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06" name="Image_227" descr="Image_227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07" name="Image_228" descr="Image_228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08" name="Image_229" descr="Image_229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09" name="Image_230" descr="Image_230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3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SUM(J2:J230)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885470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J5*129.16</f>
        <v>0</v>
      </c>
      <c r="L5" s="5"/>
    </row>
    <row r="6" spans="1:12" customHeight="1" ht="105" outlineLevel="4">
      <c r="A6" s="1"/>
      <c r="B6" s="1">
        <v>885471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J6*156.56</f>
        <v>0</v>
      </c>
      <c r="L6" s="5"/>
    </row>
    <row r="7" spans="1:12" customHeight="1" ht="105" outlineLevel="4">
      <c r="A7" s="1"/>
      <c r="B7" s="1">
        <v>885472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17</v>
      </c>
      <c r="H7" s="2">
        <v>0</v>
      </c>
      <c r="I7" s="1">
        <v>0</v>
      </c>
      <c r="J7" s="3" t="s">
        <v>18</v>
      </c>
      <c r="K7" s="2" t="str">
        <f>J7*186.50</f>
        <v>0</v>
      </c>
      <c r="L7" s="5"/>
    </row>
    <row r="8" spans="1:12" customHeight="1" ht="105" outlineLevel="4">
      <c r="A8" s="1"/>
      <c r="B8" s="1">
        <v>885473</v>
      </c>
      <c r="C8" s="1" t="s">
        <v>27</v>
      </c>
      <c r="D8" s="1" t="s">
        <v>28</v>
      </c>
      <c r="E8" s="2" t="s">
        <v>29</v>
      </c>
      <c r="F8" s="2" t="s">
        <v>30</v>
      </c>
      <c r="G8" s="2" t="s">
        <v>17</v>
      </c>
      <c r="H8" s="2">
        <v>0</v>
      </c>
      <c r="I8" s="1">
        <v>0</v>
      </c>
      <c r="J8" s="3" t="s">
        <v>18</v>
      </c>
      <c r="K8" s="2" t="str">
        <f>J8*212.72</f>
        <v>0</v>
      </c>
      <c r="L8" s="5"/>
    </row>
    <row r="9" spans="1:12" customHeight="1" ht="105" outlineLevel="4">
      <c r="A9" s="1"/>
      <c r="B9" s="1">
        <v>885474</v>
      </c>
      <c r="C9" s="1" t="s">
        <v>31</v>
      </c>
      <c r="D9" s="1" t="s">
        <v>32</v>
      </c>
      <c r="E9" s="2" t="s">
        <v>33</v>
      </c>
      <c r="F9" s="2" t="s">
        <v>34</v>
      </c>
      <c r="G9" s="2" t="s">
        <v>17</v>
      </c>
      <c r="H9" s="2">
        <v>0</v>
      </c>
      <c r="I9" s="1">
        <v>0</v>
      </c>
      <c r="J9" s="3" t="s">
        <v>18</v>
      </c>
      <c r="K9" s="2" t="str">
        <f>J9*242.28</f>
        <v>0</v>
      </c>
      <c r="L9" s="5"/>
    </row>
    <row r="10" spans="1:12" customHeight="1" ht="105" outlineLevel="4">
      <c r="A10" s="1"/>
      <c r="B10" s="1">
        <v>885475</v>
      </c>
      <c r="C10" s="1" t="s">
        <v>35</v>
      </c>
      <c r="D10" s="1" t="s">
        <v>36</v>
      </c>
      <c r="E10" s="2" t="s">
        <v>37</v>
      </c>
      <c r="F10" s="2" t="s">
        <v>38</v>
      </c>
      <c r="G10" s="2" t="s">
        <v>17</v>
      </c>
      <c r="H10" s="2">
        <v>0</v>
      </c>
      <c r="I10" s="1">
        <v>0</v>
      </c>
      <c r="J10" s="3" t="s">
        <v>18</v>
      </c>
      <c r="K10" s="2" t="str">
        <f>J10*272.96</f>
        <v>0</v>
      </c>
      <c r="L10" s="5"/>
    </row>
    <row r="11" spans="1:12" customHeight="1" ht="105" outlineLevel="4">
      <c r="A11" s="1"/>
      <c r="B11" s="1">
        <v>885476</v>
      </c>
      <c r="C11" s="1" t="s">
        <v>39</v>
      </c>
      <c r="D11" s="1" t="s">
        <v>40</v>
      </c>
      <c r="E11" s="2" t="s">
        <v>41</v>
      </c>
      <c r="F11" s="2" t="s">
        <v>42</v>
      </c>
      <c r="G11" s="2" t="s">
        <v>43</v>
      </c>
      <c r="H11" s="2">
        <v>0</v>
      </c>
      <c r="I11" s="1">
        <v>0</v>
      </c>
      <c r="J11" s="3" t="s">
        <v>18</v>
      </c>
      <c r="K11" s="2" t="str">
        <f>J11*308.96</f>
        <v>0</v>
      </c>
      <c r="L11" s="5"/>
    </row>
    <row r="12" spans="1:12" customHeight="1" ht="105" outlineLevel="4">
      <c r="A12" s="1"/>
      <c r="B12" s="1">
        <v>885477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0</v>
      </c>
      <c r="H12" s="2">
        <v>0</v>
      </c>
      <c r="I12" s="1">
        <v>0</v>
      </c>
      <c r="J12" s="3" t="s">
        <v>18</v>
      </c>
      <c r="K12" s="2" t="str">
        <f>J12*339.62</f>
        <v>0</v>
      </c>
      <c r="L12" s="5"/>
    </row>
    <row r="13" spans="1:12" customHeight="1" ht="105" outlineLevel="4">
      <c r="A13" s="1"/>
      <c r="B13" s="1">
        <v>885478</v>
      </c>
      <c r="C13" s="1" t="s">
        <v>48</v>
      </c>
      <c r="D13" s="1" t="s">
        <v>49</v>
      </c>
      <c r="E13" s="2" t="s">
        <v>50</v>
      </c>
      <c r="F13" s="2" t="s">
        <v>51</v>
      </c>
      <c r="G13" s="2" t="s">
        <v>17</v>
      </c>
      <c r="H13" s="2">
        <v>0</v>
      </c>
      <c r="I13" s="1">
        <v>0</v>
      </c>
      <c r="J13" s="3" t="s">
        <v>18</v>
      </c>
      <c r="K13" s="2" t="str">
        <f>J13*357.00</f>
        <v>0</v>
      </c>
      <c r="L13" s="5"/>
    </row>
    <row r="14" spans="1:12" customHeight="1" ht="105" outlineLevel="4">
      <c r="A14" s="1"/>
      <c r="B14" s="1">
        <v>825387</v>
      </c>
      <c r="C14" s="1" t="s">
        <v>52</v>
      </c>
      <c r="D14" s="1"/>
      <c r="E14" s="2" t="s">
        <v>53</v>
      </c>
      <c r="F14" s="2" t="s">
        <v>54</v>
      </c>
      <c r="G14" s="2">
        <v>0</v>
      </c>
      <c r="H14" s="2">
        <v>0</v>
      </c>
      <c r="I14" s="1">
        <v>0</v>
      </c>
      <c r="J14" s="3" t="s">
        <v>18</v>
      </c>
      <c r="K14" s="2" t="str">
        <f>J14*287.88</f>
        <v>0</v>
      </c>
      <c r="L14" s="5"/>
    </row>
    <row r="15" spans="1:12" outlineLevel="2">
      <c r="A15" s="8" t="s">
        <v>55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5"/>
    </row>
    <row r="16" spans="1:12" customHeight="1" ht="105" outlineLevel="4">
      <c r="A16" s="1"/>
      <c r="B16" s="1">
        <v>885479</v>
      </c>
      <c r="C16" s="1" t="s">
        <v>56</v>
      </c>
      <c r="D16" s="1" t="s">
        <v>57</v>
      </c>
      <c r="E16" s="2" t="s">
        <v>58</v>
      </c>
      <c r="F16" s="2" t="s">
        <v>59</v>
      </c>
      <c r="G16" s="2" t="s">
        <v>17</v>
      </c>
      <c r="H16" s="2">
        <v>0</v>
      </c>
      <c r="I16" s="1">
        <v>0</v>
      </c>
      <c r="J16" s="3" t="s">
        <v>18</v>
      </c>
      <c r="K16" s="2" t="str">
        <f>J16*84.36</f>
        <v>0</v>
      </c>
      <c r="L16" s="5"/>
    </row>
    <row r="17" spans="1:12" customHeight="1" ht="105" outlineLevel="4">
      <c r="A17" s="1"/>
      <c r="B17" s="1">
        <v>885480</v>
      </c>
      <c r="C17" s="1" t="s">
        <v>60</v>
      </c>
      <c r="D17" s="1" t="s">
        <v>61</v>
      </c>
      <c r="E17" s="2" t="s">
        <v>62</v>
      </c>
      <c r="F17" s="2" t="s">
        <v>63</v>
      </c>
      <c r="G17" s="2" t="s">
        <v>17</v>
      </c>
      <c r="H17" s="2">
        <v>0</v>
      </c>
      <c r="I17" s="1">
        <v>0</v>
      </c>
      <c r="J17" s="3" t="s">
        <v>18</v>
      </c>
      <c r="K17" s="2" t="str">
        <f>J17*97.90</f>
        <v>0</v>
      </c>
      <c r="L17" s="5"/>
    </row>
    <row r="18" spans="1:12" customHeight="1" ht="105" outlineLevel="4">
      <c r="A18" s="1"/>
      <c r="B18" s="1">
        <v>885481</v>
      </c>
      <c r="C18" s="1" t="s">
        <v>64</v>
      </c>
      <c r="D18" s="1" t="s">
        <v>65</v>
      </c>
      <c r="E18" s="2" t="s">
        <v>66</v>
      </c>
      <c r="F18" s="2" t="s">
        <v>67</v>
      </c>
      <c r="G18" s="2" t="s">
        <v>17</v>
      </c>
      <c r="H18" s="2">
        <v>0</v>
      </c>
      <c r="I18" s="1">
        <v>0</v>
      </c>
      <c r="J18" s="3" t="s">
        <v>18</v>
      </c>
      <c r="K18" s="2" t="str">
        <f>J18*116.90</f>
        <v>0</v>
      </c>
      <c r="L18" s="5"/>
    </row>
    <row r="19" spans="1:12" customHeight="1" ht="105" outlineLevel="4">
      <c r="A19" s="1"/>
      <c r="B19" s="1">
        <v>885482</v>
      </c>
      <c r="C19" s="1" t="s">
        <v>68</v>
      </c>
      <c r="D19" s="1" t="s">
        <v>69</v>
      </c>
      <c r="E19" s="2" t="s">
        <v>70</v>
      </c>
      <c r="F19" s="2" t="s">
        <v>71</v>
      </c>
      <c r="G19" s="2" t="s">
        <v>17</v>
      </c>
      <c r="H19" s="2">
        <v>0</v>
      </c>
      <c r="I19" s="1">
        <v>0</v>
      </c>
      <c r="J19" s="3" t="s">
        <v>18</v>
      </c>
      <c r="K19" s="2" t="str">
        <f>J19*135.90</f>
        <v>0</v>
      </c>
      <c r="L19" s="5"/>
    </row>
    <row r="20" spans="1:12" customHeight="1" ht="105" outlineLevel="4">
      <c r="A20" s="1"/>
      <c r="B20" s="1">
        <v>885483</v>
      </c>
      <c r="C20" s="1" t="s">
        <v>72</v>
      </c>
      <c r="D20" s="1" t="s">
        <v>73</v>
      </c>
      <c r="E20" s="2" t="s">
        <v>74</v>
      </c>
      <c r="F20" s="2" t="s">
        <v>75</v>
      </c>
      <c r="G20" s="2" t="s">
        <v>17</v>
      </c>
      <c r="H20" s="2">
        <v>0</v>
      </c>
      <c r="I20" s="1">
        <v>0</v>
      </c>
      <c r="J20" s="3" t="s">
        <v>18</v>
      </c>
      <c r="K20" s="2" t="str">
        <f>J20*154.80</f>
        <v>0</v>
      </c>
      <c r="L20" s="5"/>
    </row>
    <row r="21" spans="1:12" customHeight="1" ht="105" outlineLevel="4">
      <c r="A21" s="1"/>
      <c r="B21" s="1">
        <v>885484</v>
      </c>
      <c r="C21" s="1" t="s">
        <v>76</v>
      </c>
      <c r="D21" s="1" t="s">
        <v>77</v>
      </c>
      <c r="E21" s="2" t="s">
        <v>78</v>
      </c>
      <c r="F21" s="2" t="s">
        <v>79</v>
      </c>
      <c r="G21" s="2" t="s">
        <v>17</v>
      </c>
      <c r="H21" s="2">
        <v>0</v>
      </c>
      <c r="I21" s="1">
        <v>0</v>
      </c>
      <c r="J21" s="3" t="s">
        <v>18</v>
      </c>
      <c r="K21" s="2" t="str">
        <f>J21*180.16</f>
        <v>0</v>
      </c>
      <c r="L21" s="5"/>
    </row>
    <row r="22" spans="1:12" customHeight="1" ht="105" outlineLevel="4">
      <c r="A22" s="1"/>
      <c r="B22" s="1">
        <v>885485</v>
      </c>
      <c r="C22" s="1" t="s">
        <v>80</v>
      </c>
      <c r="D22" s="1" t="s">
        <v>81</v>
      </c>
      <c r="E22" s="2" t="s">
        <v>82</v>
      </c>
      <c r="F22" s="2" t="s">
        <v>83</v>
      </c>
      <c r="G22" s="2" t="s">
        <v>17</v>
      </c>
      <c r="H22" s="2">
        <v>0</v>
      </c>
      <c r="I22" s="1">
        <v>0</v>
      </c>
      <c r="J22" s="3" t="s">
        <v>18</v>
      </c>
      <c r="K22" s="2" t="str">
        <f>J22*204.58</f>
        <v>0</v>
      </c>
      <c r="L22" s="5"/>
    </row>
    <row r="23" spans="1:12" customHeight="1" ht="105" outlineLevel="4">
      <c r="A23" s="1"/>
      <c r="B23" s="1">
        <v>885486</v>
      </c>
      <c r="C23" s="1" t="s">
        <v>84</v>
      </c>
      <c r="D23" s="1" t="s">
        <v>85</v>
      </c>
      <c r="E23" s="2" t="s">
        <v>86</v>
      </c>
      <c r="F23" s="2" t="s">
        <v>87</v>
      </c>
      <c r="G23" s="2" t="s">
        <v>17</v>
      </c>
      <c r="H23" s="2">
        <v>0</v>
      </c>
      <c r="I23" s="1">
        <v>0</v>
      </c>
      <c r="J23" s="3" t="s">
        <v>18</v>
      </c>
      <c r="K23" s="2" t="str">
        <f>J23*222.04</f>
        <v>0</v>
      </c>
      <c r="L23" s="5"/>
    </row>
    <row r="24" spans="1:12" customHeight="1" ht="105" outlineLevel="4">
      <c r="A24" s="1"/>
      <c r="B24" s="1">
        <v>885487</v>
      </c>
      <c r="C24" s="1" t="s">
        <v>88</v>
      </c>
      <c r="D24" s="1" t="s">
        <v>89</v>
      </c>
      <c r="E24" s="2" t="s">
        <v>90</v>
      </c>
      <c r="F24" s="2" t="s">
        <v>91</v>
      </c>
      <c r="G24" s="2" t="s">
        <v>17</v>
      </c>
      <c r="H24" s="2">
        <v>0</v>
      </c>
      <c r="I24" s="1">
        <v>0</v>
      </c>
      <c r="J24" s="3" t="s">
        <v>18</v>
      </c>
      <c r="K24" s="2" t="str">
        <f>J24*240.34</f>
        <v>0</v>
      </c>
      <c r="L24" s="5"/>
    </row>
    <row r="25" spans="1:12" customHeight="1" ht="105" outlineLevel="4">
      <c r="A25" s="1"/>
      <c r="B25" s="1">
        <v>821655</v>
      </c>
      <c r="C25" s="1" t="s">
        <v>92</v>
      </c>
      <c r="D25" s="1"/>
      <c r="E25" s="2" t="s">
        <v>93</v>
      </c>
      <c r="F25" s="2" t="s">
        <v>94</v>
      </c>
      <c r="G25" s="2" t="s">
        <v>43</v>
      </c>
      <c r="H25" s="2">
        <v>0</v>
      </c>
      <c r="I25" s="1">
        <v>0</v>
      </c>
      <c r="J25" s="3" t="s">
        <v>18</v>
      </c>
      <c r="K25" s="2" t="str">
        <f>J25*21.59</f>
        <v>0</v>
      </c>
      <c r="L25" s="5"/>
    </row>
    <row r="26" spans="1:12" customHeight="1" ht="105" outlineLevel="4">
      <c r="A26" s="1"/>
      <c r="B26" s="1">
        <v>821656</v>
      </c>
      <c r="C26" s="1" t="s">
        <v>95</v>
      </c>
      <c r="D26" s="1"/>
      <c r="E26" s="2" t="s">
        <v>96</v>
      </c>
      <c r="F26" s="2" t="s">
        <v>97</v>
      </c>
      <c r="G26" s="2" t="s">
        <v>98</v>
      </c>
      <c r="H26" s="2">
        <v>0</v>
      </c>
      <c r="I26" s="1">
        <v>0</v>
      </c>
      <c r="J26" s="3" t="s">
        <v>18</v>
      </c>
      <c r="K26" s="2" t="str">
        <f>J26*12.92</f>
        <v>0</v>
      </c>
      <c r="L26" s="5"/>
    </row>
    <row r="27" spans="1:12" customHeight="1" ht="105" outlineLevel="4">
      <c r="A27" s="1"/>
      <c r="B27" s="1">
        <v>821657</v>
      </c>
      <c r="C27" s="1" t="s">
        <v>99</v>
      </c>
      <c r="D27" s="1"/>
      <c r="E27" s="2" t="s">
        <v>100</v>
      </c>
      <c r="F27" s="2" t="s">
        <v>101</v>
      </c>
      <c r="G27" s="2" t="s">
        <v>98</v>
      </c>
      <c r="H27" s="2">
        <v>0</v>
      </c>
      <c r="I27" s="1">
        <v>0</v>
      </c>
      <c r="J27" s="3" t="s">
        <v>18</v>
      </c>
      <c r="K27" s="2" t="str">
        <f>J27*13.43</f>
        <v>0</v>
      </c>
      <c r="L27" s="5"/>
    </row>
    <row r="28" spans="1:12" customHeight="1" ht="105" outlineLevel="4">
      <c r="A28" s="1"/>
      <c r="B28" s="1">
        <v>821658</v>
      </c>
      <c r="C28" s="1" t="s">
        <v>102</v>
      </c>
      <c r="D28" s="1"/>
      <c r="E28" s="2" t="s">
        <v>103</v>
      </c>
      <c r="F28" s="2" t="s">
        <v>101</v>
      </c>
      <c r="G28" s="2" t="s">
        <v>43</v>
      </c>
      <c r="H28" s="2">
        <v>0</v>
      </c>
      <c r="I28" s="1">
        <v>0</v>
      </c>
      <c r="J28" s="3" t="s">
        <v>18</v>
      </c>
      <c r="K28" s="2" t="str">
        <f>J28*13.43</f>
        <v>0</v>
      </c>
      <c r="L28" s="5"/>
    </row>
    <row r="29" spans="1:12" customHeight="1" ht="105" outlineLevel="4">
      <c r="A29" s="1"/>
      <c r="B29" s="1">
        <v>825394</v>
      </c>
      <c r="C29" s="1" t="s">
        <v>104</v>
      </c>
      <c r="D29" s="1"/>
      <c r="E29" s="2" t="s">
        <v>105</v>
      </c>
      <c r="F29" s="2" t="s">
        <v>106</v>
      </c>
      <c r="G29" s="2" t="s">
        <v>107</v>
      </c>
      <c r="H29" s="2">
        <v>0</v>
      </c>
      <c r="I29" s="1">
        <v>0</v>
      </c>
      <c r="J29" s="3" t="s">
        <v>18</v>
      </c>
      <c r="K29" s="2" t="str">
        <f>J29*146.34</f>
        <v>0</v>
      </c>
      <c r="L29" s="5"/>
    </row>
    <row r="30" spans="1:12" customHeight="1" ht="105" outlineLevel="4">
      <c r="A30" s="1"/>
      <c r="B30" s="1">
        <v>825396</v>
      </c>
      <c r="C30" s="1" t="s">
        <v>108</v>
      </c>
      <c r="D30" s="1"/>
      <c r="E30" s="2" t="s">
        <v>109</v>
      </c>
      <c r="F30" s="2" t="s">
        <v>110</v>
      </c>
      <c r="G30" s="2">
        <v>5</v>
      </c>
      <c r="H30" s="2">
        <v>0</v>
      </c>
      <c r="I30" s="1">
        <v>0</v>
      </c>
      <c r="J30" s="3" t="s">
        <v>18</v>
      </c>
      <c r="K30" s="2" t="str">
        <f>J30*177.16</f>
        <v>0</v>
      </c>
      <c r="L30" s="5"/>
    </row>
    <row r="31" spans="1:12" customHeight="1" ht="105" outlineLevel="4">
      <c r="A31" s="1"/>
      <c r="B31" s="1">
        <v>825397</v>
      </c>
      <c r="C31" s="1" t="s">
        <v>111</v>
      </c>
      <c r="D31" s="1"/>
      <c r="E31" s="2" t="s">
        <v>112</v>
      </c>
      <c r="F31" s="2" t="s">
        <v>113</v>
      </c>
      <c r="G31" s="2">
        <v>1</v>
      </c>
      <c r="H31" s="2">
        <v>0</v>
      </c>
      <c r="I31" s="1">
        <v>0</v>
      </c>
      <c r="J31" s="3" t="s">
        <v>18</v>
      </c>
      <c r="K31" s="2" t="str">
        <f>J31*201.93</f>
        <v>0</v>
      </c>
      <c r="L31" s="5"/>
    </row>
    <row r="32" spans="1:12" outlineLevel="1">
      <c r="A32" s="7" t="s">
        <v>114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5"/>
    </row>
    <row r="33" spans="1:12" outlineLevel="2">
      <c r="A33" s="8" t="s">
        <v>115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customHeight="1" ht="105" outlineLevel="4">
      <c r="A34" s="1"/>
      <c r="B34" s="1">
        <v>821529</v>
      </c>
      <c r="C34" s="1" t="s">
        <v>116</v>
      </c>
      <c r="D34" s="1" t="s">
        <v>117</v>
      </c>
      <c r="E34" s="2" t="s">
        <v>118</v>
      </c>
      <c r="F34" s="2" t="s">
        <v>119</v>
      </c>
      <c r="G34" s="2" t="s">
        <v>107</v>
      </c>
      <c r="H34" s="2" t="s">
        <v>17</v>
      </c>
      <c r="I34" s="1">
        <v>0</v>
      </c>
      <c r="J34" s="3" t="s">
        <v>18</v>
      </c>
      <c r="K34" s="2" t="str">
        <f>J34*135.00</f>
        <v>0</v>
      </c>
      <c r="L34" s="5"/>
    </row>
    <row r="35" spans="1:12" customHeight="1" ht="105" outlineLevel="4">
      <c r="A35" s="1"/>
      <c r="B35" s="1">
        <v>821530</v>
      </c>
      <c r="C35" s="1" t="s">
        <v>120</v>
      </c>
      <c r="D35" s="1" t="s">
        <v>121</v>
      </c>
      <c r="E35" s="2" t="s">
        <v>122</v>
      </c>
      <c r="F35" s="2" t="s">
        <v>123</v>
      </c>
      <c r="G35" s="2">
        <v>5</v>
      </c>
      <c r="H35" s="2" t="s">
        <v>17</v>
      </c>
      <c r="I35" s="1">
        <v>0</v>
      </c>
      <c r="J35" s="3" t="s">
        <v>18</v>
      </c>
      <c r="K35" s="2" t="str">
        <f>J35*157.00</f>
        <v>0</v>
      </c>
      <c r="L35" s="5"/>
    </row>
    <row r="36" spans="1:12" customHeight="1" ht="105" outlineLevel="4">
      <c r="A36" s="1"/>
      <c r="B36" s="1">
        <v>821531</v>
      </c>
      <c r="C36" s="1" t="s">
        <v>124</v>
      </c>
      <c r="D36" s="1" t="s">
        <v>125</v>
      </c>
      <c r="E36" s="2" t="s">
        <v>126</v>
      </c>
      <c r="F36" s="2" t="s">
        <v>127</v>
      </c>
      <c r="G36" s="2">
        <v>0</v>
      </c>
      <c r="H36" s="2" t="s">
        <v>128</v>
      </c>
      <c r="I36" s="1">
        <v>0</v>
      </c>
      <c r="J36" s="3" t="s">
        <v>18</v>
      </c>
      <c r="K36" s="2" t="str">
        <f>J36*169.00</f>
        <v>0</v>
      </c>
      <c r="L36" s="5"/>
    </row>
    <row r="37" spans="1:12" customHeight="1" ht="105" outlineLevel="4">
      <c r="A37" s="1"/>
      <c r="B37" s="1">
        <v>821532</v>
      </c>
      <c r="C37" s="1" t="s">
        <v>129</v>
      </c>
      <c r="D37" s="1" t="s">
        <v>130</v>
      </c>
      <c r="E37" s="2" t="s">
        <v>131</v>
      </c>
      <c r="F37" s="2" t="s">
        <v>132</v>
      </c>
      <c r="G37" s="2">
        <v>0</v>
      </c>
      <c r="H37" s="2" t="s">
        <v>128</v>
      </c>
      <c r="I37" s="1">
        <v>0</v>
      </c>
      <c r="J37" s="3" t="s">
        <v>18</v>
      </c>
      <c r="K37" s="2" t="str">
        <f>J37*167.00</f>
        <v>0</v>
      </c>
      <c r="L37" s="5"/>
    </row>
    <row r="38" spans="1:12" customHeight="1" ht="105" outlineLevel="4">
      <c r="A38" s="1"/>
      <c r="B38" s="1">
        <v>821533</v>
      </c>
      <c r="C38" s="1" t="s">
        <v>133</v>
      </c>
      <c r="D38" s="1" t="s">
        <v>134</v>
      </c>
      <c r="E38" s="2" t="s">
        <v>135</v>
      </c>
      <c r="F38" s="2" t="s">
        <v>136</v>
      </c>
      <c r="G38" s="2">
        <v>0</v>
      </c>
      <c r="H38" s="2" t="s">
        <v>17</v>
      </c>
      <c r="I38" s="1">
        <v>0</v>
      </c>
      <c r="J38" s="3" t="s">
        <v>18</v>
      </c>
      <c r="K38" s="2" t="str">
        <f>J38*209.00</f>
        <v>0</v>
      </c>
      <c r="L38" s="5"/>
    </row>
    <row r="39" spans="1:12" customHeight="1" ht="105" outlineLevel="4">
      <c r="A39" s="1"/>
      <c r="B39" s="1">
        <v>821534</v>
      </c>
      <c r="C39" s="1" t="s">
        <v>137</v>
      </c>
      <c r="D39" s="1" t="s">
        <v>138</v>
      </c>
      <c r="E39" s="2" t="s">
        <v>139</v>
      </c>
      <c r="F39" s="2" t="s">
        <v>140</v>
      </c>
      <c r="G39" s="2">
        <v>0</v>
      </c>
      <c r="H39" s="2" t="s">
        <v>17</v>
      </c>
      <c r="I39" s="1">
        <v>0</v>
      </c>
      <c r="J39" s="3" t="s">
        <v>18</v>
      </c>
      <c r="K39" s="2" t="str">
        <f>J39*233.00</f>
        <v>0</v>
      </c>
      <c r="L39" s="5"/>
    </row>
    <row r="40" spans="1:12" customHeight="1" ht="105" outlineLevel="4">
      <c r="A40" s="1"/>
      <c r="B40" s="1">
        <v>821535</v>
      </c>
      <c r="C40" s="1" t="s">
        <v>141</v>
      </c>
      <c r="D40" s="1" t="s">
        <v>142</v>
      </c>
      <c r="E40" s="2" t="s">
        <v>143</v>
      </c>
      <c r="F40" s="2" t="s">
        <v>144</v>
      </c>
      <c r="G40" s="2" t="s">
        <v>107</v>
      </c>
      <c r="H40" s="2" t="s">
        <v>17</v>
      </c>
      <c r="I40" s="1">
        <v>0</v>
      </c>
      <c r="J40" s="3" t="s">
        <v>18</v>
      </c>
      <c r="K40" s="2" t="str">
        <f>J40*247.00</f>
        <v>0</v>
      </c>
      <c r="L40" s="5"/>
    </row>
    <row r="41" spans="1:12" customHeight="1" ht="105" outlineLevel="4">
      <c r="A41" s="1"/>
      <c r="B41" s="1">
        <v>821536</v>
      </c>
      <c r="C41" s="1" t="s">
        <v>145</v>
      </c>
      <c r="D41" s="1" t="s">
        <v>146</v>
      </c>
      <c r="E41" s="2" t="s">
        <v>147</v>
      </c>
      <c r="F41" s="2" t="s">
        <v>148</v>
      </c>
      <c r="G41" s="2">
        <v>6</v>
      </c>
      <c r="H41" s="2" t="s">
        <v>98</v>
      </c>
      <c r="I41" s="1">
        <v>0</v>
      </c>
      <c r="J41" s="3" t="s">
        <v>18</v>
      </c>
      <c r="K41" s="2" t="str">
        <f>J41*282.00</f>
        <v>0</v>
      </c>
      <c r="L41" s="5"/>
    </row>
    <row r="42" spans="1:12" customHeight="1" ht="105" outlineLevel="4">
      <c r="A42" s="1"/>
      <c r="B42" s="1">
        <v>821537</v>
      </c>
      <c r="C42" s="1" t="s">
        <v>149</v>
      </c>
      <c r="D42" s="1" t="s">
        <v>150</v>
      </c>
      <c r="E42" s="2" t="s">
        <v>151</v>
      </c>
      <c r="F42" s="2" t="s">
        <v>152</v>
      </c>
      <c r="G42" s="2">
        <v>0</v>
      </c>
      <c r="H42" s="2" t="s">
        <v>43</v>
      </c>
      <c r="I42" s="1">
        <v>0</v>
      </c>
      <c r="J42" s="3" t="s">
        <v>18</v>
      </c>
      <c r="K42" s="2" t="str">
        <f>J42*334.00</f>
        <v>0</v>
      </c>
      <c r="L42" s="5"/>
    </row>
    <row r="43" spans="1:12" customHeight="1" ht="105" outlineLevel="4">
      <c r="A43" s="1"/>
      <c r="B43" s="1">
        <v>821538</v>
      </c>
      <c r="C43" s="1" t="s">
        <v>153</v>
      </c>
      <c r="D43" s="1" t="s">
        <v>154</v>
      </c>
      <c r="E43" s="2" t="s">
        <v>155</v>
      </c>
      <c r="F43" s="2" t="s">
        <v>156</v>
      </c>
      <c r="G43" s="2">
        <v>9</v>
      </c>
      <c r="H43" s="2" t="s">
        <v>43</v>
      </c>
      <c r="I43" s="1">
        <v>0</v>
      </c>
      <c r="J43" s="3" t="s">
        <v>18</v>
      </c>
      <c r="K43" s="2" t="str">
        <f>J43*370.00</f>
        <v>0</v>
      </c>
      <c r="L43" s="5"/>
    </row>
    <row r="44" spans="1:12" customHeight="1" ht="105" outlineLevel="4">
      <c r="A44" s="1"/>
      <c r="B44" s="1">
        <v>821539</v>
      </c>
      <c r="C44" s="1" t="s">
        <v>157</v>
      </c>
      <c r="D44" s="1" t="s">
        <v>158</v>
      </c>
      <c r="E44" s="2" t="s">
        <v>159</v>
      </c>
      <c r="F44" s="2" t="s">
        <v>160</v>
      </c>
      <c r="G44" s="2" t="s">
        <v>107</v>
      </c>
      <c r="H44" s="2" t="s">
        <v>17</v>
      </c>
      <c r="I44" s="1">
        <v>0</v>
      </c>
      <c r="J44" s="3" t="s">
        <v>18</v>
      </c>
      <c r="K44" s="2" t="str">
        <f>J44*419.00</f>
        <v>0</v>
      </c>
      <c r="L44" s="5"/>
    </row>
    <row r="45" spans="1:12" customHeight="1" ht="105" outlineLevel="4">
      <c r="A45" s="1"/>
      <c r="B45" s="1">
        <v>821540</v>
      </c>
      <c r="C45" s="1" t="s">
        <v>161</v>
      </c>
      <c r="D45" s="1" t="s">
        <v>162</v>
      </c>
      <c r="E45" s="2" t="s">
        <v>163</v>
      </c>
      <c r="F45" s="2" t="s">
        <v>164</v>
      </c>
      <c r="G45" s="2" t="s">
        <v>107</v>
      </c>
      <c r="H45" s="2" t="s">
        <v>17</v>
      </c>
      <c r="I45" s="1">
        <v>0</v>
      </c>
      <c r="J45" s="3" t="s">
        <v>18</v>
      </c>
      <c r="K45" s="2" t="str">
        <f>J45*151.00</f>
        <v>0</v>
      </c>
      <c r="L45" s="5"/>
    </row>
    <row r="46" spans="1:12" customHeight="1" ht="105" outlineLevel="4">
      <c r="A46" s="1"/>
      <c r="B46" s="1">
        <v>821541</v>
      </c>
      <c r="C46" s="1" t="s">
        <v>165</v>
      </c>
      <c r="D46" s="1" t="s">
        <v>166</v>
      </c>
      <c r="E46" s="2" t="s">
        <v>167</v>
      </c>
      <c r="F46" s="2" t="s">
        <v>168</v>
      </c>
      <c r="G46" s="2" t="s">
        <v>98</v>
      </c>
      <c r="H46" s="2" t="s">
        <v>17</v>
      </c>
      <c r="I46" s="1">
        <v>0</v>
      </c>
      <c r="J46" s="3" t="s">
        <v>18</v>
      </c>
      <c r="K46" s="2" t="str">
        <f>J46*163.00</f>
        <v>0</v>
      </c>
      <c r="L46" s="5"/>
    </row>
    <row r="47" spans="1:12" customHeight="1" ht="105" outlineLevel="4">
      <c r="A47" s="1"/>
      <c r="B47" s="1">
        <v>821542</v>
      </c>
      <c r="C47" s="1" t="s">
        <v>169</v>
      </c>
      <c r="D47" s="1" t="s">
        <v>170</v>
      </c>
      <c r="E47" s="2" t="s">
        <v>171</v>
      </c>
      <c r="F47" s="2" t="s">
        <v>172</v>
      </c>
      <c r="G47" s="2" t="s">
        <v>98</v>
      </c>
      <c r="H47" s="2" t="s">
        <v>17</v>
      </c>
      <c r="I47" s="1">
        <v>0</v>
      </c>
      <c r="J47" s="3" t="s">
        <v>18</v>
      </c>
      <c r="K47" s="2" t="str">
        <f>J47*173.00</f>
        <v>0</v>
      </c>
      <c r="L47" s="5"/>
    </row>
    <row r="48" spans="1:12" customHeight="1" ht="105" outlineLevel="4">
      <c r="A48" s="1"/>
      <c r="B48" s="1">
        <v>821543</v>
      </c>
      <c r="C48" s="1" t="s">
        <v>173</v>
      </c>
      <c r="D48" s="1" t="s">
        <v>174</v>
      </c>
      <c r="E48" s="2" t="s">
        <v>175</v>
      </c>
      <c r="F48" s="2" t="s">
        <v>176</v>
      </c>
      <c r="G48" s="2" t="s">
        <v>107</v>
      </c>
      <c r="H48" s="2" t="s">
        <v>17</v>
      </c>
      <c r="I48" s="1">
        <v>0</v>
      </c>
      <c r="J48" s="3" t="s">
        <v>18</v>
      </c>
      <c r="K48" s="2" t="str">
        <f>J48*177.00</f>
        <v>0</v>
      </c>
      <c r="L48" s="5"/>
    </row>
    <row r="49" spans="1:12" customHeight="1" ht="105" outlineLevel="4">
      <c r="A49" s="1"/>
      <c r="B49" s="1">
        <v>821544</v>
      </c>
      <c r="C49" s="1" t="s">
        <v>177</v>
      </c>
      <c r="D49" s="1" t="s">
        <v>178</v>
      </c>
      <c r="E49" s="2" t="s">
        <v>179</v>
      </c>
      <c r="F49" s="2" t="s">
        <v>180</v>
      </c>
      <c r="G49" s="2">
        <v>5</v>
      </c>
      <c r="H49" s="2" t="s">
        <v>17</v>
      </c>
      <c r="I49" s="1">
        <v>0</v>
      </c>
      <c r="J49" s="3" t="s">
        <v>18</v>
      </c>
      <c r="K49" s="2" t="str">
        <f>J49*195.00</f>
        <v>0</v>
      </c>
      <c r="L49" s="5"/>
    </row>
    <row r="50" spans="1:12" customHeight="1" ht="105" outlineLevel="4">
      <c r="A50" s="1"/>
      <c r="B50" s="1">
        <v>821545</v>
      </c>
      <c r="C50" s="1" t="s">
        <v>181</v>
      </c>
      <c r="D50" s="1" t="s">
        <v>182</v>
      </c>
      <c r="E50" s="2" t="s">
        <v>183</v>
      </c>
      <c r="F50" s="2" t="s">
        <v>184</v>
      </c>
      <c r="G50" s="2" t="s">
        <v>98</v>
      </c>
      <c r="H50" s="2" t="s">
        <v>17</v>
      </c>
      <c r="I50" s="1">
        <v>0</v>
      </c>
      <c r="J50" s="3" t="s">
        <v>18</v>
      </c>
      <c r="K50" s="2" t="str">
        <f>J50*219.00</f>
        <v>0</v>
      </c>
      <c r="L50" s="5"/>
    </row>
    <row r="51" spans="1:12" customHeight="1" ht="105" outlineLevel="4">
      <c r="A51" s="1"/>
      <c r="B51" s="1">
        <v>821546</v>
      </c>
      <c r="C51" s="1" t="s">
        <v>185</v>
      </c>
      <c r="D51" s="1" t="s">
        <v>186</v>
      </c>
      <c r="E51" s="2" t="s">
        <v>187</v>
      </c>
      <c r="F51" s="2" t="s">
        <v>188</v>
      </c>
      <c r="G51" s="2">
        <v>7</v>
      </c>
      <c r="H51" s="2" t="s">
        <v>43</v>
      </c>
      <c r="I51" s="1">
        <v>0</v>
      </c>
      <c r="J51" s="3" t="s">
        <v>18</v>
      </c>
      <c r="K51" s="2" t="str">
        <f>J51*254.00</f>
        <v>0</v>
      </c>
      <c r="L51" s="5"/>
    </row>
    <row r="52" spans="1:12" customHeight="1" ht="105" outlineLevel="4">
      <c r="A52" s="1"/>
      <c r="B52" s="1">
        <v>821547</v>
      </c>
      <c r="C52" s="1" t="s">
        <v>189</v>
      </c>
      <c r="D52" s="1" t="s">
        <v>190</v>
      </c>
      <c r="E52" s="2" t="s">
        <v>191</v>
      </c>
      <c r="F52" s="2" t="s">
        <v>192</v>
      </c>
      <c r="G52" s="2" t="s">
        <v>107</v>
      </c>
      <c r="H52" s="2" t="s">
        <v>43</v>
      </c>
      <c r="I52" s="1">
        <v>0</v>
      </c>
      <c r="J52" s="3" t="s">
        <v>18</v>
      </c>
      <c r="K52" s="2" t="str">
        <f>J52*285.00</f>
        <v>0</v>
      </c>
      <c r="L52" s="5"/>
    </row>
    <row r="53" spans="1:12" customHeight="1" ht="105" outlineLevel="4">
      <c r="A53" s="1"/>
      <c r="B53" s="1">
        <v>821548</v>
      </c>
      <c r="C53" s="1" t="s">
        <v>193</v>
      </c>
      <c r="D53" s="1" t="s">
        <v>194</v>
      </c>
      <c r="E53" s="2" t="s">
        <v>195</v>
      </c>
      <c r="F53" s="2" t="s">
        <v>196</v>
      </c>
      <c r="G53" s="2">
        <v>5</v>
      </c>
      <c r="H53" s="2" t="s">
        <v>17</v>
      </c>
      <c r="I53" s="1">
        <v>0</v>
      </c>
      <c r="J53" s="3" t="s">
        <v>18</v>
      </c>
      <c r="K53" s="2" t="str">
        <f>J53*330.00</f>
        <v>0</v>
      </c>
      <c r="L53" s="5"/>
    </row>
    <row r="54" spans="1:12" customHeight="1" ht="105" outlineLevel="4">
      <c r="A54" s="1"/>
      <c r="B54" s="1">
        <v>821549</v>
      </c>
      <c r="C54" s="1" t="s">
        <v>197</v>
      </c>
      <c r="D54" s="1" t="s">
        <v>198</v>
      </c>
      <c r="E54" s="2" t="s">
        <v>199</v>
      </c>
      <c r="F54" s="2" t="s">
        <v>200</v>
      </c>
      <c r="G54" s="2">
        <v>8</v>
      </c>
      <c r="H54" s="2" t="s">
        <v>43</v>
      </c>
      <c r="I54" s="1">
        <v>0</v>
      </c>
      <c r="J54" s="3" t="s">
        <v>18</v>
      </c>
      <c r="K54" s="2" t="str">
        <f>J54*385.00</f>
        <v>0</v>
      </c>
      <c r="L54" s="5"/>
    </row>
    <row r="55" spans="1:12" customHeight="1" ht="105" outlineLevel="4">
      <c r="A55" s="1"/>
      <c r="B55" s="1">
        <v>821550</v>
      </c>
      <c r="C55" s="1" t="s">
        <v>201</v>
      </c>
      <c r="D55" s="1" t="s">
        <v>202</v>
      </c>
      <c r="E55" s="2" t="s">
        <v>203</v>
      </c>
      <c r="F55" s="2" t="s">
        <v>204</v>
      </c>
      <c r="G55" s="2">
        <v>1</v>
      </c>
      <c r="H55" s="2" t="s">
        <v>98</v>
      </c>
      <c r="I55" s="1">
        <v>0</v>
      </c>
      <c r="J55" s="3" t="s">
        <v>18</v>
      </c>
      <c r="K55" s="2" t="str">
        <f>J55*469.00</f>
        <v>0</v>
      </c>
      <c r="L55" s="5"/>
    </row>
    <row r="56" spans="1:12" outlineLevel="2">
      <c r="A56" s="8" t="s">
        <v>205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5"/>
    </row>
    <row r="57" spans="1:12" customHeight="1" ht="105" outlineLevel="4">
      <c r="A57" s="1"/>
      <c r="B57" s="1">
        <v>821551</v>
      </c>
      <c r="C57" s="1" t="s">
        <v>206</v>
      </c>
      <c r="D57" s="1" t="s">
        <v>207</v>
      </c>
      <c r="E57" s="2" t="s">
        <v>208</v>
      </c>
      <c r="F57" s="2" t="s">
        <v>209</v>
      </c>
      <c r="G57" s="2" t="s">
        <v>43</v>
      </c>
      <c r="H57" s="2">
        <v>0</v>
      </c>
      <c r="I57" s="1">
        <v>0</v>
      </c>
      <c r="J57" s="3" t="s">
        <v>18</v>
      </c>
      <c r="K57" s="2" t="str">
        <f>J57*69.91</f>
        <v>0</v>
      </c>
      <c r="L57" s="5"/>
    </row>
    <row r="58" spans="1:12" customHeight="1" ht="105" outlineLevel="4">
      <c r="A58" s="1"/>
      <c r="B58" s="1">
        <v>821552</v>
      </c>
      <c r="C58" s="1" t="s">
        <v>210</v>
      </c>
      <c r="D58" s="1" t="s">
        <v>211</v>
      </c>
      <c r="E58" s="2" t="s">
        <v>212</v>
      </c>
      <c r="F58" s="2" t="s">
        <v>213</v>
      </c>
      <c r="G58" s="2" t="s">
        <v>17</v>
      </c>
      <c r="H58" s="2">
        <v>0</v>
      </c>
      <c r="I58" s="1">
        <v>0</v>
      </c>
      <c r="J58" s="3" t="s">
        <v>18</v>
      </c>
      <c r="K58" s="2" t="str">
        <f>J58*78.84</f>
        <v>0</v>
      </c>
      <c r="L58" s="5"/>
    </row>
    <row r="59" spans="1:12" customHeight="1" ht="105" outlineLevel="4">
      <c r="A59" s="1"/>
      <c r="B59" s="1">
        <v>821553</v>
      </c>
      <c r="C59" s="1" t="s">
        <v>214</v>
      </c>
      <c r="D59" s="1" t="s">
        <v>215</v>
      </c>
      <c r="E59" s="2" t="s">
        <v>216</v>
      </c>
      <c r="F59" s="2" t="s">
        <v>217</v>
      </c>
      <c r="G59" s="2" t="s">
        <v>17</v>
      </c>
      <c r="H59" s="2">
        <v>0</v>
      </c>
      <c r="I59" s="1">
        <v>0</v>
      </c>
      <c r="J59" s="3" t="s">
        <v>18</v>
      </c>
      <c r="K59" s="2" t="str">
        <f>J59*87.76</f>
        <v>0</v>
      </c>
      <c r="L59" s="5"/>
    </row>
    <row r="60" spans="1:12" customHeight="1" ht="105" outlineLevel="4">
      <c r="A60" s="1"/>
      <c r="B60" s="1">
        <v>821554</v>
      </c>
      <c r="C60" s="1" t="s">
        <v>218</v>
      </c>
      <c r="D60" s="1" t="s">
        <v>219</v>
      </c>
      <c r="E60" s="2" t="s">
        <v>220</v>
      </c>
      <c r="F60" s="2" t="s">
        <v>221</v>
      </c>
      <c r="G60" s="2" t="s">
        <v>17</v>
      </c>
      <c r="H60" s="2">
        <v>0</v>
      </c>
      <c r="I60" s="1">
        <v>0</v>
      </c>
      <c r="J60" s="3" t="s">
        <v>18</v>
      </c>
      <c r="K60" s="2" t="str">
        <f>J60*95.20</f>
        <v>0</v>
      </c>
      <c r="L60" s="5"/>
    </row>
    <row r="61" spans="1:12" customHeight="1" ht="105" outlineLevel="4">
      <c r="A61" s="1"/>
      <c r="B61" s="1">
        <v>821555</v>
      </c>
      <c r="C61" s="1" t="s">
        <v>222</v>
      </c>
      <c r="D61" s="1" t="s">
        <v>223</v>
      </c>
      <c r="E61" s="2" t="s">
        <v>224</v>
      </c>
      <c r="F61" s="2" t="s">
        <v>225</v>
      </c>
      <c r="G61" s="2" t="s">
        <v>98</v>
      </c>
      <c r="H61" s="2">
        <v>0</v>
      </c>
      <c r="I61" s="1">
        <v>0</v>
      </c>
      <c r="J61" s="3" t="s">
        <v>18</v>
      </c>
      <c r="K61" s="2" t="str">
        <f>J61*102.64</f>
        <v>0</v>
      </c>
      <c r="L61" s="5"/>
    </row>
    <row r="62" spans="1:12" customHeight="1" ht="105" outlineLevel="4">
      <c r="A62" s="1"/>
      <c r="B62" s="1">
        <v>821556</v>
      </c>
      <c r="C62" s="1" t="s">
        <v>226</v>
      </c>
      <c r="D62" s="1" t="s">
        <v>227</v>
      </c>
      <c r="E62" s="2" t="s">
        <v>228</v>
      </c>
      <c r="F62" s="2" t="s">
        <v>229</v>
      </c>
      <c r="G62" s="2" t="s">
        <v>43</v>
      </c>
      <c r="H62" s="2">
        <v>0</v>
      </c>
      <c r="I62" s="1">
        <v>0</v>
      </c>
      <c r="J62" s="3" t="s">
        <v>18</v>
      </c>
      <c r="K62" s="2" t="str">
        <f>J62*119.00</f>
        <v>0</v>
      </c>
      <c r="L62" s="5"/>
    </row>
    <row r="63" spans="1:12" customHeight="1" ht="105" outlineLevel="4">
      <c r="A63" s="1"/>
      <c r="B63" s="1">
        <v>821557</v>
      </c>
      <c r="C63" s="1" t="s">
        <v>230</v>
      </c>
      <c r="D63" s="1" t="s">
        <v>231</v>
      </c>
      <c r="E63" s="2" t="s">
        <v>232</v>
      </c>
      <c r="F63" s="2" t="s">
        <v>233</v>
      </c>
      <c r="G63" s="2" t="s">
        <v>98</v>
      </c>
      <c r="H63" s="2">
        <v>0</v>
      </c>
      <c r="I63" s="1">
        <v>0</v>
      </c>
      <c r="J63" s="3" t="s">
        <v>18</v>
      </c>
      <c r="K63" s="2" t="str">
        <f>J63*135.36</f>
        <v>0</v>
      </c>
      <c r="L63" s="5"/>
    </row>
    <row r="64" spans="1:12" customHeight="1" ht="105" outlineLevel="4">
      <c r="A64" s="1"/>
      <c r="B64" s="1">
        <v>821558</v>
      </c>
      <c r="C64" s="1" t="s">
        <v>234</v>
      </c>
      <c r="D64" s="1" t="s">
        <v>235</v>
      </c>
      <c r="E64" s="2" t="s">
        <v>236</v>
      </c>
      <c r="F64" s="2" t="s">
        <v>237</v>
      </c>
      <c r="G64" s="2" t="s">
        <v>98</v>
      </c>
      <c r="H64" s="2">
        <v>0</v>
      </c>
      <c r="I64" s="1">
        <v>0</v>
      </c>
      <c r="J64" s="3" t="s">
        <v>18</v>
      </c>
      <c r="K64" s="2" t="str">
        <f>J64*150.24</f>
        <v>0</v>
      </c>
      <c r="L64" s="5"/>
    </row>
    <row r="65" spans="1:12" customHeight="1" ht="105" outlineLevel="4">
      <c r="A65" s="1"/>
      <c r="B65" s="1">
        <v>821559</v>
      </c>
      <c r="C65" s="1" t="s">
        <v>238</v>
      </c>
      <c r="D65" s="1" t="s">
        <v>239</v>
      </c>
      <c r="E65" s="2" t="s">
        <v>240</v>
      </c>
      <c r="F65" s="2" t="s">
        <v>241</v>
      </c>
      <c r="G65" s="2" t="s">
        <v>98</v>
      </c>
      <c r="H65" s="2">
        <v>0</v>
      </c>
      <c r="I65" s="1">
        <v>0</v>
      </c>
      <c r="J65" s="3" t="s">
        <v>18</v>
      </c>
      <c r="K65" s="2" t="str">
        <f>J65*175.53</f>
        <v>0</v>
      </c>
      <c r="L65" s="5"/>
    </row>
    <row r="66" spans="1:12" customHeight="1" ht="105" outlineLevel="4">
      <c r="A66" s="1"/>
      <c r="B66" s="1">
        <v>821561</v>
      </c>
      <c r="C66" s="1" t="s">
        <v>242</v>
      </c>
      <c r="D66" s="1" t="s">
        <v>243</v>
      </c>
      <c r="E66" s="2" t="s">
        <v>244</v>
      </c>
      <c r="F66" s="2" t="s">
        <v>245</v>
      </c>
      <c r="G66" s="2" t="s">
        <v>107</v>
      </c>
      <c r="H66" s="2">
        <v>0</v>
      </c>
      <c r="I66" s="1">
        <v>0</v>
      </c>
      <c r="J66" s="3" t="s">
        <v>18</v>
      </c>
      <c r="K66" s="2" t="str">
        <f>J66*215.69</f>
        <v>0</v>
      </c>
      <c r="L66" s="5"/>
    </row>
    <row r="67" spans="1:12" customHeight="1" ht="105" outlineLevel="4">
      <c r="A67" s="1"/>
      <c r="B67" s="1">
        <v>821563</v>
      </c>
      <c r="C67" s="1" t="s">
        <v>246</v>
      </c>
      <c r="D67" s="1" t="s">
        <v>247</v>
      </c>
      <c r="E67" s="2" t="s">
        <v>248</v>
      </c>
      <c r="F67" s="2" t="s">
        <v>249</v>
      </c>
      <c r="G67" s="2" t="s">
        <v>107</v>
      </c>
      <c r="H67" s="2">
        <v>0</v>
      </c>
      <c r="I67" s="1">
        <v>0</v>
      </c>
      <c r="J67" s="3" t="s">
        <v>18</v>
      </c>
      <c r="K67" s="2" t="str">
        <f>J67*294.53</f>
        <v>0</v>
      </c>
      <c r="L67" s="5"/>
    </row>
    <row r="68" spans="1:12" customHeight="1" ht="105" outlineLevel="4">
      <c r="A68" s="1"/>
      <c r="B68" s="1">
        <v>821565</v>
      </c>
      <c r="C68" s="1" t="s">
        <v>250</v>
      </c>
      <c r="D68" s="1" t="s">
        <v>251</v>
      </c>
      <c r="E68" s="2" t="s">
        <v>252</v>
      </c>
      <c r="F68" s="2" t="s">
        <v>253</v>
      </c>
      <c r="G68" s="2" t="s">
        <v>107</v>
      </c>
      <c r="H68" s="2">
        <v>0</v>
      </c>
      <c r="I68" s="1">
        <v>0</v>
      </c>
      <c r="J68" s="3" t="s">
        <v>18</v>
      </c>
      <c r="K68" s="2" t="str">
        <f>J68*374.85</f>
        <v>0</v>
      </c>
      <c r="L68" s="5"/>
    </row>
    <row r="69" spans="1:12" customHeight="1" ht="105" outlineLevel="4">
      <c r="A69" s="1"/>
      <c r="B69" s="1">
        <v>821566</v>
      </c>
      <c r="C69" s="1" t="s">
        <v>254</v>
      </c>
      <c r="D69" s="1" t="s">
        <v>255</v>
      </c>
      <c r="E69" s="2" t="s">
        <v>256</v>
      </c>
      <c r="F69" s="2" t="s">
        <v>257</v>
      </c>
      <c r="G69" s="2" t="s">
        <v>17</v>
      </c>
      <c r="H69" s="2">
        <v>0</v>
      </c>
      <c r="I69" s="1">
        <v>0</v>
      </c>
      <c r="J69" s="3" t="s">
        <v>18</v>
      </c>
      <c r="K69" s="2" t="str">
        <f>J69*72.89</f>
        <v>0</v>
      </c>
      <c r="L69" s="5"/>
    </row>
    <row r="70" spans="1:12" customHeight="1" ht="105" outlineLevel="4">
      <c r="A70" s="1"/>
      <c r="B70" s="1">
        <v>821567</v>
      </c>
      <c r="C70" s="1" t="s">
        <v>258</v>
      </c>
      <c r="D70" s="1" t="s">
        <v>259</v>
      </c>
      <c r="E70" s="2" t="s">
        <v>260</v>
      </c>
      <c r="F70" s="2" t="s">
        <v>261</v>
      </c>
      <c r="G70" s="2" t="s">
        <v>17</v>
      </c>
      <c r="H70" s="2">
        <v>0</v>
      </c>
      <c r="I70" s="1">
        <v>0</v>
      </c>
      <c r="J70" s="3" t="s">
        <v>18</v>
      </c>
      <c r="K70" s="2" t="str">
        <f>J70*80.33</f>
        <v>0</v>
      </c>
      <c r="L70" s="5"/>
    </row>
    <row r="71" spans="1:12" customHeight="1" ht="105" outlineLevel="4">
      <c r="A71" s="1"/>
      <c r="B71" s="1">
        <v>821568</v>
      </c>
      <c r="C71" s="1" t="s">
        <v>262</v>
      </c>
      <c r="D71" s="1" t="s">
        <v>263</v>
      </c>
      <c r="E71" s="2" t="s">
        <v>264</v>
      </c>
      <c r="F71" s="2" t="s">
        <v>217</v>
      </c>
      <c r="G71" s="2" t="s">
        <v>17</v>
      </c>
      <c r="H71" s="2">
        <v>0</v>
      </c>
      <c r="I71" s="1">
        <v>0</v>
      </c>
      <c r="J71" s="3" t="s">
        <v>18</v>
      </c>
      <c r="K71" s="2" t="str">
        <f>J71*87.76</f>
        <v>0</v>
      </c>
      <c r="L71" s="5"/>
    </row>
    <row r="72" spans="1:12" customHeight="1" ht="105" outlineLevel="4">
      <c r="A72" s="1"/>
      <c r="B72" s="1">
        <v>821569</v>
      </c>
      <c r="C72" s="1" t="s">
        <v>265</v>
      </c>
      <c r="D72" s="1" t="s">
        <v>266</v>
      </c>
      <c r="E72" s="2" t="s">
        <v>267</v>
      </c>
      <c r="F72" s="2" t="s">
        <v>268</v>
      </c>
      <c r="G72" s="2" t="s">
        <v>17</v>
      </c>
      <c r="H72" s="2">
        <v>0</v>
      </c>
      <c r="I72" s="1">
        <v>0</v>
      </c>
      <c r="J72" s="3" t="s">
        <v>18</v>
      </c>
      <c r="K72" s="2" t="str">
        <f>J72*96.69</f>
        <v>0</v>
      </c>
      <c r="L72" s="5"/>
    </row>
    <row r="73" spans="1:12" customHeight="1" ht="105" outlineLevel="4">
      <c r="A73" s="1"/>
      <c r="B73" s="1">
        <v>821570</v>
      </c>
      <c r="C73" s="1" t="s">
        <v>269</v>
      </c>
      <c r="D73" s="1" t="s">
        <v>270</v>
      </c>
      <c r="E73" s="2" t="s">
        <v>271</v>
      </c>
      <c r="F73" s="2" t="s">
        <v>272</v>
      </c>
      <c r="G73" s="2" t="s">
        <v>107</v>
      </c>
      <c r="H73" s="2">
        <v>0</v>
      </c>
      <c r="I73" s="1">
        <v>0</v>
      </c>
      <c r="J73" s="3" t="s">
        <v>18</v>
      </c>
      <c r="K73" s="2" t="str">
        <f>J73*104.13</f>
        <v>0</v>
      </c>
      <c r="L73" s="5"/>
    </row>
    <row r="74" spans="1:12" customHeight="1" ht="105" outlineLevel="4">
      <c r="A74" s="1"/>
      <c r="B74" s="1">
        <v>821571</v>
      </c>
      <c r="C74" s="1" t="s">
        <v>273</v>
      </c>
      <c r="D74" s="1" t="s">
        <v>274</v>
      </c>
      <c r="E74" s="2" t="s">
        <v>275</v>
      </c>
      <c r="F74" s="2" t="s">
        <v>229</v>
      </c>
      <c r="G74" s="2" t="s">
        <v>43</v>
      </c>
      <c r="H74" s="2">
        <v>0</v>
      </c>
      <c r="I74" s="1">
        <v>0</v>
      </c>
      <c r="J74" s="3" t="s">
        <v>18</v>
      </c>
      <c r="K74" s="2" t="str">
        <f>J74*119.00</f>
        <v>0</v>
      </c>
      <c r="L74" s="5"/>
    </row>
    <row r="75" spans="1:12" customHeight="1" ht="105" outlineLevel="4">
      <c r="A75" s="1"/>
      <c r="B75" s="1">
        <v>821572</v>
      </c>
      <c r="C75" s="1" t="s">
        <v>276</v>
      </c>
      <c r="D75" s="1" t="s">
        <v>277</v>
      </c>
      <c r="E75" s="2" t="s">
        <v>278</v>
      </c>
      <c r="F75" s="2" t="s">
        <v>279</v>
      </c>
      <c r="G75" s="2">
        <v>0</v>
      </c>
      <c r="H75" s="2">
        <v>0</v>
      </c>
      <c r="I75" s="1">
        <v>0</v>
      </c>
      <c r="J75" s="3" t="s">
        <v>18</v>
      </c>
      <c r="K75" s="2" t="str">
        <f>J75*136.85</f>
        <v>0</v>
      </c>
      <c r="L75" s="5"/>
    </row>
    <row r="76" spans="1:12" customHeight="1" ht="105" outlineLevel="4">
      <c r="A76" s="1"/>
      <c r="B76" s="1">
        <v>821573</v>
      </c>
      <c r="C76" s="1" t="s">
        <v>280</v>
      </c>
      <c r="D76" s="1" t="s">
        <v>281</v>
      </c>
      <c r="E76" s="2" t="s">
        <v>282</v>
      </c>
      <c r="F76" s="2" t="s">
        <v>283</v>
      </c>
      <c r="G76" s="2">
        <v>10</v>
      </c>
      <c r="H76" s="2">
        <v>0</v>
      </c>
      <c r="I76" s="1">
        <v>0</v>
      </c>
      <c r="J76" s="3" t="s">
        <v>18</v>
      </c>
      <c r="K76" s="2" t="str">
        <f>J76*151.73</f>
        <v>0</v>
      </c>
      <c r="L76" s="5"/>
    </row>
    <row r="77" spans="1:12" customHeight="1" ht="105" outlineLevel="4">
      <c r="A77" s="1"/>
      <c r="B77" s="1">
        <v>821574</v>
      </c>
      <c r="C77" s="1" t="s">
        <v>284</v>
      </c>
      <c r="D77" s="1" t="s">
        <v>285</v>
      </c>
      <c r="E77" s="2" t="s">
        <v>286</v>
      </c>
      <c r="F77" s="2" t="s">
        <v>287</v>
      </c>
      <c r="G77" s="2" t="s">
        <v>98</v>
      </c>
      <c r="H77" s="2">
        <v>0</v>
      </c>
      <c r="I77" s="1">
        <v>0</v>
      </c>
      <c r="J77" s="3" t="s">
        <v>18</v>
      </c>
      <c r="K77" s="2" t="str">
        <f>J77*177.01</f>
        <v>0</v>
      </c>
      <c r="L77" s="5"/>
    </row>
    <row r="78" spans="1:12" customHeight="1" ht="105" outlineLevel="4">
      <c r="A78" s="1"/>
      <c r="B78" s="1">
        <v>821576</v>
      </c>
      <c r="C78" s="1" t="s">
        <v>288</v>
      </c>
      <c r="D78" s="1" t="s">
        <v>289</v>
      </c>
      <c r="E78" s="2" t="s">
        <v>290</v>
      </c>
      <c r="F78" s="2" t="s">
        <v>291</v>
      </c>
      <c r="G78" s="2" t="s">
        <v>107</v>
      </c>
      <c r="H78" s="2">
        <v>0</v>
      </c>
      <c r="I78" s="1">
        <v>0</v>
      </c>
      <c r="J78" s="3" t="s">
        <v>18</v>
      </c>
      <c r="K78" s="2" t="str">
        <f>J78*217.18</f>
        <v>0</v>
      </c>
      <c r="L78" s="5"/>
    </row>
    <row r="79" spans="1:12" customHeight="1" ht="105" outlineLevel="4">
      <c r="A79" s="1"/>
      <c r="B79" s="1">
        <v>821578</v>
      </c>
      <c r="C79" s="1" t="s">
        <v>292</v>
      </c>
      <c r="D79" s="1" t="s">
        <v>293</v>
      </c>
      <c r="E79" s="2" t="s">
        <v>294</v>
      </c>
      <c r="F79" s="2" t="s">
        <v>295</v>
      </c>
      <c r="G79" s="2" t="s">
        <v>98</v>
      </c>
      <c r="H79" s="2">
        <v>0</v>
      </c>
      <c r="I79" s="1">
        <v>0</v>
      </c>
      <c r="J79" s="3" t="s">
        <v>18</v>
      </c>
      <c r="K79" s="2" t="str">
        <f>J79*296.01</f>
        <v>0</v>
      </c>
      <c r="L79" s="5"/>
    </row>
    <row r="80" spans="1:12" customHeight="1" ht="105" outlineLevel="4">
      <c r="A80" s="1"/>
      <c r="B80" s="1">
        <v>821580</v>
      </c>
      <c r="C80" s="1" t="s">
        <v>296</v>
      </c>
      <c r="D80" s="1" t="s">
        <v>297</v>
      </c>
      <c r="E80" s="2" t="s">
        <v>298</v>
      </c>
      <c r="F80" s="2" t="s">
        <v>253</v>
      </c>
      <c r="G80" s="2" t="s">
        <v>107</v>
      </c>
      <c r="H80" s="2">
        <v>0</v>
      </c>
      <c r="I80" s="1">
        <v>0</v>
      </c>
      <c r="J80" s="3" t="s">
        <v>18</v>
      </c>
      <c r="K80" s="2" t="str">
        <f>J80*374.85</f>
        <v>0</v>
      </c>
      <c r="L80" s="5"/>
    </row>
    <row r="81" spans="1:12" customHeight="1" ht="105" outlineLevel="4">
      <c r="A81" s="1"/>
      <c r="B81" s="1">
        <v>856979</v>
      </c>
      <c r="C81" s="1" t="s">
        <v>299</v>
      </c>
      <c r="D81" s="1" t="s">
        <v>300</v>
      </c>
      <c r="E81" s="2" t="s">
        <v>301</v>
      </c>
      <c r="F81" s="2" t="s">
        <v>302</v>
      </c>
      <c r="G81" s="2" t="s">
        <v>107</v>
      </c>
      <c r="H81" s="2">
        <v>0</v>
      </c>
      <c r="I81" s="1">
        <v>0</v>
      </c>
      <c r="J81" s="3" t="s">
        <v>18</v>
      </c>
      <c r="K81" s="2" t="str">
        <f>J81*453.69</f>
        <v>0</v>
      </c>
      <c r="L81" s="5"/>
    </row>
    <row r="82" spans="1:12" customHeight="1" ht="105" outlineLevel="4">
      <c r="A82" s="1"/>
      <c r="B82" s="1">
        <v>856980</v>
      </c>
      <c r="C82" s="1" t="s">
        <v>303</v>
      </c>
      <c r="D82" s="1" t="s">
        <v>304</v>
      </c>
      <c r="E82" s="2" t="s">
        <v>305</v>
      </c>
      <c r="F82" s="2" t="s">
        <v>306</v>
      </c>
      <c r="G82" s="2" t="s">
        <v>107</v>
      </c>
      <c r="H82" s="2">
        <v>0</v>
      </c>
      <c r="I82" s="1">
        <v>0</v>
      </c>
      <c r="J82" s="3" t="s">
        <v>18</v>
      </c>
      <c r="K82" s="2" t="str">
        <f>J82*455.18</f>
        <v>0</v>
      </c>
      <c r="L82" s="5"/>
    </row>
    <row r="83" spans="1:12" outlineLevel="2">
      <c r="A83" s="8" t="s">
        <v>307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5"/>
    </row>
    <row r="84" spans="1:12" customHeight="1" ht="105" outlineLevel="4">
      <c r="A84" s="1"/>
      <c r="B84" s="1">
        <v>824824</v>
      </c>
      <c r="C84" s="1" t="s">
        <v>308</v>
      </c>
      <c r="D84" s="1" t="s">
        <v>309</v>
      </c>
      <c r="E84" s="2" t="s">
        <v>310</v>
      </c>
      <c r="F84" s="2" t="s">
        <v>311</v>
      </c>
      <c r="G84" s="2">
        <v>0</v>
      </c>
      <c r="H84" s="2">
        <v>0</v>
      </c>
      <c r="I84" s="1">
        <v>0</v>
      </c>
      <c r="J84" s="3" t="s">
        <v>18</v>
      </c>
      <c r="K84" s="2" t="str">
        <f>J84*74.38</f>
        <v>0</v>
      </c>
      <c r="L84" s="5"/>
    </row>
    <row r="85" spans="1:12" customHeight="1" ht="105" outlineLevel="4">
      <c r="A85" s="1"/>
      <c r="B85" s="1">
        <v>824825</v>
      </c>
      <c r="C85" s="1" t="s">
        <v>312</v>
      </c>
      <c r="D85" s="1" t="s">
        <v>313</v>
      </c>
      <c r="E85" s="2" t="s">
        <v>314</v>
      </c>
      <c r="F85" s="2" t="s">
        <v>315</v>
      </c>
      <c r="G85" s="2" t="s">
        <v>17</v>
      </c>
      <c r="H85" s="2">
        <v>0</v>
      </c>
      <c r="I85" s="1">
        <v>0</v>
      </c>
      <c r="J85" s="3" t="s">
        <v>18</v>
      </c>
      <c r="K85" s="2" t="str">
        <f>J85*83.30</f>
        <v>0</v>
      </c>
      <c r="L85" s="5"/>
    </row>
    <row r="86" spans="1:12" customHeight="1" ht="105" outlineLevel="4">
      <c r="A86" s="1"/>
      <c r="B86" s="1">
        <v>824826</v>
      </c>
      <c r="C86" s="1" t="s">
        <v>316</v>
      </c>
      <c r="D86" s="1" t="s">
        <v>317</v>
      </c>
      <c r="E86" s="2" t="s">
        <v>318</v>
      </c>
      <c r="F86" s="2" t="s">
        <v>319</v>
      </c>
      <c r="G86" s="2" t="s">
        <v>17</v>
      </c>
      <c r="H86" s="2">
        <v>0</v>
      </c>
      <c r="I86" s="1">
        <v>0</v>
      </c>
      <c r="J86" s="3" t="s">
        <v>18</v>
      </c>
      <c r="K86" s="2" t="str">
        <f>J86*92.23</f>
        <v>0</v>
      </c>
      <c r="L86" s="5"/>
    </row>
    <row r="87" spans="1:12" customHeight="1" ht="105" outlineLevel="4">
      <c r="A87" s="1"/>
      <c r="B87" s="1">
        <v>824827</v>
      </c>
      <c r="C87" s="1" t="s">
        <v>320</v>
      </c>
      <c r="D87" s="1" t="s">
        <v>321</v>
      </c>
      <c r="E87" s="2" t="s">
        <v>322</v>
      </c>
      <c r="F87" s="2" t="s">
        <v>323</v>
      </c>
      <c r="G87" s="2">
        <v>6</v>
      </c>
      <c r="H87" s="2">
        <v>0</v>
      </c>
      <c r="I87" s="1">
        <v>0</v>
      </c>
      <c r="J87" s="3" t="s">
        <v>18</v>
      </c>
      <c r="K87" s="2" t="str">
        <f>J87*101.15</f>
        <v>0</v>
      </c>
      <c r="L87" s="5"/>
    </row>
    <row r="88" spans="1:12" customHeight="1" ht="105" outlineLevel="4">
      <c r="A88" s="1"/>
      <c r="B88" s="1">
        <v>824828</v>
      </c>
      <c r="C88" s="1" t="s">
        <v>324</v>
      </c>
      <c r="D88" s="1" t="s">
        <v>325</v>
      </c>
      <c r="E88" s="2" t="s">
        <v>326</v>
      </c>
      <c r="F88" s="2" t="s">
        <v>327</v>
      </c>
      <c r="G88" s="2" t="s">
        <v>17</v>
      </c>
      <c r="H88" s="2">
        <v>0</v>
      </c>
      <c r="I88" s="1">
        <v>0</v>
      </c>
      <c r="J88" s="3" t="s">
        <v>18</v>
      </c>
      <c r="K88" s="2" t="str">
        <f>J88*110.08</f>
        <v>0</v>
      </c>
      <c r="L88" s="5"/>
    </row>
    <row r="89" spans="1:12" customHeight="1" ht="105" outlineLevel="4">
      <c r="A89" s="1"/>
      <c r="B89" s="1">
        <v>824829</v>
      </c>
      <c r="C89" s="1" t="s">
        <v>328</v>
      </c>
      <c r="D89" s="1" t="s">
        <v>329</v>
      </c>
      <c r="E89" s="2" t="s">
        <v>330</v>
      </c>
      <c r="F89" s="2" t="s">
        <v>331</v>
      </c>
      <c r="G89" s="2">
        <v>9</v>
      </c>
      <c r="H89" s="2">
        <v>0</v>
      </c>
      <c r="I89" s="1">
        <v>0</v>
      </c>
      <c r="J89" s="3" t="s">
        <v>18</v>
      </c>
      <c r="K89" s="2" t="str">
        <f>J89*127.93</f>
        <v>0</v>
      </c>
      <c r="L89" s="5"/>
    </row>
    <row r="90" spans="1:12" customHeight="1" ht="105" outlineLevel="4">
      <c r="A90" s="1"/>
      <c r="B90" s="1">
        <v>824830</v>
      </c>
      <c r="C90" s="1" t="s">
        <v>332</v>
      </c>
      <c r="D90" s="1" t="s">
        <v>333</v>
      </c>
      <c r="E90" s="2" t="s">
        <v>334</v>
      </c>
      <c r="F90" s="2" t="s">
        <v>335</v>
      </c>
      <c r="G90" s="2" t="s">
        <v>43</v>
      </c>
      <c r="H90" s="2">
        <v>0</v>
      </c>
      <c r="I90" s="1">
        <v>0</v>
      </c>
      <c r="J90" s="3" t="s">
        <v>18</v>
      </c>
      <c r="K90" s="2" t="str">
        <f>J90*145.78</f>
        <v>0</v>
      </c>
      <c r="L90" s="5"/>
    </row>
    <row r="91" spans="1:12" customHeight="1" ht="105" outlineLevel="4">
      <c r="A91" s="1"/>
      <c r="B91" s="1">
        <v>824831</v>
      </c>
      <c r="C91" s="1" t="s">
        <v>336</v>
      </c>
      <c r="D91" s="1" t="s">
        <v>337</v>
      </c>
      <c r="E91" s="2" t="s">
        <v>338</v>
      </c>
      <c r="F91" s="2" t="s">
        <v>339</v>
      </c>
      <c r="G91" s="2" t="s">
        <v>107</v>
      </c>
      <c r="H91" s="2">
        <v>0</v>
      </c>
      <c r="I91" s="1">
        <v>0</v>
      </c>
      <c r="J91" s="3" t="s">
        <v>18</v>
      </c>
      <c r="K91" s="2" t="str">
        <f>J91*165.11</f>
        <v>0</v>
      </c>
      <c r="L91" s="5"/>
    </row>
    <row r="92" spans="1:12" customHeight="1" ht="105" outlineLevel="4">
      <c r="A92" s="1"/>
      <c r="B92" s="1">
        <v>824832</v>
      </c>
      <c r="C92" s="1" t="s">
        <v>340</v>
      </c>
      <c r="D92" s="1" t="s">
        <v>341</v>
      </c>
      <c r="E92" s="2" t="s">
        <v>342</v>
      </c>
      <c r="F92" s="2" t="s">
        <v>343</v>
      </c>
      <c r="G92" s="2">
        <v>10</v>
      </c>
      <c r="H92" s="2">
        <v>0</v>
      </c>
      <c r="I92" s="1">
        <v>0</v>
      </c>
      <c r="J92" s="3" t="s">
        <v>18</v>
      </c>
      <c r="K92" s="2" t="str">
        <f>J92*191.89</f>
        <v>0</v>
      </c>
      <c r="L92" s="5"/>
    </row>
    <row r="93" spans="1:12" customHeight="1" ht="105" outlineLevel="4">
      <c r="A93" s="1"/>
      <c r="B93" s="1">
        <v>824833</v>
      </c>
      <c r="C93" s="1" t="s">
        <v>344</v>
      </c>
      <c r="D93" s="1" t="s">
        <v>345</v>
      </c>
      <c r="E93" s="2" t="s">
        <v>346</v>
      </c>
      <c r="F93" s="2" t="s">
        <v>347</v>
      </c>
      <c r="G93" s="2">
        <v>0</v>
      </c>
      <c r="H93" s="2">
        <v>0</v>
      </c>
      <c r="I93" s="1">
        <v>0</v>
      </c>
      <c r="J93" s="3" t="s">
        <v>18</v>
      </c>
      <c r="K93" s="2" t="str">
        <f>J93*238.00</f>
        <v>0</v>
      </c>
      <c r="L93" s="5"/>
    </row>
    <row r="94" spans="1:12" customHeight="1" ht="105" outlineLevel="4">
      <c r="A94" s="1"/>
      <c r="B94" s="1">
        <v>824834</v>
      </c>
      <c r="C94" s="1" t="s">
        <v>348</v>
      </c>
      <c r="D94" s="1" t="s">
        <v>349</v>
      </c>
      <c r="E94" s="2" t="s">
        <v>350</v>
      </c>
      <c r="F94" s="2" t="s">
        <v>351</v>
      </c>
      <c r="G94" s="2" t="s">
        <v>17</v>
      </c>
      <c r="H94" s="2">
        <v>0</v>
      </c>
      <c r="I94" s="1">
        <v>0</v>
      </c>
      <c r="J94" s="3" t="s">
        <v>18</v>
      </c>
      <c r="K94" s="2" t="str">
        <f>J94*75.86</f>
        <v>0</v>
      </c>
      <c r="L94" s="5"/>
    </row>
    <row r="95" spans="1:12" customHeight="1" ht="105" outlineLevel="4">
      <c r="A95" s="1"/>
      <c r="B95" s="1">
        <v>824835</v>
      </c>
      <c r="C95" s="1" t="s">
        <v>352</v>
      </c>
      <c r="D95" s="1" t="s">
        <v>353</v>
      </c>
      <c r="E95" s="2" t="s">
        <v>354</v>
      </c>
      <c r="F95" s="2" t="s">
        <v>355</v>
      </c>
      <c r="G95" s="2" t="s">
        <v>107</v>
      </c>
      <c r="H95" s="2">
        <v>0</v>
      </c>
      <c r="I95" s="1">
        <v>0</v>
      </c>
      <c r="J95" s="3" t="s">
        <v>18</v>
      </c>
      <c r="K95" s="2" t="str">
        <f>J95*84.79</f>
        <v>0</v>
      </c>
      <c r="L95" s="5"/>
    </row>
    <row r="96" spans="1:12" customHeight="1" ht="105" outlineLevel="4">
      <c r="A96" s="1"/>
      <c r="B96" s="1">
        <v>824836</v>
      </c>
      <c r="C96" s="1" t="s">
        <v>356</v>
      </c>
      <c r="D96" s="1" t="s">
        <v>357</v>
      </c>
      <c r="E96" s="2" t="s">
        <v>358</v>
      </c>
      <c r="F96" s="2" t="s">
        <v>359</v>
      </c>
      <c r="G96" s="2" t="s">
        <v>17</v>
      </c>
      <c r="H96" s="2">
        <v>0</v>
      </c>
      <c r="I96" s="1">
        <v>0</v>
      </c>
      <c r="J96" s="3" t="s">
        <v>18</v>
      </c>
      <c r="K96" s="2" t="str">
        <f>J96*93.71</f>
        <v>0</v>
      </c>
      <c r="L96" s="5"/>
    </row>
    <row r="97" spans="1:12" customHeight="1" ht="105" outlineLevel="4">
      <c r="A97" s="1"/>
      <c r="B97" s="1">
        <v>824837</v>
      </c>
      <c r="C97" s="1" t="s">
        <v>360</v>
      </c>
      <c r="D97" s="1" t="s">
        <v>361</v>
      </c>
      <c r="E97" s="2" t="s">
        <v>362</v>
      </c>
      <c r="F97" s="2" t="s">
        <v>225</v>
      </c>
      <c r="G97" s="2" t="s">
        <v>17</v>
      </c>
      <c r="H97" s="2">
        <v>0</v>
      </c>
      <c r="I97" s="1">
        <v>0</v>
      </c>
      <c r="J97" s="3" t="s">
        <v>18</v>
      </c>
      <c r="K97" s="2" t="str">
        <f>J97*102.64</f>
        <v>0</v>
      </c>
      <c r="L97" s="5"/>
    </row>
    <row r="98" spans="1:12" customHeight="1" ht="105" outlineLevel="4">
      <c r="A98" s="1"/>
      <c r="B98" s="1">
        <v>824838</v>
      </c>
      <c r="C98" s="1" t="s">
        <v>363</v>
      </c>
      <c r="D98" s="1" t="s">
        <v>364</v>
      </c>
      <c r="E98" s="2" t="s">
        <v>365</v>
      </c>
      <c r="F98" s="2" t="s">
        <v>366</v>
      </c>
      <c r="G98" s="2" t="s">
        <v>43</v>
      </c>
      <c r="H98" s="2">
        <v>0</v>
      </c>
      <c r="I98" s="1">
        <v>0</v>
      </c>
      <c r="J98" s="3" t="s">
        <v>18</v>
      </c>
      <c r="K98" s="2" t="str">
        <f>J98*111.56</f>
        <v>0</v>
      </c>
      <c r="L98" s="5"/>
    </row>
    <row r="99" spans="1:12" customHeight="1" ht="105" outlineLevel="4">
      <c r="A99" s="1"/>
      <c r="B99" s="1">
        <v>824839</v>
      </c>
      <c r="C99" s="1" t="s">
        <v>367</v>
      </c>
      <c r="D99" s="1" t="s">
        <v>368</v>
      </c>
      <c r="E99" s="2" t="s">
        <v>369</v>
      </c>
      <c r="F99" s="2" t="s">
        <v>370</v>
      </c>
      <c r="G99" s="2" t="s">
        <v>98</v>
      </c>
      <c r="H99" s="2">
        <v>0</v>
      </c>
      <c r="I99" s="1">
        <v>0</v>
      </c>
      <c r="J99" s="3" t="s">
        <v>18</v>
      </c>
      <c r="K99" s="2" t="str">
        <f>J99*129.41</f>
        <v>0</v>
      </c>
      <c r="L99" s="5"/>
    </row>
    <row r="100" spans="1:12" customHeight="1" ht="105" outlineLevel="4">
      <c r="A100" s="1"/>
      <c r="B100" s="1">
        <v>824840</v>
      </c>
      <c r="C100" s="1" t="s">
        <v>371</v>
      </c>
      <c r="D100" s="1" t="s">
        <v>372</v>
      </c>
      <c r="E100" s="2" t="s">
        <v>373</v>
      </c>
      <c r="F100" s="2" t="s">
        <v>374</v>
      </c>
      <c r="G100" s="2" t="s">
        <v>98</v>
      </c>
      <c r="H100" s="2">
        <v>0</v>
      </c>
      <c r="I100" s="1">
        <v>0</v>
      </c>
      <c r="J100" s="3" t="s">
        <v>18</v>
      </c>
      <c r="K100" s="2" t="str">
        <f>J100*147.26</f>
        <v>0</v>
      </c>
      <c r="L100" s="5"/>
    </row>
    <row r="101" spans="1:12" customHeight="1" ht="105" outlineLevel="4">
      <c r="A101" s="1"/>
      <c r="B101" s="1">
        <v>824841</v>
      </c>
      <c r="C101" s="1" t="s">
        <v>375</v>
      </c>
      <c r="D101" s="1" t="s">
        <v>376</v>
      </c>
      <c r="E101" s="2" t="s">
        <v>377</v>
      </c>
      <c r="F101" s="2" t="s">
        <v>378</v>
      </c>
      <c r="G101" s="2" t="s">
        <v>43</v>
      </c>
      <c r="H101" s="2">
        <v>0</v>
      </c>
      <c r="I101" s="1">
        <v>0</v>
      </c>
      <c r="J101" s="3" t="s">
        <v>18</v>
      </c>
      <c r="K101" s="2" t="str">
        <f>J101*166.60</f>
        <v>0</v>
      </c>
      <c r="L101" s="5"/>
    </row>
    <row r="102" spans="1:12" customHeight="1" ht="105" outlineLevel="4">
      <c r="A102" s="1"/>
      <c r="B102" s="1">
        <v>824842</v>
      </c>
      <c r="C102" s="1" t="s">
        <v>379</v>
      </c>
      <c r="D102" s="1" t="s">
        <v>380</v>
      </c>
      <c r="E102" s="2" t="s">
        <v>381</v>
      </c>
      <c r="F102" s="2" t="s">
        <v>382</v>
      </c>
      <c r="G102" s="2" t="s">
        <v>98</v>
      </c>
      <c r="H102" s="2">
        <v>0</v>
      </c>
      <c r="I102" s="1">
        <v>0</v>
      </c>
      <c r="J102" s="3" t="s">
        <v>18</v>
      </c>
      <c r="K102" s="2" t="str">
        <f>J102*193.38</f>
        <v>0</v>
      </c>
      <c r="L102" s="5"/>
    </row>
    <row r="103" spans="1:12" customHeight="1" ht="105" outlineLevel="4">
      <c r="A103" s="1"/>
      <c r="B103" s="1">
        <v>824843</v>
      </c>
      <c r="C103" s="1" t="s">
        <v>383</v>
      </c>
      <c r="D103" s="1" t="s">
        <v>384</v>
      </c>
      <c r="E103" s="2" t="s">
        <v>385</v>
      </c>
      <c r="F103" s="2" t="s">
        <v>386</v>
      </c>
      <c r="G103" s="2" t="s">
        <v>43</v>
      </c>
      <c r="H103" s="2">
        <v>0</v>
      </c>
      <c r="I103" s="1">
        <v>0</v>
      </c>
      <c r="J103" s="3" t="s">
        <v>18</v>
      </c>
      <c r="K103" s="2" t="str">
        <f>J103*239.49</f>
        <v>0</v>
      </c>
      <c r="L103" s="5"/>
    </row>
    <row r="104" spans="1:12" outlineLevel="2">
      <c r="A104" s="8" t="s">
        <v>387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5"/>
    </row>
    <row r="105" spans="1:12" customHeight="1" ht="105" outlineLevel="4">
      <c r="A105" s="1"/>
      <c r="B105" s="1">
        <v>844231</v>
      </c>
      <c r="C105" s="1" t="s">
        <v>388</v>
      </c>
      <c r="D105" s="1" t="s">
        <v>389</v>
      </c>
      <c r="E105" s="2" t="s">
        <v>390</v>
      </c>
      <c r="F105" s="2" t="s">
        <v>391</v>
      </c>
      <c r="G105" s="2" t="s">
        <v>107</v>
      </c>
      <c r="H105" s="2">
        <v>0</v>
      </c>
      <c r="I105" s="1">
        <v>0</v>
      </c>
      <c r="J105" s="3" t="s">
        <v>18</v>
      </c>
      <c r="K105" s="2" t="str">
        <f>J105*117.51</f>
        <v>0</v>
      </c>
      <c r="L105" s="5"/>
    </row>
    <row r="106" spans="1:12" customHeight="1" ht="105" outlineLevel="4">
      <c r="A106" s="1"/>
      <c r="B106" s="1">
        <v>844232</v>
      </c>
      <c r="C106" s="1" t="s">
        <v>392</v>
      </c>
      <c r="D106" s="1" t="s">
        <v>393</v>
      </c>
      <c r="E106" s="2" t="s">
        <v>394</v>
      </c>
      <c r="F106" s="2" t="s">
        <v>395</v>
      </c>
      <c r="G106" s="2" t="s">
        <v>107</v>
      </c>
      <c r="H106" s="2">
        <v>0</v>
      </c>
      <c r="I106" s="1">
        <v>0</v>
      </c>
      <c r="J106" s="3" t="s">
        <v>18</v>
      </c>
      <c r="K106" s="2" t="str">
        <f>J106*120.49</f>
        <v>0</v>
      </c>
      <c r="L106" s="5"/>
    </row>
    <row r="107" spans="1:12" customHeight="1" ht="105" outlineLevel="4">
      <c r="A107" s="1"/>
      <c r="B107" s="1">
        <v>844233</v>
      </c>
      <c r="C107" s="1" t="s">
        <v>396</v>
      </c>
      <c r="D107" s="1" t="s">
        <v>397</v>
      </c>
      <c r="E107" s="2" t="s">
        <v>398</v>
      </c>
      <c r="F107" s="2" t="s">
        <v>331</v>
      </c>
      <c r="G107" s="2" t="s">
        <v>98</v>
      </c>
      <c r="H107" s="2">
        <v>0</v>
      </c>
      <c r="I107" s="1">
        <v>0</v>
      </c>
      <c r="J107" s="3" t="s">
        <v>18</v>
      </c>
      <c r="K107" s="2" t="str">
        <f>J107*127.93</f>
        <v>0</v>
      </c>
      <c r="L107" s="5"/>
    </row>
    <row r="108" spans="1:12" customHeight="1" ht="105" outlineLevel="4">
      <c r="A108" s="1"/>
      <c r="B108" s="1">
        <v>844234</v>
      </c>
      <c r="C108" s="1" t="s">
        <v>399</v>
      </c>
      <c r="D108" s="1" t="s">
        <v>400</v>
      </c>
      <c r="E108" s="2" t="s">
        <v>401</v>
      </c>
      <c r="F108" s="2" t="s">
        <v>402</v>
      </c>
      <c r="G108" s="2" t="s">
        <v>107</v>
      </c>
      <c r="H108" s="2">
        <v>0</v>
      </c>
      <c r="I108" s="1">
        <v>0</v>
      </c>
      <c r="J108" s="3" t="s">
        <v>18</v>
      </c>
      <c r="K108" s="2" t="str">
        <f>J108*132.39</f>
        <v>0</v>
      </c>
      <c r="L108" s="5"/>
    </row>
    <row r="109" spans="1:12" customHeight="1" ht="105" outlineLevel="4">
      <c r="A109" s="1"/>
      <c r="B109" s="1">
        <v>844235</v>
      </c>
      <c r="C109" s="1" t="s">
        <v>403</v>
      </c>
      <c r="D109" s="1" t="s">
        <v>404</v>
      </c>
      <c r="E109" s="2" t="s">
        <v>405</v>
      </c>
      <c r="F109" s="2" t="s">
        <v>279</v>
      </c>
      <c r="G109" s="2" t="s">
        <v>98</v>
      </c>
      <c r="H109" s="2">
        <v>0</v>
      </c>
      <c r="I109" s="1">
        <v>0</v>
      </c>
      <c r="J109" s="3" t="s">
        <v>18</v>
      </c>
      <c r="K109" s="2" t="str">
        <f>J109*136.85</f>
        <v>0</v>
      </c>
      <c r="L109" s="5"/>
    </row>
    <row r="110" spans="1:12" customHeight="1" ht="105" outlineLevel="4">
      <c r="A110" s="1"/>
      <c r="B110" s="1">
        <v>844236</v>
      </c>
      <c r="C110" s="1" t="s">
        <v>406</v>
      </c>
      <c r="D110" s="1" t="s">
        <v>407</v>
      </c>
      <c r="E110" s="2" t="s">
        <v>408</v>
      </c>
      <c r="F110" s="2" t="s">
        <v>409</v>
      </c>
      <c r="G110" s="2" t="s">
        <v>107</v>
      </c>
      <c r="H110" s="2">
        <v>0</v>
      </c>
      <c r="I110" s="1">
        <v>0</v>
      </c>
      <c r="J110" s="3" t="s">
        <v>18</v>
      </c>
      <c r="K110" s="2" t="str">
        <f>J110*141.31</f>
        <v>0</v>
      </c>
      <c r="L110" s="5"/>
    </row>
    <row r="111" spans="1:12" customHeight="1" ht="105" outlineLevel="4">
      <c r="A111" s="1"/>
      <c r="B111" s="1">
        <v>844237</v>
      </c>
      <c r="C111" s="1" t="s">
        <v>410</v>
      </c>
      <c r="D111" s="1" t="s">
        <v>411</v>
      </c>
      <c r="E111" s="2" t="s">
        <v>412</v>
      </c>
      <c r="F111" s="2" t="s">
        <v>374</v>
      </c>
      <c r="G111" s="2">
        <v>0</v>
      </c>
      <c r="H111" s="2">
        <v>0</v>
      </c>
      <c r="I111" s="1">
        <v>0</v>
      </c>
      <c r="J111" s="3" t="s">
        <v>18</v>
      </c>
      <c r="K111" s="2" t="str">
        <f>J111*147.26</f>
        <v>0</v>
      </c>
      <c r="L111" s="5"/>
    </row>
    <row r="112" spans="1:12" customHeight="1" ht="105" outlineLevel="4">
      <c r="A112" s="1"/>
      <c r="B112" s="1">
        <v>844238</v>
      </c>
      <c r="C112" s="1" t="s">
        <v>413</v>
      </c>
      <c r="D112" s="1" t="s">
        <v>414</v>
      </c>
      <c r="E112" s="2" t="s">
        <v>415</v>
      </c>
      <c r="F112" s="2" t="s">
        <v>237</v>
      </c>
      <c r="G112" s="2" t="s">
        <v>107</v>
      </c>
      <c r="H112" s="2">
        <v>0</v>
      </c>
      <c r="I112" s="1">
        <v>0</v>
      </c>
      <c r="J112" s="3" t="s">
        <v>18</v>
      </c>
      <c r="K112" s="2" t="str">
        <f>J112*150.24</f>
        <v>0</v>
      </c>
      <c r="L112" s="5"/>
    </row>
    <row r="113" spans="1:12" customHeight="1" ht="105" outlineLevel="4">
      <c r="A113" s="1"/>
      <c r="B113" s="1">
        <v>844239</v>
      </c>
      <c r="C113" s="1" t="s">
        <v>416</v>
      </c>
      <c r="D113" s="1" t="s">
        <v>417</v>
      </c>
      <c r="E113" s="2" t="s">
        <v>418</v>
      </c>
      <c r="F113" s="2" t="s">
        <v>378</v>
      </c>
      <c r="G113" s="2" t="s">
        <v>98</v>
      </c>
      <c r="H113" s="2">
        <v>0</v>
      </c>
      <c r="I113" s="1">
        <v>0</v>
      </c>
      <c r="J113" s="3" t="s">
        <v>18</v>
      </c>
      <c r="K113" s="2" t="str">
        <f>J113*166.60</f>
        <v>0</v>
      </c>
      <c r="L113" s="5"/>
    </row>
    <row r="114" spans="1:12" customHeight="1" ht="105" outlineLevel="4">
      <c r="A114" s="1"/>
      <c r="B114" s="1">
        <v>844240</v>
      </c>
      <c r="C114" s="1" t="s">
        <v>419</v>
      </c>
      <c r="D114" s="1" t="s">
        <v>420</v>
      </c>
      <c r="E114" s="2" t="s">
        <v>421</v>
      </c>
      <c r="F114" s="2" t="s">
        <v>422</v>
      </c>
      <c r="G114" s="2" t="s">
        <v>107</v>
      </c>
      <c r="H114" s="2">
        <v>0</v>
      </c>
      <c r="I114" s="1">
        <v>0</v>
      </c>
      <c r="J114" s="3" t="s">
        <v>18</v>
      </c>
      <c r="K114" s="2" t="str">
        <f>J114*169.58</f>
        <v>0</v>
      </c>
      <c r="L114" s="5"/>
    </row>
    <row r="115" spans="1:12" customHeight="1" ht="105" outlineLevel="4">
      <c r="A115" s="1"/>
      <c r="B115" s="1">
        <v>844241</v>
      </c>
      <c r="C115" s="1" t="s">
        <v>423</v>
      </c>
      <c r="D115" s="1" t="s">
        <v>424</v>
      </c>
      <c r="E115" s="2" t="s">
        <v>425</v>
      </c>
      <c r="F115" s="2" t="s">
        <v>426</v>
      </c>
      <c r="G115" s="2">
        <v>0</v>
      </c>
      <c r="H115" s="2">
        <v>0</v>
      </c>
      <c r="I115" s="1">
        <v>0</v>
      </c>
      <c r="J115" s="3" t="s">
        <v>18</v>
      </c>
      <c r="K115" s="2" t="str">
        <f>J115*185.94</f>
        <v>0</v>
      </c>
      <c r="L115" s="5"/>
    </row>
    <row r="116" spans="1:12" customHeight="1" ht="105" outlineLevel="4">
      <c r="A116" s="1"/>
      <c r="B116" s="1">
        <v>844242</v>
      </c>
      <c r="C116" s="1" t="s">
        <v>427</v>
      </c>
      <c r="D116" s="1" t="s">
        <v>428</v>
      </c>
      <c r="E116" s="2" t="s">
        <v>429</v>
      </c>
      <c r="F116" s="2" t="s">
        <v>430</v>
      </c>
      <c r="G116" s="2">
        <v>1</v>
      </c>
      <c r="H116" s="2">
        <v>0</v>
      </c>
      <c r="I116" s="1">
        <v>0</v>
      </c>
      <c r="J116" s="3" t="s">
        <v>18</v>
      </c>
      <c r="K116" s="2" t="str">
        <f>J116*188.91</f>
        <v>0</v>
      </c>
      <c r="L116" s="5"/>
    </row>
    <row r="117" spans="1:12" customHeight="1" ht="105" outlineLevel="4">
      <c r="A117" s="1"/>
      <c r="B117" s="1">
        <v>844243</v>
      </c>
      <c r="C117" s="1" t="s">
        <v>431</v>
      </c>
      <c r="D117" s="1" t="s">
        <v>432</v>
      </c>
      <c r="E117" s="2" t="s">
        <v>433</v>
      </c>
      <c r="F117" s="2" t="s">
        <v>434</v>
      </c>
      <c r="G117" s="2">
        <v>0</v>
      </c>
      <c r="H117" s="2">
        <v>0</v>
      </c>
      <c r="I117" s="1">
        <v>0</v>
      </c>
      <c r="J117" s="3" t="s">
        <v>18</v>
      </c>
      <c r="K117" s="2" t="str">
        <f>J117*205.28</f>
        <v>0</v>
      </c>
      <c r="L117" s="5"/>
    </row>
    <row r="118" spans="1:12" customHeight="1" ht="105" outlineLevel="4">
      <c r="A118" s="1"/>
      <c r="B118" s="1">
        <v>844244</v>
      </c>
      <c r="C118" s="1" t="s">
        <v>435</v>
      </c>
      <c r="D118" s="1" t="s">
        <v>436</v>
      </c>
      <c r="E118" s="2" t="s">
        <v>437</v>
      </c>
      <c r="F118" s="2" t="s">
        <v>438</v>
      </c>
      <c r="G118" s="2" t="s">
        <v>98</v>
      </c>
      <c r="H118" s="2">
        <v>0</v>
      </c>
      <c r="I118" s="1">
        <v>0</v>
      </c>
      <c r="J118" s="3" t="s">
        <v>18</v>
      </c>
      <c r="K118" s="2" t="str">
        <f>J118*208.25</f>
        <v>0</v>
      </c>
      <c r="L118" s="5"/>
    </row>
    <row r="119" spans="1:12" customHeight="1" ht="105" outlineLevel="4">
      <c r="A119" s="1"/>
      <c r="B119" s="1">
        <v>844245</v>
      </c>
      <c r="C119" s="1" t="s">
        <v>439</v>
      </c>
      <c r="D119" s="1" t="s">
        <v>440</v>
      </c>
      <c r="E119" s="2" t="s">
        <v>441</v>
      </c>
      <c r="F119" s="2" t="s">
        <v>442</v>
      </c>
      <c r="G119" s="2">
        <v>0</v>
      </c>
      <c r="H119" s="2">
        <v>0</v>
      </c>
      <c r="I119" s="1">
        <v>0</v>
      </c>
      <c r="J119" s="3" t="s">
        <v>18</v>
      </c>
      <c r="K119" s="2" t="str">
        <f>J119*235.03</f>
        <v>0</v>
      </c>
      <c r="L119" s="5"/>
    </row>
    <row r="120" spans="1:12" customHeight="1" ht="105" outlineLevel="4">
      <c r="A120" s="1"/>
      <c r="B120" s="1">
        <v>844246</v>
      </c>
      <c r="C120" s="1" t="s">
        <v>443</v>
      </c>
      <c r="D120" s="1" t="s">
        <v>444</v>
      </c>
      <c r="E120" s="2" t="s">
        <v>445</v>
      </c>
      <c r="F120" s="2" t="s">
        <v>347</v>
      </c>
      <c r="G120" s="2" t="s">
        <v>107</v>
      </c>
      <c r="H120" s="2">
        <v>0</v>
      </c>
      <c r="I120" s="1">
        <v>0</v>
      </c>
      <c r="J120" s="3" t="s">
        <v>18</v>
      </c>
      <c r="K120" s="2" t="str">
        <f>J120*238.00</f>
        <v>0</v>
      </c>
      <c r="L120" s="5"/>
    </row>
    <row r="121" spans="1:12" customHeight="1" ht="105" outlineLevel="4">
      <c r="A121" s="1"/>
      <c r="B121" s="1">
        <v>844247</v>
      </c>
      <c r="C121" s="1" t="s">
        <v>446</v>
      </c>
      <c r="D121" s="1" t="s">
        <v>447</v>
      </c>
      <c r="E121" s="2" t="s">
        <v>448</v>
      </c>
      <c r="F121" s="2" t="s">
        <v>449</v>
      </c>
      <c r="G121" s="2">
        <v>0</v>
      </c>
      <c r="H121" s="2">
        <v>0</v>
      </c>
      <c r="I121" s="1">
        <v>0</v>
      </c>
      <c r="J121" s="3" t="s">
        <v>18</v>
      </c>
      <c r="K121" s="2" t="str">
        <f>J121*284.11</f>
        <v>0</v>
      </c>
      <c r="L121" s="5"/>
    </row>
    <row r="122" spans="1:12" customHeight="1" ht="105" outlineLevel="4">
      <c r="A122" s="1"/>
      <c r="B122" s="1">
        <v>844248</v>
      </c>
      <c r="C122" s="1" t="s">
        <v>450</v>
      </c>
      <c r="D122" s="1" t="s">
        <v>451</v>
      </c>
      <c r="E122" s="2" t="s">
        <v>452</v>
      </c>
      <c r="F122" s="2" t="s">
        <v>453</v>
      </c>
      <c r="G122" s="2" t="s">
        <v>107</v>
      </c>
      <c r="H122" s="2">
        <v>0</v>
      </c>
      <c r="I122" s="1">
        <v>0</v>
      </c>
      <c r="J122" s="3" t="s">
        <v>18</v>
      </c>
      <c r="K122" s="2" t="str">
        <f>J122*252.88</f>
        <v>0</v>
      </c>
      <c r="L122" s="5"/>
    </row>
    <row r="123" spans="1:12" outlineLevel="1">
      <c r="A123" s="7" t="s">
        <v>454</v>
      </c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5"/>
    </row>
    <row r="124" spans="1:12" outlineLevel="2">
      <c r="A124" s="8" t="s">
        <v>455</v>
      </c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5"/>
    </row>
    <row r="125" spans="1:12" customHeight="1" ht="105" outlineLevel="4">
      <c r="A125" s="1"/>
      <c r="B125" s="1">
        <v>821604</v>
      </c>
      <c r="C125" s="1" t="s">
        <v>456</v>
      </c>
      <c r="D125" s="1" t="s">
        <v>457</v>
      </c>
      <c r="E125" s="2" t="s">
        <v>458</v>
      </c>
      <c r="F125" s="2" t="s">
        <v>459</v>
      </c>
      <c r="G125" s="2">
        <v>5</v>
      </c>
      <c r="H125" s="2" t="s">
        <v>17</v>
      </c>
      <c r="I125" s="1">
        <v>0</v>
      </c>
      <c r="J125" s="3" t="s">
        <v>460</v>
      </c>
      <c r="K125" s="2" t="str">
        <f>J125*268.00</f>
        <v>0</v>
      </c>
      <c r="L125" s="5"/>
    </row>
    <row r="126" spans="1:12" customHeight="1" ht="105" outlineLevel="4">
      <c r="A126" s="1"/>
      <c r="B126" s="1">
        <v>821605</v>
      </c>
      <c r="C126" s="1" t="s">
        <v>461</v>
      </c>
      <c r="D126" s="1" t="s">
        <v>462</v>
      </c>
      <c r="E126" s="2" t="s">
        <v>463</v>
      </c>
      <c r="F126" s="2" t="s">
        <v>464</v>
      </c>
      <c r="G126" s="2">
        <v>0</v>
      </c>
      <c r="H126" s="2">
        <v>0</v>
      </c>
      <c r="I126" s="1">
        <v>0</v>
      </c>
      <c r="J126" s="3" t="s">
        <v>460</v>
      </c>
      <c r="K126" s="2" t="str">
        <f>J126*258.00</f>
        <v>0</v>
      </c>
      <c r="L126" s="5"/>
    </row>
    <row r="127" spans="1:12" customHeight="1" ht="105" outlineLevel="4">
      <c r="A127" s="1"/>
      <c r="B127" s="1">
        <v>821606</v>
      </c>
      <c r="C127" s="1" t="s">
        <v>465</v>
      </c>
      <c r="D127" s="1" t="s">
        <v>466</v>
      </c>
      <c r="E127" s="2" t="s">
        <v>467</v>
      </c>
      <c r="F127" s="2" t="s">
        <v>148</v>
      </c>
      <c r="G127" s="2">
        <v>7</v>
      </c>
      <c r="H127" s="2" t="s">
        <v>128</v>
      </c>
      <c r="I127" s="1">
        <v>0</v>
      </c>
      <c r="J127" s="3" t="s">
        <v>460</v>
      </c>
      <c r="K127" s="2" t="str">
        <f>J127*282.00</f>
        <v>0</v>
      </c>
      <c r="L127" s="5"/>
    </row>
    <row r="128" spans="1:12" customHeight="1" ht="105" outlineLevel="4">
      <c r="A128" s="1"/>
      <c r="B128" s="1">
        <v>821607</v>
      </c>
      <c r="C128" s="1" t="s">
        <v>468</v>
      </c>
      <c r="D128" s="1" t="s">
        <v>469</v>
      </c>
      <c r="E128" s="2" t="s">
        <v>470</v>
      </c>
      <c r="F128" s="2" t="s">
        <v>471</v>
      </c>
      <c r="G128" s="2">
        <v>0</v>
      </c>
      <c r="H128" s="2" t="s">
        <v>17</v>
      </c>
      <c r="I128" s="1">
        <v>0</v>
      </c>
      <c r="J128" s="3" t="s">
        <v>460</v>
      </c>
      <c r="K128" s="2" t="str">
        <f>J128*318.00</f>
        <v>0</v>
      </c>
      <c r="L128" s="5"/>
    </row>
    <row r="129" spans="1:12" customHeight="1" ht="105" outlineLevel="4">
      <c r="A129" s="1"/>
      <c r="B129" s="1">
        <v>821608</v>
      </c>
      <c r="C129" s="1" t="s">
        <v>472</v>
      </c>
      <c r="D129" s="1" t="s">
        <v>473</v>
      </c>
      <c r="E129" s="2" t="s">
        <v>474</v>
      </c>
      <c r="F129" s="2" t="s">
        <v>475</v>
      </c>
      <c r="G129" s="2">
        <v>4</v>
      </c>
      <c r="H129" s="2" t="s">
        <v>17</v>
      </c>
      <c r="I129" s="1">
        <v>0</v>
      </c>
      <c r="J129" s="3" t="s">
        <v>460</v>
      </c>
      <c r="K129" s="2" t="str">
        <f>J129*395.00</f>
        <v>0</v>
      </c>
      <c r="L129" s="5"/>
    </row>
    <row r="130" spans="1:12" customHeight="1" ht="105" outlineLevel="4">
      <c r="A130" s="1"/>
      <c r="B130" s="1">
        <v>821609</v>
      </c>
      <c r="C130" s="1" t="s">
        <v>476</v>
      </c>
      <c r="D130" s="1" t="s">
        <v>477</v>
      </c>
      <c r="E130" s="2" t="s">
        <v>478</v>
      </c>
      <c r="F130" s="2" t="s">
        <v>479</v>
      </c>
      <c r="G130" s="2">
        <v>9</v>
      </c>
      <c r="H130" s="2" t="s">
        <v>17</v>
      </c>
      <c r="I130" s="1">
        <v>0</v>
      </c>
      <c r="J130" s="3" t="s">
        <v>460</v>
      </c>
      <c r="K130" s="2" t="str">
        <f>J130*406.00</f>
        <v>0</v>
      </c>
      <c r="L130" s="5"/>
    </row>
    <row r="131" spans="1:12" customHeight="1" ht="105" outlineLevel="4">
      <c r="A131" s="1"/>
      <c r="B131" s="1">
        <v>821610</v>
      </c>
      <c r="C131" s="1" t="s">
        <v>480</v>
      </c>
      <c r="D131" s="1" t="s">
        <v>481</v>
      </c>
      <c r="E131" s="2" t="s">
        <v>482</v>
      </c>
      <c r="F131" s="2" t="s">
        <v>483</v>
      </c>
      <c r="G131" s="2" t="s">
        <v>107</v>
      </c>
      <c r="H131" s="2" t="s">
        <v>17</v>
      </c>
      <c r="I131" s="1">
        <v>0</v>
      </c>
      <c r="J131" s="3" t="s">
        <v>460</v>
      </c>
      <c r="K131" s="2" t="str">
        <f>J131*449.00</f>
        <v>0</v>
      </c>
      <c r="L131" s="5"/>
    </row>
    <row r="132" spans="1:12" customHeight="1" ht="105" outlineLevel="4">
      <c r="A132" s="1"/>
      <c r="B132" s="1">
        <v>821611</v>
      </c>
      <c r="C132" s="1" t="s">
        <v>484</v>
      </c>
      <c r="D132" s="1" t="s">
        <v>485</v>
      </c>
      <c r="E132" s="2" t="s">
        <v>486</v>
      </c>
      <c r="F132" s="2" t="s">
        <v>487</v>
      </c>
      <c r="G132" s="2">
        <v>9</v>
      </c>
      <c r="H132" s="2" t="s">
        <v>98</v>
      </c>
      <c r="I132" s="1">
        <v>0</v>
      </c>
      <c r="J132" s="3" t="s">
        <v>460</v>
      </c>
      <c r="K132" s="2" t="str">
        <f>J132*517.00</f>
        <v>0</v>
      </c>
      <c r="L132" s="5"/>
    </row>
    <row r="133" spans="1:12" outlineLevel="2">
      <c r="A133" s="8" t="s">
        <v>488</v>
      </c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5"/>
    </row>
    <row r="134" spans="1:12" customHeight="1" ht="105" outlineLevel="4">
      <c r="A134" s="1"/>
      <c r="B134" s="1">
        <v>821629</v>
      </c>
      <c r="C134" s="1" t="s">
        <v>489</v>
      </c>
      <c r="D134" s="1" t="s">
        <v>490</v>
      </c>
      <c r="E134" s="2" t="s">
        <v>491</v>
      </c>
      <c r="F134" s="2" t="s">
        <v>237</v>
      </c>
      <c r="G134" s="2" t="s">
        <v>43</v>
      </c>
      <c r="H134" s="2">
        <v>0</v>
      </c>
      <c r="I134" s="1">
        <v>0</v>
      </c>
      <c r="J134" s="3" t="s">
        <v>460</v>
      </c>
      <c r="K134" s="2" t="str">
        <f>J134*150.24</f>
        <v>0</v>
      </c>
      <c r="L134" s="5"/>
    </row>
    <row r="135" spans="1:12" customHeight="1" ht="105" outlineLevel="4">
      <c r="A135" s="1"/>
      <c r="B135" s="1">
        <v>821630</v>
      </c>
      <c r="C135" s="1" t="s">
        <v>492</v>
      </c>
      <c r="D135" s="1" t="s">
        <v>493</v>
      </c>
      <c r="E135" s="2" t="s">
        <v>494</v>
      </c>
      <c r="F135" s="2" t="s">
        <v>378</v>
      </c>
      <c r="G135" s="2">
        <v>0</v>
      </c>
      <c r="H135" s="2">
        <v>0</v>
      </c>
      <c r="I135" s="1">
        <v>0</v>
      </c>
      <c r="J135" s="3" t="s">
        <v>460</v>
      </c>
      <c r="K135" s="2" t="str">
        <f>J135*166.60</f>
        <v>0</v>
      </c>
      <c r="L135" s="5"/>
    </row>
    <row r="136" spans="1:12" customHeight="1" ht="105" outlineLevel="4">
      <c r="A136" s="1"/>
      <c r="B136" s="1">
        <v>821631</v>
      </c>
      <c r="C136" s="1" t="s">
        <v>495</v>
      </c>
      <c r="D136" s="1" t="s">
        <v>496</v>
      </c>
      <c r="E136" s="2" t="s">
        <v>497</v>
      </c>
      <c r="F136" s="2" t="s">
        <v>498</v>
      </c>
      <c r="G136" s="2" t="s">
        <v>17</v>
      </c>
      <c r="H136" s="2">
        <v>0</v>
      </c>
      <c r="I136" s="1">
        <v>0</v>
      </c>
      <c r="J136" s="3" t="s">
        <v>460</v>
      </c>
      <c r="K136" s="2" t="str">
        <f>J136*182.96</f>
        <v>0</v>
      </c>
      <c r="L136" s="5"/>
    </row>
    <row r="137" spans="1:12" customHeight="1" ht="105" outlineLevel="4">
      <c r="A137" s="1"/>
      <c r="B137" s="1">
        <v>821632</v>
      </c>
      <c r="C137" s="1" t="s">
        <v>499</v>
      </c>
      <c r="D137" s="1" t="s">
        <v>500</v>
      </c>
      <c r="E137" s="2" t="s">
        <v>501</v>
      </c>
      <c r="F137" s="2" t="s">
        <v>502</v>
      </c>
      <c r="G137" s="2" t="s">
        <v>43</v>
      </c>
      <c r="H137" s="2">
        <v>0</v>
      </c>
      <c r="I137" s="1">
        <v>0</v>
      </c>
      <c r="J137" s="3" t="s">
        <v>460</v>
      </c>
      <c r="K137" s="2" t="str">
        <f>J137*214.20</f>
        <v>0</v>
      </c>
      <c r="L137" s="5"/>
    </row>
    <row r="138" spans="1:12" customHeight="1" ht="105" outlineLevel="4">
      <c r="A138" s="1"/>
      <c r="B138" s="1">
        <v>821633</v>
      </c>
      <c r="C138" s="1" t="s">
        <v>503</v>
      </c>
      <c r="D138" s="1" t="s">
        <v>504</v>
      </c>
      <c r="E138" s="2" t="s">
        <v>505</v>
      </c>
      <c r="F138" s="2" t="s">
        <v>506</v>
      </c>
      <c r="G138" s="2" t="s">
        <v>43</v>
      </c>
      <c r="H138" s="2">
        <v>0</v>
      </c>
      <c r="I138" s="1">
        <v>0</v>
      </c>
      <c r="J138" s="3" t="s">
        <v>460</v>
      </c>
      <c r="K138" s="2" t="str">
        <f>J138*246.93</f>
        <v>0</v>
      </c>
      <c r="L138" s="5"/>
    </row>
    <row r="139" spans="1:12" customHeight="1" ht="105" outlineLevel="4">
      <c r="A139" s="1"/>
      <c r="B139" s="1">
        <v>821634</v>
      </c>
      <c r="C139" s="1" t="s">
        <v>507</v>
      </c>
      <c r="D139" s="1" t="s">
        <v>508</v>
      </c>
      <c r="E139" s="2" t="s">
        <v>509</v>
      </c>
      <c r="F139" s="2" t="s">
        <v>510</v>
      </c>
      <c r="G139" s="2" t="s">
        <v>43</v>
      </c>
      <c r="H139" s="2">
        <v>0</v>
      </c>
      <c r="I139" s="1">
        <v>0</v>
      </c>
      <c r="J139" s="3" t="s">
        <v>460</v>
      </c>
      <c r="K139" s="2" t="str">
        <f>J139*279.65</f>
        <v>0</v>
      </c>
      <c r="L139" s="5"/>
    </row>
    <row r="140" spans="1:12" customHeight="1" ht="105" outlineLevel="4">
      <c r="A140" s="1"/>
      <c r="B140" s="1">
        <v>821635</v>
      </c>
      <c r="C140" s="1" t="s">
        <v>511</v>
      </c>
      <c r="D140" s="1" t="s">
        <v>512</v>
      </c>
      <c r="E140" s="2" t="s">
        <v>513</v>
      </c>
      <c r="F140" s="2" t="s">
        <v>514</v>
      </c>
      <c r="G140" s="2" t="s">
        <v>43</v>
      </c>
      <c r="H140" s="2">
        <v>0</v>
      </c>
      <c r="I140" s="1">
        <v>0</v>
      </c>
      <c r="J140" s="3" t="s">
        <v>460</v>
      </c>
      <c r="K140" s="2" t="str">
        <f>J140*327.25</f>
        <v>0</v>
      </c>
      <c r="L140" s="5"/>
    </row>
    <row r="141" spans="1:12" customHeight="1" ht="105" outlineLevel="4">
      <c r="A141" s="1"/>
      <c r="B141" s="1">
        <v>823105</v>
      </c>
      <c r="C141" s="1" t="s">
        <v>515</v>
      </c>
      <c r="D141" s="1" t="s">
        <v>516</v>
      </c>
      <c r="E141" s="2" t="s">
        <v>517</v>
      </c>
      <c r="F141" s="2" t="s">
        <v>518</v>
      </c>
      <c r="G141" s="2" t="s">
        <v>43</v>
      </c>
      <c r="H141" s="2">
        <v>0</v>
      </c>
      <c r="I141" s="1">
        <v>0</v>
      </c>
      <c r="J141" s="3" t="s">
        <v>460</v>
      </c>
      <c r="K141" s="2" t="str">
        <f>J141*407.58</f>
        <v>0</v>
      </c>
      <c r="L141" s="5"/>
    </row>
    <row r="142" spans="1:12" outlineLevel="2">
      <c r="A142" s="8" t="s">
        <v>519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5"/>
    </row>
    <row r="143" spans="1:12" customHeight="1" ht="105" outlineLevel="4">
      <c r="A143" s="1"/>
      <c r="B143" s="1">
        <v>824882</v>
      </c>
      <c r="C143" s="1" t="s">
        <v>520</v>
      </c>
      <c r="D143" s="1" t="s">
        <v>521</v>
      </c>
      <c r="E143" s="2" t="s">
        <v>522</v>
      </c>
      <c r="F143" s="2" t="s">
        <v>253</v>
      </c>
      <c r="G143" s="2" t="s">
        <v>107</v>
      </c>
      <c r="H143" s="2">
        <v>0</v>
      </c>
      <c r="I143" s="1">
        <v>0</v>
      </c>
      <c r="J143" s="3" t="s">
        <v>18</v>
      </c>
      <c r="K143" s="2" t="str">
        <f>J143*374.85</f>
        <v>0</v>
      </c>
      <c r="L143" s="5"/>
    </row>
    <row r="144" spans="1:12" customHeight="1" ht="105" outlineLevel="4">
      <c r="A144" s="1"/>
      <c r="B144" s="1">
        <v>824883</v>
      </c>
      <c r="C144" s="1" t="s">
        <v>523</v>
      </c>
      <c r="D144" s="1" t="s">
        <v>524</v>
      </c>
      <c r="E144" s="2" t="s">
        <v>525</v>
      </c>
      <c r="F144" s="2" t="s">
        <v>526</v>
      </c>
      <c r="G144" s="2">
        <v>10</v>
      </c>
      <c r="H144" s="2">
        <v>0</v>
      </c>
      <c r="I144" s="1">
        <v>0</v>
      </c>
      <c r="J144" s="3" t="s">
        <v>18</v>
      </c>
      <c r="K144" s="2" t="str">
        <f>J144*458.15</f>
        <v>0</v>
      </c>
      <c r="L144" s="5"/>
    </row>
    <row r="145" spans="1:12" customHeight="1" ht="105" outlineLevel="4">
      <c r="A145" s="1"/>
      <c r="B145" s="1">
        <v>824884</v>
      </c>
      <c r="C145" s="1" t="s">
        <v>527</v>
      </c>
      <c r="D145" s="1" t="s">
        <v>528</v>
      </c>
      <c r="E145" s="2" t="s">
        <v>529</v>
      </c>
      <c r="F145" s="2" t="s">
        <v>530</v>
      </c>
      <c r="G145" s="2">
        <v>4</v>
      </c>
      <c r="H145" s="2">
        <v>0</v>
      </c>
      <c r="I145" s="1">
        <v>0</v>
      </c>
      <c r="J145" s="3" t="s">
        <v>18</v>
      </c>
      <c r="K145" s="2" t="str">
        <f>J145*596.49</f>
        <v>0</v>
      </c>
      <c r="L145" s="5"/>
    </row>
    <row r="146" spans="1:12" customHeight="1" ht="105" outlineLevel="4">
      <c r="A146" s="1"/>
      <c r="B146" s="1">
        <v>824885</v>
      </c>
      <c r="C146" s="1" t="s">
        <v>531</v>
      </c>
      <c r="D146" s="1" t="s">
        <v>532</v>
      </c>
      <c r="E146" s="2" t="s">
        <v>533</v>
      </c>
      <c r="F146" s="2" t="s">
        <v>534</v>
      </c>
      <c r="G146" s="2">
        <v>8</v>
      </c>
      <c r="H146" s="2">
        <v>0</v>
      </c>
      <c r="I146" s="1">
        <v>0</v>
      </c>
      <c r="J146" s="3" t="s">
        <v>18</v>
      </c>
      <c r="K146" s="2" t="str">
        <f>J146*382.29</f>
        <v>0</v>
      </c>
      <c r="L146" s="5"/>
    </row>
    <row r="147" spans="1:12" customHeight="1" ht="105" outlineLevel="4">
      <c r="A147" s="1"/>
      <c r="B147" s="1">
        <v>824886</v>
      </c>
      <c r="C147" s="1" t="s">
        <v>535</v>
      </c>
      <c r="D147" s="1" t="s">
        <v>536</v>
      </c>
      <c r="E147" s="2" t="s">
        <v>537</v>
      </c>
      <c r="F147" s="2" t="s">
        <v>538</v>
      </c>
      <c r="G147" s="2">
        <v>4</v>
      </c>
      <c r="H147" s="2">
        <v>0</v>
      </c>
      <c r="I147" s="1">
        <v>0</v>
      </c>
      <c r="J147" s="3" t="s">
        <v>18</v>
      </c>
      <c r="K147" s="2" t="str">
        <f>J147*441.79</f>
        <v>0</v>
      </c>
      <c r="L147" s="5"/>
    </row>
    <row r="148" spans="1:12" customHeight="1" ht="105" outlineLevel="4">
      <c r="A148" s="1"/>
      <c r="B148" s="1">
        <v>824887</v>
      </c>
      <c r="C148" s="1" t="s">
        <v>539</v>
      </c>
      <c r="D148" s="1" t="s">
        <v>540</v>
      </c>
      <c r="E148" s="2" t="s">
        <v>541</v>
      </c>
      <c r="F148" s="2" t="s">
        <v>542</v>
      </c>
      <c r="G148" s="2">
        <v>4</v>
      </c>
      <c r="H148" s="2">
        <v>0</v>
      </c>
      <c r="I148" s="1">
        <v>0</v>
      </c>
      <c r="J148" s="3" t="s">
        <v>18</v>
      </c>
      <c r="K148" s="2" t="str">
        <f>J148*602.44</f>
        <v>0</v>
      </c>
      <c r="L148" s="5"/>
    </row>
    <row r="149" spans="1:12" customHeight="1" ht="105" outlineLevel="4">
      <c r="A149" s="1"/>
      <c r="B149" s="1">
        <v>825376</v>
      </c>
      <c r="C149" s="1" t="s">
        <v>543</v>
      </c>
      <c r="D149" s="1" t="s">
        <v>544</v>
      </c>
      <c r="E149" s="2" t="s">
        <v>545</v>
      </c>
      <c r="F149" s="2" t="s">
        <v>546</v>
      </c>
      <c r="G149" s="2">
        <v>0</v>
      </c>
      <c r="H149" s="2">
        <v>0</v>
      </c>
      <c r="I149" s="1">
        <v>0</v>
      </c>
      <c r="J149" s="3" t="s">
        <v>18</v>
      </c>
      <c r="K149" s="2" t="str">
        <f>J149*144.29</f>
        <v>0</v>
      </c>
      <c r="L149" s="5"/>
    </row>
    <row r="150" spans="1:12" customHeight="1" ht="105" outlineLevel="4">
      <c r="A150" s="1"/>
      <c r="B150" s="1">
        <v>825377</v>
      </c>
      <c r="C150" s="1" t="s">
        <v>547</v>
      </c>
      <c r="D150" s="1" t="s">
        <v>548</v>
      </c>
      <c r="E150" s="2" t="s">
        <v>549</v>
      </c>
      <c r="F150" s="2" t="s">
        <v>550</v>
      </c>
      <c r="G150" s="2">
        <v>0</v>
      </c>
      <c r="H150" s="2">
        <v>0</v>
      </c>
      <c r="I150" s="1">
        <v>0</v>
      </c>
      <c r="J150" s="3" t="s">
        <v>18</v>
      </c>
      <c r="K150" s="2" t="str">
        <f>J150*181.48</f>
        <v>0</v>
      </c>
      <c r="L150" s="5"/>
    </row>
    <row r="151" spans="1:12" customHeight="1" ht="105" outlineLevel="4">
      <c r="A151" s="1"/>
      <c r="B151" s="1">
        <v>825378</v>
      </c>
      <c r="C151" s="1" t="s">
        <v>551</v>
      </c>
      <c r="D151" s="1" t="s">
        <v>552</v>
      </c>
      <c r="E151" s="2" t="s">
        <v>553</v>
      </c>
      <c r="F151" s="2" t="s">
        <v>554</v>
      </c>
      <c r="G151" s="2">
        <v>0</v>
      </c>
      <c r="H151" s="2">
        <v>0</v>
      </c>
      <c r="I151" s="1">
        <v>0</v>
      </c>
      <c r="J151" s="3" t="s">
        <v>18</v>
      </c>
      <c r="K151" s="2" t="str">
        <f>J151*212.71</f>
        <v>0</v>
      </c>
      <c r="L151" s="5"/>
    </row>
    <row r="152" spans="1:12" customHeight="1" ht="105" outlineLevel="4">
      <c r="A152" s="1"/>
      <c r="B152" s="1">
        <v>825379</v>
      </c>
      <c r="C152" s="1" t="s">
        <v>555</v>
      </c>
      <c r="D152" s="1" t="s">
        <v>556</v>
      </c>
      <c r="E152" s="2" t="s">
        <v>557</v>
      </c>
      <c r="F152" s="2" t="s">
        <v>550</v>
      </c>
      <c r="G152" s="2">
        <v>0</v>
      </c>
      <c r="H152" s="2">
        <v>0</v>
      </c>
      <c r="I152" s="1">
        <v>0</v>
      </c>
      <c r="J152" s="3" t="s">
        <v>18</v>
      </c>
      <c r="K152" s="2" t="str">
        <f>J152*181.48</f>
        <v>0</v>
      </c>
      <c r="L152" s="5"/>
    </row>
    <row r="153" spans="1:12" outlineLevel="2">
      <c r="A153" s="8" t="s">
        <v>558</v>
      </c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5"/>
    </row>
    <row r="154" spans="1:12" customHeight="1" ht="105" outlineLevel="4">
      <c r="A154" s="1"/>
      <c r="B154" s="1">
        <v>821612</v>
      </c>
      <c r="C154" s="1" t="s">
        <v>559</v>
      </c>
      <c r="D154" s="1" t="s">
        <v>560</v>
      </c>
      <c r="E154" s="2" t="s">
        <v>561</v>
      </c>
      <c r="F154" s="2" t="s">
        <v>562</v>
      </c>
      <c r="G154" s="2">
        <v>10</v>
      </c>
      <c r="H154" s="2" t="s">
        <v>17</v>
      </c>
      <c r="I154" s="1">
        <v>0</v>
      </c>
      <c r="J154" s="3" t="s">
        <v>18</v>
      </c>
      <c r="K154" s="2" t="str">
        <f>J154*114.00</f>
        <v>0</v>
      </c>
      <c r="L154" s="5"/>
    </row>
    <row r="155" spans="1:12" customHeight="1" ht="105" outlineLevel="4">
      <c r="A155" s="1"/>
      <c r="B155" s="1">
        <v>821613</v>
      </c>
      <c r="C155" s="1" t="s">
        <v>563</v>
      </c>
      <c r="D155" s="1" t="s">
        <v>564</v>
      </c>
      <c r="E155" s="2" t="s">
        <v>565</v>
      </c>
      <c r="F155" s="2" t="s">
        <v>229</v>
      </c>
      <c r="G155" s="2" t="s">
        <v>98</v>
      </c>
      <c r="H155" s="2" t="s">
        <v>17</v>
      </c>
      <c r="I155" s="1">
        <v>0</v>
      </c>
      <c r="J155" s="3" t="s">
        <v>18</v>
      </c>
      <c r="K155" s="2" t="str">
        <f>J155*119.00</f>
        <v>0</v>
      </c>
      <c r="L155" s="5"/>
    </row>
    <row r="156" spans="1:12" customHeight="1" ht="105" outlineLevel="4">
      <c r="A156" s="1"/>
      <c r="B156" s="1">
        <v>821614</v>
      </c>
      <c r="C156" s="1" t="s">
        <v>566</v>
      </c>
      <c r="D156" s="1" t="s">
        <v>567</v>
      </c>
      <c r="E156" s="2" t="s">
        <v>568</v>
      </c>
      <c r="F156" s="2" t="s">
        <v>569</v>
      </c>
      <c r="G156" s="2" t="s">
        <v>98</v>
      </c>
      <c r="H156" s="2" t="s">
        <v>43</v>
      </c>
      <c r="I156" s="1">
        <v>0</v>
      </c>
      <c r="J156" s="3" t="s">
        <v>18</v>
      </c>
      <c r="K156" s="2" t="str">
        <f>J156*126.00</f>
        <v>0</v>
      </c>
      <c r="L156" s="5"/>
    </row>
    <row r="157" spans="1:12" customHeight="1" ht="105" outlineLevel="4">
      <c r="A157" s="1"/>
      <c r="B157" s="1">
        <v>821615</v>
      </c>
      <c r="C157" s="1" t="s">
        <v>570</v>
      </c>
      <c r="D157" s="1" t="s">
        <v>571</v>
      </c>
      <c r="E157" s="2" t="s">
        <v>572</v>
      </c>
      <c r="F157" s="2" t="s">
        <v>573</v>
      </c>
      <c r="G157" s="2" t="s">
        <v>98</v>
      </c>
      <c r="H157" s="2" t="s">
        <v>17</v>
      </c>
      <c r="I157" s="1">
        <v>0</v>
      </c>
      <c r="J157" s="3" t="s">
        <v>18</v>
      </c>
      <c r="K157" s="2" t="str">
        <f>J157*156.00</f>
        <v>0</v>
      </c>
      <c r="L157" s="5"/>
    </row>
    <row r="158" spans="1:12" customHeight="1" ht="105" outlineLevel="4">
      <c r="A158" s="1"/>
      <c r="B158" s="1">
        <v>821616</v>
      </c>
      <c r="C158" s="1" t="s">
        <v>574</v>
      </c>
      <c r="D158" s="1" t="s">
        <v>575</v>
      </c>
      <c r="E158" s="2" t="s">
        <v>576</v>
      </c>
      <c r="F158" s="2" t="s">
        <v>577</v>
      </c>
      <c r="G158" s="2" t="s">
        <v>98</v>
      </c>
      <c r="H158" s="2" t="s">
        <v>17</v>
      </c>
      <c r="I158" s="1">
        <v>0</v>
      </c>
      <c r="J158" s="3" t="s">
        <v>18</v>
      </c>
      <c r="K158" s="2" t="str">
        <f>J158*153.00</f>
        <v>0</v>
      </c>
      <c r="L158" s="5"/>
    </row>
    <row r="159" spans="1:12" customHeight="1" ht="105" outlineLevel="4">
      <c r="A159" s="1"/>
      <c r="B159" s="1">
        <v>821617</v>
      </c>
      <c r="C159" s="1" t="s">
        <v>578</v>
      </c>
      <c r="D159" s="1" t="s">
        <v>579</v>
      </c>
      <c r="E159" s="2" t="s">
        <v>580</v>
      </c>
      <c r="F159" s="2" t="s">
        <v>180</v>
      </c>
      <c r="G159" s="2" t="s">
        <v>98</v>
      </c>
      <c r="H159" s="2" t="s">
        <v>17</v>
      </c>
      <c r="I159" s="1">
        <v>0</v>
      </c>
      <c r="J159" s="3" t="s">
        <v>18</v>
      </c>
      <c r="K159" s="2" t="str">
        <f>J159*195.00</f>
        <v>0</v>
      </c>
      <c r="L159" s="5"/>
    </row>
    <row r="160" spans="1:12" customHeight="1" ht="105" outlineLevel="4">
      <c r="A160" s="1"/>
      <c r="B160" s="1">
        <v>821618</v>
      </c>
      <c r="C160" s="1" t="s">
        <v>581</v>
      </c>
      <c r="D160" s="1" t="s">
        <v>582</v>
      </c>
      <c r="E160" s="2" t="s">
        <v>583</v>
      </c>
      <c r="F160" s="2" t="s">
        <v>584</v>
      </c>
      <c r="G160" s="2" t="s">
        <v>107</v>
      </c>
      <c r="H160" s="2" t="s">
        <v>98</v>
      </c>
      <c r="I160" s="1">
        <v>0</v>
      </c>
      <c r="J160" s="3" t="s">
        <v>18</v>
      </c>
      <c r="K160" s="2" t="str">
        <f>J160*221.00</f>
        <v>0</v>
      </c>
      <c r="L160" s="5"/>
    </row>
    <row r="161" spans="1:12" customHeight="1" ht="105" outlineLevel="4">
      <c r="A161" s="1"/>
      <c r="B161" s="1">
        <v>821619</v>
      </c>
      <c r="C161" s="1" t="s">
        <v>585</v>
      </c>
      <c r="D161" s="1" t="s">
        <v>586</v>
      </c>
      <c r="E161" s="2" t="s">
        <v>587</v>
      </c>
      <c r="F161" s="2" t="s">
        <v>188</v>
      </c>
      <c r="G161" s="2">
        <v>10</v>
      </c>
      <c r="H161" s="2" t="s">
        <v>98</v>
      </c>
      <c r="I161" s="1">
        <v>0</v>
      </c>
      <c r="J161" s="3" t="s">
        <v>18</v>
      </c>
      <c r="K161" s="2" t="str">
        <f>J161*254.00</f>
        <v>0</v>
      </c>
      <c r="L161" s="5"/>
    </row>
    <row r="162" spans="1:12" customHeight="1" ht="105" outlineLevel="4">
      <c r="A162" s="1"/>
      <c r="B162" s="1">
        <v>821620</v>
      </c>
      <c r="C162" s="1" t="s">
        <v>588</v>
      </c>
      <c r="D162" s="1" t="s">
        <v>589</v>
      </c>
      <c r="E162" s="2" t="s">
        <v>590</v>
      </c>
      <c r="F162" s="2" t="s">
        <v>591</v>
      </c>
      <c r="G162" s="2" t="s">
        <v>107</v>
      </c>
      <c r="H162" s="2" t="s">
        <v>17</v>
      </c>
      <c r="I162" s="1">
        <v>0</v>
      </c>
      <c r="J162" s="3" t="s">
        <v>18</v>
      </c>
      <c r="K162" s="2" t="str">
        <f>J162*129.00</f>
        <v>0</v>
      </c>
      <c r="L162" s="5"/>
    </row>
    <row r="163" spans="1:12" customHeight="1" ht="105" outlineLevel="4">
      <c r="A163" s="1"/>
      <c r="B163" s="1">
        <v>821621</v>
      </c>
      <c r="C163" s="1" t="s">
        <v>592</v>
      </c>
      <c r="D163" s="1" t="s">
        <v>593</v>
      </c>
      <c r="E163" s="2" t="s">
        <v>594</v>
      </c>
      <c r="F163" s="2" t="s">
        <v>595</v>
      </c>
      <c r="G163" s="2" t="s">
        <v>107</v>
      </c>
      <c r="H163" s="2" t="s">
        <v>17</v>
      </c>
      <c r="I163" s="1">
        <v>0</v>
      </c>
      <c r="J163" s="3" t="s">
        <v>18</v>
      </c>
      <c r="K163" s="2" t="str">
        <f>J163*137.00</f>
        <v>0</v>
      </c>
      <c r="L163" s="5"/>
    </row>
    <row r="164" spans="1:12" customHeight="1" ht="105" outlineLevel="4">
      <c r="A164" s="1"/>
      <c r="B164" s="1">
        <v>821622</v>
      </c>
      <c r="C164" s="1" t="s">
        <v>596</v>
      </c>
      <c r="D164" s="1" t="s">
        <v>597</v>
      </c>
      <c r="E164" s="2" t="s">
        <v>598</v>
      </c>
      <c r="F164" s="2" t="s">
        <v>599</v>
      </c>
      <c r="G164" s="2" t="s">
        <v>98</v>
      </c>
      <c r="H164" s="2" t="s">
        <v>17</v>
      </c>
      <c r="I164" s="1">
        <v>0</v>
      </c>
      <c r="J164" s="3" t="s">
        <v>18</v>
      </c>
      <c r="K164" s="2" t="str">
        <f>J164*140.00</f>
        <v>0</v>
      </c>
      <c r="L164" s="5"/>
    </row>
    <row r="165" spans="1:12" customHeight="1" ht="105" outlineLevel="4">
      <c r="A165" s="1"/>
      <c r="B165" s="1">
        <v>821623</v>
      </c>
      <c r="C165" s="1" t="s">
        <v>600</v>
      </c>
      <c r="D165" s="1" t="s">
        <v>601</v>
      </c>
      <c r="E165" s="2" t="s">
        <v>602</v>
      </c>
      <c r="F165" s="2" t="s">
        <v>603</v>
      </c>
      <c r="G165" s="2" t="s">
        <v>98</v>
      </c>
      <c r="H165" s="2" t="s">
        <v>17</v>
      </c>
      <c r="I165" s="1">
        <v>0</v>
      </c>
      <c r="J165" s="3" t="s">
        <v>18</v>
      </c>
      <c r="K165" s="2" t="str">
        <f>J165*139.00</f>
        <v>0</v>
      </c>
      <c r="L165" s="5"/>
    </row>
    <row r="166" spans="1:12" customHeight="1" ht="105" outlineLevel="4">
      <c r="A166" s="1"/>
      <c r="B166" s="1">
        <v>821624</v>
      </c>
      <c r="C166" s="1" t="s">
        <v>604</v>
      </c>
      <c r="D166" s="1" t="s">
        <v>605</v>
      </c>
      <c r="E166" s="2" t="s">
        <v>606</v>
      </c>
      <c r="F166" s="2" t="s">
        <v>607</v>
      </c>
      <c r="G166" s="2" t="s">
        <v>107</v>
      </c>
      <c r="H166" s="2" t="s">
        <v>17</v>
      </c>
      <c r="I166" s="1">
        <v>0</v>
      </c>
      <c r="J166" s="3" t="s">
        <v>18</v>
      </c>
      <c r="K166" s="2" t="str">
        <f>J166*158.00</f>
        <v>0</v>
      </c>
      <c r="L166" s="5"/>
    </row>
    <row r="167" spans="1:12" customHeight="1" ht="105" outlineLevel="4">
      <c r="A167" s="1"/>
      <c r="B167" s="1">
        <v>821625</v>
      </c>
      <c r="C167" s="1" t="s">
        <v>608</v>
      </c>
      <c r="D167" s="1" t="s">
        <v>609</v>
      </c>
      <c r="E167" s="2" t="s">
        <v>610</v>
      </c>
      <c r="F167" s="2" t="s">
        <v>611</v>
      </c>
      <c r="G167" s="2" t="s">
        <v>98</v>
      </c>
      <c r="H167" s="2" t="s">
        <v>17</v>
      </c>
      <c r="I167" s="1">
        <v>0</v>
      </c>
      <c r="J167" s="3" t="s">
        <v>18</v>
      </c>
      <c r="K167" s="2" t="str">
        <f>J167*198.00</f>
        <v>0</v>
      </c>
      <c r="L167" s="5"/>
    </row>
    <row r="168" spans="1:12" customHeight="1" ht="105" outlineLevel="4">
      <c r="A168" s="1"/>
      <c r="B168" s="1">
        <v>821626</v>
      </c>
      <c r="C168" s="1" t="s">
        <v>612</v>
      </c>
      <c r="D168" s="1" t="s">
        <v>613</v>
      </c>
      <c r="E168" s="2" t="s">
        <v>614</v>
      </c>
      <c r="F168" s="2" t="s">
        <v>615</v>
      </c>
      <c r="G168" s="2" t="s">
        <v>107</v>
      </c>
      <c r="H168" s="2" t="s">
        <v>98</v>
      </c>
      <c r="I168" s="1">
        <v>0</v>
      </c>
      <c r="J168" s="3" t="s">
        <v>18</v>
      </c>
      <c r="K168" s="2" t="str">
        <f>J168*222.00</f>
        <v>0</v>
      </c>
      <c r="L168" s="5"/>
    </row>
    <row r="169" spans="1:12" customHeight="1" ht="105" outlineLevel="4">
      <c r="A169" s="1"/>
      <c r="B169" s="1">
        <v>821627</v>
      </c>
      <c r="C169" s="1" t="s">
        <v>616</v>
      </c>
      <c r="D169" s="1" t="s">
        <v>617</v>
      </c>
      <c r="E169" s="2" t="s">
        <v>618</v>
      </c>
      <c r="F169" s="2" t="s">
        <v>619</v>
      </c>
      <c r="G169" s="2" t="s">
        <v>107</v>
      </c>
      <c r="H169" s="2" t="s">
        <v>98</v>
      </c>
      <c r="I169" s="1">
        <v>0</v>
      </c>
      <c r="J169" s="3" t="s">
        <v>18</v>
      </c>
      <c r="K169" s="2" t="str">
        <f>J169*272.00</f>
        <v>0</v>
      </c>
      <c r="L169" s="5"/>
    </row>
    <row r="170" spans="1:12" outlineLevel="2">
      <c r="A170" s="8" t="s">
        <v>620</v>
      </c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5"/>
    </row>
    <row r="171" spans="1:12" customHeight="1" ht="105" outlineLevel="4">
      <c r="A171" s="1"/>
      <c r="B171" s="1">
        <v>824875</v>
      </c>
      <c r="C171" s="1" t="s">
        <v>621</v>
      </c>
      <c r="D171" s="1" t="s">
        <v>622</v>
      </c>
      <c r="E171" s="2" t="s">
        <v>623</v>
      </c>
      <c r="F171" s="2" t="s">
        <v>624</v>
      </c>
      <c r="G171" s="2" t="s">
        <v>43</v>
      </c>
      <c r="H171" s="2">
        <v>0</v>
      </c>
      <c r="I171" s="1">
        <v>0</v>
      </c>
      <c r="J171" s="3" t="s">
        <v>18</v>
      </c>
      <c r="K171" s="2" t="str">
        <f>J171*159.16</f>
        <v>0</v>
      </c>
      <c r="L171" s="5"/>
    </row>
    <row r="172" spans="1:12" customHeight="1" ht="105" outlineLevel="4">
      <c r="A172" s="1"/>
      <c r="B172" s="1">
        <v>824876</v>
      </c>
      <c r="C172" s="1" t="s">
        <v>625</v>
      </c>
      <c r="D172" s="1" t="s">
        <v>626</v>
      </c>
      <c r="E172" s="2" t="s">
        <v>627</v>
      </c>
      <c r="F172" s="2" t="s">
        <v>287</v>
      </c>
      <c r="G172" s="2" t="s">
        <v>43</v>
      </c>
      <c r="H172" s="2">
        <v>0</v>
      </c>
      <c r="I172" s="1">
        <v>0</v>
      </c>
      <c r="J172" s="3" t="s">
        <v>18</v>
      </c>
      <c r="K172" s="2" t="str">
        <f>J172*177.01</f>
        <v>0</v>
      </c>
      <c r="L172" s="5"/>
    </row>
    <row r="173" spans="1:12" customHeight="1" ht="105" outlineLevel="4">
      <c r="A173" s="1"/>
      <c r="B173" s="1">
        <v>824877</v>
      </c>
      <c r="C173" s="1" t="s">
        <v>628</v>
      </c>
      <c r="D173" s="1" t="s">
        <v>629</v>
      </c>
      <c r="E173" s="2" t="s">
        <v>630</v>
      </c>
      <c r="F173" s="2" t="s">
        <v>631</v>
      </c>
      <c r="G173" s="2" t="s">
        <v>107</v>
      </c>
      <c r="H173" s="2">
        <v>0</v>
      </c>
      <c r="I173" s="1">
        <v>0</v>
      </c>
      <c r="J173" s="3" t="s">
        <v>18</v>
      </c>
      <c r="K173" s="2" t="str">
        <f>J173*194.86</f>
        <v>0</v>
      </c>
      <c r="L173" s="5"/>
    </row>
    <row r="174" spans="1:12" customHeight="1" ht="105" outlineLevel="4">
      <c r="A174" s="1"/>
      <c r="B174" s="1">
        <v>824878</v>
      </c>
      <c r="C174" s="1" t="s">
        <v>632</v>
      </c>
      <c r="D174" s="1" t="s">
        <v>633</v>
      </c>
      <c r="E174" s="2" t="s">
        <v>634</v>
      </c>
      <c r="F174" s="2" t="s">
        <v>635</v>
      </c>
      <c r="G174" s="2" t="s">
        <v>98</v>
      </c>
      <c r="H174" s="2">
        <v>0</v>
      </c>
      <c r="I174" s="1">
        <v>0</v>
      </c>
      <c r="J174" s="3" t="s">
        <v>18</v>
      </c>
      <c r="K174" s="2" t="str">
        <f>J174*232.05</f>
        <v>0</v>
      </c>
      <c r="L174" s="5"/>
    </row>
    <row r="175" spans="1:12" customHeight="1" ht="105" outlineLevel="4">
      <c r="A175" s="1"/>
      <c r="B175" s="1">
        <v>824879</v>
      </c>
      <c r="C175" s="1" t="s">
        <v>636</v>
      </c>
      <c r="D175" s="1" t="s">
        <v>637</v>
      </c>
      <c r="E175" s="2" t="s">
        <v>638</v>
      </c>
      <c r="F175" s="2" t="s">
        <v>639</v>
      </c>
      <c r="G175" s="2">
        <v>0</v>
      </c>
      <c r="H175" s="2">
        <v>0</v>
      </c>
      <c r="I175" s="1">
        <v>0</v>
      </c>
      <c r="J175" s="3" t="s">
        <v>18</v>
      </c>
      <c r="K175" s="2" t="str">
        <f>J175*269.24</f>
        <v>0</v>
      </c>
      <c r="L175" s="5"/>
    </row>
    <row r="176" spans="1:12" customHeight="1" ht="105" outlineLevel="4">
      <c r="A176" s="1"/>
      <c r="B176" s="1">
        <v>824880</v>
      </c>
      <c r="C176" s="1" t="s">
        <v>640</v>
      </c>
      <c r="D176" s="1" t="s">
        <v>641</v>
      </c>
      <c r="E176" s="2" t="s">
        <v>642</v>
      </c>
      <c r="F176" s="2" t="s">
        <v>643</v>
      </c>
      <c r="G176" s="2" t="s">
        <v>98</v>
      </c>
      <c r="H176" s="2">
        <v>0</v>
      </c>
      <c r="I176" s="1">
        <v>0</v>
      </c>
      <c r="J176" s="3" t="s">
        <v>18</v>
      </c>
      <c r="K176" s="2" t="str">
        <f>J176*306.43</f>
        <v>0</v>
      </c>
      <c r="L176" s="5"/>
    </row>
    <row r="177" spans="1:12" customHeight="1" ht="105" outlineLevel="4">
      <c r="A177" s="1"/>
      <c r="B177" s="1">
        <v>824881</v>
      </c>
      <c r="C177" s="1" t="s">
        <v>644</v>
      </c>
      <c r="D177" s="1" t="s">
        <v>645</v>
      </c>
      <c r="E177" s="2" t="s">
        <v>646</v>
      </c>
      <c r="F177" s="2" t="s">
        <v>647</v>
      </c>
      <c r="G177" s="2">
        <v>3</v>
      </c>
      <c r="H177" s="2">
        <v>0</v>
      </c>
      <c r="I177" s="1">
        <v>0</v>
      </c>
      <c r="J177" s="3" t="s">
        <v>18</v>
      </c>
      <c r="K177" s="2" t="str">
        <f>J177*359.98</f>
        <v>0</v>
      </c>
      <c r="L177" s="5"/>
    </row>
    <row r="178" spans="1:12" outlineLevel="2">
      <c r="A178" s="8" t="s">
        <v>648</v>
      </c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5"/>
    </row>
    <row r="179" spans="1:12" customHeight="1" ht="105" outlineLevel="4">
      <c r="A179" s="1"/>
      <c r="B179" s="1">
        <v>844249</v>
      </c>
      <c r="C179" s="1" t="s">
        <v>649</v>
      </c>
      <c r="D179" s="1" t="s">
        <v>650</v>
      </c>
      <c r="E179" s="2" t="s">
        <v>651</v>
      </c>
      <c r="F179" s="2" t="s">
        <v>652</v>
      </c>
      <c r="G179" s="2" t="s">
        <v>98</v>
      </c>
      <c r="H179" s="2">
        <v>0</v>
      </c>
      <c r="I179" s="1">
        <v>0</v>
      </c>
      <c r="J179" s="3" t="s">
        <v>18</v>
      </c>
      <c r="K179" s="2" t="str">
        <f>J179*242.46</f>
        <v>0</v>
      </c>
      <c r="L179" s="5"/>
    </row>
    <row r="180" spans="1:12" customHeight="1" ht="105" outlineLevel="4">
      <c r="A180" s="1"/>
      <c r="B180" s="1">
        <v>844250</v>
      </c>
      <c r="C180" s="1" t="s">
        <v>653</v>
      </c>
      <c r="D180" s="1" t="s">
        <v>654</v>
      </c>
      <c r="E180" s="2" t="s">
        <v>655</v>
      </c>
      <c r="F180" s="2" t="s">
        <v>656</v>
      </c>
      <c r="G180" s="2">
        <v>10</v>
      </c>
      <c r="H180" s="2">
        <v>0</v>
      </c>
      <c r="I180" s="1">
        <v>0</v>
      </c>
      <c r="J180" s="3" t="s">
        <v>18</v>
      </c>
      <c r="K180" s="2" t="str">
        <f>J180*261.80</f>
        <v>0</v>
      </c>
      <c r="L180" s="5"/>
    </row>
    <row r="181" spans="1:12" customHeight="1" ht="105" outlineLevel="4">
      <c r="A181" s="1"/>
      <c r="B181" s="1">
        <v>844251</v>
      </c>
      <c r="C181" s="1" t="s">
        <v>657</v>
      </c>
      <c r="D181" s="1" t="s">
        <v>658</v>
      </c>
      <c r="E181" s="2" t="s">
        <v>659</v>
      </c>
      <c r="F181" s="2" t="s">
        <v>660</v>
      </c>
      <c r="G181" s="2">
        <v>0</v>
      </c>
      <c r="H181" s="2">
        <v>0</v>
      </c>
      <c r="I181" s="1">
        <v>0</v>
      </c>
      <c r="J181" s="3" t="s">
        <v>18</v>
      </c>
      <c r="K181" s="2" t="str">
        <f>J181*282.63</f>
        <v>0</v>
      </c>
      <c r="L181" s="5"/>
    </row>
    <row r="182" spans="1:12" customHeight="1" ht="105" outlineLevel="4">
      <c r="A182" s="1"/>
      <c r="B182" s="1">
        <v>844252</v>
      </c>
      <c r="C182" s="1" t="s">
        <v>661</v>
      </c>
      <c r="D182" s="1" t="s">
        <v>662</v>
      </c>
      <c r="E182" s="2" t="s">
        <v>663</v>
      </c>
      <c r="F182" s="2" t="s">
        <v>664</v>
      </c>
      <c r="G182" s="2">
        <v>6</v>
      </c>
      <c r="H182" s="2">
        <v>0</v>
      </c>
      <c r="I182" s="1">
        <v>0</v>
      </c>
      <c r="J182" s="3" t="s">
        <v>18</v>
      </c>
      <c r="K182" s="2" t="str">
        <f>J182*321.30</f>
        <v>0</v>
      </c>
      <c r="L182" s="5"/>
    </row>
    <row r="183" spans="1:12" customHeight="1" ht="105" outlineLevel="4">
      <c r="A183" s="1"/>
      <c r="B183" s="1">
        <v>844253</v>
      </c>
      <c r="C183" s="1" t="s">
        <v>665</v>
      </c>
      <c r="D183" s="1" t="s">
        <v>666</v>
      </c>
      <c r="E183" s="2" t="s">
        <v>667</v>
      </c>
      <c r="F183" s="2" t="s">
        <v>647</v>
      </c>
      <c r="G183" s="2">
        <v>0</v>
      </c>
      <c r="H183" s="2">
        <v>0</v>
      </c>
      <c r="I183" s="1">
        <v>0</v>
      </c>
      <c r="J183" s="3" t="s">
        <v>18</v>
      </c>
      <c r="K183" s="2" t="str">
        <f>J183*359.98</f>
        <v>0</v>
      </c>
      <c r="L183" s="5"/>
    </row>
    <row r="184" spans="1:12" customHeight="1" ht="105" outlineLevel="4">
      <c r="A184" s="1"/>
      <c r="B184" s="1">
        <v>844254</v>
      </c>
      <c r="C184" s="1" t="s">
        <v>668</v>
      </c>
      <c r="D184" s="1" t="s">
        <v>669</v>
      </c>
      <c r="E184" s="2" t="s">
        <v>670</v>
      </c>
      <c r="F184" s="2" t="s">
        <v>526</v>
      </c>
      <c r="G184" s="2" t="s">
        <v>107</v>
      </c>
      <c r="H184" s="2">
        <v>0</v>
      </c>
      <c r="I184" s="1">
        <v>0</v>
      </c>
      <c r="J184" s="3" t="s">
        <v>18</v>
      </c>
      <c r="K184" s="2" t="str">
        <f>J184*458.15</f>
        <v>0</v>
      </c>
      <c r="L184" s="5"/>
    </row>
    <row r="185" spans="1:12" customHeight="1" ht="105" outlineLevel="4">
      <c r="A185" s="1"/>
      <c r="B185" s="1">
        <v>844255</v>
      </c>
      <c r="C185" s="1" t="s">
        <v>671</v>
      </c>
      <c r="D185" s="1" t="s">
        <v>672</v>
      </c>
      <c r="E185" s="2" t="s">
        <v>673</v>
      </c>
      <c r="F185" s="2" t="s">
        <v>674</v>
      </c>
      <c r="G185" s="2">
        <v>0</v>
      </c>
      <c r="H185" s="2">
        <v>0</v>
      </c>
      <c r="I185" s="1">
        <v>0</v>
      </c>
      <c r="J185" s="3" t="s">
        <v>18</v>
      </c>
      <c r="K185" s="2" t="str">
        <f>J185*499.80</f>
        <v>0</v>
      </c>
      <c r="L185" s="5"/>
    </row>
    <row r="186" spans="1:12" outlineLevel="1">
      <c r="A186" s="7" t="s">
        <v>675</v>
      </c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5"/>
    </row>
    <row r="187" spans="1:12" customHeight="1" ht="105" outlineLevel="3">
      <c r="A187" s="1"/>
      <c r="B187" s="1">
        <v>878149</v>
      </c>
      <c r="C187" s="1" t="s">
        <v>676</v>
      </c>
      <c r="D187" s="1"/>
      <c r="E187" s="2" t="s">
        <v>677</v>
      </c>
      <c r="F187" s="2" t="s">
        <v>678</v>
      </c>
      <c r="G187" s="2">
        <v>0</v>
      </c>
      <c r="H187" s="2">
        <v>0</v>
      </c>
      <c r="I187" s="1">
        <v>0</v>
      </c>
      <c r="J187" s="3" t="s">
        <v>679</v>
      </c>
      <c r="K187" s="2" t="str">
        <f>J187*1397.57</f>
        <v>0</v>
      </c>
      <c r="L187" s="5"/>
    </row>
    <row r="188" spans="1:12" customHeight="1" ht="105" outlineLevel="3">
      <c r="A188" s="1"/>
      <c r="B188" s="1">
        <v>878150</v>
      </c>
      <c r="C188" s="1" t="s">
        <v>680</v>
      </c>
      <c r="D188" s="1"/>
      <c r="E188" s="2" t="s">
        <v>681</v>
      </c>
      <c r="F188" s="2" t="s">
        <v>682</v>
      </c>
      <c r="G188" s="2">
        <v>0</v>
      </c>
      <c r="H188" s="2">
        <v>0</v>
      </c>
      <c r="I188" s="1">
        <v>0</v>
      </c>
      <c r="J188" s="3" t="s">
        <v>679</v>
      </c>
      <c r="K188" s="2" t="str">
        <f>J188*1824.95</f>
        <v>0</v>
      </c>
      <c r="L188" s="5"/>
    </row>
    <row r="189" spans="1:12" customHeight="1" ht="105" outlineLevel="3">
      <c r="A189" s="1"/>
      <c r="B189" s="1">
        <v>878151</v>
      </c>
      <c r="C189" s="1" t="s">
        <v>683</v>
      </c>
      <c r="D189" s="1"/>
      <c r="E189" s="2" t="s">
        <v>684</v>
      </c>
      <c r="F189" s="2" t="s">
        <v>685</v>
      </c>
      <c r="G189" s="2">
        <v>0</v>
      </c>
      <c r="H189" s="2">
        <v>0</v>
      </c>
      <c r="I189" s="1">
        <v>0</v>
      </c>
      <c r="J189" s="3" t="s">
        <v>679</v>
      </c>
      <c r="K189" s="2" t="str">
        <f>J189*2553.74</f>
        <v>0</v>
      </c>
      <c r="L189" s="5"/>
    </row>
    <row r="190" spans="1:12" customHeight="1" ht="105" outlineLevel="3">
      <c r="A190" s="1"/>
      <c r="B190" s="1">
        <v>824142</v>
      </c>
      <c r="C190" s="1" t="s">
        <v>686</v>
      </c>
      <c r="D190" s="1"/>
      <c r="E190" s="2" t="s">
        <v>687</v>
      </c>
      <c r="F190" s="2" t="s">
        <v>688</v>
      </c>
      <c r="G190" s="2">
        <v>0</v>
      </c>
      <c r="H190" s="2">
        <v>0</v>
      </c>
      <c r="I190" s="1">
        <v>0</v>
      </c>
      <c r="J190" s="3" t="s">
        <v>679</v>
      </c>
      <c r="K190" s="2" t="str">
        <f>J190*2125.00</f>
        <v>0</v>
      </c>
      <c r="L190" s="5"/>
    </row>
    <row r="191" spans="1:12" customHeight="1" ht="105" outlineLevel="3">
      <c r="A191" s="1"/>
      <c r="B191" s="1">
        <v>824143</v>
      </c>
      <c r="C191" s="1" t="s">
        <v>689</v>
      </c>
      <c r="D191" s="1"/>
      <c r="E191" s="2" t="s">
        <v>690</v>
      </c>
      <c r="F191" s="2" t="s">
        <v>691</v>
      </c>
      <c r="G191" s="2">
        <v>0</v>
      </c>
      <c r="H191" s="2">
        <v>0</v>
      </c>
      <c r="I191" s="1">
        <v>0</v>
      </c>
      <c r="J191" s="3" t="s">
        <v>679</v>
      </c>
      <c r="K191" s="2" t="str">
        <f>J191*0.00</f>
        <v>0</v>
      </c>
      <c r="L191" s="5"/>
    </row>
    <row r="192" spans="1:12" customHeight="1" ht="105" outlineLevel="3">
      <c r="A192" s="1"/>
      <c r="B192" s="1">
        <v>824144</v>
      </c>
      <c r="C192" s="1" t="s">
        <v>692</v>
      </c>
      <c r="D192" s="1"/>
      <c r="E192" s="2" t="s">
        <v>693</v>
      </c>
      <c r="F192" s="2" t="s">
        <v>694</v>
      </c>
      <c r="G192" s="2">
        <v>0</v>
      </c>
      <c r="H192" s="2">
        <v>0</v>
      </c>
      <c r="I192" s="1">
        <v>0</v>
      </c>
      <c r="J192" s="3" t="s">
        <v>679</v>
      </c>
      <c r="K192" s="2" t="str">
        <f>J192*2407.71</f>
        <v>0</v>
      </c>
      <c r="L192" s="5"/>
    </row>
    <row r="193" spans="1:12" customHeight="1" ht="105" outlineLevel="3">
      <c r="A193" s="1"/>
      <c r="B193" s="1">
        <v>824145</v>
      </c>
      <c r="C193" s="1" t="s">
        <v>695</v>
      </c>
      <c r="D193" s="1"/>
      <c r="E193" s="2" t="s">
        <v>696</v>
      </c>
      <c r="F193" s="2" t="s">
        <v>691</v>
      </c>
      <c r="G193" s="2">
        <v>0</v>
      </c>
      <c r="H193" s="2">
        <v>0</v>
      </c>
      <c r="I193" s="1">
        <v>0</v>
      </c>
      <c r="J193" s="3" t="s">
        <v>679</v>
      </c>
      <c r="K193" s="2" t="str">
        <f>J193*0.00</f>
        <v>0</v>
      </c>
      <c r="L193" s="5"/>
    </row>
    <row r="194" spans="1:12" customHeight="1" ht="105" outlineLevel="3">
      <c r="A194" s="1"/>
      <c r="B194" s="1">
        <v>824146</v>
      </c>
      <c r="C194" s="1" t="s">
        <v>697</v>
      </c>
      <c r="D194" s="1"/>
      <c r="E194" s="2" t="s">
        <v>698</v>
      </c>
      <c r="F194" s="2" t="s">
        <v>691</v>
      </c>
      <c r="G194" s="2">
        <v>0</v>
      </c>
      <c r="H194" s="2">
        <v>0</v>
      </c>
      <c r="I194" s="1">
        <v>0</v>
      </c>
      <c r="J194" s="3" t="s">
        <v>679</v>
      </c>
      <c r="K194" s="2" t="str">
        <f>J194*0.00</f>
        <v>0</v>
      </c>
      <c r="L194" s="5"/>
    </row>
    <row r="195" spans="1:12" customHeight="1" ht="105" outlineLevel="3">
      <c r="A195" s="1"/>
      <c r="B195" s="1">
        <v>824147</v>
      </c>
      <c r="C195" s="1" t="s">
        <v>699</v>
      </c>
      <c r="D195" s="1"/>
      <c r="E195" s="2" t="s">
        <v>700</v>
      </c>
      <c r="F195" s="2" t="s">
        <v>691</v>
      </c>
      <c r="G195" s="2">
        <v>0</v>
      </c>
      <c r="H195" s="2">
        <v>0</v>
      </c>
      <c r="I195" s="1">
        <v>0</v>
      </c>
      <c r="J195" s="3" t="s">
        <v>679</v>
      </c>
      <c r="K195" s="2" t="str">
        <f>J195*0.00</f>
        <v>0</v>
      </c>
      <c r="L195" s="5"/>
    </row>
    <row r="196" spans="1:12" customHeight="1" ht="105" outlineLevel="3">
      <c r="A196" s="1"/>
      <c r="B196" s="1">
        <v>824148</v>
      </c>
      <c r="C196" s="1" t="s">
        <v>701</v>
      </c>
      <c r="D196" s="1"/>
      <c r="E196" s="2" t="s">
        <v>702</v>
      </c>
      <c r="F196" s="2" t="s">
        <v>691</v>
      </c>
      <c r="G196" s="2">
        <v>0</v>
      </c>
      <c r="H196" s="2">
        <v>0</v>
      </c>
      <c r="I196" s="1">
        <v>0</v>
      </c>
      <c r="J196" s="3" t="s">
        <v>679</v>
      </c>
      <c r="K196" s="2" t="str">
        <f>J196*0.00</f>
        <v>0</v>
      </c>
      <c r="L196" s="5"/>
    </row>
    <row r="197" spans="1:12" customHeight="1" ht="105" outlineLevel="3">
      <c r="A197" s="1"/>
      <c r="B197" s="1">
        <v>824149</v>
      </c>
      <c r="C197" s="1" t="s">
        <v>703</v>
      </c>
      <c r="D197" s="1"/>
      <c r="E197" s="2" t="s">
        <v>704</v>
      </c>
      <c r="F197" s="2" t="s">
        <v>691</v>
      </c>
      <c r="G197" s="2">
        <v>0</v>
      </c>
      <c r="H197" s="2">
        <v>0</v>
      </c>
      <c r="I197" s="1">
        <v>0</v>
      </c>
      <c r="J197" s="3" t="s">
        <v>679</v>
      </c>
      <c r="K197" s="2" t="str">
        <f>J197*0.00</f>
        <v>0</v>
      </c>
      <c r="L197" s="5"/>
    </row>
    <row r="198" spans="1:12" outlineLevel="1">
      <c r="A198" s="7" t="s">
        <v>705</v>
      </c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5"/>
    </row>
    <row r="199" spans="1:12" outlineLevel="2">
      <c r="A199" s="8" t="s">
        <v>706</v>
      </c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5"/>
    </row>
    <row r="200" spans="1:12" customHeight="1" ht="105" outlineLevel="4">
      <c r="A200" s="1"/>
      <c r="B200" s="1">
        <v>833424</v>
      </c>
      <c r="C200" s="1" t="s">
        <v>707</v>
      </c>
      <c r="D200" s="1" t="s">
        <v>708</v>
      </c>
      <c r="E200" s="2" t="s">
        <v>709</v>
      </c>
      <c r="F200" s="2" t="s">
        <v>710</v>
      </c>
      <c r="G200" s="2">
        <v>1</v>
      </c>
      <c r="H200" s="2">
        <v>0</v>
      </c>
      <c r="I200" s="1">
        <v>0</v>
      </c>
      <c r="J200" s="3" t="s">
        <v>18</v>
      </c>
      <c r="K200" s="2" t="str">
        <f>J200*729.19</f>
        <v>0</v>
      </c>
      <c r="L200" s="5"/>
    </row>
    <row r="201" spans="1:12" customHeight="1" ht="105" outlineLevel="4">
      <c r="A201" s="1"/>
      <c r="B201" s="1">
        <v>833425</v>
      </c>
      <c r="C201" s="1" t="s">
        <v>711</v>
      </c>
      <c r="D201" s="1" t="s">
        <v>712</v>
      </c>
      <c r="E201" s="2" t="s">
        <v>713</v>
      </c>
      <c r="F201" s="2" t="s">
        <v>714</v>
      </c>
      <c r="G201" s="2">
        <v>7</v>
      </c>
      <c r="H201" s="2">
        <v>0</v>
      </c>
      <c r="I201" s="1">
        <v>0</v>
      </c>
      <c r="J201" s="3" t="s">
        <v>18</v>
      </c>
      <c r="K201" s="2" t="str">
        <f>J201*517.10</f>
        <v>0</v>
      </c>
      <c r="L201" s="5"/>
    </row>
    <row r="202" spans="1:12" customHeight="1" ht="105" outlineLevel="4">
      <c r="A202" s="1"/>
      <c r="B202" s="1">
        <v>833426</v>
      </c>
      <c r="C202" s="1" t="s">
        <v>715</v>
      </c>
      <c r="D202" s="1" t="s">
        <v>716</v>
      </c>
      <c r="E202" s="2" t="s">
        <v>717</v>
      </c>
      <c r="F202" s="2" t="s">
        <v>718</v>
      </c>
      <c r="G202" s="2">
        <v>0</v>
      </c>
      <c r="H202" s="2">
        <v>0</v>
      </c>
      <c r="I202" s="1">
        <v>0</v>
      </c>
      <c r="J202" s="3" t="s">
        <v>18</v>
      </c>
      <c r="K202" s="2" t="str">
        <f>J202*736.43</f>
        <v>0</v>
      </c>
      <c r="L202" s="5"/>
    </row>
    <row r="203" spans="1:12" customHeight="1" ht="105" outlineLevel="4">
      <c r="A203" s="1"/>
      <c r="B203" s="1">
        <v>833427</v>
      </c>
      <c r="C203" s="1" t="s">
        <v>719</v>
      </c>
      <c r="D203" s="1" t="s">
        <v>720</v>
      </c>
      <c r="E203" s="2" t="s">
        <v>721</v>
      </c>
      <c r="F203" s="2" t="s">
        <v>722</v>
      </c>
      <c r="G203" s="2">
        <v>10</v>
      </c>
      <c r="H203" s="2">
        <v>0</v>
      </c>
      <c r="I203" s="1">
        <v>0</v>
      </c>
      <c r="J203" s="3" t="s">
        <v>18</v>
      </c>
      <c r="K203" s="2" t="str">
        <f>J203*841.88</f>
        <v>0</v>
      </c>
      <c r="L203" s="5"/>
    </row>
    <row r="204" spans="1:12" customHeight="1" ht="105" outlineLevel="4">
      <c r="A204" s="1"/>
      <c r="B204" s="1">
        <v>833428</v>
      </c>
      <c r="C204" s="1" t="s">
        <v>723</v>
      </c>
      <c r="D204" s="1" t="s">
        <v>724</v>
      </c>
      <c r="E204" s="2" t="s">
        <v>725</v>
      </c>
      <c r="F204" s="2" t="s">
        <v>726</v>
      </c>
      <c r="G204" s="2">
        <v>9</v>
      </c>
      <c r="H204" s="2">
        <v>0</v>
      </c>
      <c r="I204" s="1">
        <v>0</v>
      </c>
      <c r="J204" s="3" t="s">
        <v>18</v>
      </c>
      <c r="K204" s="2" t="str">
        <f>J204*947.57</f>
        <v>0</v>
      </c>
      <c r="L204" s="5"/>
    </row>
    <row r="205" spans="1:12" customHeight="1" ht="105" outlineLevel="4">
      <c r="A205" s="1"/>
      <c r="B205" s="1">
        <v>839823</v>
      </c>
      <c r="C205" s="1" t="s">
        <v>727</v>
      </c>
      <c r="D205" s="1" t="s">
        <v>728</v>
      </c>
      <c r="E205" s="2" t="s">
        <v>729</v>
      </c>
      <c r="F205" s="2" t="s">
        <v>730</v>
      </c>
      <c r="G205" s="2">
        <v>5</v>
      </c>
      <c r="H205" s="2">
        <v>0</v>
      </c>
      <c r="I205" s="1">
        <v>0</v>
      </c>
      <c r="J205" s="3" t="s">
        <v>18</v>
      </c>
      <c r="K205" s="2" t="str">
        <f>J205*503.22</f>
        <v>0</v>
      </c>
      <c r="L205" s="5"/>
    </row>
    <row r="206" spans="1:12" customHeight="1" ht="105" outlineLevel="4">
      <c r="A206" s="1"/>
      <c r="B206" s="1">
        <v>873441</v>
      </c>
      <c r="C206" s="1" t="s">
        <v>731</v>
      </c>
      <c r="D206" s="1" t="s">
        <v>732</v>
      </c>
      <c r="E206" s="2" t="s">
        <v>733</v>
      </c>
      <c r="F206" s="2" t="s">
        <v>734</v>
      </c>
      <c r="G206" s="2" t="s">
        <v>107</v>
      </c>
      <c r="H206" s="2">
        <v>0</v>
      </c>
      <c r="I206" s="1">
        <v>0</v>
      </c>
      <c r="J206" s="3" t="s">
        <v>18</v>
      </c>
      <c r="K206" s="2" t="str">
        <f>J206*670.21</f>
        <v>0</v>
      </c>
      <c r="L206" s="5"/>
    </row>
    <row r="207" spans="1:12" customHeight="1" ht="105" outlineLevel="4">
      <c r="A207" s="1"/>
      <c r="B207" s="1">
        <v>873442</v>
      </c>
      <c r="C207" s="1" t="s">
        <v>735</v>
      </c>
      <c r="D207" s="1" t="s">
        <v>736</v>
      </c>
      <c r="E207" s="2" t="s">
        <v>737</v>
      </c>
      <c r="F207" s="2" t="s">
        <v>738</v>
      </c>
      <c r="G207" s="2" t="s">
        <v>98</v>
      </c>
      <c r="H207" s="2">
        <v>0</v>
      </c>
      <c r="I207" s="1">
        <v>0</v>
      </c>
      <c r="J207" s="3" t="s">
        <v>18</v>
      </c>
      <c r="K207" s="2" t="str">
        <f>J207*770.44</f>
        <v>0</v>
      </c>
      <c r="L207" s="5"/>
    </row>
    <row r="208" spans="1:12" outlineLevel="2">
      <c r="A208" s="8" t="s">
        <v>739</v>
      </c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5"/>
    </row>
    <row r="209" spans="1:12" customHeight="1" ht="105" outlineLevel="4">
      <c r="A209" s="1"/>
      <c r="B209" s="1">
        <v>824853</v>
      </c>
      <c r="C209" s="1" t="s">
        <v>740</v>
      </c>
      <c r="D209" s="1" t="s">
        <v>741</v>
      </c>
      <c r="E209" s="2" t="s">
        <v>742</v>
      </c>
      <c r="F209" s="2" t="s">
        <v>743</v>
      </c>
      <c r="G209" s="2" t="s">
        <v>107</v>
      </c>
      <c r="H209" s="2">
        <v>0</v>
      </c>
      <c r="I209" s="1">
        <v>0</v>
      </c>
      <c r="J209" s="3" t="s">
        <v>18</v>
      </c>
      <c r="K209" s="2" t="str">
        <f>J209*655.99</f>
        <v>0</v>
      </c>
      <c r="L209" s="5"/>
    </row>
    <row r="210" spans="1:12" customHeight="1" ht="105" outlineLevel="4">
      <c r="A210" s="1"/>
      <c r="B210" s="1">
        <v>824854</v>
      </c>
      <c r="C210" s="1" t="s">
        <v>744</v>
      </c>
      <c r="D210" s="1" t="s">
        <v>745</v>
      </c>
      <c r="E210" s="2" t="s">
        <v>746</v>
      </c>
      <c r="F210" s="2" t="s">
        <v>747</v>
      </c>
      <c r="G210" s="2">
        <v>0</v>
      </c>
      <c r="H210" s="2">
        <v>0</v>
      </c>
      <c r="I210" s="1">
        <v>0</v>
      </c>
      <c r="J210" s="3" t="s">
        <v>18</v>
      </c>
      <c r="K210" s="2" t="str">
        <f>J210*711.03</f>
        <v>0</v>
      </c>
      <c r="L210" s="5"/>
    </row>
    <row r="211" spans="1:12" customHeight="1" ht="105" outlineLevel="4">
      <c r="A211" s="1"/>
      <c r="B211" s="1">
        <v>824855</v>
      </c>
      <c r="C211" s="1" t="s">
        <v>748</v>
      </c>
      <c r="D211" s="1" t="s">
        <v>749</v>
      </c>
      <c r="E211" s="2" t="s">
        <v>750</v>
      </c>
      <c r="F211" s="2" t="s">
        <v>751</v>
      </c>
      <c r="G211" s="2" t="s">
        <v>107</v>
      </c>
      <c r="H211" s="2">
        <v>0</v>
      </c>
      <c r="I211" s="1">
        <v>0</v>
      </c>
      <c r="J211" s="3" t="s">
        <v>18</v>
      </c>
      <c r="K211" s="2" t="str">
        <f>J211*816.64</f>
        <v>0</v>
      </c>
      <c r="L211" s="5"/>
    </row>
    <row r="212" spans="1:12" customHeight="1" ht="105" outlineLevel="4">
      <c r="A212" s="1"/>
      <c r="B212" s="1">
        <v>824856</v>
      </c>
      <c r="C212" s="1" t="s">
        <v>752</v>
      </c>
      <c r="D212" s="1" t="s">
        <v>753</v>
      </c>
      <c r="E212" s="2" t="s">
        <v>754</v>
      </c>
      <c r="F212" s="2" t="s">
        <v>755</v>
      </c>
      <c r="G212" s="2">
        <v>1</v>
      </c>
      <c r="H212" s="2">
        <v>0</v>
      </c>
      <c r="I212" s="1">
        <v>0</v>
      </c>
      <c r="J212" s="3" t="s">
        <v>18</v>
      </c>
      <c r="K212" s="2" t="str">
        <f>J212*922.25</f>
        <v>0</v>
      </c>
      <c r="L212" s="5"/>
    </row>
    <row r="213" spans="1:12" customHeight="1" ht="105" outlineLevel="4">
      <c r="A213" s="1"/>
      <c r="B213" s="1">
        <v>824857</v>
      </c>
      <c r="C213" s="1" t="s">
        <v>756</v>
      </c>
      <c r="D213" s="1" t="s">
        <v>757</v>
      </c>
      <c r="E213" s="2" t="s">
        <v>758</v>
      </c>
      <c r="F213" s="2" t="s">
        <v>759</v>
      </c>
      <c r="G213" s="2" t="s">
        <v>107</v>
      </c>
      <c r="H213" s="2">
        <v>0</v>
      </c>
      <c r="I213" s="1">
        <v>0</v>
      </c>
      <c r="J213" s="3" t="s">
        <v>18</v>
      </c>
      <c r="K213" s="2" t="str">
        <f>J213*1029.35</f>
        <v>0</v>
      </c>
      <c r="L213" s="5"/>
    </row>
    <row r="214" spans="1:12" customHeight="1" ht="105" outlineLevel="4">
      <c r="A214" s="1"/>
      <c r="B214" s="1">
        <v>824858</v>
      </c>
      <c r="C214" s="1" t="s">
        <v>760</v>
      </c>
      <c r="D214" s="1" t="s">
        <v>761</v>
      </c>
      <c r="E214" s="2" t="s">
        <v>762</v>
      </c>
      <c r="F214" s="2" t="s">
        <v>763</v>
      </c>
      <c r="G214" s="2" t="s">
        <v>107</v>
      </c>
      <c r="H214" s="2">
        <v>0</v>
      </c>
      <c r="I214" s="1">
        <v>0</v>
      </c>
      <c r="J214" s="3" t="s">
        <v>18</v>
      </c>
      <c r="K214" s="2" t="str">
        <f>J214*1187.03</f>
        <v>0</v>
      </c>
      <c r="L214" s="5"/>
    </row>
    <row r="215" spans="1:12" customHeight="1" ht="105" outlineLevel="4">
      <c r="A215" s="1"/>
      <c r="B215" s="1">
        <v>824859</v>
      </c>
      <c r="C215" s="1" t="s">
        <v>764</v>
      </c>
      <c r="D215" s="1" t="s">
        <v>765</v>
      </c>
      <c r="E215" s="2" t="s">
        <v>766</v>
      </c>
      <c r="F215" s="2" t="s">
        <v>767</v>
      </c>
      <c r="G215" s="2">
        <v>2</v>
      </c>
      <c r="H215" s="2">
        <v>0</v>
      </c>
      <c r="I215" s="1">
        <v>0</v>
      </c>
      <c r="J215" s="3" t="s">
        <v>18</v>
      </c>
      <c r="K215" s="2" t="str">
        <f>J215*1450.31</f>
        <v>0</v>
      </c>
      <c r="L215" s="5"/>
    </row>
    <row r="216" spans="1:12" customHeight="1" ht="105" outlineLevel="4">
      <c r="A216" s="1"/>
      <c r="B216" s="1">
        <v>824860</v>
      </c>
      <c r="C216" s="1" t="s">
        <v>768</v>
      </c>
      <c r="D216" s="1" t="s">
        <v>769</v>
      </c>
      <c r="E216" s="2" t="s">
        <v>770</v>
      </c>
      <c r="F216" s="2" t="s">
        <v>771</v>
      </c>
      <c r="G216" s="2" t="s">
        <v>107</v>
      </c>
      <c r="H216" s="2">
        <v>0</v>
      </c>
      <c r="I216" s="1">
        <v>0</v>
      </c>
      <c r="J216" s="3" t="s">
        <v>18</v>
      </c>
      <c r="K216" s="2" t="str">
        <f>J216*647.06</f>
        <v>0</v>
      </c>
      <c r="L216" s="5"/>
    </row>
    <row r="217" spans="1:12" customHeight="1" ht="105" outlineLevel="4">
      <c r="A217" s="1"/>
      <c r="B217" s="1">
        <v>824861</v>
      </c>
      <c r="C217" s="1" t="s">
        <v>772</v>
      </c>
      <c r="D217" s="1" t="s">
        <v>773</v>
      </c>
      <c r="E217" s="2" t="s">
        <v>774</v>
      </c>
      <c r="F217" s="2" t="s">
        <v>775</v>
      </c>
      <c r="G217" s="2">
        <v>4</v>
      </c>
      <c r="H217" s="2">
        <v>0</v>
      </c>
      <c r="I217" s="1">
        <v>0</v>
      </c>
      <c r="J217" s="3" t="s">
        <v>18</v>
      </c>
      <c r="K217" s="2" t="str">
        <f>J217*700.61</f>
        <v>0</v>
      </c>
      <c r="L217" s="5"/>
    </row>
    <row r="218" spans="1:12" customHeight="1" ht="105" outlineLevel="4">
      <c r="A218" s="1"/>
      <c r="B218" s="1">
        <v>824862</v>
      </c>
      <c r="C218" s="1" t="s">
        <v>776</v>
      </c>
      <c r="D218" s="1" t="s">
        <v>777</v>
      </c>
      <c r="E218" s="2" t="s">
        <v>778</v>
      </c>
      <c r="F218" s="2" t="s">
        <v>779</v>
      </c>
      <c r="G218" s="2" t="s">
        <v>107</v>
      </c>
      <c r="H218" s="2">
        <v>0</v>
      </c>
      <c r="I218" s="1">
        <v>0</v>
      </c>
      <c r="J218" s="3" t="s">
        <v>18</v>
      </c>
      <c r="K218" s="2" t="str">
        <f>J218*804.74</f>
        <v>0</v>
      </c>
      <c r="L218" s="5"/>
    </row>
    <row r="219" spans="1:12" customHeight="1" ht="105" outlineLevel="4">
      <c r="A219" s="1"/>
      <c r="B219" s="1">
        <v>824863</v>
      </c>
      <c r="C219" s="1" t="s">
        <v>780</v>
      </c>
      <c r="D219" s="1" t="s">
        <v>781</v>
      </c>
      <c r="E219" s="2" t="s">
        <v>782</v>
      </c>
      <c r="F219" s="2" t="s">
        <v>783</v>
      </c>
      <c r="G219" s="2" t="s">
        <v>107</v>
      </c>
      <c r="H219" s="2">
        <v>0</v>
      </c>
      <c r="I219" s="1">
        <v>0</v>
      </c>
      <c r="J219" s="3" t="s">
        <v>18</v>
      </c>
      <c r="K219" s="2" t="str">
        <f>J219*910.35</f>
        <v>0</v>
      </c>
      <c r="L219" s="5"/>
    </row>
    <row r="220" spans="1:12" customHeight="1" ht="105" outlineLevel="4">
      <c r="A220" s="1"/>
      <c r="B220" s="1">
        <v>824864</v>
      </c>
      <c r="C220" s="1" t="s">
        <v>784</v>
      </c>
      <c r="D220" s="1" t="s">
        <v>785</v>
      </c>
      <c r="E220" s="2" t="s">
        <v>786</v>
      </c>
      <c r="F220" s="2" t="s">
        <v>787</v>
      </c>
      <c r="G220" s="2">
        <v>0</v>
      </c>
      <c r="H220" s="2">
        <v>0</v>
      </c>
      <c r="I220" s="1">
        <v>0</v>
      </c>
      <c r="J220" s="3" t="s">
        <v>18</v>
      </c>
      <c r="K220" s="2" t="str">
        <f>J220*1015.96</f>
        <v>0</v>
      </c>
      <c r="L220" s="5"/>
    </row>
    <row r="221" spans="1:12" customHeight="1" ht="105" outlineLevel="4">
      <c r="A221" s="1"/>
      <c r="B221" s="1">
        <v>824865</v>
      </c>
      <c r="C221" s="1" t="s">
        <v>788</v>
      </c>
      <c r="D221" s="1" t="s">
        <v>789</v>
      </c>
      <c r="E221" s="2" t="s">
        <v>790</v>
      </c>
      <c r="F221" s="2" t="s">
        <v>791</v>
      </c>
      <c r="G221" s="2">
        <v>2</v>
      </c>
      <c r="H221" s="2">
        <v>0</v>
      </c>
      <c r="I221" s="1">
        <v>0</v>
      </c>
      <c r="J221" s="3" t="s">
        <v>18</v>
      </c>
      <c r="K221" s="2" t="str">
        <f>J221*1173.64</f>
        <v>0</v>
      </c>
      <c r="L221" s="5"/>
    </row>
    <row r="222" spans="1:12" customHeight="1" ht="105" outlineLevel="4">
      <c r="A222" s="1"/>
      <c r="B222" s="1">
        <v>824866</v>
      </c>
      <c r="C222" s="1" t="s">
        <v>792</v>
      </c>
      <c r="D222" s="1" t="s">
        <v>793</v>
      </c>
      <c r="E222" s="2" t="s">
        <v>794</v>
      </c>
      <c r="F222" s="2" t="s">
        <v>795</v>
      </c>
      <c r="G222" s="2">
        <v>0</v>
      </c>
      <c r="H222" s="2">
        <v>0</v>
      </c>
      <c r="I222" s="1">
        <v>0</v>
      </c>
      <c r="J222" s="3" t="s">
        <v>18</v>
      </c>
      <c r="K222" s="2" t="str">
        <f>J222*1439.90</f>
        <v>0</v>
      </c>
      <c r="L222" s="5"/>
    </row>
    <row r="223" spans="1:12" customHeight="1" ht="105" outlineLevel="4">
      <c r="A223" s="1"/>
      <c r="B223" s="1">
        <v>824867</v>
      </c>
      <c r="C223" s="1" t="s">
        <v>796</v>
      </c>
      <c r="D223" s="1" t="s">
        <v>797</v>
      </c>
      <c r="E223" s="2" t="s">
        <v>798</v>
      </c>
      <c r="F223" s="2" t="s">
        <v>799</v>
      </c>
      <c r="G223" s="2">
        <v>0</v>
      </c>
      <c r="H223" s="2">
        <v>0</v>
      </c>
      <c r="I223" s="1">
        <v>0</v>
      </c>
      <c r="J223" s="3" t="s">
        <v>18</v>
      </c>
      <c r="K223" s="2" t="str">
        <f>J223*760.11</f>
        <v>0</v>
      </c>
      <c r="L223" s="5"/>
    </row>
    <row r="224" spans="1:12" customHeight="1" ht="105" outlineLevel="4">
      <c r="A224" s="1"/>
      <c r="B224" s="1">
        <v>824868</v>
      </c>
      <c r="C224" s="1" t="s">
        <v>800</v>
      </c>
      <c r="D224" s="1" t="s">
        <v>801</v>
      </c>
      <c r="E224" s="2" t="s">
        <v>802</v>
      </c>
      <c r="F224" s="2" t="s">
        <v>803</v>
      </c>
      <c r="G224" s="2" t="s">
        <v>107</v>
      </c>
      <c r="H224" s="2">
        <v>0</v>
      </c>
      <c r="I224" s="1">
        <v>0</v>
      </c>
      <c r="J224" s="3" t="s">
        <v>18</v>
      </c>
      <c r="K224" s="2" t="str">
        <f>J224*868.70</f>
        <v>0</v>
      </c>
      <c r="L224" s="5"/>
    </row>
    <row r="225" spans="1:12" customHeight="1" ht="105" outlineLevel="4">
      <c r="A225" s="1"/>
      <c r="B225" s="1">
        <v>824869</v>
      </c>
      <c r="C225" s="1" t="s">
        <v>804</v>
      </c>
      <c r="D225" s="1" t="s">
        <v>805</v>
      </c>
      <c r="E225" s="2" t="s">
        <v>806</v>
      </c>
      <c r="F225" s="2" t="s">
        <v>807</v>
      </c>
      <c r="G225" s="2">
        <v>0</v>
      </c>
      <c r="H225" s="2">
        <v>0</v>
      </c>
      <c r="I225" s="1">
        <v>0</v>
      </c>
      <c r="J225" s="3" t="s">
        <v>18</v>
      </c>
      <c r="K225" s="2" t="str">
        <f>J225*975.80</f>
        <v>0</v>
      </c>
      <c r="L225" s="5"/>
    </row>
    <row r="226" spans="1:12" customHeight="1" ht="105" outlineLevel="4">
      <c r="A226" s="1"/>
      <c r="B226" s="1">
        <v>824870</v>
      </c>
      <c r="C226" s="1" t="s">
        <v>808</v>
      </c>
      <c r="D226" s="1" t="s">
        <v>809</v>
      </c>
      <c r="E226" s="2" t="s">
        <v>810</v>
      </c>
      <c r="F226" s="2" t="s">
        <v>811</v>
      </c>
      <c r="G226" s="2" t="s">
        <v>107</v>
      </c>
      <c r="H226" s="2">
        <v>0</v>
      </c>
      <c r="I226" s="1">
        <v>0</v>
      </c>
      <c r="J226" s="3" t="s">
        <v>18</v>
      </c>
      <c r="K226" s="2" t="str">
        <f>J226*1076.95</f>
        <v>0</v>
      </c>
      <c r="L226" s="5"/>
    </row>
    <row r="227" spans="1:12" customHeight="1" ht="105" outlineLevel="4">
      <c r="A227" s="1"/>
      <c r="B227" s="1">
        <v>824871</v>
      </c>
      <c r="C227" s="1" t="s">
        <v>812</v>
      </c>
      <c r="D227" s="1" t="s">
        <v>813</v>
      </c>
      <c r="E227" s="2" t="s">
        <v>814</v>
      </c>
      <c r="F227" s="2" t="s">
        <v>815</v>
      </c>
      <c r="G227" s="2" t="s">
        <v>107</v>
      </c>
      <c r="H227" s="2">
        <v>0</v>
      </c>
      <c r="I227" s="1">
        <v>0</v>
      </c>
      <c r="J227" s="3" t="s">
        <v>18</v>
      </c>
      <c r="K227" s="2" t="str">
        <f>J227*749.70</f>
        <v>0</v>
      </c>
      <c r="L227" s="5"/>
    </row>
    <row r="228" spans="1:12" customHeight="1" ht="105" outlineLevel="4">
      <c r="A228" s="1"/>
      <c r="B228" s="1">
        <v>824872</v>
      </c>
      <c r="C228" s="1" t="s">
        <v>816</v>
      </c>
      <c r="D228" s="1" t="s">
        <v>817</v>
      </c>
      <c r="E228" s="2" t="s">
        <v>818</v>
      </c>
      <c r="F228" s="2" t="s">
        <v>819</v>
      </c>
      <c r="G228" s="2">
        <v>5</v>
      </c>
      <c r="H228" s="2">
        <v>0</v>
      </c>
      <c r="I228" s="1">
        <v>0</v>
      </c>
      <c r="J228" s="3" t="s">
        <v>18</v>
      </c>
      <c r="K228" s="2" t="str">
        <f>J228*858.29</f>
        <v>0</v>
      </c>
      <c r="L228" s="5"/>
    </row>
    <row r="229" spans="1:12" customHeight="1" ht="105" outlineLevel="4">
      <c r="A229" s="1"/>
      <c r="B229" s="1">
        <v>824873</v>
      </c>
      <c r="C229" s="1" t="s">
        <v>820</v>
      </c>
      <c r="D229" s="1" t="s">
        <v>821</v>
      </c>
      <c r="E229" s="2" t="s">
        <v>822</v>
      </c>
      <c r="F229" s="2" t="s">
        <v>823</v>
      </c>
      <c r="G229" s="2">
        <v>5</v>
      </c>
      <c r="H229" s="2">
        <v>0</v>
      </c>
      <c r="I229" s="1">
        <v>0</v>
      </c>
      <c r="J229" s="3" t="s">
        <v>18</v>
      </c>
      <c r="K229" s="2" t="str">
        <f>J229*963.90</f>
        <v>0</v>
      </c>
      <c r="L229" s="5"/>
    </row>
    <row r="230" spans="1:12" customHeight="1" ht="105" outlineLevel="4">
      <c r="A230" s="1"/>
      <c r="B230" s="1">
        <v>824874</v>
      </c>
      <c r="C230" s="1" t="s">
        <v>824</v>
      </c>
      <c r="D230" s="1" t="s">
        <v>825</v>
      </c>
      <c r="E230" s="2" t="s">
        <v>826</v>
      </c>
      <c r="F230" s="2" t="s">
        <v>827</v>
      </c>
      <c r="G230" s="2" t="s">
        <v>107</v>
      </c>
      <c r="H230" s="2">
        <v>0</v>
      </c>
      <c r="I230" s="1">
        <v>0</v>
      </c>
      <c r="J230" s="3" t="s">
        <v>18</v>
      </c>
      <c r="K230" s="2" t="str">
        <f>J230*1073.98</f>
        <v>0</v>
      </c>
      <c r="L23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32:K32"/>
    <mergeCell ref="A123:K123"/>
    <mergeCell ref="A186:K186"/>
    <mergeCell ref="A198:K198"/>
    <mergeCell ref="A4:K4"/>
    <mergeCell ref="A15:K15"/>
    <mergeCell ref="A33:K33"/>
    <mergeCell ref="A56:K56"/>
    <mergeCell ref="A83:K83"/>
    <mergeCell ref="A104:K104"/>
    <mergeCell ref="A124:K124"/>
    <mergeCell ref="A133:K133"/>
    <mergeCell ref="A142:K142"/>
    <mergeCell ref="A153:K153"/>
    <mergeCell ref="A170:K170"/>
    <mergeCell ref="A178:K178"/>
    <mergeCell ref="A199:K199"/>
    <mergeCell ref="A208:K20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2026-01-29T20:17:11+03:00</dcterms:created>
  <dcterms:modified xsi:type="dcterms:W3CDTF">2026-01-29T20:17:11+03:00</dcterms:modified>
  <dc:title>Untitled Spreadsheet</dc:title>
  <dc:description/>
  <dc:subject/>
  <cp:keywords/>
  <cp:category/>
</cp:coreProperties>
</file>