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<sst xmlns="http://schemas.openxmlformats.org/spreadsheetml/2006/main" uniqueCount="1020">
  <si>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</si>
  <si>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</si>
  <si>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</si>
  <si>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</si>
  <si>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</si>
  <si>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</si>
  <si>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</si>
  <si>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</si>
  <si>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</si>
  <si>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</si>
  <si>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</si>
  <si>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ШЛАНГИ для стиральных машин</t>
  </si>
  <si>
    <t>Шланги наливные для стиральных машин</t>
  </si>
  <si>
    <t>ELK-181001</t>
  </si>
  <si>
    <t>ШЗ46Н0100У</t>
  </si>
  <si>
    <t>Шланги   заливные ELKA  в упаковке 1.0 м  (серые)  (упак-130 шт)</t>
  </si>
  <si>
    <t>131.74 руб.</t>
  </si>
  <si>
    <t>&gt;100</t>
  </si>
  <si>
    <t>шт</t>
  </si>
  <si>
    <t>ELK-181002</t>
  </si>
  <si>
    <t>ШЗ46Н0150У</t>
  </si>
  <si>
    <t>Шланги   заливные ELKA  в упаковке 1.5 м  (серые)  (упак-100 шт)</t>
  </si>
  <si>
    <t>159.69 руб.</t>
  </si>
  <si>
    <t>ELK-181003</t>
  </si>
  <si>
    <t>ШЗ46Н0200У</t>
  </si>
  <si>
    <t>Шланги заливные ELKA  в упаковке 2,0 м  (серые)  (упак-80 шт)</t>
  </si>
  <si>
    <t>190.23 руб.</t>
  </si>
  <si>
    <t>&gt;25</t>
  </si>
  <si>
    <t>ELK-181004</t>
  </si>
  <si>
    <t>ШЗ46Н0250У</t>
  </si>
  <si>
    <t>Шланги   заливные ELKA  в упаковке 2,5 м  (серые)  (упак-75 шт)</t>
  </si>
  <si>
    <t>216.97 руб.</t>
  </si>
  <si>
    <t>ELK-181005</t>
  </si>
  <si>
    <t>ШЗ46Н0300У</t>
  </si>
  <si>
    <t>Шланги   заливные ELKA  в упаковке 3,0 м  (серые)  (упак-65 шт)</t>
  </si>
  <si>
    <t>247.13 руб.</t>
  </si>
  <si>
    <t>ELK-181006</t>
  </si>
  <si>
    <t>ШЗ46Н0350У</t>
  </si>
  <si>
    <t>Шланги   заливные ELKA  в упаковке 3,5 м  (серые)  (упак-60 шт)</t>
  </si>
  <si>
    <t>278.42 руб.</t>
  </si>
  <si>
    <t>ELK-181007</t>
  </si>
  <si>
    <t>ШЗ46Н0400У</t>
  </si>
  <si>
    <t>Шланги   заливные ELKA  в упаковке 4,0 м  (серые)  (упак-50 шт)</t>
  </si>
  <si>
    <t>315.14 руб.</t>
  </si>
  <si>
    <t>ELK-181008</t>
  </si>
  <si>
    <t>ШЗ46Н0450У</t>
  </si>
  <si>
    <t>Шланги   заливные ELKA  в упаковке 4,5 м  (серые)  (упак-45 шт)</t>
  </si>
  <si>
    <t>346.41 руб.</t>
  </si>
  <si>
    <t>ELK-181009</t>
  </si>
  <si>
    <t>ШЗ46Н0500У</t>
  </si>
  <si>
    <t>Шланги   заливные ELKA  в упаковке 5,0 м  (серые)  (упак-40 шт)</t>
  </si>
  <si>
    <t>364.14 руб.</t>
  </si>
  <si>
    <t>&gt;50</t>
  </si>
  <si>
    <t>GPS-210025</t>
  </si>
  <si>
    <t>шланг заливной 4,5 м (в упаковке) 3/4 вн-вн (50шт)</t>
  </si>
  <si>
    <t>287.88 руб.</t>
  </si>
  <si>
    <t>Шланги сливные для стиральных машин</t>
  </si>
  <si>
    <t>ELK-181010</t>
  </si>
  <si>
    <t>06070У</t>
  </si>
  <si>
    <t>Шланги сливные ELKA в упаковке 1.0 м (упак-90 шт)</t>
  </si>
  <si>
    <t>86.05 руб.</t>
  </si>
  <si>
    <t>ELK-181011</t>
  </si>
  <si>
    <t>06072У</t>
  </si>
  <si>
    <t>Шланги сливные ELKA в упаковке 1.5 м (упак-60 шт)</t>
  </si>
  <si>
    <t>99.86 руб.</t>
  </si>
  <si>
    <t>ELK-181012</t>
  </si>
  <si>
    <t>ШС46Н0200У</t>
  </si>
  <si>
    <t>Шланги сливные ELKA в упаковке 2,0 м (упак-50 шт)</t>
  </si>
  <si>
    <t>119.24 руб.</t>
  </si>
  <si>
    <t>ELK-181013</t>
  </si>
  <si>
    <t>06076У</t>
  </si>
  <si>
    <t>Шланги сливные ELKA в упаковке 2,5 м (упак-40 шт)</t>
  </si>
  <si>
    <t>138.62 руб.</t>
  </si>
  <si>
    <t>ELK-181014</t>
  </si>
  <si>
    <t>ШС46Н0300У</t>
  </si>
  <si>
    <t>Шланги сливные ELKA в упаковке 3,0 м (упак-35 шт)</t>
  </si>
  <si>
    <t>157.90 руб.</t>
  </si>
  <si>
    <t>ELK-181015</t>
  </si>
  <si>
    <t>06080У</t>
  </si>
  <si>
    <t>Шланги сливные ELKA в упаковке 3,5 м (упак-30 шт)</t>
  </si>
  <si>
    <t>183.76 руб.</t>
  </si>
  <si>
    <t>ELK-181016</t>
  </si>
  <si>
    <t>06082У</t>
  </si>
  <si>
    <t>Шланги сливные ELKA в упаковке 4,0 м (упак-25 шт)</t>
  </si>
  <si>
    <t>208.67 руб.</t>
  </si>
  <si>
    <t>ELK-181017</t>
  </si>
  <si>
    <t>06084У</t>
  </si>
  <si>
    <t>Шланги сливные ELKA в упаковке 4,5 м (упак-20 шт)</t>
  </si>
  <si>
    <t>226.48 руб.</t>
  </si>
  <si>
    <t>ELK-181018</t>
  </si>
  <si>
    <t>06086У</t>
  </si>
  <si>
    <t>Шланги сливные ELKA в упаковке 5,0 м (упак-20 шт)</t>
  </si>
  <si>
    <t>245.15 руб.</t>
  </si>
  <si>
    <t>ELK-200301</t>
  </si>
  <si>
    <t>EL.02.100.1919</t>
  </si>
  <si>
    <t>Соединитель для сливного шланга 19-19мм (упак.500шт)</t>
  </si>
  <si>
    <t>6.88 руб.</t>
  </si>
  <si>
    <t>&gt;500</t>
  </si>
  <si>
    <t>ELK-200302</t>
  </si>
  <si>
    <t>EL.02.100.1922</t>
  </si>
  <si>
    <t>Соединитель для сливного шланга 19-22мм (упак.500шт)</t>
  </si>
  <si>
    <t>7.88 руб.</t>
  </si>
  <si>
    <t>ELK-200303</t>
  </si>
  <si>
    <t>EL.02.100.2222</t>
  </si>
  <si>
    <t>Соединитель для сливного шланга 22-22мм (упак.130шт)</t>
  </si>
  <si>
    <t>8.30 руб.</t>
  </si>
  <si>
    <t>GPS-220001</t>
  </si>
  <si>
    <t>наконечник съемный для сливных шлангов</t>
  </si>
  <si>
    <t>21.59 руб.</t>
  </si>
  <si>
    <t>GPS-220002</t>
  </si>
  <si>
    <t>соединитель сл шлангов 19*19</t>
  </si>
  <si>
    <t>12.92 руб.</t>
  </si>
  <si>
    <t>GPS-220003</t>
  </si>
  <si>
    <t>соединитель сл шлангов 19*22</t>
  </si>
  <si>
    <t>13.43 руб.</t>
  </si>
  <si>
    <t>GPS-220004</t>
  </si>
  <si>
    <t>соединитель сл шлангов 22*22</t>
  </si>
  <si>
    <t>GPS-220019</t>
  </si>
  <si>
    <t>шланг сливной 3,5 м (в упаковке) (30шт)</t>
  </si>
  <si>
    <t>146.34 руб.</t>
  </si>
  <si>
    <t>GPS-220021</t>
  </si>
  <si>
    <t>шланг сливной 4,5 м (в упаковке) (20шт)</t>
  </si>
  <si>
    <t>177.16 руб.</t>
  </si>
  <si>
    <t>GPS-220022</t>
  </si>
  <si>
    <t>шланг сливной 5,0 м (в упаковке) (20шт)</t>
  </si>
  <si>
    <t>201.93 руб.</t>
  </si>
  <si>
    <t>Гибкая подводка для ВОДЫ</t>
  </si>
  <si>
    <t>Гибкая подводка для воды VALTEC</t>
  </si>
  <si>
    <t>VLC-1212001</t>
  </si>
  <si>
    <t>VTf.001.IS.0404030</t>
  </si>
  <si>
    <t>г/п для воды 1/2" 30см вн.-вн. Гайка-Н.сталь/ниппель-Н.сталь  (10 /300шт)</t>
  </si>
  <si>
    <t>135.00 руб.</t>
  </si>
  <si>
    <t>VLC-1212002</t>
  </si>
  <si>
    <t>VTf.001.IS.0404040</t>
  </si>
  <si>
    <t>г/п для воды 1/2" 40см вн.-вн. Гайка-Н.сталь/ниппель-Н.сталь  (10 /230шт)</t>
  </si>
  <si>
    <t>157.00 руб.</t>
  </si>
  <si>
    <t>VLC-1212003</t>
  </si>
  <si>
    <t>VTf.001.IS.0404050</t>
  </si>
  <si>
    <t>г/п для воды 1/2" 50см вн.-вн. Гайка-Н.сталь/ниппель-Н.сталь  (10 /200шт)</t>
  </si>
  <si>
    <t>169.00 руб.</t>
  </si>
  <si>
    <t>VLC-1212004</t>
  </si>
  <si>
    <t>VTf.001.IS.0404060</t>
  </si>
  <si>
    <t>г/п для воды 1/2" 60см вн.-вн. Гайка-Н.сталь/ниппель-Н.сталь  (10 /170шт)</t>
  </si>
  <si>
    <t>167.00 руб.</t>
  </si>
  <si>
    <t>VLC-1212005</t>
  </si>
  <si>
    <t>VTf.001.IS.0404080</t>
  </si>
  <si>
    <t>г/п для воды 1/2" 80см вн.-вн. Гайка-Н.сталь/ниппель-Н.сталь  (10 /120шт)</t>
  </si>
  <si>
    <t>209.00 руб.</t>
  </si>
  <si>
    <t>VLC-1212006</t>
  </si>
  <si>
    <t>VTf.001.IS.0404100</t>
  </si>
  <si>
    <t>г/п для воды 1/2" 100см вн.-вн. Гайка-Н.сталь/ниппель-Н.сталь  (10 /100шт)</t>
  </si>
  <si>
    <t>233.00 руб.</t>
  </si>
  <si>
    <t>&gt;10</t>
  </si>
  <si>
    <t>VLC-1212007</t>
  </si>
  <si>
    <t>VTf.001.IS.0404120</t>
  </si>
  <si>
    <t>г/п для воды 1/2" 120см вн.-вн. Гайка-Н.сталь/ниппель-Н.сталь   (10 /80шт)</t>
  </si>
  <si>
    <t>247.00 руб.</t>
  </si>
  <si>
    <t>VLC-1212008</t>
  </si>
  <si>
    <t>VTf.001.IS.0404150</t>
  </si>
  <si>
    <t>г/п для воды 1/2" 150см вн.-вн. Гайка-Н.сталь/ниппель-Н.сталь   (10 /70шт)</t>
  </si>
  <si>
    <t>282.00 руб.</t>
  </si>
  <si>
    <t>VLC-1212009</t>
  </si>
  <si>
    <t>VTf.001.IS.0404200</t>
  </si>
  <si>
    <t>г/п для воды 1/2" 200см вн.-вн. Гайка-Н.сталь/ниппель-Н.сталь    (10 /50шт)</t>
  </si>
  <si>
    <t>334.00 руб.</t>
  </si>
  <si>
    <t>VLC-1212010</t>
  </si>
  <si>
    <t>VTf.001.IS.0404250</t>
  </si>
  <si>
    <t>г/п для воды 1/2" 250см вн.-вн. Гайка-Н.сталь/ниппель-Н.сталь  (10 /40шт)</t>
  </si>
  <si>
    <t>370.00 руб.</t>
  </si>
  <si>
    <t>VLC-1212011</t>
  </si>
  <si>
    <t>VTf.001.IS.0404300</t>
  </si>
  <si>
    <t>г/п для воды 1/2" 300см вн.-вн. Гайка-Н.сталь/ниппель-Н.сталь  (10 /30шт)</t>
  </si>
  <si>
    <t>419.00 руб.</t>
  </si>
  <si>
    <t>VLC-1212012</t>
  </si>
  <si>
    <t>VTf.002.IS.0404030</t>
  </si>
  <si>
    <t>г/п для воды 1/2" 30см вн.-нар. Гайка-Н.сталь/ниппель-Н.сталь  (10 /300шт)</t>
  </si>
  <si>
    <t>151.00 руб.</t>
  </si>
  <si>
    <t>VLC-1212013</t>
  </si>
  <si>
    <t>VTf.002.IS.0404040</t>
  </si>
  <si>
    <t>г/п для воды 1/2" 40см вн.-нар. Гайка-Н.сталь/ниппель-Н.сталь  (10 /230шт)</t>
  </si>
  <si>
    <t>163.00 руб.</t>
  </si>
  <si>
    <t>VLC-1212014</t>
  </si>
  <si>
    <t>VTf.002.IS.0404050</t>
  </si>
  <si>
    <t>г/п для воды 1/2" 50см вн.-нар. Гайка-Н.сталь/ниппель-Н.сталь  (10 /200шт)</t>
  </si>
  <si>
    <t>173.00 руб.</t>
  </si>
  <si>
    <t>VLC-1212015</t>
  </si>
  <si>
    <t>VTf.002.IS.0404060</t>
  </si>
  <si>
    <t>г/п для воды 1/2" 60см вн.-нар. Гайка-Н.сталь/ниппель-Н.сталь   (10 /120шт)</t>
  </si>
  <si>
    <t>177.00 руб.</t>
  </si>
  <si>
    <t>VLC-1212016</t>
  </si>
  <si>
    <t>VTf.002.IS.0404080</t>
  </si>
  <si>
    <t>г/п для воды 1/2" 80см вн.-нар. Гайка-Н.сталь/ниппель-Н.сталь  (10 /120шт)</t>
  </si>
  <si>
    <t>195.00 руб.</t>
  </si>
  <si>
    <t>VLC-1212017</t>
  </si>
  <si>
    <t>VTf.002.IS.0404100</t>
  </si>
  <si>
    <t>г/п для воды 1/2" 100см вн.-нар. Гайка-Н.сталь/ниппель-Н.сталь  (10 /100шт)</t>
  </si>
  <si>
    <t>219.00 руб.</t>
  </si>
  <si>
    <t>VLC-1212018</t>
  </si>
  <si>
    <t>VTf.002.IS.0404120</t>
  </si>
  <si>
    <t>г/п для воды 1/2" 120см вн.-нар. Гайка-Н.сталь/ниппель-Н.сталь (10 /80шт)</t>
  </si>
  <si>
    <t>254.00 руб.</t>
  </si>
  <si>
    <t>VLC-1212019</t>
  </si>
  <si>
    <t>VTf.002.IS.0404150</t>
  </si>
  <si>
    <t>г/п для воды 1/2" 150см вн.-нар. Гайка-Н.сталь/ниппель-Н.сталь (10 /70шт)</t>
  </si>
  <si>
    <t>285.00 руб.</t>
  </si>
  <si>
    <t>VLC-1212020</t>
  </si>
  <si>
    <t>VTf.002.IS.0404200</t>
  </si>
  <si>
    <t>г/п для воды 1/2" 200см вн.-нар. Гайка-Н.сталь/ниппель-Н.сталь (10 /50шт)</t>
  </si>
  <si>
    <t>330.00 руб.</t>
  </si>
  <si>
    <t>VLC-1212021</t>
  </si>
  <si>
    <t>VTf.002.IS.0404250</t>
  </si>
  <si>
    <t>г/п для воды 1/2" 250см вн.-нар. Гайка-Н.сталь/ниппель-Н.сталь  (10 /40шт)</t>
  </si>
  <si>
    <t>385.00 руб.</t>
  </si>
  <si>
    <t>VLC-1212022</t>
  </si>
  <si>
    <t>VTf.002.IS.0404300</t>
  </si>
  <si>
    <t>г/п для воды 1/2" 300см вн.-нар. Гайка-Н.сталь/ниппель-Н.сталь (10 /30шт)</t>
  </si>
  <si>
    <t>469.00 руб.</t>
  </si>
  <si>
    <t>Гибкая подводка для воды VIEIR</t>
  </si>
  <si>
    <t>GPS-110001</t>
  </si>
  <si>
    <t>BZN20</t>
  </si>
  <si>
    <t>Гибкая подводка для воды 20см 1/2 в-в  нерж сталь VIEIR (200шт)</t>
  </si>
  <si>
    <t>74.31 руб.</t>
  </si>
  <si>
    <t>GPS-110002</t>
  </si>
  <si>
    <t>BZN30</t>
  </si>
  <si>
    <t>Гибкая подводка для воды 30см 1/2 в-в  нерж сталь VIEIR (150шт)</t>
  </si>
  <si>
    <t>82.06 руб.</t>
  </si>
  <si>
    <t>GPS-110003</t>
  </si>
  <si>
    <t>BZN40</t>
  </si>
  <si>
    <t>Гибкая подводка для воды 40см 1/2 в-в  нерж сталь VIEIR (150шт)</t>
  </si>
  <si>
    <t>92.89 руб.</t>
  </si>
  <si>
    <t>GPS-110004</t>
  </si>
  <si>
    <t>BZN50</t>
  </si>
  <si>
    <t>Гибкая подводка для воды 50см 1/2 в-в  нерж сталь VIEIR (150шт)</t>
  </si>
  <si>
    <t>100.63 руб.</t>
  </si>
  <si>
    <t>GPS-110005</t>
  </si>
  <si>
    <t>BZN60</t>
  </si>
  <si>
    <t>Гибкая подводка для воды 60см 1/2 в-в  нерж сталь VIEIR (150шт)</t>
  </si>
  <si>
    <t>109.92 руб.</t>
  </si>
  <si>
    <t>GPS-110006</t>
  </si>
  <si>
    <t>BZN80</t>
  </si>
  <si>
    <t>Гибкая подводка для воды 80см 1/2 в-в  нерж сталь VIEIR (100шт)</t>
  </si>
  <si>
    <t>125.41 руб.</t>
  </si>
  <si>
    <t>GPS-110007</t>
  </si>
  <si>
    <t>BZN100</t>
  </si>
  <si>
    <t>Гибкая подводка для воды 100см 1/2 в-в  нерж сталь VIEIR (100шт)</t>
  </si>
  <si>
    <t>142.44 руб.</t>
  </si>
  <si>
    <t>GPS-110008</t>
  </si>
  <si>
    <t>BZN120</t>
  </si>
  <si>
    <t>Гибкая подводка для воды 120см 1/2 в-в  нерж сталь VIEIR (50шт)</t>
  </si>
  <si>
    <t>161.01 руб.</t>
  </si>
  <si>
    <t>GPS-110009</t>
  </si>
  <si>
    <t>BZN150</t>
  </si>
  <si>
    <t>Гибкая подводка для воды 150см 1/2 в-в  нерж сталь VIEIR (50шт)</t>
  </si>
  <si>
    <t>185.79 руб.</t>
  </si>
  <si>
    <t>GPS-110011</t>
  </si>
  <si>
    <t>BZN200</t>
  </si>
  <si>
    <t>Гибкая подводка для воды 200см 1/2 в-в  нерж сталь VIEIR (50шт)</t>
  </si>
  <si>
    <t>229.14 руб.</t>
  </si>
  <si>
    <t>GPS-110013</t>
  </si>
  <si>
    <t>BZN300</t>
  </si>
  <si>
    <t>Гибкая подводка для воды 300см 1/2 в-в  нерж сталь VIEIR (50шт)</t>
  </si>
  <si>
    <t>312.74 руб.</t>
  </si>
  <si>
    <t>GPS-110015</t>
  </si>
  <si>
    <t>BZN400</t>
  </si>
  <si>
    <t>Гибкая подводка для воды 400см 1/2 в-в  нерж сталь VIEIR (20шт)</t>
  </si>
  <si>
    <t>397.89 руб.</t>
  </si>
  <si>
    <t>GPS-110016</t>
  </si>
  <si>
    <t>BZW20</t>
  </si>
  <si>
    <t>Гибкая подводка для воды 20см 1/2 в-н  нерж сталь VIEIR (200шт)</t>
  </si>
  <si>
    <t>77.41 руб.</t>
  </si>
  <si>
    <t>GPS-110017</t>
  </si>
  <si>
    <t>BZW30</t>
  </si>
  <si>
    <t>Гибкая подводка для воды 30см 1/2 в-н  нерж сталь VIEIR (150шт)</t>
  </si>
  <si>
    <t>85.15 руб.</t>
  </si>
  <si>
    <t>GPS-110018</t>
  </si>
  <si>
    <t>BZW40</t>
  </si>
  <si>
    <t>Гибкая подводка для воды 40см 1/2 в-н  нерж сталь VIEIR (150шт)</t>
  </si>
  <si>
    <t>94.44 руб.</t>
  </si>
  <si>
    <t>GPS-110019</t>
  </si>
  <si>
    <t>BZW50</t>
  </si>
  <si>
    <t>Гибкая подводка для воды 50см 1/2 в-н  нерж сталь VIEIR (150шт)</t>
  </si>
  <si>
    <t>102.18 руб.</t>
  </si>
  <si>
    <t>GPS-110020</t>
  </si>
  <si>
    <t>BZW60</t>
  </si>
  <si>
    <t>Гибкая подводка для воды 60см 1/2 в-н  нерж сталь VIEIR (150шт)</t>
  </si>
  <si>
    <t>GPS-110021</t>
  </si>
  <si>
    <t>BZW80</t>
  </si>
  <si>
    <t>Гибкая подводка для воды 80см 1/2 в-н  нерж сталь VIEIR (100шт)</t>
  </si>
  <si>
    <t>126.95 руб.</t>
  </si>
  <si>
    <t>GPS-110022</t>
  </si>
  <si>
    <t>BZW100</t>
  </si>
  <si>
    <t>Гибкая подводка для воды 100см 1/2 в-н  нерж сталь VIEIR (100шт)</t>
  </si>
  <si>
    <t>143.98 руб.</t>
  </si>
  <si>
    <t>GPS-110023</t>
  </si>
  <si>
    <t>BZW120</t>
  </si>
  <si>
    <t>Гибкая подводка для воды 120см 1/2 в-н  нерж сталь VIEIR (50шт)</t>
  </si>
  <si>
    <t>GPS-110024</t>
  </si>
  <si>
    <t>BZW150</t>
  </si>
  <si>
    <t>Гибкая подводка для воды 150см 1/2 в-н  нерж сталь VIEIR (50шт)</t>
  </si>
  <si>
    <t>187.33 руб.</t>
  </si>
  <si>
    <t>GPS-110026</t>
  </si>
  <si>
    <t>BZW200</t>
  </si>
  <si>
    <t>Гибкая подводка для воды 200см 1/2 в-н  нерж сталь VIEIR (50шт)</t>
  </si>
  <si>
    <t>230.68 руб.</t>
  </si>
  <si>
    <t>GPS-110028</t>
  </si>
  <si>
    <t>BZW300</t>
  </si>
  <si>
    <t>Гибкая подводка для воды 300см 1/2 в-н  нерж сталь VIEIR (50шт)</t>
  </si>
  <si>
    <t>314.29 руб.</t>
  </si>
  <si>
    <t>GPS-110030</t>
  </si>
  <si>
    <t>BZW400</t>
  </si>
  <si>
    <t>Гибкая подводка для воды 400см 1/2 в-н  нерж сталь VIEIR (20шт)</t>
  </si>
  <si>
    <t>GPS-110031</t>
  </si>
  <si>
    <t>BZN500</t>
  </si>
  <si>
    <t>Гибкая подводка для воды 500см 1/2 в-в  нерж сталь VIEIR (20шт)</t>
  </si>
  <si>
    <t>481.50 руб.</t>
  </si>
  <si>
    <t>GPS-110032</t>
  </si>
  <si>
    <t>BZW500</t>
  </si>
  <si>
    <t>Гибкая подводка для воды 500см 1/2 в-н  нерж сталь VIEIR (20шт)</t>
  </si>
  <si>
    <t>483.04 руб.</t>
  </si>
  <si>
    <t>Гибкая подводка для воды VIEIR c внешним  силиконовым слоем</t>
  </si>
  <si>
    <t>GPS-160001</t>
  </si>
  <si>
    <t>BZEN20</t>
  </si>
  <si>
    <t>Гибкая подводка для воды 20см 1/2 ВН-ВН нержавейка в СИЛИКОН покрытии (150шт)</t>
  </si>
  <si>
    <t>GPS-160002</t>
  </si>
  <si>
    <t>BZEN30</t>
  </si>
  <si>
    <t>Гибкая подводка для воды 30см 1/2 ВН-ВН нержавейка в СИЛИКОН покрытии (150шт)</t>
  </si>
  <si>
    <t>89.80 руб.</t>
  </si>
  <si>
    <t>GPS-160003</t>
  </si>
  <si>
    <t>BZEN40</t>
  </si>
  <si>
    <t>Гибкая подводка для воды 40см 1/2 ВН-ВН нержавейка в СИЛИКОН покрытии (150шт)</t>
  </si>
  <si>
    <t>99.09 руб.</t>
  </si>
  <si>
    <t>GPS-160004</t>
  </si>
  <si>
    <t>BZEN50</t>
  </si>
  <si>
    <t>Гибкая подводка для воды 50см 1/2 ВН-ВН нержавейка в СИЛИКОН покрытии (150шт)</t>
  </si>
  <si>
    <t>108.38 руб.</t>
  </si>
  <si>
    <t>GPS-160005</t>
  </si>
  <si>
    <t>BZEN60</t>
  </si>
  <si>
    <t>Гибкая подводка для воды 60см 1/2 ВН-ВН нержавейка в СИЛИКОН покрытии (150шт)</t>
  </si>
  <si>
    <t>117.66 руб.</t>
  </si>
  <si>
    <t>GPS-160006</t>
  </si>
  <si>
    <t>BZEN80</t>
  </si>
  <si>
    <t>Гибкая подводка для воды 80см 1/2 ВН-ВН нержавейка в СИЛИКОН покрытии (100шт)</t>
  </si>
  <si>
    <t>136.24 руб.</t>
  </si>
  <si>
    <t>GPS-160007</t>
  </si>
  <si>
    <t>BZEN100</t>
  </si>
  <si>
    <t>Гибкая подводка для воды 100см 1/2 ВН-ВН нержавейка в СИЛИКОН покрытии (100шт)</t>
  </si>
  <si>
    <t>156.37 руб.</t>
  </si>
  <si>
    <t>GPS-160008</t>
  </si>
  <si>
    <t>BZEN120</t>
  </si>
  <si>
    <t>Гибкая подводка для воды 120см 1/2 ВН-ВН нержавейка в СИЛИКОН покрытии (50шт)</t>
  </si>
  <si>
    <t>174.95 руб.</t>
  </si>
  <si>
    <t>GPS-160009</t>
  </si>
  <si>
    <t>BZEN150</t>
  </si>
  <si>
    <t>Гибкая подводка для воды 150см 1/2 ВН-ВН нержавейка в СИЛИКОН покрытии (50шт)</t>
  </si>
  <si>
    <t>202.82 руб.</t>
  </si>
  <si>
    <t>GPS-160010</t>
  </si>
  <si>
    <t>BZEN200</t>
  </si>
  <si>
    <t>Гибкая подводка для воды 200см 1/2 ВН-ВН нержавейка в СИЛИКОН покрытии (50шт)</t>
  </si>
  <si>
    <t>252.36 руб.</t>
  </si>
  <si>
    <t>GPS-160013</t>
  </si>
  <si>
    <t>BZEW20</t>
  </si>
  <si>
    <t>Гибкая подводка для воды 20см 1/2 ВН-НАР нержавейка в СИЛИКОН покрытии (150шт)</t>
  </si>
  <si>
    <t>80.51 руб.</t>
  </si>
  <si>
    <t>GPS-160014</t>
  </si>
  <si>
    <t>BZEW30</t>
  </si>
  <si>
    <t>Гибкая подводка для воды 30см 1/2 ВН-НАР нержавейка в СИЛИКОН покрытии (150шт)</t>
  </si>
  <si>
    <t>91.35 руб.</t>
  </si>
  <si>
    <t>GPS-160015</t>
  </si>
  <si>
    <t>BZEW40</t>
  </si>
  <si>
    <t>Гибкая подводка для воды 40см 1/2 ВН-НАР нержавейка в СИЛИКОН покрытии (150шт)</t>
  </si>
  <si>
    <t>GPS-160016</t>
  </si>
  <si>
    <t>BZEW50</t>
  </si>
  <si>
    <t>Гибкая подводка для воды 50см 1/2 ВН-НАР нержавейка в СИЛИКОН покрытии (150шт)</t>
  </si>
  <si>
    <t>GPS-160017</t>
  </si>
  <si>
    <t>BZEW60</t>
  </si>
  <si>
    <t>Гибкая подводка для воды 60см 1/2 ВН-НАР нержавейка в СИЛИКОН покрытии (150шт)</t>
  </si>
  <si>
    <t>119.21 руб.</t>
  </si>
  <si>
    <t>GPS-160018</t>
  </si>
  <si>
    <t>BZEW80</t>
  </si>
  <si>
    <t>Гибкая подводка для воды 80см 1/2 ВН-НАР нержавейка в СИЛИКОН покрытии (100шт)</t>
  </si>
  <si>
    <t>137.79 руб.</t>
  </si>
  <si>
    <t>GPS-160019</t>
  </si>
  <si>
    <t>BZEW100</t>
  </si>
  <si>
    <t>Гибкая подводка для воды 100см 1/2 ВН-НАР нержавейка в СИЛИКОН покрытии (100шт)</t>
  </si>
  <si>
    <t>GPS-160020</t>
  </si>
  <si>
    <t>BZEW120</t>
  </si>
  <si>
    <t>Гибкая подводка для воды 120см 1/2 ВН-НАР нержавейка в СИЛИКОН покрытии (50шт)</t>
  </si>
  <si>
    <t>176.50 руб.</t>
  </si>
  <si>
    <t>GPS-160021</t>
  </si>
  <si>
    <t>BZEW150</t>
  </si>
  <si>
    <t>Гибкая подводка для воды 150см 1/2 ВН-НАР нержавейка в СИЛИКОН покрытии (50шт)</t>
  </si>
  <si>
    <t>204.37 руб.</t>
  </si>
  <si>
    <t>GPS-160022</t>
  </si>
  <si>
    <t>BZEW200</t>
  </si>
  <si>
    <t>Гибкая подводка для воды 200см 1/2 ВН-НАР нержавейка в СИЛИКОН покрытии (50шт)</t>
  </si>
  <si>
    <t>253.91 руб.</t>
  </si>
  <si>
    <t>Гибкая PEX подводка для воды VER-PRO</t>
  </si>
  <si>
    <t>GPS-180001</t>
  </si>
  <si>
    <t>VP30FF</t>
  </si>
  <si>
    <t>Подводка PEX для воды  30см г. г.  "VER-PRO" (330/10шт)</t>
  </si>
  <si>
    <t>123.86 руб.</t>
  </si>
  <si>
    <t>GPS-180002</t>
  </si>
  <si>
    <t>VP30FM</t>
  </si>
  <si>
    <t>Подводка PEX для воды  30см г. M.  "VER-PRO" (330/10шт)</t>
  </si>
  <si>
    <t>128.50 руб.</t>
  </si>
  <si>
    <t>GPS-180003</t>
  </si>
  <si>
    <t>VP40FF</t>
  </si>
  <si>
    <t>Подводка PEX для воды  40см г. г.  "VER-PRO" (270/10шт)</t>
  </si>
  <si>
    <t>134.70 руб.</t>
  </si>
  <si>
    <t>GPS-180004</t>
  </si>
  <si>
    <t>VP40FM</t>
  </si>
  <si>
    <t>Подводка PEX для воды  40см г. M.  "VER-PRO" (270/10шт)</t>
  </si>
  <si>
    <t>139.34 руб.</t>
  </si>
  <si>
    <t>GPS-180005</t>
  </si>
  <si>
    <t>VP50FF</t>
  </si>
  <si>
    <t>Подводка PEX для воды  50см г. г.  "VER-PRO" (210/10шт)</t>
  </si>
  <si>
    <t>145.53 руб.</t>
  </si>
  <si>
    <t>GPS-180006</t>
  </si>
  <si>
    <t>VP50FM</t>
  </si>
  <si>
    <t>Подводка PEX для воды  50см г. M.  "VER-PRO" (210/10шт)</t>
  </si>
  <si>
    <t>150.18 руб.</t>
  </si>
  <si>
    <t>GPS-180007</t>
  </si>
  <si>
    <t>VP60FF</t>
  </si>
  <si>
    <t>Подводка PEX для воды  60см г. г.  "VER-PRO" (180/10шт)</t>
  </si>
  <si>
    <t>GPS-180008</t>
  </si>
  <si>
    <t>VP60FM</t>
  </si>
  <si>
    <t>Подводка PEX для воды  60см г. M.  "VER-PRO" (180/10шт)</t>
  </si>
  <si>
    <t>159.47 руб.</t>
  </si>
  <si>
    <t>GPS-180009</t>
  </si>
  <si>
    <t>VP80FF</t>
  </si>
  <si>
    <t>Подводка PEX для воды  80см г. г.  "VER-PRO" (130/10шт)</t>
  </si>
  <si>
    <t>GPS-180010</t>
  </si>
  <si>
    <t>VP80FM</t>
  </si>
  <si>
    <t>Подводка PEX для воды  80см г. M.  "VER-PRO" (130/10шт)</t>
  </si>
  <si>
    <t>179.59 руб.</t>
  </si>
  <si>
    <t>GPS-180011</t>
  </si>
  <si>
    <t>VP100FF</t>
  </si>
  <si>
    <t>Подводка PEX для воды  100см г. г.  "VER-PRO" (100/10шт)</t>
  </si>
  <si>
    <t>198.17 руб.</t>
  </si>
  <si>
    <t>GPS-180012</t>
  </si>
  <si>
    <t>VP100FM</t>
  </si>
  <si>
    <t>Подводка PEX для воды  100см г. M.  "VER-PRO" (100/10шт)</t>
  </si>
  <si>
    <t>199.72 руб.</t>
  </si>
  <si>
    <t>GPS-180013</t>
  </si>
  <si>
    <t>VP120FF</t>
  </si>
  <si>
    <t>Подводка PEX для воды  120см г. г.  "VER-PRO" (90/10шт)</t>
  </si>
  <si>
    <t>218.30 руб.</t>
  </si>
  <si>
    <t>GPS-180014</t>
  </si>
  <si>
    <t>VP120FM</t>
  </si>
  <si>
    <t>Подводка PEX для воды  120см г. M.  "VER-PRO" (90/10шт)</t>
  </si>
  <si>
    <t>221.40 руб.</t>
  </si>
  <si>
    <t>GPS-180015</t>
  </si>
  <si>
    <t>VP150FF</t>
  </si>
  <si>
    <t>Подводка PEX для воды  150см г. г.  "VER-PRO" (70/10шт)</t>
  </si>
  <si>
    <t>249.26 руб.</t>
  </si>
  <si>
    <t>GPS-180016</t>
  </si>
  <si>
    <t>VP150FM</t>
  </si>
  <si>
    <t>Подводка PEX для воды  150см г. M.  "VER-PRO" (70/10шт)</t>
  </si>
  <si>
    <t>GPS-180017</t>
  </si>
  <si>
    <t>VP200FF</t>
  </si>
  <si>
    <t>Подводка PEX для воды  200см г. г.  "VER-PRO" (50/10шт)</t>
  </si>
  <si>
    <t>301.90 руб.</t>
  </si>
  <si>
    <t>GPS-180018</t>
  </si>
  <si>
    <t>VP200FM</t>
  </si>
  <si>
    <t>Подводка PEX для воды  200см г. M.  "VER-PRO" (50/10шт)</t>
  </si>
  <si>
    <t>267.84 руб.</t>
  </si>
  <si>
    <t>Гибкая подводка для воды ELKA латунь</t>
  </si>
  <si>
    <t>ELK-200401</t>
  </si>
  <si>
    <t>EL.LK.101.33.0020</t>
  </si>
  <si>
    <t>Гибкая подводка для воды 1,2" г/г, 20см., гайка латунь, ELKA серия LUX (упак. 400шт.)</t>
  </si>
  <si>
    <t>112.91 руб.</t>
  </si>
  <si>
    <t>ELK-200402</t>
  </si>
  <si>
    <t>EL.LK.101.33.0030</t>
  </si>
  <si>
    <t>Гибкая подводка для воды 1,2" г/г, 30см., гайка латунь, ELKA серия LUX (упак. 300шт.)</t>
  </si>
  <si>
    <t>120.15 руб.</t>
  </si>
  <si>
    <t>ELK-200403</t>
  </si>
  <si>
    <t>EL.LK.101.33.0040</t>
  </si>
  <si>
    <t>Гибкая подводка для воды 1,2" г/г, 40см., гайка латунь, ELKA серия LUX (упак. 230шт.)</t>
  </si>
  <si>
    <t>128.84 руб.</t>
  </si>
  <si>
    <t>ELK-200404</t>
  </si>
  <si>
    <t>EL.LK.101.33.0050</t>
  </si>
  <si>
    <t>Гибкая подводка для воды 1,2" г/г, 50см., гайка латунь, ELKA серия LUX (упак. 200шт.)</t>
  </si>
  <si>
    <t>138.97 руб.</t>
  </si>
  <si>
    <t>ELK-200405</t>
  </si>
  <si>
    <t>EL.LK.101.33.0060</t>
  </si>
  <si>
    <t>Гибкая подводка для воды 1,2" г/г, 60см., гайка латунь, ELKA серия LUX (упак. 170шт.)</t>
  </si>
  <si>
    <t>146.21 руб.</t>
  </si>
  <si>
    <t>ELK-200406</t>
  </si>
  <si>
    <t>EL.LK.101.33.0080</t>
  </si>
  <si>
    <t>Гибкая подводка для воды 1,2" г/г, 80см., гайка латунь, ELKA серия LUX (упак. 120шт.)</t>
  </si>
  <si>
    <t>162.13 руб.</t>
  </si>
  <si>
    <t>ELK-200407</t>
  </si>
  <si>
    <t>EL.LK.101.33.0100</t>
  </si>
  <si>
    <t>Гибкая подводка для воды 1,2" г/г, 100см., гайка латунь, ELKA серия LUX (упак. 100шт.)</t>
  </si>
  <si>
    <t>182.40 руб.</t>
  </si>
  <si>
    <t>ELK-200408</t>
  </si>
  <si>
    <t>EL.LK.101.33.0120</t>
  </si>
  <si>
    <t>Гибкая подводка для воды 1,2" г/г, 120см., гайка латунь, ELKA серия LUX (упак. 80шт.)</t>
  </si>
  <si>
    <t>205.56 руб.</t>
  </si>
  <si>
    <t>ELK-200409</t>
  </si>
  <si>
    <t>EL.LK.101.33.0150</t>
  </si>
  <si>
    <t>Гибкая подводка для воды 1,2" г/г, 150см., гайка латунь, ELKA серия LUX (упак. 70шт.)</t>
  </si>
  <si>
    <t>235.96 руб.</t>
  </si>
  <si>
    <t>ELK-200410</t>
  </si>
  <si>
    <t>EL.LK.101.33.0180</t>
  </si>
  <si>
    <t>Гибкая подводка для воды 1,2" г/г, 180см., гайка латунь, ELKA серия LUX (упак. 60шт.)</t>
  </si>
  <si>
    <t>263.46 руб.</t>
  </si>
  <si>
    <t>ELK-200411</t>
  </si>
  <si>
    <t>EL.LK.101.33.0200</t>
  </si>
  <si>
    <t>Гибкая подводка для воды 1,2" г/г, 200см., гайка латунь, ELKA серия LUX (упак. 50шт.)</t>
  </si>
  <si>
    <t>273.60 руб.</t>
  </si>
  <si>
    <t>ELK-200412</t>
  </si>
  <si>
    <t>Гибкая подводка для воды 1,2" г/г, 250см., гайка латунь, ELKA серия LUX (упак. 40шт.)</t>
  </si>
  <si>
    <t>328.61 руб.</t>
  </si>
  <si>
    <t>ELK-200413</t>
  </si>
  <si>
    <t>EL.LK.101.33.0300</t>
  </si>
  <si>
    <t>Гибкая подводка для воды 1,2" г/г, 300см., гайка латунь, ELKA серия LUX (упак. 30шт.)</t>
  </si>
  <si>
    <t>372.03 руб.</t>
  </si>
  <si>
    <t>ELK-200414</t>
  </si>
  <si>
    <t>EL.LK.101.33.0350</t>
  </si>
  <si>
    <t>Гибкая подводка для воды 1,2" г/г, 350см., гайка латунь, ELKA серия LUX (упак. 20шт.)</t>
  </si>
  <si>
    <t>424.15 руб.</t>
  </si>
  <si>
    <t>ELK-200415</t>
  </si>
  <si>
    <t>EL.LK.101.33.0400</t>
  </si>
  <si>
    <t>Гибкая подводка для воды 1,2" г/г, 400см., гайка латунь, ELKA серия LUX (упак. 20шт.)</t>
  </si>
  <si>
    <t>474.81 руб.</t>
  </si>
  <si>
    <t>ELK-200416</t>
  </si>
  <si>
    <t>EL.LK.101.33.0500</t>
  </si>
  <si>
    <t>Гибкая подводка для воды 1,2" г/г, 500см., гайка латунь, ELKA серия LUX (упак. 20шт.)</t>
  </si>
  <si>
    <t>574.70 руб.</t>
  </si>
  <si>
    <t>ELK-200417</t>
  </si>
  <si>
    <t>EL.LK.102.33.0020</t>
  </si>
  <si>
    <t>Гибкая подводка для воды 1,2" г/ш, 20см., гайка латунь, ELKA серия LUX (упак. 400шт.)</t>
  </si>
  <si>
    <t>114.36 руб.</t>
  </si>
  <si>
    <t>ELK-200418</t>
  </si>
  <si>
    <t>EL.LK.102.33.0030</t>
  </si>
  <si>
    <t>Гибкая подводка для воды 1,2" г/ш, 30см., гайка латунь, ELKA серия LUX (упак. 300шт.)</t>
  </si>
  <si>
    <t>123.05 руб.</t>
  </si>
  <si>
    <t>ELK-200419</t>
  </si>
  <si>
    <t>EL.LK.102.33.0040</t>
  </si>
  <si>
    <t>Гибкая подводка для воды 1,2" г/ш, 40см., гайка латунь, ELKA серия LUX (упак. 230шт.)</t>
  </si>
  <si>
    <t>ELK-200420</t>
  </si>
  <si>
    <t>EL.LK.102.33.0050</t>
  </si>
  <si>
    <t>Гибкая подводка для воды 1,2" г/ш, 50см., гайка латунь, ELKA серия LUX (упак. 200шт.)</t>
  </si>
  <si>
    <t>136.07 руб.</t>
  </si>
  <si>
    <t>ELK-200421</t>
  </si>
  <si>
    <t>EL.LK.102.33.0060</t>
  </si>
  <si>
    <t>Гибкая подводка для воды 1,2" г/ш, 60см., гайка латунь, ELKA серия LUX (упак. 170шт.)</t>
  </si>
  <si>
    <t>144.76 руб.</t>
  </si>
  <si>
    <t>ELK-200422</t>
  </si>
  <si>
    <t>EL.LK.102.33.0080</t>
  </si>
  <si>
    <t>Гибкая подводка для воды 1,2" г/ш, 80см., гайка латунь, ELKA серия LUX (упак. 120шт.)</t>
  </si>
  <si>
    <t>163.58 руб.</t>
  </si>
  <si>
    <t>ELK-200423</t>
  </si>
  <si>
    <t>EL.LK.102.33.0100</t>
  </si>
  <si>
    <t>Гибкая подводка для воды 1,2" г/ш, 100см., гайка латунь, ELKA серия LUX (упак. 100шт.)</t>
  </si>
  <si>
    <t>183.85 руб.</t>
  </si>
  <si>
    <t>ELK-200424</t>
  </si>
  <si>
    <t>EL.LK.102.33.0120</t>
  </si>
  <si>
    <t>Гибкая подводка для воды 1,2" г/ш, 120см., гайка латунь, ELKA серия LUX (упак. 80шт.)</t>
  </si>
  <si>
    <t>ELK-200425</t>
  </si>
  <si>
    <t>EL.LK.102.33.0150</t>
  </si>
  <si>
    <t>Гибкая подводка для воды 1,2" г/ш, 150см., гайка латунь, ELKA серия LUX (упак. 70шт.)</t>
  </si>
  <si>
    <t>240.30 руб.</t>
  </si>
  <si>
    <t>ELK-200426</t>
  </si>
  <si>
    <t>EL.LK.102.33.0180</t>
  </si>
  <si>
    <t>Гибкая подводка для воды 1,2" г/ш, 180см., гайка латунь, ELKA серия LUX (упак. 60шт.)</t>
  </si>
  <si>
    <t>270.70 руб.</t>
  </si>
  <si>
    <t>ELK-200427</t>
  </si>
  <si>
    <t>EL.LK.102.33.0200</t>
  </si>
  <si>
    <t>Гибкая подводка для воды 1,2" г/ш, 200см., гайка латунь, ELKA серия LUX (упак. 50шт.)</t>
  </si>
  <si>
    <t>286.62 руб.</t>
  </si>
  <si>
    <t>ELK-200428</t>
  </si>
  <si>
    <t>EL.LK.102.33.0250</t>
  </si>
  <si>
    <t>Гибкая подводка для воды 1,2" г/ш, 250см., гайка латунь, ELKA серия LUX (упак. 40шт.)</t>
  </si>
  <si>
    <t>338.74 руб.</t>
  </si>
  <si>
    <t>ELK-200429</t>
  </si>
  <si>
    <t>EL.LK.102.33.0300</t>
  </si>
  <si>
    <t>Гибкая подводка для воды 1,2" г/ш, 300см., гайка латунь, ELKA серия LUX (упак. 30шт.)</t>
  </si>
  <si>
    <t>387.96 руб.</t>
  </si>
  <si>
    <t>ELK-200430</t>
  </si>
  <si>
    <t>EL.LK.102.33.0350</t>
  </si>
  <si>
    <t>Гибкая подводка для воды 1,2" г/ш, 350см., гайка латунь, ELKA серия LUX (упак. 20шт.)</t>
  </si>
  <si>
    <t>434.28 руб.</t>
  </si>
  <si>
    <t>ELK-200431</t>
  </si>
  <si>
    <t>EL.LK.102.33.0400</t>
  </si>
  <si>
    <t>Гибкая подводка для воды 1,2" г/ш, 400см., гайка латунь, ELKA серия LUX (упак. 20шт.)</t>
  </si>
  <si>
    <t>486.39 руб.</t>
  </si>
  <si>
    <t>ELK-200432</t>
  </si>
  <si>
    <t>EL.LK.102.33.0500</t>
  </si>
  <si>
    <t>Гибкая подводка для воды 1,2" г/ш, 500см., гайка латунь, ELKA серия LUX (упак. 20шт.)</t>
  </si>
  <si>
    <t>590.62 руб.</t>
  </si>
  <si>
    <t>Гибкая подводка для СМЕСИТЕЛЕЙ</t>
  </si>
  <si>
    <t>Комплект гибкой подводки для смесителя VALTEC</t>
  </si>
  <si>
    <t>VLC-1214001</t>
  </si>
  <si>
    <t>VTf.005.IS.0410030</t>
  </si>
  <si>
    <t>Комплект г/п для смесителя М10х18+М10х35 - G1/2" 30см  (5 /125шт)</t>
  </si>
  <si>
    <t>268.00 руб.</t>
  </si>
  <si>
    <t>ком</t>
  </si>
  <si>
    <t>VLC-1214002</t>
  </si>
  <si>
    <t>VTf.005.IS.0410040</t>
  </si>
  <si>
    <t>Комплект г/п для смесителя М10х18+М10х35 - G1/2" 40см  (5 /100шт)</t>
  </si>
  <si>
    <t>258.00 руб.</t>
  </si>
  <si>
    <t>VLC-1214003</t>
  </si>
  <si>
    <t>VTf.005.IS.0410050</t>
  </si>
  <si>
    <t>Комплект г/п для смесителя М10х18+М10х35 - G1/2" 50см  (5 /90шт)</t>
  </si>
  <si>
    <t>VLC-1214004</t>
  </si>
  <si>
    <t>VTf.005.IS.0410060</t>
  </si>
  <si>
    <t>Комплект г/п для смесителя М10х18+М10х35 - G1/2" 60см  (5 /70шт)</t>
  </si>
  <si>
    <t>318.00 руб.</t>
  </si>
  <si>
    <t>VLC-1214005</t>
  </si>
  <si>
    <t>VTf.005.IS.0410080</t>
  </si>
  <si>
    <t>Комплект г/п для смесителя М10х18+М10х35 - G1/2" 80см  (5 /60шт)</t>
  </si>
  <si>
    <t>395.00 руб.</t>
  </si>
  <si>
    <t>VLC-1214006</t>
  </si>
  <si>
    <t>VTf.005.IS.0410100</t>
  </si>
  <si>
    <t>Комплект г/п для смесителя М10х18+М10х35 - G1/2" 100см  (5 /50шт)</t>
  </si>
  <si>
    <t>406.00 руб.</t>
  </si>
  <si>
    <t>VLC-1214007</t>
  </si>
  <si>
    <t>VTf.005.IS.0410120</t>
  </si>
  <si>
    <t>Комплект г/п для смесителя М10х18+М10х35 - G1/2" 120см  (5 /40шт)</t>
  </si>
  <si>
    <t>449.00 руб.</t>
  </si>
  <si>
    <t>VLC-1214008</t>
  </si>
  <si>
    <t>VTf.005.IS.0410150</t>
  </si>
  <si>
    <t>Комплект г/п для смесителя М10х18+М10х35 - G1/2" 150см  (5 /35шт)</t>
  </si>
  <si>
    <t>517.00 руб.</t>
  </si>
  <si>
    <t>Комплект гибкой подводки для смесителя VIEIR</t>
  </si>
  <si>
    <t>GPS-130002</t>
  </si>
  <si>
    <t>BZJ40</t>
  </si>
  <si>
    <t>Комплект подводки для смесителя 40см нерж сталь VIEIR (150шт)</t>
  </si>
  <si>
    <t>GPS-130003</t>
  </si>
  <si>
    <t>BZJ50</t>
  </si>
  <si>
    <t>Комплект подводки для смесителя 50см нерж сталь VIEIR (150шт)</t>
  </si>
  <si>
    <t>GPS-130004</t>
  </si>
  <si>
    <t>BZJ60</t>
  </si>
  <si>
    <t>Комплект подводки для смесителя 60см нерж сталь VIEIR (150шт)</t>
  </si>
  <si>
    <t>193.53 руб.</t>
  </si>
  <si>
    <t>GPS-130005</t>
  </si>
  <si>
    <t>BZJ80</t>
  </si>
  <si>
    <t>Комплект подводки для смесителя 80см нерж сталь VIEIR (100шт)</t>
  </si>
  <si>
    <t>227.59 руб.</t>
  </si>
  <si>
    <t>GPS-130006</t>
  </si>
  <si>
    <t>BZJ100</t>
  </si>
  <si>
    <t>Комплект подводки для смесителя 100см нерж сталь VIEIR (100шт)</t>
  </si>
  <si>
    <t>261.65 руб.</t>
  </si>
  <si>
    <t>GPS-130007</t>
  </si>
  <si>
    <t>BZJ120</t>
  </si>
  <si>
    <t>Комплект подводки для смесителя 120см нерж сталь VIEIR (100шт)</t>
  </si>
  <si>
    <t>297.26 руб.</t>
  </si>
  <si>
    <t>GPS-130008</t>
  </si>
  <si>
    <t>BZJ150</t>
  </si>
  <si>
    <t>Комплект подводки для смесителя 150см нерж сталь VIEIR (50шт)</t>
  </si>
  <si>
    <t>346.80 руб.</t>
  </si>
  <si>
    <t>GPS-130009</t>
  </si>
  <si>
    <t>BZJ200</t>
  </si>
  <si>
    <t>Комплект подводки для смесителя 200см нерж сталь VIEIR (50шт)</t>
  </si>
  <si>
    <t>431.95 руб.</t>
  </si>
  <si>
    <t>Подводка для смесителя ЖЕСТКАЯ</t>
  </si>
  <si>
    <t>GPS-150011</t>
  </si>
  <si>
    <t>TL50</t>
  </si>
  <si>
    <t>трубка медная хром жесткая 1/2 вн-вн 50cм (1/50шт)</t>
  </si>
  <si>
    <t>GPS-150012</t>
  </si>
  <si>
    <t>TL60</t>
  </si>
  <si>
    <t>трубка медная хром жесткая 1/2 вн-вн 60cм (1/50шт)</t>
  </si>
  <si>
    <t>486.14 руб.</t>
  </si>
  <si>
    <t>GPS-150013</t>
  </si>
  <si>
    <t>TL80</t>
  </si>
  <si>
    <t>трубка медная хром жесткая 1/2 вн-вн 80cм (1/50шт)</t>
  </si>
  <si>
    <t>634.77 руб.</t>
  </si>
  <si>
    <t>GPS-150014</t>
  </si>
  <si>
    <t>TL50A</t>
  </si>
  <si>
    <t>трубка медная хром жесткая 1/2 вн-М10 50cм (1/50шт)</t>
  </si>
  <si>
    <t>405.63 руб.</t>
  </si>
  <si>
    <t>GPS-150015</t>
  </si>
  <si>
    <t>TL60A</t>
  </si>
  <si>
    <t>трубка медная хром жесткая 1/2 вн-М10 60cм (1/50шт)</t>
  </si>
  <si>
    <t>469.11 руб.</t>
  </si>
  <si>
    <t>GPS-150016</t>
  </si>
  <si>
    <t>TL80A</t>
  </si>
  <si>
    <t>трубка медная хром жесткая 1/2 вн-М10 80cм (1/50шт)</t>
  </si>
  <si>
    <t>639.42 руб.</t>
  </si>
  <si>
    <t>GPS-150017</t>
  </si>
  <si>
    <t>PV15</t>
  </si>
  <si>
    <t>соединитель для жесткой подводки 1/2нар х 10мм</t>
  </si>
  <si>
    <t>153.27 руб.</t>
  </si>
  <si>
    <t>GPS-150018</t>
  </si>
  <si>
    <t>PV16</t>
  </si>
  <si>
    <t>соединитель для жесткой подводки 1/2вн х 10мм</t>
  </si>
  <si>
    <t>191.98 руб.</t>
  </si>
  <si>
    <t>GPS-150019</t>
  </si>
  <si>
    <t>PV17</t>
  </si>
  <si>
    <t>угольник для жесткой подводки 1/2вн х 10мм</t>
  </si>
  <si>
    <t>226.04 руб.</t>
  </si>
  <si>
    <t>GPS-150020</t>
  </si>
  <si>
    <t>PV18</t>
  </si>
  <si>
    <t>угольник для жесткой подводки 1/2нар х 10мм</t>
  </si>
  <si>
    <t>Гибкая подводка для смесителей VALTEC</t>
  </si>
  <si>
    <t>VLC-1213001</t>
  </si>
  <si>
    <t>VTf.003.IS.0418030</t>
  </si>
  <si>
    <t>г/п для воды М10х18 - G1/2" 30см Гайка-Н.сталь/ниппель-Н.сталь  (10 /360шт)</t>
  </si>
  <si>
    <t>114.00 руб.</t>
  </si>
  <si>
    <t>VLC-1213002</t>
  </si>
  <si>
    <t>VTf.003.IS.0418040</t>
  </si>
  <si>
    <t>г/п для воды М10х18 - G1/2" 40см Гайка-Н.сталь/ниппель-Н.сталь  (10 /300шт)</t>
  </si>
  <si>
    <t>119.00 руб.</t>
  </si>
  <si>
    <t>VLC-1213003</t>
  </si>
  <si>
    <t>VTf.003.IS.0418050</t>
  </si>
  <si>
    <t>г/п для воды М10х18 - G1/2" 50см Гайка-Н.сталь/ниппель-Н.сталь  (10 /240шт)</t>
  </si>
  <si>
    <t>126.00 руб.</t>
  </si>
  <si>
    <t>VLC-1213004</t>
  </si>
  <si>
    <t>VTf.003.IS.0418060</t>
  </si>
  <si>
    <t>г/п для воды М10х18 - G1/2" 60см Гайка-Н.сталь/ниппель-Н.сталь  (10 /200шт)</t>
  </si>
  <si>
    <t>156.00 руб.</t>
  </si>
  <si>
    <t>VLC-1213005</t>
  </si>
  <si>
    <t>VTf.003.IS.0418080</t>
  </si>
  <si>
    <t>г/п для воды М10х18 - G1/2" 80см Гайка-Н.сталь/ниппель-Н.сталь  (10 /120шт)</t>
  </si>
  <si>
    <t>153.00 руб.</t>
  </si>
  <si>
    <t>VLC-1213006</t>
  </si>
  <si>
    <t>VTf.003.IS.0418100</t>
  </si>
  <si>
    <t>г/п для воды М10х18 - G1/2" 100см Гайка-Н.сталь/ниппель-Н.сталь  (10 /100шт)</t>
  </si>
  <si>
    <t>VLC-1213007</t>
  </si>
  <si>
    <t>VTf.003.IS.0418120</t>
  </si>
  <si>
    <t>г/п для воды М10х18 - G1/2" 120см Гайка-Н.сталь/ниппель-Н.сталь (10 /80шт)</t>
  </si>
  <si>
    <t>221.00 руб.</t>
  </si>
  <si>
    <t>VLC-1213008</t>
  </si>
  <si>
    <t>VTf.003.IS.0418150</t>
  </si>
  <si>
    <t>г/п для воды М10х18 - G1/2" 150см Гайка-Н.сталь/ниппель-Н.сталь (10 /70шт)</t>
  </si>
  <si>
    <t>VLC-1213009</t>
  </si>
  <si>
    <t>VTf.004.IS.0435030</t>
  </si>
  <si>
    <t>г/п для воды М10х35 - G1/2" 30см Гайка-Н.сталь/ниппель-Н.сталь (10 /360шт)</t>
  </si>
  <si>
    <t>129.00 руб.</t>
  </si>
  <si>
    <t>VLC-1213010</t>
  </si>
  <si>
    <t>VTf.004.IS.0435040</t>
  </si>
  <si>
    <t>г/п для воды М10х35 - G1/2" 40см Гайка-Н.сталь/ниппель-Н.сталь   (10 /300шт)</t>
  </si>
  <si>
    <t>137.00 руб.</t>
  </si>
  <si>
    <t>VLC-1213011</t>
  </si>
  <si>
    <t>VTf.004.IS.0435050</t>
  </si>
  <si>
    <t>г/п для воды М10х35 - G1/2" 50см Гайка-Н.сталь/ниппель-Н.сталь   (10 /240шт)</t>
  </si>
  <si>
    <t>140.00 руб.</t>
  </si>
  <si>
    <t>VLC-1213012</t>
  </si>
  <si>
    <t>VTf.004.IS.0435060</t>
  </si>
  <si>
    <t>г/п для воды М10х35 - G1/2" 60см Гайка-Н.сталь/ниппель-Н.сталь  (10 /200шт)</t>
  </si>
  <si>
    <t>139.00 руб.</t>
  </si>
  <si>
    <t>VLC-1213013</t>
  </si>
  <si>
    <t>VTf.004.IS.0435080</t>
  </si>
  <si>
    <t>г/п для воды М10х35 - G1/2" 80см Гайка-Н.сталь/ниппель-Н.сталь  (10 /120шт)</t>
  </si>
  <si>
    <t>158.00 руб.</t>
  </si>
  <si>
    <t>VLC-1213014</t>
  </si>
  <si>
    <t>VTf.004.IS.0435100</t>
  </si>
  <si>
    <t>г/п для воды М10х35 - G1/2" 100см Гайка-Н.сталь/ниппель-Н.сталь  (10 /100шт)</t>
  </si>
  <si>
    <t>198.00 руб.</t>
  </si>
  <si>
    <t>VLC-1213015</t>
  </si>
  <si>
    <t>VTf.004.IS.0435120</t>
  </si>
  <si>
    <t>г/п для воды М10х35 - G1/2" 120см Гайка-Н.сталь/ниппель-Н.сталь (10 /80шт)</t>
  </si>
  <si>
    <t>222.00 руб.</t>
  </si>
  <si>
    <t>VLC-1213016</t>
  </si>
  <si>
    <t>VTf.004.IS.0435150</t>
  </si>
  <si>
    <t>г/п для воды М10х35 - G1/2" 150см Гайка-Н.сталь/ниппель-Н.сталь (10 /70шт)</t>
  </si>
  <si>
    <t>272.00 руб.</t>
  </si>
  <si>
    <t>Комплект гибкой подводки для смесителя VIEIR с внешним силиконовым слоем</t>
  </si>
  <si>
    <t>GPS-170002</t>
  </si>
  <si>
    <t>BZEJ40</t>
  </si>
  <si>
    <t>Комплект подводки для смесителя 40см нержавейка в СИЛИКОН покрытии VIEIR (5/75шт)</t>
  </si>
  <si>
    <t>170.30 руб.</t>
  </si>
  <si>
    <t>GPS-170003</t>
  </si>
  <si>
    <t>BZEJ50</t>
  </si>
  <si>
    <t>Комплект подводки для смесителя 50см нержавейка в СИЛИКОН покрытии VIEIR (5/75шт)</t>
  </si>
  <si>
    <t>188.88 руб.</t>
  </si>
  <si>
    <t>GPS-170004</t>
  </si>
  <si>
    <t>BZEJ60</t>
  </si>
  <si>
    <t>Комплект подводки для смесителя 60см нержавейка в СИЛИКОН покрытии VIEIR (5/75шт)</t>
  </si>
  <si>
    <t>207.46 руб.</t>
  </si>
  <si>
    <t>GPS-170005</t>
  </si>
  <si>
    <t>BZEJ80</t>
  </si>
  <si>
    <t>Комплект подводки для смесителя 80см нержавейка в СИЛИКОН покрытии VIEIR (5/50шт)</t>
  </si>
  <si>
    <t>246.17 руб.</t>
  </si>
  <si>
    <t>GPS-170006</t>
  </si>
  <si>
    <t>BZEJ100</t>
  </si>
  <si>
    <t>Комплект подводки для смесителя 100см нержавейка в СИЛИКОН покрытии VIEIR (5/50шт)</t>
  </si>
  <si>
    <t>286.42 руб.</t>
  </si>
  <si>
    <t>GPS-170007</t>
  </si>
  <si>
    <t>BZEJ120</t>
  </si>
  <si>
    <t>Комплект подводки для смесителя 120см нержавейка в СИЛИКОН покрытии VIEIR (5/25шт)</t>
  </si>
  <si>
    <t>323.58 руб.</t>
  </si>
  <si>
    <t>GPS-170008</t>
  </si>
  <si>
    <t>BZEJ150</t>
  </si>
  <si>
    <t>Комплект подводки для смесителя 150см нержавейка в СИЛИКОН покрытии VIEIR (5/25шт)</t>
  </si>
  <si>
    <t>382.41 руб.</t>
  </si>
  <si>
    <t>Комплект гибкой подводки PEX для смесителя VER-PRO</t>
  </si>
  <si>
    <t>GPS-190001</t>
  </si>
  <si>
    <t>VP40J</t>
  </si>
  <si>
    <t>Подводка PEX для смесителя 40 см  "VER-PRO" (135/5пар)</t>
  </si>
  <si>
    <t>257.00 руб.</t>
  </si>
  <si>
    <t>GPS-190002</t>
  </si>
  <si>
    <t>VP50J</t>
  </si>
  <si>
    <t>Подводка PEX для смесителя 50 см  "VER-PRO" (105/5пар)</t>
  </si>
  <si>
    <t>278.68 руб.</t>
  </si>
  <si>
    <t>GPS-190003</t>
  </si>
  <si>
    <t>VP60J</t>
  </si>
  <si>
    <t>Подводка PEX для смесителя 60 см  "VER-PRO" (135/5пар)</t>
  </si>
  <si>
    <t>300.35 руб.</t>
  </si>
  <si>
    <t>GPS-190004</t>
  </si>
  <si>
    <t>VP80J</t>
  </si>
  <si>
    <t>Подводка PEX для смесителя 80 см  "VER-PRO" (105/5пар)</t>
  </si>
  <si>
    <t>342.16 руб.</t>
  </si>
  <si>
    <t>GPS-190005</t>
  </si>
  <si>
    <t>VP100J</t>
  </si>
  <si>
    <t>Подводка PEX для смесителя 100 см  "VER-PRO" (105/5пар)</t>
  </si>
  <si>
    <t>GPS-190006</t>
  </si>
  <si>
    <t>VP150J</t>
  </si>
  <si>
    <t>Подводка PEX для смесителя 150 см  "VER-PRO" (35/5пар)</t>
  </si>
  <si>
    <t>GPS-190007</t>
  </si>
  <si>
    <t>VP200J</t>
  </si>
  <si>
    <t>Подводка PEX для смесителя 200 см  "VER-PRO" (25/5пар)</t>
  </si>
  <si>
    <t>531.04 руб.</t>
  </si>
  <si>
    <t>Комплект гибкой подводки для смесителя ELKA латунь</t>
  </si>
  <si>
    <t>ELK-200433</t>
  </si>
  <si>
    <t>EL.LK.103.31.0020</t>
  </si>
  <si>
    <t>Гибкая подводка для смесителя 1/2"*М10 (пара),  20см., гайка латунь, ELKA серия LUX (упак. 200шт)</t>
  </si>
  <si>
    <t>201.22 руб.</t>
  </si>
  <si>
    <t>ELK-200434</t>
  </si>
  <si>
    <t>EL.LK.103.31.0030</t>
  </si>
  <si>
    <t>Гибкая подводка для смесителя 1/2"*М10 (пара),  30см., гайка латунь, ELKA серия LUX (упак. 160шт)</t>
  </si>
  <si>
    <t>217.14 руб.</t>
  </si>
  <si>
    <t>ELK-200435</t>
  </si>
  <si>
    <t>EL.LK.103.31.0040</t>
  </si>
  <si>
    <t>Гибкая подводка для смесителя 1/2"*М10 (пара),  40см., гайка латунь, ELKA серия LUX (упак. 125шт)</t>
  </si>
  <si>
    <t>ELK-200436</t>
  </si>
  <si>
    <t>EL.LK.103.31.0050</t>
  </si>
  <si>
    <t>Гибкая подводка для смесителя 1/2"*М10 (пара),  50см., гайка латунь, ELKA серия LUX (упак. 100шт)</t>
  </si>
  <si>
    <t>251.88 руб.</t>
  </si>
  <si>
    <t>ELK-200437</t>
  </si>
  <si>
    <t>EL.LK.103.31.0060</t>
  </si>
  <si>
    <t>Гибкая подводка для смесителя 1/2"*М10 (пара),  60см., гайка латунь, ELKA серия LUX (упак. 80шт)</t>
  </si>
  <si>
    <t>267.81 руб.</t>
  </si>
  <si>
    <t>ELK-200438</t>
  </si>
  <si>
    <t>EL.LK.103.31.0080</t>
  </si>
  <si>
    <t>Гибкая подводка для смесителя 1/2"*М10 (пара),  80см., гайка латунь, ELKA серия LUX (упак. 50шт)</t>
  </si>
  <si>
    <t>306.89 руб.</t>
  </si>
  <si>
    <t>ELK-200439</t>
  </si>
  <si>
    <t>EL.LK.103.31.0100</t>
  </si>
  <si>
    <t>Гибкая подводка для смесителя 1/2"*М10 (пара),  100см., гайка латунь, ELKA серия LUX (упак. 50шт)</t>
  </si>
  <si>
    <t>337.29 руб.</t>
  </si>
  <si>
    <t>ELK-200440</t>
  </si>
  <si>
    <t>EL.LK.103.31.0120</t>
  </si>
  <si>
    <t>Гибкая подводка для смесителя 1/2"*М10 (пара),  120см., гайка латунь, ELKA серия LUX (упак. 40шт)</t>
  </si>
  <si>
    <t>380.72 руб.</t>
  </si>
  <si>
    <t>ELK-200441</t>
  </si>
  <si>
    <t>EL.LK.103.31.0150</t>
  </si>
  <si>
    <t>Гибкая подводка для смесителя 1/2"*М10 (пара),  150см., гайка латунь, ELKA серия LUX (упак. 30шт)</t>
  </si>
  <si>
    <t>427.04 руб.</t>
  </si>
  <si>
    <t>ELK-200442</t>
  </si>
  <si>
    <t>EL.LK.103.31.0180</t>
  </si>
  <si>
    <t>Гибкая подводка для смесителя 1/2"*М10 (пара),  180см., гайка латунь, ELKA серия LUX (упак. 30шт)</t>
  </si>
  <si>
    <t>ELK-200443</t>
  </si>
  <si>
    <t>EL.LK.103.31.0200</t>
  </si>
  <si>
    <t>Гибкая подводка для смесителя 1/2"*М10 (пара),  200см., гайка латунь, ELKA серия LUX (упак. 25шт)</t>
  </si>
  <si>
    <t>525.48 руб.</t>
  </si>
  <si>
    <t>Трубки капилярные</t>
  </si>
  <si>
    <t>GPS-410001</t>
  </si>
  <si>
    <t>трубка капиллярная ПВХ (прозр.), бухта 50м 6х9 мм</t>
  </si>
  <si>
    <t>1 472.20 руб.</t>
  </si>
  <si>
    <t>боб</t>
  </si>
  <si>
    <t>GPS-410002</t>
  </si>
  <si>
    <t>трубка капиллярная ПВХ (прозр.), бухта 50м 8х11 мм</t>
  </si>
  <si>
    <t>1 922.53 руб.</t>
  </si>
  <si>
    <t>GPS-410003</t>
  </si>
  <si>
    <t>трубка капиллярная ПВХ (прозр.), бухта 50м 10х14мм</t>
  </si>
  <si>
    <t>2 690.25 руб.</t>
  </si>
  <si>
    <t>бух</t>
  </si>
  <si>
    <t>GPS-410004</t>
  </si>
  <si>
    <t>трубка ПВХ однослойная (пищевая) 4х6мм бухта 200 м</t>
  </si>
  <si>
    <t>2 125.00 руб.</t>
  </si>
  <si>
    <t>GPS-410005</t>
  </si>
  <si>
    <t>трубка ПВХ однослойная (пищевая) 6х9мм бухта 200 м</t>
  </si>
  <si>
    <t>0.00 руб.</t>
  </si>
  <si>
    <t>GPS-410006</t>
  </si>
  <si>
    <t>трубка ПВХ однослойная (пищевая) 7х12мм бухта 50 м</t>
  </si>
  <si>
    <t>2 407.71 руб.</t>
  </si>
  <si>
    <t>GPS-410007</t>
  </si>
  <si>
    <t>трубка ПВХ однослойная (пищевая) 8х11мм бухта 100 м</t>
  </si>
  <si>
    <t>GPS-410008</t>
  </si>
  <si>
    <t>трубка ПВХ однослойная (пищевая) 10х14мм бухта 100 м</t>
  </si>
  <si>
    <t>GPS-410009</t>
  </si>
  <si>
    <t>трубка ПВХ однослойная (пищевая) 12х16мм бухта 100 м</t>
  </si>
  <si>
    <t>GPS-410010</t>
  </si>
  <si>
    <t>трубка ПВХ однослойная (пищевая) 14х18мм бухта 100 м</t>
  </si>
  <si>
    <t>GPS-410011</t>
  </si>
  <si>
    <t>трубка ПВХ однослойная (пищевая) 16х20мм бухта 100 м</t>
  </si>
  <si>
    <t>Комплектующие для гибкой подводки</t>
  </si>
  <si>
    <t>VLC-300001</t>
  </si>
  <si>
    <t>KAV.300001</t>
  </si>
  <si>
    <t>Держатель картонный для гибкой подводки VALTEC</t>
  </si>
  <si>
    <t>10.00 руб.</t>
  </si>
  <si>
    <t>Гибкая подводка ГИГАНТ</t>
  </si>
  <si>
    <t>Гибкая подводка ГИГАНТ (ZEGOR)</t>
  </si>
  <si>
    <t>ZGR-001106</t>
  </si>
  <si>
    <t>SG-018A</t>
  </si>
  <si>
    <t>Шланг ГИГАНТ угловой  18см 1"х3/4" вн-нар армированный нерж сталь</t>
  </si>
  <si>
    <t>637.14 руб.</t>
  </si>
  <si>
    <t>ZGR-001107</t>
  </si>
  <si>
    <t>SG-028A</t>
  </si>
  <si>
    <t>Шланг ГИГАНТ угловой  28см 1"х1/2" вн-нар армированный нерж сталь</t>
  </si>
  <si>
    <t>451.82 руб.</t>
  </si>
  <si>
    <t>ZGR-001108</t>
  </si>
  <si>
    <t>SG-050A</t>
  </si>
  <si>
    <t>Шланг ГИГАНТ угловой  50см 1"х1" вн-нар армированный нерж сталь</t>
  </si>
  <si>
    <t>643.47 руб.</t>
  </si>
  <si>
    <t>ZGR-001109</t>
  </si>
  <si>
    <t>SG-060A</t>
  </si>
  <si>
    <t>Шланг ГИГАНТ угловой  60см 1"х1" вн-нар армированный нерж сталь</t>
  </si>
  <si>
    <t>735.61 руб.</t>
  </si>
  <si>
    <t>ZGR-001110</t>
  </si>
  <si>
    <t>SG-080A</t>
  </si>
  <si>
    <t>Шланг ГИГАНТ угловой  80см 1"х1" вн-нар армированный нерж сталь</t>
  </si>
  <si>
    <t>827.96 руб.</t>
  </si>
  <si>
    <t>ZGR-001144</t>
  </si>
  <si>
    <t>SG-026A</t>
  </si>
  <si>
    <t>Шланг ГИГАНТ угловой  26см 1"х1/2" вн-нар армированный нерж сталь</t>
  </si>
  <si>
    <t>439.69 руб.</t>
  </si>
  <si>
    <t>ZGR-001206</t>
  </si>
  <si>
    <t>SG-030A</t>
  </si>
  <si>
    <t>(В) Шланг ГИГАНТ угловой  30см 1"х1/2" вн-нар армированный нерж сталь (1/100шт)</t>
  </si>
  <si>
    <t>585.61 руб.</t>
  </si>
  <si>
    <t>ZGR-001207</t>
  </si>
  <si>
    <t>SG-042A</t>
  </si>
  <si>
    <t>(В) Шланг ГИГАНТ угловой  42см 1"х1" вн-нар армированный нерж сталь (1/70шт)</t>
  </si>
  <si>
    <t>673.19 руб.</t>
  </si>
  <si>
    <t>ZGR-001354</t>
  </si>
  <si>
    <t>SG-019A</t>
  </si>
  <si>
    <t>Шланг ГИГАНТ угловой  18.5см 1*х3/4 AISI 201 (1/100шт)</t>
  </si>
  <si>
    <t>Гибкая подводка ГИГАНТ (VIEIR)</t>
  </si>
  <si>
    <t>GPS-120033</t>
  </si>
  <si>
    <t>BZCN50</t>
  </si>
  <si>
    <t>подводка ГИГАНТ 50см 1" вн-вн (1/25шт)</t>
  </si>
  <si>
    <t>696.70 руб.</t>
  </si>
  <si>
    <t>GPS-120034</t>
  </si>
  <si>
    <t>BZCN60</t>
  </si>
  <si>
    <t>подводка ГИГАНТ 60см 1" вн-вн (1/25шт)</t>
  </si>
  <si>
    <t>755.53 руб.</t>
  </si>
  <si>
    <t>GPS-120035</t>
  </si>
  <si>
    <t>BZCN80</t>
  </si>
  <si>
    <t>подводка ГИГАНТ 80см 1" вн-вн (1/25шт)</t>
  </si>
  <si>
    <t>867.00 руб.</t>
  </si>
  <si>
    <t>GPS-120036</t>
  </si>
  <si>
    <t>BZCN100</t>
  </si>
  <si>
    <t>подводка ГИГАНТ 100см 1" вн-вн (1/25шт)</t>
  </si>
  <si>
    <t>980.02 руб.</t>
  </si>
  <si>
    <t>GPS-120037</t>
  </si>
  <si>
    <t>BZCN120</t>
  </si>
  <si>
    <t>подводка ГИГАНТ 120см 1" вн-вн (1/25шт)</t>
  </si>
  <si>
    <t>1 091.50 руб.</t>
  </si>
  <si>
    <t>GPS-120038</t>
  </si>
  <si>
    <t>BZCN150</t>
  </si>
  <si>
    <t>подводка ГИГАНТ 150см 1" вн-вн (1/25шт)</t>
  </si>
  <si>
    <t>1 260.25 руб.</t>
  </si>
  <si>
    <t>GPS-120039</t>
  </si>
  <si>
    <t>BZCN200</t>
  </si>
  <si>
    <t>подводка ГИГАНТ 200см 1" вн-вн (1/25шт)</t>
  </si>
  <si>
    <t>1 540.48 руб.</t>
  </si>
  <si>
    <t>GPS-120040</t>
  </si>
  <si>
    <t>BZCW50</t>
  </si>
  <si>
    <t>подводка ГИГАНТ 50см 1" вн-нар (1/25шт)</t>
  </si>
  <si>
    <t>687.41 руб.</t>
  </si>
  <si>
    <t>GPS-120041</t>
  </si>
  <si>
    <t>BZCW60</t>
  </si>
  <si>
    <t>подводка ГИГАНТ 60см 1" вн-нар (1/25шт)</t>
  </si>
  <si>
    <t>744.69 руб.</t>
  </si>
  <si>
    <t>GPS-120042</t>
  </si>
  <si>
    <t>BZCW80</t>
  </si>
  <si>
    <t>подводка ГИГАНТ 80см 1" вн-нар (1/25шт)</t>
  </si>
  <si>
    <t>853.07 руб.</t>
  </si>
  <si>
    <t>GPS-120043</t>
  </si>
  <si>
    <t>BZCW100</t>
  </si>
  <si>
    <t>подводка ГИГАНТ 100см 1" вн-нар (1/25шт)</t>
  </si>
  <si>
    <t>966.09 руб.</t>
  </si>
  <si>
    <t>GPS-120044</t>
  </si>
  <si>
    <t>BZCW120</t>
  </si>
  <si>
    <t>подводка ГИГАНТ 120см 1" вн-нар (1/25шт)</t>
  </si>
  <si>
    <t>1 079.11 руб.</t>
  </si>
  <si>
    <t>GPS-120045</t>
  </si>
  <si>
    <t>BZCW150</t>
  </si>
  <si>
    <t>подводка ГИГАНТ 150см 1" вн-нар (1/25шт)</t>
  </si>
  <si>
    <t>1 246.32 руб.</t>
  </si>
  <si>
    <t>GPS-120046</t>
  </si>
  <si>
    <t>BZCW200</t>
  </si>
  <si>
    <t>подводка ГИГАНТ 200см 1" вн-нар (1/25шт)</t>
  </si>
  <si>
    <t>1 529.64 руб.</t>
  </si>
  <si>
    <t>GPS-120047</t>
  </si>
  <si>
    <t>BZLN60</t>
  </si>
  <si>
    <t>подводка угловая ГИГАНТ 60см 1" вн-вн (1/25шт)</t>
  </si>
  <si>
    <t>806.62 руб.</t>
  </si>
  <si>
    <t>GPS-120048</t>
  </si>
  <si>
    <t>BZLN80</t>
  </si>
  <si>
    <t>подводка угловая ГИГАНТ 80см 1" вн-вн (1/25шт)</t>
  </si>
  <si>
    <t>922.74 руб.</t>
  </si>
  <si>
    <t>GPS-120049</t>
  </si>
  <si>
    <t>BZLN100</t>
  </si>
  <si>
    <t>подводка угловая ГИГАНТ 100см 1" вн-вн (1/25шт)</t>
  </si>
  <si>
    <t>1 034.21 руб.</t>
  </si>
  <si>
    <t>GPS-120050</t>
  </si>
  <si>
    <t>BZLN120</t>
  </si>
  <si>
    <t>подводка угловая ГИГАНТ 120см 1" вн-вн (1/25шт)</t>
  </si>
  <si>
    <t>1 142.59 руб.</t>
  </si>
  <si>
    <t>GPS-120051</t>
  </si>
  <si>
    <t>BZLW60</t>
  </si>
  <si>
    <t>подводка угловая ГИГАНТ 60см 1" вн-нар (1/25шт)</t>
  </si>
  <si>
    <t>795.79 руб.</t>
  </si>
  <si>
    <t>GPS-120052</t>
  </si>
  <si>
    <t>BZLW80</t>
  </si>
  <si>
    <t>подводка угловая ГИГАНТ 80см 1" вн-нар (1/25шт)</t>
  </si>
  <si>
    <t>910.35 руб.</t>
  </si>
  <si>
    <t>GPS-120053</t>
  </si>
  <si>
    <t>BZLW100</t>
  </si>
  <si>
    <t>подводка угловая ГИГАНТ 100см 1" вн-нар (1/25шт)</t>
  </si>
  <si>
    <t>1 023.37 руб.</t>
  </si>
  <si>
    <t>GPS-120054</t>
  </si>
  <si>
    <t>BZLW120</t>
  </si>
  <si>
    <t>подводка угловая ГИГАНТ 120см 1" вн-нар (1/25шт)</t>
  </si>
  <si>
    <t>1 141.04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</si>
</sst>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6078fc_f544_11ef_a6e5_047c1617b143_444b1d0b_5a46_11f0_a775_047c1617b1431.jpeg"/><Relationship Id="rId2" Type="http://schemas.openxmlformats.org/officeDocument/2006/relationships/image" Target="../media/526078fe_f544_11ef_a6e5_047c1617b143_444b1d0e_5a46_11f0_a775_047c1617b1432.jpeg"/><Relationship Id="rId3" Type="http://schemas.openxmlformats.org/officeDocument/2006/relationships/image" Target="../media/52607900_f544_11ef_a6e5_047c1617b143_444b1d11_5a46_11f0_a775_047c1617b1433.jpeg"/><Relationship Id="rId4" Type="http://schemas.openxmlformats.org/officeDocument/2006/relationships/image" Target="../media/52607902_f544_11ef_a6e5_047c1617b143_444b1d14_5a46_11f0_a775_047c1617b1434.jpeg"/><Relationship Id="rId5" Type="http://schemas.openxmlformats.org/officeDocument/2006/relationships/image" Target="../media/52607904_f544_11ef_a6e5_047c1617b143_444b1d17_5a46_11f0_a775_047c1617b1435.jpeg"/><Relationship Id="rId6" Type="http://schemas.openxmlformats.org/officeDocument/2006/relationships/image" Target="../media/52607906_f544_11ef_a6e5_047c1617b143_444b1d1a_5a46_11f0_a775_047c1617b1436.jpeg"/><Relationship Id="rId7" Type="http://schemas.openxmlformats.org/officeDocument/2006/relationships/image" Target="../media/52607908_f544_11ef_a6e5_047c1617b143_444b1d1d_5a46_11f0_a775_047c1617b1437.jpeg"/><Relationship Id="rId8" Type="http://schemas.openxmlformats.org/officeDocument/2006/relationships/image" Target="../media/5260790a_f544_11ef_a6e5_047c1617b143_444b1d20_5a46_11f0_a775_047c1617b1438.jpeg"/><Relationship Id="rId9" Type="http://schemas.openxmlformats.org/officeDocument/2006/relationships/image" Target="../media/5260790c_f544_11ef_a6e5_047c1617b143_444b1d23_5a46_11f0_a775_047c1617b1439.jpeg"/><Relationship Id="rId10" Type="http://schemas.openxmlformats.org/officeDocument/2006/relationships/image" Target="../media/3c8d8d10_68f5_11ea_8111_003048fd731b_3d7c0712_0312_11ef_a5a4_047c1617b14310.jpeg"/><Relationship Id="rId11" Type="http://schemas.openxmlformats.org/officeDocument/2006/relationships/image" Target="../media/5260790e_f544_11ef_a6e5_047c1617b143_444b1d26_5a46_11f0_a775_047c1617b14311.jpeg"/><Relationship Id="rId12" Type="http://schemas.openxmlformats.org/officeDocument/2006/relationships/image" Target="../media/52607910_f544_11ef_a6e5_047c1617b143_444b1d27_5a46_11f0_a775_047c1617b14312.jpeg"/><Relationship Id="rId13" Type="http://schemas.openxmlformats.org/officeDocument/2006/relationships/image" Target="../media/74eb66fa_f548_11ef_a6e5_047c1617b143_444b1d28_5a46_11f0_a775_047c1617b14313.jpeg"/><Relationship Id="rId14" Type="http://schemas.openxmlformats.org/officeDocument/2006/relationships/image" Target="../media/74eb66fc_f548_11ef_a6e5_047c1617b143_444b1d29_5a46_11f0_a775_047c1617b14314.jpeg"/><Relationship Id="rId15" Type="http://schemas.openxmlformats.org/officeDocument/2006/relationships/image" Target="../media/74eb66fe_f548_11ef_a6e5_047c1617b143_444b1d2a_5a46_11f0_a775_047c1617b14315.jpeg"/><Relationship Id="rId16" Type="http://schemas.openxmlformats.org/officeDocument/2006/relationships/image" Target="../media/74eb6700_f548_11ef_a6e5_047c1617b143_444b1d2b_5a46_11f0_a775_047c1617b14316.jpeg"/><Relationship Id="rId17" Type="http://schemas.openxmlformats.org/officeDocument/2006/relationships/image" Target="../media/74eb6702_f548_11ef_a6e5_047c1617b143_444b1d2c_5a46_11f0_a775_047c1617b14317.jpeg"/><Relationship Id="rId18" Type="http://schemas.openxmlformats.org/officeDocument/2006/relationships/image" Target="../media/74eb6704_f548_11ef_a6e5_047c1617b143_444b1d2d_5a46_11f0_a775_047c1617b14318.jpeg"/><Relationship Id="rId19" Type="http://schemas.openxmlformats.org/officeDocument/2006/relationships/image" Target="../media/74eb6706_f548_11ef_a6e5_047c1617b143_444b1d2e_5a46_11f0_a775_047c1617b14319.jpeg"/><Relationship Id="rId20" Type="http://schemas.openxmlformats.org/officeDocument/2006/relationships/image" Target="../media/8f0df3e9_0434_11f1_a85d_047c1617b143_2ed1400c_0c97_11f1_a86a_047c1617b14320.jpeg"/><Relationship Id="rId21" Type="http://schemas.openxmlformats.org/officeDocument/2006/relationships/image" Target="../media/8f0df3eb_0434_11f1_a85d_047c1617b143_2ed1400d_0c97_11f1_a86a_047c1617b14321.jpeg"/><Relationship Id="rId22" Type="http://schemas.openxmlformats.org/officeDocument/2006/relationships/image" Target="../media/8f0df3ed_0434_11f1_a85d_047c1617b143_2ed1400e_0c97_11f1_a86a_047c1617b14322.jpeg"/><Relationship Id="rId23" Type="http://schemas.openxmlformats.org/officeDocument/2006/relationships/image" Target="../media/351c6a50_86a6_11e9_8101_003048fd731b_46b00d10_57f4_11ea_810f_003048fd731b23.jpeg"/><Relationship Id="rId24" Type="http://schemas.openxmlformats.org/officeDocument/2006/relationships/image" Target="../media/351c6a52_86a6_11e9_8101_003048fd731b_46b00d11_57f4_11ea_810f_003048fd731b24.jpeg"/><Relationship Id="rId25" Type="http://schemas.openxmlformats.org/officeDocument/2006/relationships/image" Target="../media/351c6a54_86a6_11e9_8101_003048fd731b_46b00d12_57f4_11ea_810f_003048fd731b25.jpeg"/><Relationship Id="rId26" Type="http://schemas.openxmlformats.org/officeDocument/2006/relationships/image" Target="../media/351c6a56_86a6_11e9_8101_003048fd731b_46b00d13_57f4_11ea_810f_003048fd731b26.jpeg"/><Relationship Id="rId27" Type="http://schemas.openxmlformats.org/officeDocument/2006/relationships/image" Target="../media/3c8d8d1e_68f5_11ea_8111_003048fd731b_3d7c0722_0312_11ef_a5a4_047c1617b14327.jpeg"/><Relationship Id="rId28" Type="http://schemas.openxmlformats.org/officeDocument/2006/relationships/image" Target="../media/3c8d8d22_68f5_11ea_8111_003048fd731b_3d7c0726_0312_11ef_a5a4_047c1617b14328.jpeg"/><Relationship Id="rId29" Type="http://schemas.openxmlformats.org/officeDocument/2006/relationships/image" Target="../media/3c8d8d24_68f5_11ea_8111_003048fd731b_3d7c0728_0312_11ef_a5a4_047c1617b14329.jpeg"/><Relationship Id="rId30" Type="http://schemas.openxmlformats.org/officeDocument/2006/relationships/image" Target="../media/2e019e68_86a6_11e9_8101_003048fd731b_0e51a37f_27b2_11ed_a30e_00259070b48730.jpeg"/><Relationship Id="rId31" Type="http://schemas.openxmlformats.org/officeDocument/2006/relationships/image" Target="../media/2e019e6c_86a6_11e9_8101_003048fd731b_0e51a386_27b2_11ed_a30e_00259070b48731.jpeg"/><Relationship Id="rId32" Type="http://schemas.openxmlformats.org/officeDocument/2006/relationships/image" Target="../media/2e019e70_86a6_11e9_8101_003048fd731b_0e51a38d_27b2_11ed_a30e_00259070b48732.jpeg"/><Relationship Id="rId33" Type="http://schemas.openxmlformats.org/officeDocument/2006/relationships/image" Target="../media/2e019e74_86a6_11e9_8101_003048fd731b_0e51a394_27b2_11ed_a30e_00259070b48733.jpeg"/><Relationship Id="rId34" Type="http://schemas.openxmlformats.org/officeDocument/2006/relationships/image" Target="../media/2e019e78_86a6_11e9_8101_003048fd731b_0e51a39b_27b2_11ed_a30e_00259070b48734.jpeg"/><Relationship Id="rId35" Type="http://schemas.openxmlformats.org/officeDocument/2006/relationships/image" Target="../media/2e019e7c_86a6_11e9_8101_003048fd731b_884a9c95_27b2_11ed_a30e_00259070b48735.jpeg"/><Relationship Id="rId36" Type="http://schemas.openxmlformats.org/officeDocument/2006/relationships/image" Target="../media/2e019e80_86a6_11e9_8101_003048fd731b_884a9c9c_27b2_11ed_a30e_00259070b48736.jpeg"/><Relationship Id="rId37" Type="http://schemas.openxmlformats.org/officeDocument/2006/relationships/image" Target="../media/2e019e84_86a6_11e9_8101_003048fd731b_884a9ca3_27b2_11ed_a30e_00259070b48737.jpeg"/><Relationship Id="rId38" Type="http://schemas.openxmlformats.org/officeDocument/2006/relationships/image" Target="../media/2e019e88_86a6_11e9_8101_003048fd731b_884a9caa_27b2_11ed_a30e_00259070b48738.jpeg"/><Relationship Id="rId39" Type="http://schemas.openxmlformats.org/officeDocument/2006/relationships/image" Target="../media/2e019e8c_86a6_11e9_8101_003048fd731b_884a9cb1_27b2_11ed_a30e_00259070b48739.jpeg"/><Relationship Id="rId40" Type="http://schemas.openxmlformats.org/officeDocument/2006/relationships/image" Target="../media/2e019e90_86a6_11e9_8101_003048fd731b_884a9cb8_27b2_11ed_a30e_00259070b48740.jpeg"/><Relationship Id="rId41" Type="http://schemas.openxmlformats.org/officeDocument/2006/relationships/image" Target="../media/2e019e94_86a6_11e9_8101_003048fd731b_3d7c06ce_0312_11ef_a5a4_047c1617b14341.jpeg"/><Relationship Id="rId42" Type="http://schemas.openxmlformats.org/officeDocument/2006/relationships/image" Target="../media/2e019e98_86a6_11e9_8101_003048fd731b_3d7c06cf_0312_11ef_a5a4_047c1617b14342.jpeg"/><Relationship Id="rId43" Type="http://schemas.openxmlformats.org/officeDocument/2006/relationships/image" Target="../media/2e019e9c_86a6_11e9_8101_003048fd731b_3d7c06d0_0312_11ef_a5a4_047c1617b14343.jpeg"/><Relationship Id="rId44" Type="http://schemas.openxmlformats.org/officeDocument/2006/relationships/image" Target="../media/2e019ea0_86a6_11e9_8101_003048fd731b_3d7c06d1_0312_11ef_a5a4_047c1617b14344.jpeg"/><Relationship Id="rId45" Type="http://schemas.openxmlformats.org/officeDocument/2006/relationships/image" Target="../media/2e019ea4_86a6_11e9_8101_003048fd731b_3d7c06d2_0312_11ef_a5a4_047c1617b14345.jpeg"/><Relationship Id="rId46" Type="http://schemas.openxmlformats.org/officeDocument/2006/relationships/image" Target="../media/2e019ea8_86a6_11e9_8101_003048fd731b_3d7c06d3_0312_11ef_a5a4_047c1617b14346.jpeg"/><Relationship Id="rId47" Type="http://schemas.openxmlformats.org/officeDocument/2006/relationships/image" Target="../media/2e019eac_86a6_11e9_8101_003048fd731b_3d7c06d4_0312_11ef_a5a4_047c1617b14347.jpeg"/><Relationship Id="rId48" Type="http://schemas.openxmlformats.org/officeDocument/2006/relationships/image" Target="../media/2e019eb0_86a6_11e9_8101_003048fd731b_3d7c06d5_0312_11ef_a5a4_047c1617b14348.jpeg"/><Relationship Id="rId49" Type="http://schemas.openxmlformats.org/officeDocument/2006/relationships/image" Target="../media/2e019eb4_86a6_11e9_8101_003048fd731b_3d7c06d6_0312_11ef_a5a4_047c1617b14349.jpeg"/><Relationship Id="rId50" Type="http://schemas.openxmlformats.org/officeDocument/2006/relationships/image" Target="../media/2e019eb8_86a6_11e9_8101_003048fd731b_3d7c06d7_0312_11ef_a5a4_047c1617b14350.jpeg"/><Relationship Id="rId51" Type="http://schemas.openxmlformats.org/officeDocument/2006/relationships/image" Target="../media/2e019ebc_86a6_11e9_8101_003048fd731b_3d7c06d8_0312_11ef_a5a4_047c1617b14351.jpeg"/><Relationship Id="rId52" Type="http://schemas.openxmlformats.org/officeDocument/2006/relationships/image" Target="../media/2e019ec0_86a6_11e9_8101_003048fd731b_ac993dba_476f_11ea_810f_003048fd731b52.jpeg"/><Relationship Id="rId53" Type="http://schemas.openxmlformats.org/officeDocument/2006/relationships/image" Target="../media/2e019ec2_86a6_11e9_8101_003048fd731b_ac993dc0_476f_11ea_810f_003048fd731b53.jpeg"/><Relationship Id="rId54" Type="http://schemas.openxmlformats.org/officeDocument/2006/relationships/image" Target="../media/2e019ec4_86a6_11e9_8101_003048fd731b_ac993dc6_476f_11ea_810f_003048fd731b54.jpeg"/><Relationship Id="rId55" Type="http://schemas.openxmlformats.org/officeDocument/2006/relationships/image" Target="../media/2e019ec6_86a6_11e9_8101_003048fd731b_ac993dc8_476f_11ea_810f_003048fd731b55.jpeg"/><Relationship Id="rId56" Type="http://schemas.openxmlformats.org/officeDocument/2006/relationships/image" Target="../media/2e019ec8_86a6_11e9_8101_003048fd731b_ac993dca_476f_11ea_810f_003048fd731b56.jpeg"/><Relationship Id="rId57" Type="http://schemas.openxmlformats.org/officeDocument/2006/relationships/image" Target="../media/2e019eca_86a6_11e9_8101_003048fd731b_ac993dcc_476f_11ea_810f_003048fd731b57.jpeg"/><Relationship Id="rId58" Type="http://schemas.openxmlformats.org/officeDocument/2006/relationships/image" Target="../media/2e019ecc_86a6_11e9_8101_003048fd731b_ac993db0_476f_11ea_810f_003048fd731b58.jpeg"/><Relationship Id="rId59" Type="http://schemas.openxmlformats.org/officeDocument/2006/relationships/image" Target="../media/2e019ece_86a6_11e9_8101_003048fd731b_ac993db2_476f_11ea_810f_003048fd731b59.jpeg"/><Relationship Id="rId60" Type="http://schemas.openxmlformats.org/officeDocument/2006/relationships/image" Target="../media/2e019ed0_86a6_11e9_8101_003048fd731b_ac993db4_476f_11ea_810f_003048fd731b60.jpeg"/><Relationship Id="rId61" Type="http://schemas.openxmlformats.org/officeDocument/2006/relationships/image" Target="../media/2e019ed4_86a6_11e9_8101_003048fd731b_ac993db8_476f_11ea_810f_003048fd731b61.jpeg"/><Relationship Id="rId62" Type="http://schemas.openxmlformats.org/officeDocument/2006/relationships/image" Target="../media/2e019ed8_86a6_11e9_8101_003048fd731b_ac993dbe_476f_11ea_810f_003048fd731b62.jpeg"/><Relationship Id="rId63" Type="http://schemas.openxmlformats.org/officeDocument/2006/relationships/image" Target="../media/2e019edc_86a6_11e9_8101_003048fd731b_ac993dc4_476f_11ea_810f_003048fd731b63.jpeg"/><Relationship Id="rId64" Type="http://schemas.openxmlformats.org/officeDocument/2006/relationships/image" Target="../media/2e019ede_86a6_11e9_8101_003048fd731b_ac993dbb_476f_11ea_810f_003048fd731b64.jpeg"/><Relationship Id="rId65" Type="http://schemas.openxmlformats.org/officeDocument/2006/relationships/image" Target="../media/2e019ee0_86a6_11e9_8101_003048fd731b_ac993dc1_476f_11ea_810f_003048fd731b65.jpeg"/><Relationship Id="rId66" Type="http://schemas.openxmlformats.org/officeDocument/2006/relationships/image" Target="../media/2e019ee2_86a6_11e9_8101_003048fd731b_ac993dc7_476f_11ea_810f_003048fd731b66.jpeg"/><Relationship Id="rId67" Type="http://schemas.openxmlformats.org/officeDocument/2006/relationships/image" Target="../media/2e019ee4_86a6_11e9_8101_003048fd731b_ac993dc9_476f_11ea_810f_003048fd731b67.jpeg"/><Relationship Id="rId68" Type="http://schemas.openxmlformats.org/officeDocument/2006/relationships/image" Target="../media/2e019ee6_86a6_11e9_8101_003048fd731b_ac993dcb_476f_11ea_810f_003048fd731b68.jpeg"/><Relationship Id="rId69" Type="http://schemas.openxmlformats.org/officeDocument/2006/relationships/image" Target="../media/2e019ee8_86a6_11e9_8101_003048fd731b_ac993dcd_476f_11ea_810f_003048fd731b69.jpeg"/><Relationship Id="rId70" Type="http://schemas.openxmlformats.org/officeDocument/2006/relationships/image" Target="../media/2e019eea_86a6_11e9_8101_003048fd731b_ac993db1_476f_11ea_810f_003048fd731b70.jpeg"/><Relationship Id="rId71" Type="http://schemas.openxmlformats.org/officeDocument/2006/relationships/image" Target="../media/2e019eec_86a6_11e9_8101_003048fd731b_ac993db3_476f_11ea_810f_003048fd731b71.jpeg"/><Relationship Id="rId72" Type="http://schemas.openxmlformats.org/officeDocument/2006/relationships/image" Target="../media/2e019eee_86a6_11e9_8101_003048fd731b_ac993db5_476f_11ea_810f_003048fd731b72.jpeg"/><Relationship Id="rId73" Type="http://schemas.openxmlformats.org/officeDocument/2006/relationships/image" Target="../media/2e019ef2_86a6_11e9_8101_003048fd731b_ac993db9_476f_11ea_810f_003048fd731b73.jpeg"/><Relationship Id="rId74" Type="http://schemas.openxmlformats.org/officeDocument/2006/relationships/image" Target="../media/2e019ef6_86a6_11e9_8101_003048fd731b_ac993dbf_476f_11ea_810f_003048fd731b74.jpeg"/><Relationship Id="rId75" Type="http://schemas.openxmlformats.org/officeDocument/2006/relationships/image" Target="../media/2e019efa_86a6_11e9_8101_003048fd731b_ac993dc5_476f_11ea_810f_003048fd731b75.jpeg"/><Relationship Id="rId76" Type="http://schemas.openxmlformats.org/officeDocument/2006/relationships/image" Target="../media/f0931118_0c72_11ec_8321_003048fd731b_3d7c06d9_0312_11ef_a5a4_047c1617b14376.jpeg"/><Relationship Id="rId77" Type="http://schemas.openxmlformats.org/officeDocument/2006/relationships/image" Target="../media/f093111a_0c72_11ec_8321_003048fd731b_3d7c06da_0312_11ef_a5a4_047c1617b14377.jpeg"/><Relationship Id="rId78" Type="http://schemas.openxmlformats.org/officeDocument/2006/relationships/image" Target="../media/e1867f35_3767_11ea_810f_003048fd731b_21d4f57d_793a_11f0_a79f_047c1617b14378.jpeg"/><Relationship Id="rId79" Type="http://schemas.openxmlformats.org/officeDocument/2006/relationships/image" Target="../media/e1867f37_3767_11ea_810f_003048fd731b_21d4f57e_793a_11f0_a79f_047c1617b14379.jpeg"/><Relationship Id="rId80" Type="http://schemas.openxmlformats.org/officeDocument/2006/relationships/image" Target="../media/e1867f39_3767_11ea_810f_003048fd731b_21d4f57f_793a_11f0_a79f_047c1617b14380.jpeg"/><Relationship Id="rId81" Type="http://schemas.openxmlformats.org/officeDocument/2006/relationships/image" Target="../media/e1867f3b_3767_11ea_810f_003048fd731b_21d4f580_793a_11f0_a79f_047c1617b14381.jpeg"/><Relationship Id="rId82" Type="http://schemas.openxmlformats.org/officeDocument/2006/relationships/image" Target="../media/e1867f3d_3767_11ea_810f_003048fd731b_21d4f581_793a_11f0_a79f_047c1617b14382.jpeg"/><Relationship Id="rId83" Type="http://schemas.openxmlformats.org/officeDocument/2006/relationships/image" Target="../media/e1867f3f_3767_11ea_810f_003048fd731b_21d4f582_793a_11f0_a79f_047c1617b14383.jpeg"/><Relationship Id="rId84" Type="http://schemas.openxmlformats.org/officeDocument/2006/relationships/image" Target="../media/e1867f41_3767_11ea_810f_003048fd731b_21d4f583_793a_11f0_a79f_047c1617b14384.jpeg"/><Relationship Id="rId85" Type="http://schemas.openxmlformats.org/officeDocument/2006/relationships/image" Target="../media/e1867f43_3767_11ea_810f_003048fd731b_21d4f584_793a_11f0_a79f_047c1617b14385.jpeg"/><Relationship Id="rId86" Type="http://schemas.openxmlformats.org/officeDocument/2006/relationships/image" Target="../media/e1867f45_3767_11ea_810f_003048fd731b_21d4f585_793a_11f0_a79f_047c1617b14386.jpeg"/><Relationship Id="rId87" Type="http://schemas.openxmlformats.org/officeDocument/2006/relationships/image" Target="../media/e1867f47_3767_11ea_810f_003048fd731b_21d4f586_793a_11f0_a79f_047c1617b14387.jpeg"/><Relationship Id="rId88" Type="http://schemas.openxmlformats.org/officeDocument/2006/relationships/image" Target="../media/e1867f49_3767_11ea_810f_003048fd731b_21d4f587_793a_11f0_a79f_047c1617b14388.jpeg"/><Relationship Id="rId89" Type="http://schemas.openxmlformats.org/officeDocument/2006/relationships/image" Target="../media/e1867f4b_3767_11ea_810f_003048fd731b_21d4f588_793a_11f0_a79f_047c1617b14389.jpeg"/><Relationship Id="rId90" Type="http://schemas.openxmlformats.org/officeDocument/2006/relationships/image" Target="../media/e1867f4d_3767_11ea_810f_003048fd731b_21d4f589_793a_11f0_a79f_047c1617b14390.jpeg"/><Relationship Id="rId91" Type="http://schemas.openxmlformats.org/officeDocument/2006/relationships/image" Target="../media/e1867f4f_3767_11ea_810f_003048fd731b_21d4f58a_793a_11f0_a79f_047c1617b14391.jpeg"/><Relationship Id="rId92" Type="http://schemas.openxmlformats.org/officeDocument/2006/relationships/image" Target="../media/e1867f51_3767_11ea_810f_003048fd731b_21d4f58b_793a_11f0_a79f_047c1617b14392.jpeg"/><Relationship Id="rId93" Type="http://schemas.openxmlformats.org/officeDocument/2006/relationships/image" Target="../media/e1867f53_3767_11ea_810f_003048fd731b_21d4f58c_793a_11f0_a79f_047c1617b14393.jpeg"/><Relationship Id="rId94" Type="http://schemas.openxmlformats.org/officeDocument/2006/relationships/image" Target="../media/e1867f55_3767_11ea_810f_003048fd731b_21d4f58d_793a_11f0_a79f_047c1617b14394.jpeg"/><Relationship Id="rId95" Type="http://schemas.openxmlformats.org/officeDocument/2006/relationships/image" Target="../media/e1867f57_3767_11ea_810f_003048fd731b_21d4f58e_793a_11f0_a79f_047c1617b14395.jpeg"/><Relationship Id="rId96" Type="http://schemas.openxmlformats.org/officeDocument/2006/relationships/image" Target="../media/e1867f59_3767_11ea_810f_003048fd731b_21d4f58f_793a_11f0_a79f_047c1617b14396.jpeg"/><Relationship Id="rId97" Type="http://schemas.openxmlformats.org/officeDocument/2006/relationships/image" Target="../media/e1867f5b_3767_11ea_810f_003048fd731b_21d4f590_793a_11f0_a79f_047c1617b14397.jpeg"/><Relationship Id="rId98" Type="http://schemas.openxmlformats.org/officeDocument/2006/relationships/image" Target="../media/64b52f83_7c9e_11ea_8111_003048fd731b_365b9be6_0312_11ef_a5a4_047c1617b14398.jpeg"/><Relationship Id="rId99" Type="http://schemas.openxmlformats.org/officeDocument/2006/relationships/image" Target="../media/64b52f85_7c9e_11ea_8111_003048fd731b_365b9be7_0312_11ef_a5a4_047c1617b14399.jpeg"/><Relationship Id="rId100" Type="http://schemas.openxmlformats.org/officeDocument/2006/relationships/image" Target="../media/64b52f87_7c9e_11ea_8111_003048fd731b_365b9be8_0312_11ef_a5a4_047c1617b143100.jpeg"/><Relationship Id="rId101" Type="http://schemas.openxmlformats.org/officeDocument/2006/relationships/image" Target="../media/64b52f89_7c9e_11ea_8111_003048fd731b_365b9be9_0312_11ef_a5a4_047c1617b143101.jpeg"/><Relationship Id="rId102" Type="http://schemas.openxmlformats.org/officeDocument/2006/relationships/image" Target="../media/64b52f8b_7c9e_11ea_8111_003048fd731b_365b9bea_0312_11ef_a5a4_047c1617b143102.jpeg"/><Relationship Id="rId103" Type="http://schemas.openxmlformats.org/officeDocument/2006/relationships/image" Target="../media/64b52f8d_7c9e_11ea_8111_003048fd731b_365b9beb_0312_11ef_a5a4_047c1617b143103.jpeg"/><Relationship Id="rId104" Type="http://schemas.openxmlformats.org/officeDocument/2006/relationships/image" Target="../media/64b52f8f_7c9e_11ea_8111_003048fd731b_365b9bec_0312_11ef_a5a4_047c1617b143104.jpeg"/><Relationship Id="rId105" Type="http://schemas.openxmlformats.org/officeDocument/2006/relationships/image" Target="../media/64b52f91_7c9e_11ea_8111_003048fd731b_365b9bed_0312_11ef_a5a4_047c1617b143105.jpeg"/><Relationship Id="rId106" Type="http://schemas.openxmlformats.org/officeDocument/2006/relationships/image" Target="../media/64b52f93_7c9e_11ea_8111_003048fd731b_365b9bee_0312_11ef_a5a4_047c1617b143106.jpeg"/><Relationship Id="rId107" Type="http://schemas.openxmlformats.org/officeDocument/2006/relationships/image" Target="../media/64b52f95_7c9e_11ea_8111_003048fd731b_365b9bef_0312_11ef_a5a4_047c1617b143107.jpeg"/><Relationship Id="rId108" Type="http://schemas.openxmlformats.org/officeDocument/2006/relationships/image" Target="../media/64b52f97_7c9e_11ea_8111_003048fd731b_365b9bde_0312_11ef_a5a4_047c1617b143108.jpeg"/><Relationship Id="rId109" Type="http://schemas.openxmlformats.org/officeDocument/2006/relationships/image" Target="../media/64b52f99_7c9e_11ea_8111_003048fd731b_365b9bdf_0312_11ef_a5a4_047c1617b143109.jpeg"/><Relationship Id="rId110" Type="http://schemas.openxmlformats.org/officeDocument/2006/relationships/image" Target="../media/64b52f9b_7c9e_11ea_8111_003048fd731b_365b9be0_0312_11ef_a5a4_047c1617b143110.jpeg"/><Relationship Id="rId111" Type="http://schemas.openxmlformats.org/officeDocument/2006/relationships/image" Target="../media/64b52f9d_7c9e_11ea_8111_003048fd731b_365b9be1_0312_11ef_a5a4_047c1617b143111.jpeg"/><Relationship Id="rId112" Type="http://schemas.openxmlformats.org/officeDocument/2006/relationships/image" Target="../media/64b52f9f_7c9e_11ea_8111_003048fd731b_365b9be2_0312_11ef_a5a4_047c1617b143112.jpeg"/><Relationship Id="rId113" Type="http://schemas.openxmlformats.org/officeDocument/2006/relationships/image" Target="../media/64b52fa1_7c9e_11ea_8111_003048fd731b_365b9be3_0312_11ef_a5a4_047c1617b143113.jpeg"/><Relationship Id="rId114" Type="http://schemas.openxmlformats.org/officeDocument/2006/relationships/image" Target="../media/64b52fa3_7c9e_11ea_8111_003048fd731b_365b9be4_0312_11ef_a5a4_047c1617b143114.jpeg"/><Relationship Id="rId115" Type="http://schemas.openxmlformats.org/officeDocument/2006/relationships/image" Target="../media/64b52fa5_7c9e_11ea_8111_003048fd731b_365b9be5_0312_11ef_a5a4_047c1617b143115.jpeg"/><Relationship Id="rId116" Type="http://schemas.openxmlformats.org/officeDocument/2006/relationships/image" Target="../media/8f0df41f_0434_11f1_a85d_047c1617b143_2ed1403f_0c97_11f1_a86a_047c1617b143116.jpeg"/><Relationship Id="rId117" Type="http://schemas.openxmlformats.org/officeDocument/2006/relationships/image" Target="../media/8f0df421_0434_11f1_a85d_047c1617b143_2ed14040_0c97_11f1_a86a_047c1617b143117.jpeg"/><Relationship Id="rId118" Type="http://schemas.openxmlformats.org/officeDocument/2006/relationships/image" Target="../media/8f0df423_0434_11f1_a85d_047c1617b143_2ed14041_0c97_11f1_a86a_047c1617b143118.jpeg"/><Relationship Id="rId119" Type="http://schemas.openxmlformats.org/officeDocument/2006/relationships/image" Target="../media/8f0df425_0434_11f1_a85d_047c1617b143_2ed14042_0c97_11f1_a86a_047c1617b143119.jpeg"/><Relationship Id="rId120" Type="http://schemas.openxmlformats.org/officeDocument/2006/relationships/image" Target="../media/8f0df427_0434_11f1_a85d_047c1617b143_2ed14043_0c97_11f1_a86a_047c1617b143120.jpeg"/><Relationship Id="rId121" Type="http://schemas.openxmlformats.org/officeDocument/2006/relationships/image" Target="../media/8f0df429_0434_11f1_a85d_047c1617b143_2ed14044_0c97_11f1_a86a_047c1617b143121.jpeg"/><Relationship Id="rId122" Type="http://schemas.openxmlformats.org/officeDocument/2006/relationships/image" Target="../media/8f0df42b_0434_11f1_a85d_047c1617b143_2ed14045_0c97_11f1_a86a_047c1617b143122.jpeg"/><Relationship Id="rId123" Type="http://schemas.openxmlformats.org/officeDocument/2006/relationships/image" Target="../media/8f0df42d_0434_11f1_a85d_047c1617b143_2ed14046_0c97_11f1_a86a_047c1617b143123.jpeg"/><Relationship Id="rId124" Type="http://schemas.openxmlformats.org/officeDocument/2006/relationships/image" Target="../media/8f0df42f_0434_11f1_a85d_047c1617b143_2ed14047_0c97_11f1_a86a_047c1617b143124.jpeg"/><Relationship Id="rId125" Type="http://schemas.openxmlformats.org/officeDocument/2006/relationships/image" Target="../media/8f0df431_0434_11f1_a85d_047c1617b143_2ed14048_0c97_11f1_a86a_047c1617b143125.jpeg"/><Relationship Id="rId126" Type="http://schemas.openxmlformats.org/officeDocument/2006/relationships/image" Target="../media/8f0df433_0434_11f1_a85d_047c1617b143_2ed14049_0c97_11f1_a86a_047c1617b143126.jpeg"/><Relationship Id="rId127" Type="http://schemas.openxmlformats.org/officeDocument/2006/relationships/image" Target="../media/8f0df435_0434_11f1_a85d_047c1617b143_2ed1404a_0c97_11f1_a86a_047c1617b143127.jpeg"/><Relationship Id="rId128" Type="http://schemas.openxmlformats.org/officeDocument/2006/relationships/image" Target="../media/8f0df437_0434_11f1_a85d_047c1617b143_2ed1404b_0c97_11f1_a86a_047c1617b143128.jpeg"/><Relationship Id="rId129" Type="http://schemas.openxmlformats.org/officeDocument/2006/relationships/image" Target="../media/8f0df439_0434_11f1_a85d_047c1617b143_2ed1404c_0c97_11f1_a86a_047c1617b143129.jpeg"/><Relationship Id="rId130" Type="http://schemas.openxmlformats.org/officeDocument/2006/relationships/image" Target="../media/8f0df43b_0434_11f1_a85d_047c1617b143_2ed1404d_0c97_11f1_a86a_047c1617b143130.jpeg"/><Relationship Id="rId131" Type="http://schemas.openxmlformats.org/officeDocument/2006/relationships/image" Target="../media/8f0df43d_0434_11f1_a85d_047c1617b143_2ed1404e_0c97_11f1_a86a_047c1617b143131.jpeg"/><Relationship Id="rId132" Type="http://schemas.openxmlformats.org/officeDocument/2006/relationships/image" Target="../media/8f0df43f_0434_11f1_a85d_047c1617b143_2ed1404f_0c97_11f1_a86a_047c1617b143132.jpeg"/><Relationship Id="rId133" Type="http://schemas.openxmlformats.org/officeDocument/2006/relationships/image" Target="../media/8f0df441_0434_11f1_a85d_047c1617b143_2ed14051_0c97_11f1_a86a_047c1617b143133.jpeg"/><Relationship Id="rId134" Type="http://schemas.openxmlformats.org/officeDocument/2006/relationships/image" Target="../media/8f0df443_0434_11f1_a85d_047c1617b143_2ed14053_0c97_11f1_a86a_047c1617b143134.jpeg"/><Relationship Id="rId135" Type="http://schemas.openxmlformats.org/officeDocument/2006/relationships/image" Target="../media/8f0df445_0434_11f1_a85d_047c1617b143_2ed14055_0c97_11f1_a86a_047c1617b143135.jpeg"/><Relationship Id="rId136" Type="http://schemas.openxmlformats.org/officeDocument/2006/relationships/image" Target="../media/8f0df447_0434_11f1_a85d_047c1617b143_2ed14057_0c97_11f1_a86a_047c1617b143136.jpeg"/><Relationship Id="rId137" Type="http://schemas.openxmlformats.org/officeDocument/2006/relationships/image" Target="../media/8f0df449_0434_11f1_a85d_047c1617b143_2ed14059_0c97_11f1_a86a_047c1617b143137.jpeg"/><Relationship Id="rId138" Type="http://schemas.openxmlformats.org/officeDocument/2006/relationships/image" Target="../media/8f0df44b_0434_11f1_a85d_047c1617b143_2ed1405b_0c97_11f1_a86a_047c1617b143138.jpeg"/><Relationship Id="rId139" Type="http://schemas.openxmlformats.org/officeDocument/2006/relationships/image" Target="../media/8f0df44d_0434_11f1_a85d_047c1617b143_2ed1405d_0c97_11f1_a86a_047c1617b143139.jpeg"/><Relationship Id="rId140" Type="http://schemas.openxmlformats.org/officeDocument/2006/relationships/image" Target="../media/8f0df44f_0434_11f1_a85d_047c1617b143_2ed1405f_0c97_11f1_a86a_047c1617b143140.jpeg"/><Relationship Id="rId141" Type="http://schemas.openxmlformats.org/officeDocument/2006/relationships/image" Target="../media/8f0df451_0434_11f1_a85d_047c1617b143_2ed14061_0c97_11f1_a86a_047c1617b143141.jpeg"/><Relationship Id="rId142" Type="http://schemas.openxmlformats.org/officeDocument/2006/relationships/image" Target="../media/8f0df453_0434_11f1_a85d_047c1617b143_2ed14063_0c97_11f1_a86a_047c1617b143142.jpeg"/><Relationship Id="rId143" Type="http://schemas.openxmlformats.org/officeDocument/2006/relationships/image" Target="../media/8f0df455_0434_11f1_a85d_047c1617b143_2ed14065_0c97_11f1_a86a_047c1617b143143.jpeg"/><Relationship Id="rId144" Type="http://schemas.openxmlformats.org/officeDocument/2006/relationships/image" Target="../media/8f0df457_0434_11f1_a85d_047c1617b143_2ed14067_0c97_11f1_a86a_047c1617b143144.jpeg"/><Relationship Id="rId145" Type="http://schemas.openxmlformats.org/officeDocument/2006/relationships/image" Target="../media/8f0df459_0434_11f1_a85d_047c1617b143_2ed14069_0c97_11f1_a86a_047c1617b143145.jpeg"/><Relationship Id="rId146" Type="http://schemas.openxmlformats.org/officeDocument/2006/relationships/image" Target="../media/8f0df45b_0434_11f1_a85d_047c1617b143_2ed1406b_0c97_11f1_a86a_047c1617b143146.jpeg"/><Relationship Id="rId147" Type="http://schemas.openxmlformats.org/officeDocument/2006/relationships/image" Target="../media/8f0df45d_0434_11f1_a85d_047c1617b143_2ed1406d_0c97_11f1_a86a_047c1617b143147.jpeg"/><Relationship Id="rId148" Type="http://schemas.openxmlformats.org/officeDocument/2006/relationships/image" Target="../media/2e019f2d_86a6_11e9_8101_003048fd731b_884a9cf7_27b2_11ed_a30e_00259070b487148.jpeg"/><Relationship Id="rId149" Type="http://schemas.openxmlformats.org/officeDocument/2006/relationships/image" Target="../media/2e019f31_86a6_11e9_8101_003048fd731b_884a9cfe_27b2_11ed_a30e_00259070b487149.jpeg"/><Relationship Id="rId150" Type="http://schemas.openxmlformats.org/officeDocument/2006/relationships/image" Target="../media/2e019f35_86a6_11e9_8101_003048fd731b_884a9d05_27b2_11ed_a30e_00259070b487150.jpeg"/><Relationship Id="rId151" Type="http://schemas.openxmlformats.org/officeDocument/2006/relationships/image" Target="../media/2e019f39_86a6_11e9_8101_003048fd731b_884a9d0c_27b2_11ed_a30e_00259070b487151.jpeg"/><Relationship Id="rId152" Type="http://schemas.openxmlformats.org/officeDocument/2006/relationships/image" Target="../media/2e019f3d_86a6_11e9_8101_003048fd731b_884a9d13_27b2_11ed_a30e_00259070b487152.jpeg"/><Relationship Id="rId153" Type="http://schemas.openxmlformats.org/officeDocument/2006/relationships/image" Target="../media/2e019f41_86a6_11e9_8101_003048fd731b_884a9d1a_27b2_11ed_a30e_00259070b487153.jpeg"/><Relationship Id="rId154" Type="http://schemas.openxmlformats.org/officeDocument/2006/relationships/image" Target="../media/2e019f45_86a6_11e9_8101_003048fd731b_884a9d21_27b2_11ed_a30e_00259070b487154.jpeg"/><Relationship Id="rId155" Type="http://schemas.openxmlformats.org/officeDocument/2006/relationships/image" Target="../media/2e019f49_86a6_11e9_8101_003048fd731b_884a9d28_27b2_11ed_a30e_00259070b487155.jpeg"/><Relationship Id="rId156" Type="http://schemas.openxmlformats.org/officeDocument/2006/relationships/image" Target="../media/351c6a09_86a6_11e9_8101_003048fd731b_892ca505_3773_11ea_810f_003048fd731b156.jpeg"/><Relationship Id="rId157" Type="http://schemas.openxmlformats.org/officeDocument/2006/relationships/image" Target="../media/351c6a0b_86a6_11e9_8101_003048fd731b_892ca506_3773_11ea_810f_003048fd731b157.jpeg"/><Relationship Id="rId158" Type="http://schemas.openxmlformats.org/officeDocument/2006/relationships/image" Target="../media/351c6a0d_86a6_11e9_8101_003048fd731b_892ca507_3773_11ea_810f_003048fd731b158.jpeg"/><Relationship Id="rId159" Type="http://schemas.openxmlformats.org/officeDocument/2006/relationships/image" Target="../media/351c6a0f_86a6_11e9_8101_003048fd731b_892ca508_3773_11ea_810f_003048fd731b159.jpeg"/><Relationship Id="rId160" Type="http://schemas.openxmlformats.org/officeDocument/2006/relationships/image" Target="../media/351c6a11_86a6_11e9_8101_003048fd731b_892ca509_3773_11ea_810f_003048fd731b160.jpeg"/><Relationship Id="rId161" Type="http://schemas.openxmlformats.org/officeDocument/2006/relationships/image" Target="../media/351c6a13_86a6_11e9_8101_003048fd731b_892ca50a_3773_11ea_810f_003048fd731b161.jpeg"/><Relationship Id="rId162" Type="http://schemas.openxmlformats.org/officeDocument/2006/relationships/image" Target="../media/351c6a15_86a6_11e9_8101_003048fd731b_892ca50b_3773_11ea_810f_003048fd731b162.jpeg"/><Relationship Id="rId163" Type="http://schemas.openxmlformats.org/officeDocument/2006/relationships/image" Target="../media/ddda6e2b_d148_11e9_8109_003048fd731b_892ca50c_3773_11ea_810f_003048fd731b163.jpeg"/><Relationship Id="rId164" Type="http://schemas.openxmlformats.org/officeDocument/2006/relationships/image" Target="../media/e1867fa9_3767_11ea_810f_003048fd731b_af04db58_4847_11ea_810f_003048fd731b164.jpeg"/><Relationship Id="rId165" Type="http://schemas.openxmlformats.org/officeDocument/2006/relationships/image" Target="../media/e1867fab_3767_11ea_810f_003048fd731b_af04db59_4847_11ea_810f_003048fd731b165.jpeg"/><Relationship Id="rId166" Type="http://schemas.openxmlformats.org/officeDocument/2006/relationships/image" Target="../media/e1867fad_3767_11ea_810f_003048fd731b_af04db5a_4847_11ea_810f_003048fd731b166.jpeg"/><Relationship Id="rId167" Type="http://schemas.openxmlformats.org/officeDocument/2006/relationships/image" Target="../media/e1867faf_3767_11ea_810f_003048fd731b_af04db5b_4847_11ea_810f_003048fd731b167.jpeg"/><Relationship Id="rId168" Type="http://schemas.openxmlformats.org/officeDocument/2006/relationships/image" Target="../media/e1867fb1_3767_11ea_810f_003048fd731b_af04db5c_4847_11ea_810f_003048fd731b168.jpeg"/><Relationship Id="rId169" Type="http://schemas.openxmlformats.org/officeDocument/2006/relationships/image" Target="../media/e1867fb3_3767_11ea_810f_003048fd731b_af04db5d_4847_11ea_810f_003048fd731b169.jpeg"/><Relationship Id="rId170" Type="http://schemas.openxmlformats.org/officeDocument/2006/relationships/image" Target="../media/3c8d8cfa_68f5_11ea_8111_003048fd731b_884a9cf6_27b2_11ed_a30e_00259070b487170.jpeg"/><Relationship Id="rId171" Type="http://schemas.openxmlformats.org/officeDocument/2006/relationships/image" Target="../media/3c8d8cfc_68f5_11ea_8111_003048fd731b_018ae967_7ca2_11ea_8111_003048fd731b171.jpeg"/><Relationship Id="rId172" Type="http://schemas.openxmlformats.org/officeDocument/2006/relationships/image" Target="../media/3c8d8cfe_68f5_11ea_8111_003048fd731b_018ae968_7ca2_11ea_8111_003048fd731b172.jpeg"/><Relationship Id="rId173" Type="http://schemas.openxmlformats.org/officeDocument/2006/relationships/image" Target="../media/3c8d8d00_68f5_11ea_8111_003048fd731b_018ae969_7ca2_11ea_8111_003048fd731b173.jpeg"/><Relationship Id="rId174" Type="http://schemas.openxmlformats.org/officeDocument/2006/relationships/image" Target="../media/2e019f4e_86a6_11e9_8101_003048fd731b_884a9ce6_27b2_11ed_a30e_00259070b487174.jpeg"/><Relationship Id="rId175" Type="http://schemas.openxmlformats.org/officeDocument/2006/relationships/image" Target="../media/2e019f52_86a6_11e9_8101_003048fd731b_884a9ce7_27b2_11ed_a30e_00259070b487175.jpeg"/><Relationship Id="rId176" Type="http://schemas.openxmlformats.org/officeDocument/2006/relationships/image" Target="../media/2e019f56_86a6_11e9_8101_003048fd731b_884a9ce8_27b2_11ed_a30e_00259070b487176.jpeg"/><Relationship Id="rId177" Type="http://schemas.openxmlformats.org/officeDocument/2006/relationships/image" Target="../media/2e019f5a_86a6_11e9_8101_003048fd731b_884a9ce9_27b2_11ed_a30e_00259070b487177.jpeg"/><Relationship Id="rId178" Type="http://schemas.openxmlformats.org/officeDocument/2006/relationships/image" Target="../media/2e019f5e_86a6_11e9_8101_003048fd731b_884a9cea_27b2_11ed_a30e_00259070b487178.jpeg"/><Relationship Id="rId179" Type="http://schemas.openxmlformats.org/officeDocument/2006/relationships/image" Target="../media/2e019f62_86a6_11e9_8101_003048fd731b_884a9ceb_27b2_11ed_a30e_00259070b487179.jpeg"/><Relationship Id="rId180" Type="http://schemas.openxmlformats.org/officeDocument/2006/relationships/image" Target="../media/2e019f66_86a6_11e9_8101_003048fd731b_884a9cec_27b2_11ed_a30e_00259070b487180.jpeg"/><Relationship Id="rId181" Type="http://schemas.openxmlformats.org/officeDocument/2006/relationships/image" Target="../media/2e019f6a_86a6_11e9_8101_003048fd731b_884a9ced_27b2_11ed_a30e_00259070b487181.jpeg"/><Relationship Id="rId182" Type="http://schemas.openxmlformats.org/officeDocument/2006/relationships/image" Target="../media/2e019f6e_86a6_11e9_8101_003048fd731b_884a9cee_27b2_11ed_a30e_00259070b487182.jpeg"/><Relationship Id="rId183" Type="http://schemas.openxmlformats.org/officeDocument/2006/relationships/image" Target="../media/2e019f72_86a6_11e9_8101_003048fd731b_884a9cef_27b2_11ed_a30e_00259070b487183.jpeg"/><Relationship Id="rId184" Type="http://schemas.openxmlformats.org/officeDocument/2006/relationships/image" Target="../media/2e019f76_86a6_11e9_8101_003048fd731b_884a9cf0_27b2_11ed_a30e_00259070b487184.jpeg"/><Relationship Id="rId185" Type="http://schemas.openxmlformats.org/officeDocument/2006/relationships/image" Target="../media/2e019f7a_86a6_11e9_8101_003048fd731b_884a9cf1_27b2_11ed_a30e_00259070b487185.jpeg"/><Relationship Id="rId186" Type="http://schemas.openxmlformats.org/officeDocument/2006/relationships/image" Target="../media/2e019f7e_86a6_11e9_8101_003048fd731b_884a9cf2_27b2_11ed_a30e_00259070b487186.jpeg"/><Relationship Id="rId187" Type="http://schemas.openxmlformats.org/officeDocument/2006/relationships/image" Target="../media/2e019f82_86a6_11e9_8101_003048fd731b_884a9cf3_27b2_11ed_a30e_00259070b487187.jpeg"/><Relationship Id="rId188" Type="http://schemas.openxmlformats.org/officeDocument/2006/relationships/image" Target="../media/351c69ff_86a6_11e9_8101_003048fd731b_884a9cf4_27b2_11ed_a30e_00259070b487188.jpeg"/><Relationship Id="rId189" Type="http://schemas.openxmlformats.org/officeDocument/2006/relationships/image" Target="../media/351c6a03_86a6_11e9_8101_003048fd731b_884a9cf5_27b2_11ed_a30e_00259070b487189.jpeg"/><Relationship Id="rId190" Type="http://schemas.openxmlformats.org/officeDocument/2006/relationships/image" Target="../media/e1867f9b_3767_11ea_810f_003048fd731b_884a9d32_27b2_11ed_a30e_00259070b487190.jpeg"/><Relationship Id="rId191" Type="http://schemas.openxmlformats.org/officeDocument/2006/relationships/image" Target="../media/e1867f9d_3767_11ea_810f_003048fd731b_884a9d33_27b2_11ed_a30e_00259070b487191.jpeg"/><Relationship Id="rId192" Type="http://schemas.openxmlformats.org/officeDocument/2006/relationships/image" Target="../media/e1867f9f_3767_11ea_810f_003048fd731b_884a9d34_27b2_11ed_a30e_00259070b487192.jpeg"/><Relationship Id="rId193" Type="http://schemas.openxmlformats.org/officeDocument/2006/relationships/image" Target="../media/e1867fa1_3767_11ea_810f_003048fd731b_884a9d35_27b2_11ed_a30e_00259070b487193.jpeg"/><Relationship Id="rId194" Type="http://schemas.openxmlformats.org/officeDocument/2006/relationships/image" Target="../media/e1867fa3_3767_11ea_810f_003048fd731b_884a9d2f_27b2_11ed_a30e_00259070b487194.jpeg"/><Relationship Id="rId195" Type="http://schemas.openxmlformats.org/officeDocument/2006/relationships/image" Target="../media/e1867fa5_3767_11ea_810f_003048fd731b_884a9d30_27b2_11ed_a30e_00259070b487195.jpeg"/><Relationship Id="rId196" Type="http://schemas.openxmlformats.org/officeDocument/2006/relationships/image" Target="../media/e1867fa7_3767_11ea_810f_003048fd731b_884a9d31_27b2_11ed_a30e_00259070b487196.jpeg"/><Relationship Id="rId197" Type="http://schemas.openxmlformats.org/officeDocument/2006/relationships/image" Target="../media/6bbadd09_7c9e_11ea_8111_003048fd731b_3d7c06de_0312_11ef_a5a4_047c1617b143197.jpeg"/><Relationship Id="rId198" Type="http://schemas.openxmlformats.org/officeDocument/2006/relationships/image" Target="../media/6bbadd0b_7c9e_11ea_8111_003048fd731b_3d7c06df_0312_11ef_a5a4_047c1617b143198.jpeg"/><Relationship Id="rId199" Type="http://schemas.openxmlformats.org/officeDocument/2006/relationships/image" Target="../media/6bbadd0d_7c9e_11ea_8111_003048fd731b_3d7c06e0_0312_11ef_a5a4_047c1617b143199.jpeg"/><Relationship Id="rId200" Type="http://schemas.openxmlformats.org/officeDocument/2006/relationships/image" Target="../media/6bbadd0f_7c9e_11ea_8111_003048fd731b_3d7c06e1_0312_11ef_a5a4_047c1617b143200.jpeg"/><Relationship Id="rId201" Type="http://schemas.openxmlformats.org/officeDocument/2006/relationships/image" Target="../media/6bbadd11_7c9e_11ea_8111_003048fd731b_3d7c06db_0312_11ef_a5a4_047c1617b143201.jpeg"/><Relationship Id="rId202" Type="http://schemas.openxmlformats.org/officeDocument/2006/relationships/image" Target="../media/6bbadd13_7c9e_11ea_8111_003048fd731b_3d7c06dc_0312_11ef_a5a4_047c1617b143202.jpeg"/><Relationship Id="rId203" Type="http://schemas.openxmlformats.org/officeDocument/2006/relationships/image" Target="../media/6bbadd15_7c9e_11ea_8111_003048fd731b_3d7c06dd_0312_11ef_a5a4_047c1617b143203.jpeg"/><Relationship Id="rId204" Type="http://schemas.openxmlformats.org/officeDocument/2006/relationships/image" Target="../media/8f0df45f_0434_11f1_a85d_047c1617b143_2ed1406f_0c97_11f1_a86a_047c1617b143204.jpeg"/><Relationship Id="rId205" Type="http://schemas.openxmlformats.org/officeDocument/2006/relationships/image" Target="../media/8f0df461_0434_11f1_a85d_047c1617b143_2ed14071_0c97_11f1_a86a_047c1617b143205.jpeg"/><Relationship Id="rId206" Type="http://schemas.openxmlformats.org/officeDocument/2006/relationships/image" Target="../media/8f0df463_0434_11f1_a85d_047c1617b143_2ed14073_0c97_11f1_a86a_047c1617b143206.jpeg"/><Relationship Id="rId207" Type="http://schemas.openxmlformats.org/officeDocument/2006/relationships/image" Target="../media/8f0df465_0434_11f1_a85d_047c1617b143_2ed14075_0c97_11f1_a86a_047c1617b143207.jpeg"/><Relationship Id="rId208" Type="http://schemas.openxmlformats.org/officeDocument/2006/relationships/image" Target="../media/8f0df467_0434_11f1_a85d_047c1617b143_2ed14077_0c97_11f1_a86a_047c1617b143208.jpeg"/><Relationship Id="rId209" Type="http://schemas.openxmlformats.org/officeDocument/2006/relationships/image" Target="../media/8f0df469_0434_11f1_a85d_047c1617b143_2ed14079_0c97_11f1_a86a_047c1617b143209.jpeg"/><Relationship Id="rId210" Type="http://schemas.openxmlformats.org/officeDocument/2006/relationships/image" Target="../media/8f0df46b_0434_11f1_a85d_047c1617b143_2ed1407b_0c97_11f1_a86a_047c1617b143210.jpeg"/><Relationship Id="rId211" Type="http://schemas.openxmlformats.org/officeDocument/2006/relationships/image" Target="../media/8f0df46d_0434_11f1_a85d_047c1617b143_2ed1407d_0c97_11f1_a86a_047c1617b143211.jpeg"/><Relationship Id="rId212" Type="http://schemas.openxmlformats.org/officeDocument/2006/relationships/image" Target="../media/8f0df46f_0434_11f1_a85d_047c1617b143_2ed1407f_0c97_11f1_a86a_047c1617b143212.jpeg"/><Relationship Id="rId213" Type="http://schemas.openxmlformats.org/officeDocument/2006/relationships/image" Target="../media/8f0df471_0434_11f1_a85d_047c1617b143_2ed14081_0c97_11f1_a86a_047c1617b143213.jpeg"/><Relationship Id="rId214" Type="http://schemas.openxmlformats.org/officeDocument/2006/relationships/image" Target="../media/8f0df473_0434_11f1_a85d_047c1617b143_2ed14083_0c97_11f1_a86a_047c1617b143214.jpeg"/><Relationship Id="rId215" Type="http://schemas.openxmlformats.org/officeDocument/2006/relationships/image" Target="../media/2a60479e_f967_11e9_810b_003048fd731b_3d7c06f0_0312_11ef_a5a4_047c1617b143215.jpeg"/><Relationship Id="rId216" Type="http://schemas.openxmlformats.org/officeDocument/2006/relationships/image" Target="../media/2a6047a0_f967_11e9_810b_003048fd731b_3d7c06f1_0312_11ef_a5a4_047c1617b143216.jpeg"/><Relationship Id="rId217" Type="http://schemas.openxmlformats.org/officeDocument/2006/relationships/image" Target="../media/2a6047a2_f967_11e9_810b_003048fd731b_3d7c06ee_0312_11ef_a5a4_047c1617b143217.jpeg"/><Relationship Id="rId218" Type="http://schemas.openxmlformats.org/officeDocument/2006/relationships/image" Target="../media/2a6047a4_f967_11e9_810b_003048fd731b_3d7c06f8_0312_11ef_a5a4_047c1617b143218.jpeg"/><Relationship Id="rId219" Type="http://schemas.openxmlformats.org/officeDocument/2006/relationships/image" Target="../media/2a6047a6_f967_11e9_810b_003048fd731b_3d7c06fa_0312_11ef_a5a4_047c1617b143219.jpeg"/><Relationship Id="rId220" Type="http://schemas.openxmlformats.org/officeDocument/2006/relationships/image" Target="../media/cfda73b7_f967_11e9_810b_003048fd731b_3d7c06fb_0312_11ef_a5a4_047c1617b143220.jpeg"/><Relationship Id="rId221" Type="http://schemas.openxmlformats.org/officeDocument/2006/relationships/image" Target="../media/cfda73b9_f967_11e9_810b_003048fd731b_3d7c06fc_0312_11ef_a5a4_047c1617b143221.jpeg"/><Relationship Id="rId222" Type="http://schemas.openxmlformats.org/officeDocument/2006/relationships/image" Target="../media/cfda73bb_f967_11e9_810b_003048fd731b_3d7c06f3_0312_11ef_a5a4_047c1617b143222.jpeg"/><Relationship Id="rId223" Type="http://schemas.openxmlformats.org/officeDocument/2006/relationships/image" Target="../media/cfda73bd_f967_11e9_810b_003048fd731b_3d7c06f4_0312_11ef_a5a4_047c1617b143223.jpeg"/><Relationship Id="rId224" Type="http://schemas.openxmlformats.org/officeDocument/2006/relationships/image" Target="../media/cfda73bf_f967_11e9_810b_003048fd731b_3d7c06f6_0312_11ef_a5a4_047c1617b143224.jpeg"/><Relationship Id="rId225" Type="http://schemas.openxmlformats.org/officeDocument/2006/relationships/image" Target="../media/cfda73c1_f967_11e9_810b_003048fd731b_3d7c06f7_0312_11ef_a5a4_047c1617b143225.jpeg"/><Relationship Id="rId226" Type="http://schemas.openxmlformats.org/officeDocument/2006/relationships/image" Target="../media/5dbc22b9_ee89_11ea_8193_003048fd731b_3d7c06ed_0312_11ef_a5a4_047c1617b143226.jpeg"/><Relationship Id="rId227" Type="http://schemas.openxmlformats.org/officeDocument/2006/relationships/image" Target="../media/a05f360c_ce20_11eb_82ca_003048fd731b_14e1e151_f93d_11ef_a6ea_047c1617b143227.jpeg"/><Relationship Id="rId228" Type="http://schemas.openxmlformats.org/officeDocument/2006/relationships/image" Target="../media/a05f360e_ce20_11eb_82ca_003048fd731b_884a9cd4_27b2_11ed_a30e_00259070b487228.jpeg"/><Relationship Id="rId229" Type="http://schemas.openxmlformats.org/officeDocument/2006/relationships/image" Target="../media/a05f3610_ce20_11eb_82ca_003048fd731b_884a9cd5_27b2_11ed_a30e_00259070b487229.jpeg"/><Relationship Id="rId230" Type="http://schemas.openxmlformats.org/officeDocument/2006/relationships/image" Target="../media/a05f3612_ce20_11eb_82ca_003048fd731b_884a9cd6_27b2_11ed_a30e_00259070b487230.jpeg"/><Relationship Id="rId231" Type="http://schemas.openxmlformats.org/officeDocument/2006/relationships/image" Target="../media/a05f3614_ce20_11eb_82ca_003048fd731b_884a9cd7_27b2_11ed_a30e_00259070b487231.jpeg"/><Relationship Id="rId232" Type="http://schemas.openxmlformats.org/officeDocument/2006/relationships/image" Target="../media/acb0bedd_7c2b_11ec_a214_00259070b487_14e1e152_f93d_11ef_a6ea_047c1617b143232.jpeg"/><Relationship Id="rId233" Type="http://schemas.openxmlformats.org/officeDocument/2006/relationships/image" Target="../media/9e5408b8_9114_11ed_a3b7_047c1617b143_365b9bdc_0312_11ef_a5a4_047c1617b143233.jpeg"/><Relationship Id="rId234" Type="http://schemas.openxmlformats.org/officeDocument/2006/relationships/image" Target="../media/9e5408ba_9114_11ed_a3b7_047c1617b143_365b9bdd_0312_11ef_a5a4_047c1617b143234.jpeg"/><Relationship Id="rId235" Type="http://schemas.openxmlformats.org/officeDocument/2006/relationships/image" Target="../media/e1867f6f_3767_11ea_810f_003048fd731b_365b9bd2_0312_11ef_a5a4_047c1617b143235.jpeg"/><Relationship Id="rId236" Type="http://schemas.openxmlformats.org/officeDocument/2006/relationships/image" Target="../media/e1867f71_3767_11ea_810f_003048fd731b_365b9bd3_0312_11ef_a5a4_047c1617b143236.jpeg"/><Relationship Id="rId237" Type="http://schemas.openxmlformats.org/officeDocument/2006/relationships/image" Target="../media/e1867f73_3767_11ea_810f_003048fd731b_365b9bd4_0312_11ef_a5a4_047c1617b143237.jpeg"/><Relationship Id="rId238" Type="http://schemas.openxmlformats.org/officeDocument/2006/relationships/image" Target="../media/e1867f75_3767_11ea_810f_003048fd731b_365b9bce_0312_11ef_a5a4_047c1617b143238.jpeg"/><Relationship Id="rId239" Type="http://schemas.openxmlformats.org/officeDocument/2006/relationships/image" Target="../media/e1867f77_3767_11ea_810f_003048fd731b_365b9bcf_0312_11ef_a5a4_047c1617b143239.jpeg"/><Relationship Id="rId240" Type="http://schemas.openxmlformats.org/officeDocument/2006/relationships/image" Target="../media/e1867f79_3767_11ea_810f_003048fd731b_365b9bd0_0312_11ef_a5a4_047c1617b143240.jpeg"/><Relationship Id="rId241" Type="http://schemas.openxmlformats.org/officeDocument/2006/relationships/image" Target="../media/e1867f7b_3767_11ea_810f_003048fd731b_365b9bd1_0312_11ef_a5a4_047c1617b143241.jpeg"/><Relationship Id="rId242" Type="http://schemas.openxmlformats.org/officeDocument/2006/relationships/image" Target="../media/e1867f7d_3767_11ea_810f_003048fd731b_365b9bd9_0312_11ef_a5a4_047c1617b143242.jpeg"/><Relationship Id="rId243" Type="http://schemas.openxmlformats.org/officeDocument/2006/relationships/image" Target="../media/e1867f7f_3767_11ea_810f_003048fd731b_365b9bda_0312_11ef_a5a4_047c1617b143243.jpeg"/><Relationship Id="rId244" Type="http://schemas.openxmlformats.org/officeDocument/2006/relationships/image" Target="../media/e1867f81_3767_11ea_810f_003048fd731b_365b9bdb_0312_11ef_a5a4_047c1617b143244.jpeg"/><Relationship Id="rId245" Type="http://schemas.openxmlformats.org/officeDocument/2006/relationships/image" Target="../media/e1867f83_3767_11ea_810f_003048fd731b_365b9bd5_0312_11ef_a5a4_047c1617b143245.jpeg"/><Relationship Id="rId246" Type="http://schemas.openxmlformats.org/officeDocument/2006/relationships/image" Target="../media/e1867f85_3767_11ea_810f_003048fd731b_365b9bd6_0312_11ef_a5a4_047c1617b143246.jpeg"/><Relationship Id="rId247" Type="http://schemas.openxmlformats.org/officeDocument/2006/relationships/image" Target="../media/e1867f87_3767_11ea_810f_003048fd731b_365b9bd7_0312_11ef_a5a4_047c1617b143247.jpeg"/><Relationship Id="rId248" Type="http://schemas.openxmlformats.org/officeDocument/2006/relationships/image" Target="../media/e1867f89_3767_11ea_810f_003048fd731b_365b9bd8_0312_11ef_a5a4_047c1617b143248.jpeg"/><Relationship Id="rId249" Type="http://schemas.openxmlformats.org/officeDocument/2006/relationships/image" Target="../media/e1867f8b_3767_11ea_810f_003048fd731b_ac993dac_476f_11ea_810f_003048fd731b249.jpeg"/><Relationship Id="rId250" Type="http://schemas.openxmlformats.org/officeDocument/2006/relationships/image" Target="../media/e1867f8d_3767_11ea_810f_003048fd731b_ac993dae_476f_11ea_810f_003048fd731b250.jpeg"/><Relationship Id="rId251" Type="http://schemas.openxmlformats.org/officeDocument/2006/relationships/image" Target="../media/e1867f8f_3767_11ea_810f_003048fd731b_ac993da8_476f_11ea_810f_003048fd731b251.jpeg"/><Relationship Id="rId252" Type="http://schemas.openxmlformats.org/officeDocument/2006/relationships/image" Target="../media/e1867f91_3767_11ea_810f_003048fd731b_ac993daa_476f_11ea_810f_003048fd731b252.jpeg"/><Relationship Id="rId253" Type="http://schemas.openxmlformats.org/officeDocument/2006/relationships/image" Target="../media/e1867f93_3767_11ea_810f_003048fd731b_ac993dad_476f_11ea_810f_003048fd731b253.jpeg"/><Relationship Id="rId254" Type="http://schemas.openxmlformats.org/officeDocument/2006/relationships/image" Target="../media/e1867f95_3767_11ea_810f_003048fd731b_ac993daf_476f_11ea_810f_003048fd731b254.jpeg"/><Relationship Id="rId255" Type="http://schemas.openxmlformats.org/officeDocument/2006/relationships/image" Target="../media/e1867f97_3767_11ea_810f_003048fd731b_ac993da9_476f_11ea_810f_003048fd731b255.jpeg"/><Relationship Id="rId256" Type="http://schemas.openxmlformats.org/officeDocument/2006/relationships/image" Target="../media/e1867f99_3767_11ea_810f_003048fd731b_ac993dab_476f_11ea_810f_003048fd731b2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2" name="Image_80" descr="Image_8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3" name="Image_81" descr="Image_81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4" name="Image_82" descr="Image_82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5" name="Image_83" descr="Image_8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6" name="Image_84" descr="Image_84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7" name="Image_85" descr="Image_85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3" name="Image_102" descr="Image_10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4" name="Image_103" descr="Image_10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5" name="Image_104" descr="Image_10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6" name="Image_105" descr="Image_10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7" name="Image_106" descr="Image_10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8" name="Image_108" descr="Image_108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9" name="Image_109" descr="Image_109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0" name="Image_110" descr="Image_11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1" name="Image_111" descr="Image_11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2" name="Image_112" descr="Image_11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3" name="Image_113" descr="Image_113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4" name="Image_114" descr="Image_114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5" name="Image_115" descr="Image_11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6" name="Image_116" descr="Image_11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7" name="Image_117" descr="Image_117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8" name="Image_118" descr="Image_118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9" name="Image_119" descr="Image_11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0" name="Image_120" descr="Image_12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1" name="Image_121" descr="Image_121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2" name="Image_122" descr="Image_12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3" name="Image_123" descr="Image_123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4" name="Image_124" descr="Image_124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5" name="Image_125" descr="Image_125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6" name="Image_127" descr="Image_12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7" name="Image_128" descr="Image_12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8" name="Image_129" descr="Image_12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9" name="Image_130" descr="Image_13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0" name="Image_131" descr="Image_13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1" name="Image_132" descr="Image_13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2" name="Image_133" descr="Image_13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3" name="Image_134" descr="Image_13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4" name="Image_135" descr="Image_13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5" name="Image_136" descr="Image_13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6" name="Image_137" descr="Image_13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7" name="Image_138" descr="Image_13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1" name="Image_142" descr="Image_142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2" name="Image_143" descr="Image_14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3" name="Image_144" descr="Image_144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4" name="Image_145" descr="Image_145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5" name="Image_146" descr="Image_146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6" name="Image_147" descr="Image_147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7" name="Image_148" descr="Image_148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8" name="Image_149" descr="Image_149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9" name="Image_150" descr="Image_150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0" name="Image_151" descr="Image_151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1" name="Image_152" descr="Image_152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2" name="Image_153" descr="Image_153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3" name="Image_154" descr="Image_154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4" name="Image_155" descr="Image_155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5" name="Image_156" descr="Image_156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6" name="Image_157" descr="Image_157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7" name="Image_158" descr="Image_158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8" name="Image_161" descr="Image_16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9" name="Image_162" descr="Image_16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0" name="Image_163" descr="Image_16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1" name="Image_164" descr="Image_16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2" name="Image_165" descr="Image_16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3" name="Image_166" descr="Image_16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4" name="Image_167" descr="Image_16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5" name="Image_168" descr="Image_16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6" name="Image_170" descr="Image_17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7" name="Image_171" descr="Image_17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8" name="Image_172" descr="Image_17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9" name="Image_173" descr="Image_17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0" name="Image_174" descr="Image_17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1" name="Image_175" descr="Image_17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2" name="Image_176" descr="Image_17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3" name="Image_177" descr="Image_17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4" name="Image_179" descr="Image_17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5" name="Image_180" descr="Image_18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6" name="Image_181" descr="Image_18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7" name="Image_182" descr="Image_18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8" name="Image_183" descr="Image_18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9" name="Image_184" descr="Image_18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0" name="Image_185" descr="Image_18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1" name="Image_186" descr="Image_18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2" name="Image_187" descr="Image_18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3" name="Image_188" descr="Image_18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4" name="Image_200" descr="Image_200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5" name="Image_201" descr="Image_201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6" name="Image_202" descr="Image_202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7" name="Image_203" descr="Image_203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8" name="Image_204" descr="Image_204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9" name="Image_205" descr="Image_205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5" name="Image_212" descr="Image_21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6" name="Image_213" descr="Image_21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7" name="Image_215" descr="Image_21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8" name="Image_216" descr="Image_21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9" name="Image_217" descr="Image_21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0" name="Image_218" descr="Image_21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1" name="Image_219" descr="Image_21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2" name="Image_220" descr="Image_22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3" name="Image_221" descr="Image_22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5" name="Image_235" descr="Image_235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6" name="Image_236" descr="Image_236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7" name="Image_237" descr="Image_237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8" name="Image_238" descr="Image_238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9" name="Image_239" descr="Image_239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0" name="Image_240" descr="Image_240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1" name="Image_241" descr="Image_241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2" name="Image_242" descr="Image_242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3" name="Image_243" descr="Image_243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4" name="Image_244" descr="Image_244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5" name="Image_245" descr="Image_245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6" name="Image_247" descr="Image_24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7" name="Image_250" descr="Image_25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8" name="Image_251" descr="Image_25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9" name="Image_252" descr="Image_25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0" name="Image_253" descr="Image_25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1" name="Image_254" descr="Image_25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2" name="Image_255" descr="Image_25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3" name="Image_256" descr="Image_25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4" name="Image_257" descr="Image_25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5" name="Image_260" descr="Image_26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6" name="Image_261" descr="Image_26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7" name="Image_262" descr="Image_26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8" name="Image_263" descr="Image_26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9" name="Image_264" descr="Image_26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0" name="Image_265" descr="Image_26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41" name="Image_266" descr="Image_26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2" name="Image_267" descr="Image_26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3" name="Image_268" descr="Image_26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4" name="Image_269" descr="Image_26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5" name="Image_270" descr="Image_27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6" name="Image_271" descr="Image_27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7" name="Image_272" descr="Image_27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8" name="Image_273" descr="Image_27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9" name="Image_274" descr="Image_27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50" name="Image_275" descr="Image_27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51" name="Image_276" descr="Image_27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2" name="Image_277" descr="Image_27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3" name="Image_278" descr="Image_27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4" name="Image_279" descr="Image_27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5" name="Image_280" descr="Image_28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6" name="Image_281" descr="Image_28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885470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J5*131.74</f>
        <v>0</v>
      </c>
      <c r="L5" s="5"/>
    </row>
    <row r="6" spans="1:12" customHeight="1" ht="105" outlineLevel="4">
      <c r="A6" s="1"/>
      <c r="B6" s="1">
        <v>885471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J6*159.69</f>
        <v>0</v>
      </c>
      <c r="L6" s="5"/>
    </row>
    <row r="7" spans="1:12" customHeight="1" ht="105" outlineLevel="4">
      <c r="A7" s="1"/>
      <c r="B7" s="1">
        <v>885472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J7*190.23</f>
        <v>0</v>
      </c>
      <c r="L7" s="5"/>
    </row>
    <row r="8" spans="1:12" customHeight="1" ht="105" outlineLevel="4">
      <c r="A8" s="1"/>
      <c r="B8" s="1">
        <v>885473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27</v>
      </c>
      <c r="H8" s="2">
        <v>0</v>
      </c>
      <c r="I8" s="1">
        <v>0</v>
      </c>
      <c r="J8" s="3" t="s">
        <v>18</v>
      </c>
      <c r="K8" s="2" t="str">
        <f>J8*216.97</f>
        <v>0</v>
      </c>
      <c r="L8" s="5"/>
    </row>
    <row r="9" spans="1:12" customHeight="1" ht="105" outlineLevel="4">
      <c r="A9" s="1"/>
      <c r="B9" s="1">
        <v>885474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17</v>
      </c>
      <c r="H9" s="2">
        <v>0</v>
      </c>
      <c r="I9" s="1">
        <v>0</v>
      </c>
      <c r="J9" s="3" t="s">
        <v>18</v>
      </c>
      <c r="K9" s="2" t="str">
        <f>J9*247.13</f>
        <v>0</v>
      </c>
      <c r="L9" s="5"/>
    </row>
    <row r="10" spans="1:12" customHeight="1" ht="105" outlineLevel="4">
      <c r="A10" s="1"/>
      <c r="B10" s="1">
        <v>885475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J10*278.42</f>
        <v>0</v>
      </c>
      <c r="L10" s="5"/>
    </row>
    <row r="11" spans="1:12" customHeight="1" ht="105" outlineLevel="4">
      <c r="A11" s="1"/>
      <c r="B11" s="1">
        <v>885476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J11*315.14</f>
        <v>0</v>
      </c>
      <c r="L11" s="5"/>
    </row>
    <row r="12" spans="1:12" customHeight="1" ht="105" outlineLevel="4">
      <c r="A12" s="1"/>
      <c r="B12" s="1">
        <v>885477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18</v>
      </c>
      <c r="K12" s="2" t="str">
        <f>J12*346.41</f>
        <v>0</v>
      </c>
      <c r="L12" s="5"/>
    </row>
    <row r="13" spans="1:12" customHeight="1" ht="105" outlineLevel="4">
      <c r="A13" s="1"/>
      <c r="B13" s="1">
        <v>885478</v>
      </c>
      <c r="C13" s="1" t="s">
        <v>48</v>
      </c>
      <c r="D13" s="1" t="s">
        <v>49</v>
      </c>
      <c r="E13" s="2" t="s">
        <v>50</v>
      </c>
      <c r="F13" s="2" t="s">
        <v>51</v>
      </c>
      <c r="G13" s="2" t="s">
        <v>52</v>
      </c>
      <c r="H13" s="2">
        <v>0</v>
      </c>
      <c r="I13" s="1">
        <v>0</v>
      </c>
      <c r="J13" s="3" t="s">
        <v>18</v>
      </c>
      <c r="K13" s="2" t="str">
        <f>J13*364.14</f>
        <v>0</v>
      </c>
      <c r="L13" s="5"/>
    </row>
    <row r="14" spans="1:12" customHeight="1" ht="105" outlineLevel="4">
      <c r="A14" s="1"/>
      <c r="B14" s="1">
        <v>825387</v>
      </c>
      <c r="C14" s="1" t="s">
        <v>53</v>
      </c>
      <c r="D14" s="1"/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18</v>
      </c>
      <c r="K14" s="2" t="str">
        <f>J14*287.88</f>
        <v>0</v>
      </c>
      <c r="L14" s="5"/>
    </row>
    <row r="15" spans="1:12" outlineLevel="2">
      <c r="A15" s="8" t="s">
        <v>56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885479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17</v>
      </c>
      <c r="H16" s="2">
        <v>0</v>
      </c>
      <c r="I16" s="1">
        <v>0</v>
      </c>
      <c r="J16" s="3" t="s">
        <v>18</v>
      </c>
      <c r="K16" s="2" t="str">
        <f>J16*86.05</f>
        <v>0</v>
      </c>
      <c r="L16" s="5"/>
    </row>
    <row r="17" spans="1:12" customHeight="1" ht="105" outlineLevel="4">
      <c r="A17" s="1"/>
      <c r="B17" s="1">
        <v>885480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J17*99.86</f>
        <v>0</v>
      </c>
      <c r="L17" s="5"/>
    </row>
    <row r="18" spans="1:12" customHeight="1" ht="105" outlineLevel="4">
      <c r="A18" s="1"/>
      <c r="B18" s="1">
        <v>885481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52</v>
      </c>
      <c r="H18" s="2">
        <v>0</v>
      </c>
      <c r="I18" s="1">
        <v>0</v>
      </c>
      <c r="J18" s="3" t="s">
        <v>18</v>
      </c>
      <c r="K18" s="2" t="str">
        <f>J18*119.24</f>
        <v>0</v>
      </c>
      <c r="L18" s="5"/>
    </row>
    <row r="19" spans="1:12" customHeight="1" ht="105" outlineLevel="4">
      <c r="A19" s="1"/>
      <c r="B19" s="1">
        <v>885482</v>
      </c>
      <c r="C19" s="1" t="s">
        <v>69</v>
      </c>
      <c r="D19" s="1" t="s">
        <v>70</v>
      </c>
      <c r="E19" s="2" t="s">
        <v>71</v>
      </c>
      <c r="F19" s="2" t="s">
        <v>72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J19*138.62</f>
        <v>0</v>
      </c>
      <c r="L19" s="5"/>
    </row>
    <row r="20" spans="1:12" customHeight="1" ht="105" outlineLevel="4">
      <c r="A20" s="1"/>
      <c r="B20" s="1">
        <v>885483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17</v>
      </c>
      <c r="H20" s="2">
        <v>0</v>
      </c>
      <c r="I20" s="1">
        <v>0</v>
      </c>
      <c r="J20" s="3" t="s">
        <v>18</v>
      </c>
      <c r="K20" s="2" t="str">
        <f>J20*157.90</f>
        <v>0</v>
      </c>
      <c r="L20" s="5"/>
    </row>
    <row r="21" spans="1:12" customHeight="1" ht="105" outlineLevel="4">
      <c r="A21" s="1"/>
      <c r="B21" s="1">
        <v>885484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J21*183.76</f>
        <v>0</v>
      </c>
      <c r="L21" s="5"/>
    </row>
    <row r="22" spans="1:12" customHeight="1" ht="105" outlineLevel="4">
      <c r="A22" s="1"/>
      <c r="B22" s="1">
        <v>885485</v>
      </c>
      <c r="C22" s="1" t="s">
        <v>81</v>
      </c>
      <c r="D22" s="1" t="s">
        <v>82</v>
      </c>
      <c r="E22" s="2" t="s">
        <v>83</v>
      </c>
      <c r="F22" s="2" t="s">
        <v>84</v>
      </c>
      <c r="G22" s="2" t="s">
        <v>17</v>
      </c>
      <c r="H22" s="2">
        <v>0</v>
      </c>
      <c r="I22" s="1">
        <v>0</v>
      </c>
      <c r="J22" s="3" t="s">
        <v>18</v>
      </c>
      <c r="K22" s="2" t="str">
        <f>J22*208.67</f>
        <v>0</v>
      </c>
      <c r="L22" s="5"/>
    </row>
    <row r="23" spans="1:12" customHeight="1" ht="105" outlineLevel="4">
      <c r="A23" s="1"/>
      <c r="B23" s="1">
        <v>885486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J23*226.48</f>
        <v>0</v>
      </c>
      <c r="L23" s="5"/>
    </row>
    <row r="24" spans="1:12" customHeight="1" ht="105" outlineLevel="4">
      <c r="A24" s="1"/>
      <c r="B24" s="1">
        <v>885487</v>
      </c>
      <c r="C24" s="1" t="s">
        <v>89</v>
      </c>
      <c r="D24" s="1" t="s">
        <v>90</v>
      </c>
      <c r="E24" s="2" t="s">
        <v>91</v>
      </c>
      <c r="F24" s="2" t="s">
        <v>92</v>
      </c>
      <c r="G24" s="2" t="s">
        <v>27</v>
      </c>
      <c r="H24" s="2">
        <v>0</v>
      </c>
      <c r="I24" s="1">
        <v>0</v>
      </c>
      <c r="J24" s="3" t="s">
        <v>18</v>
      </c>
      <c r="K24" s="2" t="str">
        <f>J24*245.15</f>
        <v>0</v>
      </c>
      <c r="L24" s="5"/>
    </row>
    <row r="25" spans="1:12" customHeight="1" ht="105" outlineLevel="4">
      <c r="A25" s="1"/>
      <c r="B25" s="1">
        <v>954556</v>
      </c>
      <c r="C25" s="1" t="s">
        <v>93</v>
      </c>
      <c r="D25" s="1" t="s">
        <v>94</v>
      </c>
      <c r="E25" s="2" t="s">
        <v>95</v>
      </c>
      <c r="F25" s="2" t="s">
        <v>96</v>
      </c>
      <c r="G25" s="2" t="s">
        <v>97</v>
      </c>
      <c r="H25" s="2">
        <v>0</v>
      </c>
      <c r="I25" s="1">
        <v>0</v>
      </c>
      <c r="J25" s="3" t="s">
        <v>18</v>
      </c>
      <c r="K25" s="2" t="str">
        <f>J25*6.88</f>
        <v>0</v>
      </c>
      <c r="L25" s="5"/>
    </row>
    <row r="26" spans="1:12" customHeight="1" ht="105" outlineLevel="4">
      <c r="A26" s="1"/>
      <c r="B26" s="1">
        <v>954557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97</v>
      </c>
      <c r="H26" s="2">
        <v>0</v>
      </c>
      <c r="I26" s="1">
        <v>0</v>
      </c>
      <c r="J26" s="3" t="s">
        <v>18</v>
      </c>
      <c r="K26" s="2" t="str">
        <f>J26*7.88</f>
        <v>0</v>
      </c>
      <c r="L26" s="5"/>
    </row>
    <row r="27" spans="1:12" customHeight="1" ht="105" outlineLevel="4">
      <c r="A27" s="1"/>
      <c r="B27" s="1">
        <v>954558</v>
      </c>
      <c r="C27" s="1" t="s">
        <v>102</v>
      </c>
      <c r="D27" s="1" t="s">
        <v>103</v>
      </c>
      <c r="E27" s="2" t="s">
        <v>104</v>
      </c>
      <c r="F27" s="2" t="s">
        <v>105</v>
      </c>
      <c r="G27" s="2" t="s">
        <v>17</v>
      </c>
      <c r="H27" s="2">
        <v>0</v>
      </c>
      <c r="I27" s="1">
        <v>0</v>
      </c>
      <c r="J27" s="3" t="s">
        <v>18</v>
      </c>
      <c r="K27" s="2" t="str">
        <f>J27*8.30</f>
        <v>0</v>
      </c>
      <c r="L27" s="5"/>
    </row>
    <row r="28" spans="1:12" customHeight="1" ht="105" outlineLevel="4">
      <c r="A28" s="1"/>
      <c r="B28" s="1">
        <v>821655</v>
      </c>
      <c r="C28" s="1" t="s">
        <v>106</v>
      </c>
      <c r="D28" s="1"/>
      <c r="E28" s="2" t="s">
        <v>107</v>
      </c>
      <c r="F28" s="2" t="s">
        <v>108</v>
      </c>
      <c r="G28" s="2" t="s">
        <v>52</v>
      </c>
      <c r="H28" s="2">
        <v>0</v>
      </c>
      <c r="I28" s="1">
        <v>0</v>
      </c>
      <c r="J28" s="3" t="s">
        <v>18</v>
      </c>
      <c r="K28" s="2" t="str">
        <f>J28*21.59</f>
        <v>0</v>
      </c>
      <c r="L28" s="5"/>
    </row>
    <row r="29" spans="1:12" customHeight="1" ht="105" outlineLevel="4">
      <c r="A29" s="1"/>
      <c r="B29" s="1">
        <v>821656</v>
      </c>
      <c r="C29" s="1" t="s">
        <v>109</v>
      </c>
      <c r="D29" s="1"/>
      <c r="E29" s="2" t="s">
        <v>110</v>
      </c>
      <c r="F29" s="2" t="s">
        <v>111</v>
      </c>
      <c r="G29" s="2">
        <v>0</v>
      </c>
      <c r="H29" s="2">
        <v>0</v>
      </c>
      <c r="I29" s="1">
        <v>0</v>
      </c>
      <c r="J29" s="3" t="s">
        <v>18</v>
      </c>
      <c r="K29" s="2" t="str">
        <f>J29*12.92</f>
        <v>0</v>
      </c>
      <c r="L29" s="5"/>
    </row>
    <row r="30" spans="1:12" customHeight="1" ht="105" outlineLevel="4">
      <c r="A30" s="1"/>
      <c r="B30" s="1">
        <v>821657</v>
      </c>
      <c r="C30" s="1" t="s">
        <v>112</v>
      </c>
      <c r="D30" s="1"/>
      <c r="E30" s="2" t="s">
        <v>113</v>
      </c>
      <c r="F30" s="2" t="s">
        <v>114</v>
      </c>
      <c r="G30" s="2">
        <v>0</v>
      </c>
      <c r="H30" s="2">
        <v>0</v>
      </c>
      <c r="I30" s="1">
        <v>0</v>
      </c>
      <c r="J30" s="3" t="s">
        <v>18</v>
      </c>
      <c r="K30" s="2" t="str">
        <f>J30*13.43</f>
        <v>0</v>
      </c>
      <c r="L30" s="5"/>
    </row>
    <row r="31" spans="1:12" customHeight="1" ht="105" outlineLevel="4">
      <c r="A31" s="1"/>
      <c r="B31" s="1">
        <v>821658</v>
      </c>
      <c r="C31" s="1" t="s">
        <v>115</v>
      </c>
      <c r="D31" s="1"/>
      <c r="E31" s="2" t="s">
        <v>116</v>
      </c>
      <c r="F31" s="2" t="s">
        <v>114</v>
      </c>
      <c r="G31" s="2">
        <v>6</v>
      </c>
      <c r="H31" s="2">
        <v>0</v>
      </c>
      <c r="I31" s="1">
        <v>0</v>
      </c>
      <c r="J31" s="3" t="s">
        <v>18</v>
      </c>
      <c r="K31" s="2" t="str">
        <f>J31*13.43</f>
        <v>0</v>
      </c>
      <c r="L31" s="5"/>
    </row>
    <row r="32" spans="1:12" customHeight="1" ht="105" outlineLevel="4">
      <c r="A32" s="1"/>
      <c r="B32" s="1">
        <v>825394</v>
      </c>
      <c r="C32" s="1" t="s">
        <v>117</v>
      </c>
      <c r="D32" s="1"/>
      <c r="E32" s="2" t="s">
        <v>118</v>
      </c>
      <c r="F32" s="2" t="s">
        <v>119</v>
      </c>
      <c r="G32" s="2">
        <v>0</v>
      </c>
      <c r="H32" s="2">
        <v>0</v>
      </c>
      <c r="I32" s="1">
        <v>0</v>
      </c>
      <c r="J32" s="3" t="s">
        <v>18</v>
      </c>
      <c r="K32" s="2" t="str">
        <f>J32*146.34</f>
        <v>0</v>
      </c>
      <c r="L32" s="5"/>
    </row>
    <row r="33" spans="1:12" customHeight="1" ht="105" outlineLevel="4">
      <c r="A33" s="1"/>
      <c r="B33" s="1">
        <v>825396</v>
      </c>
      <c r="C33" s="1" t="s">
        <v>120</v>
      </c>
      <c r="D33" s="1"/>
      <c r="E33" s="2" t="s">
        <v>121</v>
      </c>
      <c r="F33" s="2" t="s">
        <v>122</v>
      </c>
      <c r="G33" s="2">
        <v>4</v>
      </c>
      <c r="H33" s="2">
        <v>0</v>
      </c>
      <c r="I33" s="1">
        <v>0</v>
      </c>
      <c r="J33" s="3" t="s">
        <v>18</v>
      </c>
      <c r="K33" s="2" t="str">
        <f>J33*177.16</f>
        <v>0</v>
      </c>
      <c r="L33" s="5"/>
    </row>
    <row r="34" spans="1:12" customHeight="1" ht="105" outlineLevel="4">
      <c r="A34" s="1"/>
      <c r="B34" s="1">
        <v>825397</v>
      </c>
      <c r="C34" s="1" t="s">
        <v>123</v>
      </c>
      <c r="D34" s="1"/>
      <c r="E34" s="2" t="s">
        <v>124</v>
      </c>
      <c r="F34" s="2" t="s">
        <v>125</v>
      </c>
      <c r="G34" s="2">
        <v>0</v>
      </c>
      <c r="H34" s="2">
        <v>0</v>
      </c>
      <c r="I34" s="1">
        <v>0</v>
      </c>
      <c r="J34" s="3" t="s">
        <v>18</v>
      </c>
      <c r="K34" s="2" t="str">
        <f>J34*201.93</f>
        <v>0</v>
      </c>
      <c r="L34" s="5"/>
    </row>
    <row r="35" spans="1:12" outlineLevel="1">
      <c r="A35" s="7" t="s">
        <v>126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5"/>
    </row>
    <row r="36" spans="1:12" outlineLevel="2">
      <c r="A36" s="8" t="s">
        <v>127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5"/>
    </row>
    <row r="37" spans="1:12" customHeight="1" ht="105" outlineLevel="4">
      <c r="A37" s="1"/>
      <c r="B37" s="1">
        <v>821529</v>
      </c>
      <c r="C37" s="1" t="s">
        <v>128</v>
      </c>
      <c r="D37" s="1" t="s">
        <v>129</v>
      </c>
      <c r="E37" s="2" t="s">
        <v>130</v>
      </c>
      <c r="F37" s="2" t="s">
        <v>131</v>
      </c>
      <c r="G37" s="2" t="s">
        <v>27</v>
      </c>
      <c r="H37" s="2" t="s">
        <v>17</v>
      </c>
      <c r="I37" s="1">
        <v>0</v>
      </c>
      <c r="J37" s="3" t="s">
        <v>18</v>
      </c>
      <c r="K37" s="2" t="str">
        <f>J37*135.00</f>
        <v>0</v>
      </c>
      <c r="L37" s="5"/>
    </row>
    <row r="38" spans="1:12" customHeight="1" ht="105" outlineLevel="4">
      <c r="A38" s="1"/>
      <c r="B38" s="1">
        <v>821530</v>
      </c>
      <c r="C38" s="1" t="s">
        <v>132</v>
      </c>
      <c r="D38" s="1" t="s">
        <v>133</v>
      </c>
      <c r="E38" s="2" t="s">
        <v>134</v>
      </c>
      <c r="F38" s="2" t="s">
        <v>135</v>
      </c>
      <c r="G38" s="2" t="s">
        <v>27</v>
      </c>
      <c r="H38" s="2" t="s">
        <v>17</v>
      </c>
      <c r="I38" s="1">
        <v>0</v>
      </c>
      <c r="J38" s="3" t="s">
        <v>18</v>
      </c>
      <c r="K38" s="2" t="str">
        <f>J38*157.00</f>
        <v>0</v>
      </c>
      <c r="L38" s="5"/>
    </row>
    <row r="39" spans="1:12" customHeight="1" ht="105" outlineLevel="4">
      <c r="A39" s="1"/>
      <c r="B39" s="1">
        <v>821531</v>
      </c>
      <c r="C39" s="1" t="s">
        <v>136</v>
      </c>
      <c r="D39" s="1" t="s">
        <v>137</v>
      </c>
      <c r="E39" s="2" t="s">
        <v>138</v>
      </c>
      <c r="F39" s="2" t="s">
        <v>139</v>
      </c>
      <c r="G39" s="2" t="s">
        <v>52</v>
      </c>
      <c r="H39" s="2" t="s">
        <v>97</v>
      </c>
      <c r="I39" s="1">
        <v>0</v>
      </c>
      <c r="J39" s="3" t="s">
        <v>18</v>
      </c>
      <c r="K39" s="2" t="str">
        <f>J39*169.00</f>
        <v>0</v>
      </c>
      <c r="L39" s="5"/>
    </row>
    <row r="40" spans="1:12" customHeight="1" ht="105" outlineLevel="4">
      <c r="A40" s="1"/>
      <c r="B40" s="1">
        <v>821532</v>
      </c>
      <c r="C40" s="1" t="s">
        <v>140</v>
      </c>
      <c r="D40" s="1" t="s">
        <v>141</v>
      </c>
      <c r="E40" s="2" t="s">
        <v>142</v>
      </c>
      <c r="F40" s="2" t="s">
        <v>143</v>
      </c>
      <c r="G40" s="2" t="s">
        <v>27</v>
      </c>
      <c r="H40" s="2" t="s">
        <v>97</v>
      </c>
      <c r="I40" s="1">
        <v>0</v>
      </c>
      <c r="J40" s="3" t="s">
        <v>18</v>
      </c>
      <c r="K40" s="2" t="str">
        <f>J40*167.00</f>
        <v>0</v>
      </c>
      <c r="L40" s="5"/>
    </row>
    <row r="41" spans="1:12" customHeight="1" ht="105" outlineLevel="4">
      <c r="A41" s="1"/>
      <c r="B41" s="1">
        <v>821533</v>
      </c>
      <c r="C41" s="1" t="s">
        <v>144</v>
      </c>
      <c r="D41" s="1" t="s">
        <v>145</v>
      </c>
      <c r="E41" s="2" t="s">
        <v>146</v>
      </c>
      <c r="F41" s="2" t="s">
        <v>147</v>
      </c>
      <c r="G41" s="2" t="s">
        <v>27</v>
      </c>
      <c r="H41" s="2" t="s">
        <v>97</v>
      </c>
      <c r="I41" s="1">
        <v>0</v>
      </c>
      <c r="J41" s="3" t="s">
        <v>18</v>
      </c>
      <c r="K41" s="2" t="str">
        <f>J41*209.00</f>
        <v>0</v>
      </c>
      <c r="L41" s="5"/>
    </row>
    <row r="42" spans="1:12" customHeight="1" ht="105" outlineLevel="4">
      <c r="A42" s="1"/>
      <c r="B42" s="1">
        <v>821534</v>
      </c>
      <c r="C42" s="1" t="s">
        <v>148</v>
      </c>
      <c r="D42" s="1" t="s">
        <v>149</v>
      </c>
      <c r="E42" s="2" t="s">
        <v>150</v>
      </c>
      <c r="F42" s="2" t="s">
        <v>151</v>
      </c>
      <c r="G42" s="2" t="s">
        <v>152</v>
      </c>
      <c r="H42" s="2" t="s">
        <v>97</v>
      </c>
      <c r="I42" s="1">
        <v>0</v>
      </c>
      <c r="J42" s="3" t="s">
        <v>18</v>
      </c>
      <c r="K42" s="2" t="str">
        <f>J42*233.00</f>
        <v>0</v>
      </c>
      <c r="L42" s="5"/>
    </row>
    <row r="43" spans="1:12" customHeight="1" ht="105" outlineLevel="4">
      <c r="A43" s="1"/>
      <c r="B43" s="1">
        <v>821535</v>
      </c>
      <c r="C43" s="1" t="s">
        <v>153</v>
      </c>
      <c r="D43" s="1" t="s">
        <v>154</v>
      </c>
      <c r="E43" s="2" t="s">
        <v>155</v>
      </c>
      <c r="F43" s="2" t="s">
        <v>156</v>
      </c>
      <c r="G43" s="2" t="s">
        <v>27</v>
      </c>
      <c r="H43" s="2" t="s">
        <v>17</v>
      </c>
      <c r="I43" s="1">
        <v>0</v>
      </c>
      <c r="J43" s="3" t="s">
        <v>18</v>
      </c>
      <c r="K43" s="2" t="str">
        <f>J43*247.00</f>
        <v>0</v>
      </c>
      <c r="L43" s="5"/>
    </row>
    <row r="44" spans="1:12" customHeight="1" ht="105" outlineLevel="4">
      <c r="A44" s="1"/>
      <c r="B44" s="1">
        <v>821536</v>
      </c>
      <c r="C44" s="1" t="s">
        <v>157</v>
      </c>
      <c r="D44" s="1" t="s">
        <v>158</v>
      </c>
      <c r="E44" s="2" t="s">
        <v>159</v>
      </c>
      <c r="F44" s="2" t="s">
        <v>160</v>
      </c>
      <c r="G44" s="2" t="s">
        <v>27</v>
      </c>
      <c r="H44" s="2" t="s">
        <v>17</v>
      </c>
      <c r="I44" s="1">
        <v>0</v>
      </c>
      <c r="J44" s="3" t="s">
        <v>18</v>
      </c>
      <c r="K44" s="2" t="str">
        <f>J44*282.00</f>
        <v>0</v>
      </c>
      <c r="L44" s="5"/>
    </row>
    <row r="45" spans="1:12" customHeight="1" ht="105" outlineLevel="4">
      <c r="A45" s="1"/>
      <c r="B45" s="1">
        <v>821537</v>
      </c>
      <c r="C45" s="1" t="s">
        <v>161</v>
      </c>
      <c r="D45" s="1" t="s">
        <v>162</v>
      </c>
      <c r="E45" s="2" t="s">
        <v>163</v>
      </c>
      <c r="F45" s="2" t="s">
        <v>164</v>
      </c>
      <c r="G45" s="2">
        <v>2</v>
      </c>
      <c r="H45" s="2" t="s">
        <v>17</v>
      </c>
      <c r="I45" s="1">
        <v>0</v>
      </c>
      <c r="J45" s="3" t="s">
        <v>18</v>
      </c>
      <c r="K45" s="2" t="str">
        <f>J45*334.00</f>
        <v>0</v>
      </c>
      <c r="L45" s="5"/>
    </row>
    <row r="46" spans="1:12" customHeight="1" ht="105" outlineLevel="4">
      <c r="A46" s="1"/>
      <c r="B46" s="1">
        <v>821538</v>
      </c>
      <c r="C46" s="1" t="s">
        <v>165</v>
      </c>
      <c r="D46" s="1" t="s">
        <v>166</v>
      </c>
      <c r="E46" s="2" t="s">
        <v>167</v>
      </c>
      <c r="F46" s="2" t="s">
        <v>168</v>
      </c>
      <c r="G46" s="2" t="s">
        <v>152</v>
      </c>
      <c r="H46" s="2" t="s">
        <v>17</v>
      </c>
      <c r="I46" s="1">
        <v>0</v>
      </c>
      <c r="J46" s="3" t="s">
        <v>18</v>
      </c>
      <c r="K46" s="2" t="str">
        <f>J46*370.00</f>
        <v>0</v>
      </c>
      <c r="L46" s="5"/>
    </row>
    <row r="47" spans="1:12" customHeight="1" ht="105" outlineLevel="4">
      <c r="A47" s="1"/>
      <c r="B47" s="1">
        <v>821539</v>
      </c>
      <c r="C47" s="1" t="s">
        <v>169</v>
      </c>
      <c r="D47" s="1" t="s">
        <v>170</v>
      </c>
      <c r="E47" s="2" t="s">
        <v>171</v>
      </c>
      <c r="F47" s="2" t="s">
        <v>172</v>
      </c>
      <c r="G47" s="2">
        <v>10</v>
      </c>
      <c r="H47" s="2" t="s">
        <v>52</v>
      </c>
      <c r="I47" s="1">
        <v>0</v>
      </c>
      <c r="J47" s="3" t="s">
        <v>18</v>
      </c>
      <c r="K47" s="2" t="str">
        <f>J47*419.00</f>
        <v>0</v>
      </c>
      <c r="L47" s="5"/>
    </row>
    <row r="48" spans="1:12" customHeight="1" ht="105" outlineLevel="4">
      <c r="A48" s="1"/>
      <c r="B48" s="1">
        <v>821540</v>
      </c>
      <c r="C48" s="1" t="s">
        <v>173</v>
      </c>
      <c r="D48" s="1" t="s">
        <v>174</v>
      </c>
      <c r="E48" s="2" t="s">
        <v>175</v>
      </c>
      <c r="F48" s="2" t="s">
        <v>176</v>
      </c>
      <c r="G48" s="2">
        <v>10</v>
      </c>
      <c r="H48" s="2" t="s">
        <v>17</v>
      </c>
      <c r="I48" s="1">
        <v>0</v>
      </c>
      <c r="J48" s="3" t="s">
        <v>18</v>
      </c>
      <c r="K48" s="2" t="str">
        <f>J48*151.00</f>
        <v>0</v>
      </c>
      <c r="L48" s="5"/>
    </row>
    <row r="49" spans="1:12" customHeight="1" ht="105" outlineLevel="4">
      <c r="A49" s="1"/>
      <c r="B49" s="1">
        <v>821541</v>
      </c>
      <c r="C49" s="1" t="s">
        <v>177</v>
      </c>
      <c r="D49" s="1" t="s">
        <v>178</v>
      </c>
      <c r="E49" s="2" t="s">
        <v>179</v>
      </c>
      <c r="F49" s="2" t="s">
        <v>180</v>
      </c>
      <c r="G49" s="2" t="s">
        <v>152</v>
      </c>
      <c r="H49" s="2" t="s">
        <v>17</v>
      </c>
      <c r="I49" s="1">
        <v>0</v>
      </c>
      <c r="J49" s="3" t="s">
        <v>18</v>
      </c>
      <c r="K49" s="2" t="str">
        <f>J49*163.00</f>
        <v>0</v>
      </c>
      <c r="L49" s="5"/>
    </row>
    <row r="50" spans="1:12" customHeight="1" ht="105" outlineLevel="4">
      <c r="A50" s="1"/>
      <c r="B50" s="1">
        <v>821542</v>
      </c>
      <c r="C50" s="1" t="s">
        <v>181</v>
      </c>
      <c r="D50" s="1" t="s">
        <v>182</v>
      </c>
      <c r="E50" s="2" t="s">
        <v>183</v>
      </c>
      <c r="F50" s="2" t="s">
        <v>184</v>
      </c>
      <c r="G50" s="2" t="s">
        <v>152</v>
      </c>
      <c r="H50" s="2" t="s">
        <v>97</v>
      </c>
      <c r="I50" s="1">
        <v>0</v>
      </c>
      <c r="J50" s="3" t="s">
        <v>18</v>
      </c>
      <c r="K50" s="2" t="str">
        <f>J50*173.00</f>
        <v>0</v>
      </c>
      <c r="L50" s="5"/>
    </row>
    <row r="51" spans="1:12" customHeight="1" ht="105" outlineLevel="4">
      <c r="A51" s="1"/>
      <c r="B51" s="1">
        <v>821543</v>
      </c>
      <c r="C51" s="1" t="s">
        <v>185</v>
      </c>
      <c r="D51" s="1" t="s">
        <v>186</v>
      </c>
      <c r="E51" s="2" t="s">
        <v>187</v>
      </c>
      <c r="F51" s="2" t="s">
        <v>188</v>
      </c>
      <c r="G51" s="2" t="s">
        <v>27</v>
      </c>
      <c r="H51" s="2" t="s">
        <v>17</v>
      </c>
      <c r="I51" s="1">
        <v>0</v>
      </c>
      <c r="J51" s="3" t="s">
        <v>18</v>
      </c>
      <c r="K51" s="2" t="str">
        <f>J51*177.00</f>
        <v>0</v>
      </c>
      <c r="L51" s="5"/>
    </row>
    <row r="52" spans="1:12" customHeight="1" ht="105" outlineLevel="4">
      <c r="A52" s="1"/>
      <c r="B52" s="1">
        <v>821544</v>
      </c>
      <c r="C52" s="1" t="s">
        <v>189</v>
      </c>
      <c r="D52" s="1" t="s">
        <v>190</v>
      </c>
      <c r="E52" s="2" t="s">
        <v>191</v>
      </c>
      <c r="F52" s="2" t="s">
        <v>192</v>
      </c>
      <c r="G52" s="2" t="s">
        <v>152</v>
      </c>
      <c r="H52" s="2" t="s">
        <v>17</v>
      </c>
      <c r="I52" s="1">
        <v>0</v>
      </c>
      <c r="J52" s="3" t="s">
        <v>18</v>
      </c>
      <c r="K52" s="2" t="str">
        <f>J52*195.00</f>
        <v>0</v>
      </c>
      <c r="L52" s="5"/>
    </row>
    <row r="53" spans="1:12" customHeight="1" ht="105" outlineLevel="4">
      <c r="A53" s="1"/>
      <c r="B53" s="1">
        <v>821545</v>
      </c>
      <c r="C53" s="1" t="s">
        <v>193</v>
      </c>
      <c r="D53" s="1" t="s">
        <v>194</v>
      </c>
      <c r="E53" s="2" t="s">
        <v>195</v>
      </c>
      <c r="F53" s="2" t="s">
        <v>196</v>
      </c>
      <c r="G53" s="2" t="s">
        <v>152</v>
      </c>
      <c r="H53" s="2" t="s">
        <v>17</v>
      </c>
      <c r="I53" s="1">
        <v>0</v>
      </c>
      <c r="J53" s="3" t="s">
        <v>18</v>
      </c>
      <c r="K53" s="2" t="str">
        <f>J53*219.00</f>
        <v>0</v>
      </c>
      <c r="L53" s="5"/>
    </row>
    <row r="54" spans="1:12" customHeight="1" ht="105" outlineLevel="4">
      <c r="A54" s="1"/>
      <c r="B54" s="1">
        <v>821546</v>
      </c>
      <c r="C54" s="1" t="s">
        <v>197</v>
      </c>
      <c r="D54" s="1" t="s">
        <v>198</v>
      </c>
      <c r="E54" s="2" t="s">
        <v>199</v>
      </c>
      <c r="F54" s="2" t="s">
        <v>200</v>
      </c>
      <c r="G54" s="2">
        <v>7</v>
      </c>
      <c r="H54" s="2" t="s">
        <v>17</v>
      </c>
      <c r="I54" s="1">
        <v>0</v>
      </c>
      <c r="J54" s="3" t="s">
        <v>18</v>
      </c>
      <c r="K54" s="2" t="str">
        <f>J54*254.00</f>
        <v>0</v>
      </c>
      <c r="L54" s="5"/>
    </row>
    <row r="55" spans="1:12" customHeight="1" ht="105" outlineLevel="4">
      <c r="A55" s="1"/>
      <c r="B55" s="1">
        <v>821547</v>
      </c>
      <c r="C55" s="1" t="s">
        <v>201</v>
      </c>
      <c r="D55" s="1" t="s">
        <v>202</v>
      </c>
      <c r="E55" s="2" t="s">
        <v>203</v>
      </c>
      <c r="F55" s="2" t="s">
        <v>204</v>
      </c>
      <c r="G55" s="2">
        <v>10</v>
      </c>
      <c r="H55" s="2" t="s">
        <v>17</v>
      </c>
      <c r="I55" s="1">
        <v>0</v>
      </c>
      <c r="J55" s="3" t="s">
        <v>18</v>
      </c>
      <c r="K55" s="2" t="str">
        <f>J55*285.00</f>
        <v>0</v>
      </c>
      <c r="L55" s="5"/>
    </row>
    <row r="56" spans="1:12" customHeight="1" ht="105" outlineLevel="4">
      <c r="A56" s="1"/>
      <c r="B56" s="1">
        <v>821548</v>
      </c>
      <c r="C56" s="1" t="s">
        <v>205</v>
      </c>
      <c r="D56" s="1" t="s">
        <v>206</v>
      </c>
      <c r="E56" s="2" t="s">
        <v>207</v>
      </c>
      <c r="F56" s="2" t="s">
        <v>208</v>
      </c>
      <c r="G56" s="2" t="s">
        <v>152</v>
      </c>
      <c r="H56" s="2" t="s">
        <v>52</v>
      </c>
      <c r="I56" s="1">
        <v>0</v>
      </c>
      <c r="J56" s="3" t="s">
        <v>18</v>
      </c>
      <c r="K56" s="2" t="str">
        <f>J56*330.00</f>
        <v>0</v>
      </c>
      <c r="L56" s="5"/>
    </row>
    <row r="57" spans="1:12" customHeight="1" ht="105" outlineLevel="4">
      <c r="A57" s="1"/>
      <c r="B57" s="1">
        <v>821549</v>
      </c>
      <c r="C57" s="1" t="s">
        <v>209</v>
      </c>
      <c r="D57" s="1" t="s">
        <v>210</v>
      </c>
      <c r="E57" s="2" t="s">
        <v>211</v>
      </c>
      <c r="F57" s="2" t="s">
        <v>212</v>
      </c>
      <c r="G57" s="2">
        <v>8</v>
      </c>
      <c r="H57" s="2" t="s">
        <v>52</v>
      </c>
      <c r="I57" s="1">
        <v>0</v>
      </c>
      <c r="J57" s="3" t="s">
        <v>18</v>
      </c>
      <c r="K57" s="2" t="str">
        <f>J57*385.00</f>
        <v>0</v>
      </c>
      <c r="L57" s="5"/>
    </row>
    <row r="58" spans="1:12" customHeight="1" ht="105" outlineLevel="4">
      <c r="A58" s="1"/>
      <c r="B58" s="1">
        <v>821550</v>
      </c>
      <c r="C58" s="1" t="s">
        <v>213</v>
      </c>
      <c r="D58" s="1" t="s">
        <v>214</v>
      </c>
      <c r="E58" s="2" t="s">
        <v>215</v>
      </c>
      <c r="F58" s="2" t="s">
        <v>216</v>
      </c>
      <c r="G58" s="2">
        <v>6</v>
      </c>
      <c r="H58" s="2" t="s">
        <v>27</v>
      </c>
      <c r="I58" s="1">
        <v>0</v>
      </c>
      <c r="J58" s="3" t="s">
        <v>18</v>
      </c>
      <c r="K58" s="2" t="str">
        <f>J58*469.00</f>
        <v>0</v>
      </c>
      <c r="L58" s="5"/>
    </row>
    <row r="59" spans="1:12" outlineLevel="2">
      <c r="A59" s="8" t="s">
        <v>217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5"/>
    </row>
    <row r="60" spans="1:12" customHeight="1" ht="105" outlineLevel="4">
      <c r="A60" s="1"/>
      <c r="B60" s="1">
        <v>821551</v>
      </c>
      <c r="C60" s="1" t="s">
        <v>218</v>
      </c>
      <c r="D60" s="1" t="s">
        <v>219</v>
      </c>
      <c r="E60" s="2" t="s">
        <v>220</v>
      </c>
      <c r="F60" s="2" t="s">
        <v>221</v>
      </c>
      <c r="G60" s="2" t="s">
        <v>17</v>
      </c>
      <c r="H60" s="2">
        <v>0</v>
      </c>
      <c r="I60" s="1">
        <v>0</v>
      </c>
      <c r="J60" s="3" t="s">
        <v>18</v>
      </c>
      <c r="K60" s="2" t="str">
        <f>J60*74.31</f>
        <v>0</v>
      </c>
      <c r="L60" s="5"/>
    </row>
    <row r="61" spans="1:12" customHeight="1" ht="105" outlineLevel="4">
      <c r="A61" s="1"/>
      <c r="B61" s="1">
        <v>821552</v>
      </c>
      <c r="C61" s="1" t="s">
        <v>222</v>
      </c>
      <c r="D61" s="1" t="s">
        <v>223</v>
      </c>
      <c r="E61" s="2" t="s">
        <v>224</v>
      </c>
      <c r="F61" s="2" t="s">
        <v>225</v>
      </c>
      <c r="G61" s="2" t="s">
        <v>17</v>
      </c>
      <c r="H61" s="2">
        <v>0</v>
      </c>
      <c r="I61" s="1">
        <v>0</v>
      </c>
      <c r="J61" s="3" t="s">
        <v>18</v>
      </c>
      <c r="K61" s="2" t="str">
        <f>J61*82.06</f>
        <v>0</v>
      </c>
      <c r="L61" s="5"/>
    </row>
    <row r="62" spans="1:12" customHeight="1" ht="105" outlineLevel="4">
      <c r="A62" s="1"/>
      <c r="B62" s="1">
        <v>821553</v>
      </c>
      <c r="C62" s="1" t="s">
        <v>226</v>
      </c>
      <c r="D62" s="1" t="s">
        <v>227</v>
      </c>
      <c r="E62" s="2" t="s">
        <v>228</v>
      </c>
      <c r="F62" s="2" t="s">
        <v>229</v>
      </c>
      <c r="G62" s="2" t="s">
        <v>17</v>
      </c>
      <c r="H62" s="2">
        <v>0</v>
      </c>
      <c r="I62" s="1">
        <v>0</v>
      </c>
      <c r="J62" s="3" t="s">
        <v>18</v>
      </c>
      <c r="K62" s="2" t="str">
        <f>J62*92.89</f>
        <v>0</v>
      </c>
      <c r="L62" s="5"/>
    </row>
    <row r="63" spans="1:12" customHeight="1" ht="105" outlineLevel="4">
      <c r="A63" s="1"/>
      <c r="B63" s="1">
        <v>821554</v>
      </c>
      <c r="C63" s="1" t="s">
        <v>230</v>
      </c>
      <c r="D63" s="1" t="s">
        <v>231</v>
      </c>
      <c r="E63" s="2" t="s">
        <v>232</v>
      </c>
      <c r="F63" s="2" t="s">
        <v>233</v>
      </c>
      <c r="G63" s="2" t="s">
        <v>17</v>
      </c>
      <c r="H63" s="2">
        <v>0</v>
      </c>
      <c r="I63" s="1">
        <v>0</v>
      </c>
      <c r="J63" s="3" t="s">
        <v>18</v>
      </c>
      <c r="K63" s="2" t="str">
        <f>J63*100.63</f>
        <v>0</v>
      </c>
      <c r="L63" s="5"/>
    </row>
    <row r="64" spans="1:12" customHeight="1" ht="105" outlineLevel="4">
      <c r="A64" s="1"/>
      <c r="B64" s="1">
        <v>821555</v>
      </c>
      <c r="C64" s="1" t="s">
        <v>234</v>
      </c>
      <c r="D64" s="1" t="s">
        <v>235</v>
      </c>
      <c r="E64" s="2" t="s">
        <v>236</v>
      </c>
      <c r="F64" s="2" t="s">
        <v>237</v>
      </c>
      <c r="G64" s="2" t="s">
        <v>52</v>
      </c>
      <c r="H64" s="2">
        <v>0</v>
      </c>
      <c r="I64" s="1">
        <v>0</v>
      </c>
      <c r="J64" s="3" t="s">
        <v>18</v>
      </c>
      <c r="K64" s="2" t="str">
        <f>J64*109.92</f>
        <v>0</v>
      </c>
      <c r="L64" s="5"/>
    </row>
    <row r="65" spans="1:12" customHeight="1" ht="105" outlineLevel="4">
      <c r="A65" s="1"/>
      <c r="B65" s="1">
        <v>821556</v>
      </c>
      <c r="C65" s="1" t="s">
        <v>238</v>
      </c>
      <c r="D65" s="1" t="s">
        <v>239</v>
      </c>
      <c r="E65" s="2" t="s">
        <v>240</v>
      </c>
      <c r="F65" s="2" t="s">
        <v>241</v>
      </c>
      <c r="G65" s="2" t="s">
        <v>17</v>
      </c>
      <c r="H65" s="2">
        <v>0</v>
      </c>
      <c r="I65" s="1">
        <v>0</v>
      </c>
      <c r="J65" s="3" t="s">
        <v>18</v>
      </c>
      <c r="K65" s="2" t="str">
        <f>J65*125.41</f>
        <v>0</v>
      </c>
      <c r="L65" s="5"/>
    </row>
    <row r="66" spans="1:12" customHeight="1" ht="105" outlineLevel="4">
      <c r="A66" s="1"/>
      <c r="B66" s="1">
        <v>821557</v>
      </c>
      <c r="C66" s="1" t="s">
        <v>242</v>
      </c>
      <c r="D66" s="1" t="s">
        <v>243</v>
      </c>
      <c r="E66" s="2" t="s">
        <v>244</v>
      </c>
      <c r="F66" s="2" t="s">
        <v>245</v>
      </c>
      <c r="G66" s="2" t="s">
        <v>52</v>
      </c>
      <c r="H66" s="2">
        <v>0</v>
      </c>
      <c r="I66" s="1">
        <v>0</v>
      </c>
      <c r="J66" s="3" t="s">
        <v>18</v>
      </c>
      <c r="K66" s="2" t="str">
        <f>J66*142.44</f>
        <v>0</v>
      </c>
      <c r="L66" s="5"/>
    </row>
    <row r="67" spans="1:12" customHeight="1" ht="105" outlineLevel="4">
      <c r="A67" s="1"/>
      <c r="B67" s="1">
        <v>821558</v>
      </c>
      <c r="C67" s="1" t="s">
        <v>246</v>
      </c>
      <c r="D67" s="1" t="s">
        <v>247</v>
      </c>
      <c r="E67" s="2" t="s">
        <v>248</v>
      </c>
      <c r="F67" s="2" t="s">
        <v>249</v>
      </c>
      <c r="G67" s="2" t="s">
        <v>17</v>
      </c>
      <c r="H67" s="2">
        <v>0</v>
      </c>
      <c r="I67" s="1">
        <v>0</v>
      </c>
      <c r="J67" s="3" t="s">
        <v>18</v>
      </c>
      <c r="K67" s="2" t="str">
        <f>J67*161.01</f>
        <v>0</v>
      </c>
      <c r="L67" s="5"/>
    </row>
    <row r="68" spans="1:12" customHeight="1" ht="105" outlineLevel="4">
      <c r="A68" s="1"/>
      <c r="B68" s="1">
        <v>821559</v>
      </c>
      <c r="C68" s="1" t="s">
        <v>250</v>
      </c>
      <c r="D68" s="1" t="s">
        <v>251</v>
      </c>
      <c r="E68" s="2" t="s">
        <v>252</v>
      </c>
      <c r="F68" s="2" t="s">
        <v>253</v>
      </c>
      <c r="G68" s="2" t="s">
        <v>52</v>
      </c>
      <c r="H68" s="2">
        <v>0</v>
      </c>
      <c r="I68" s="1">
        <v>0</v>
      </c>
      <c r="J68" s="3" t="s">
        <v>18</v>
      </c>
      <c r="K68" s="2" t="str">
        <f>J68*185.79</f>
        <v>0</v>
      </c>
      <c r="L68" s="5"/>
    </row>
    <row r="69" spans="1:12" customHeight="1" ht="105" outlineLevel="4">
      <c r="A69" s="1"/>
      <c r="B69" s="1">
        <v>821561</v>
      </c>
      <c r="C69" s="1" t="s">
        <v>254</v>
      </c>
      <c r="D69" s="1" t="s">
        <v>255</v>
      </c>
      <c r="E69" s="2" t="s">
        <v>256</v>
      </c>
      <c r="F69" s="2" t="s">
        <v>257</v>
      </c>
      <c r="G69" s="2" t="s">
        <v>52</v>
      </c>
      <c r="H69" s="2">
        <v>0</v>
      </c>
      <c r="I69" s="1">
        <v>0</v>
      </c>
      <c r="J69" s="3" t="s">
        <v>18</v>
      </c>
      <c r="K69" s="2" t="str">
        <f>J69*229.14</f>
        <v>0</v>
      </c>
      <c r="L69" s="5"/>
    </row>
    <row r="70" spans="1:12" customHeight="1" ht="105" outlineLevel="4">
      <c r="A70" s="1"/>
      <c r="B70" s="1">
        <v>821563</v>
      </c>
      <c r="C70" s="1" t="s">
        <v>258</v>
      </c>
      <c r="D70" s="1" t="s">
        <v>259</v>
      </c>
      <c r="E70" s="2" t="s">
        <v>260</v>
      </c>
      <c r="F70" s="2" t="s">
        <v>261</v>
      </c>
      <c r="G70" s="2" t="s">
        <v>27</v>
      </c>
      <c r="H70" s="2">
        <v>0</v>
      </c>
      <c r="I70" s="1">
        <v>0</v>
      </c>
      <c r="J70" s="3" t="s">
        <v>18</v>
      </c>
      <c r="K70" s="2" t="str">
        <f>J70*312.74</f>
        <v>0</v>
      </c>
      <c r="L70" s="5"/>
    </row>
    <row r="71" spans="1:12" customHeight="1" ht="105" outlineLevel="4">
      <c r="A71" s="1"/>
      <c r="B71" s="1">
        <v>821565</v>
      </c>
      <c r="C71" s="1" t="s">
        <v>262</v>
      </c>
      <c r="D71" s="1" t="s">
        <v>263</v>
      </c>
      <c r="E71" s="2" t="s">
        <v>264</v>
      </c>
      <c r="F71" s="2" t="s">
        <v>265</v>
      </c>
      <c r="G71" s="2" t="s">
        <v>152</v>
      </c>
      <c r="H71" s="2">
        <v>0</v>
      </c>
      <c r="I71" s="1">
        <v>0</v>
      </c>
      <c r="J71" s="3" t="s">
        <v>18</v>
      </c>
      <c r="K71" s="2" t="str">
        <f>J71*397.89</f>
        <v>0</v>
      </c>
      <c r="L71" s="5"/>
    </row>
    <row r="72" spans="1:12" customHeight="1" ht="105" outlineLevel="4">
      <c r="A72" s="1"/>
      <c r="B72" s="1">
        <v>821566</v>
      </c>
      <c r="C72" s="1" t="s">
        <v>266</v>
      </c>
      <c r="D72" s="1" t="s">
        <v>267</v>
      </c>
      <c r="E72" s="2" t="s">
        <v>268</v>
      </c>
      <c r="F72" s="2" t="s">
        <v>269</v>
      </c>
      <c r="G72" s="2" t="s">
        <v>17</v>
      </c>
      <c r="H72" s="2">
        <v>0</v>
      </c>
      <c r="I72" s="1">
        <v>0</v>
      </c>
      <c r="J72" s="3" t="s">
        <v>18</v>
      </c>
      <c r="K72" s="2" t="str">
        <f>J72*77.41</f>
        <v>0</v>
      </c>
      <c r="L72" s="5"/>
    </row>
    <row r="73" spans="1:12" customHeight="1" ht="105" outlineLevel="4">
      <c r="A73" s="1"/>
      <c r="B73" s="1">
        <v>821567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17</v>
      </c>
      <c r="H73" s="2">
        <v>0</v>
      </c>
      <c r="I73" s="1">
        <v>0</v>
      </c>
      <c r="J73" s="3" t="s">
        <v>18</v>
      </c>
      <c r="K73" s="2" t="str">
        <f>J73*85.15</f>
        <v>0</v>
      </c>
      <c r="L73" s="5"/>
    </row>
    <row r="74" spans="1:12" customHeight="1" ht="105" outlineLevel="4">
      <c r="A74" s="1"/>
      <c r="B74" s="1">
        <v>821568</v>
      </c>
      <c r="C74" s="1" t="s">
        <v>274</v>
      </c>
      <c r="D74" s="1" t="s">
        <v>275</v>
      </c>
      <c r="E74" s="2" t="s">
        <v>276</v>
      </c>
      <c r="F74" s="2" t="s">
        <v>277</v>
      </c>
      <c r="G74" s="2" t="s">
        <v>17</v>
      </c>
      <c r="H74" s="2">
        <v>0</v>
      </c>
      <c r="I74" s="1">
        <v>0</v>
      </c>
      <c r="J74" s="3" t="s">
        <v>18</v>
      </c>
      <c r="K74" s="2" t="str">
        <f>J74*94.44</f>
        <v>0</v>
      </c>
      <c r="L74" s="5"/>
    </row>
    <row r="75" spans="1:12" customHeight="1" ht="105" outlineLevel="4">
      <c r="A75" s="1"/>
      <c r="B75" s="1">
        <v>821569</v>
      </c>
      <c r="C75" s="1" t="s">
        <v>278</v>
      </c>
      <c r="D75" s="1" t="s">
        <v>279</v>
      </c>
      <c r="E75" s="2" t="s">
        <v>280</v>
      </c>
      <c r="F75" s="2" t="s">
        <v>281</v>
      </c>
      <c r="G75" s="2" t="s">
        <v>52</v>
      </c>
      <c r="H75" s="2">
        <v>0</v>
      </c>
      <c r="I75" s="1">
        <v>0</v>
      </c>
      <c r="J75" s="3" t="s">
        <v>18</v>
      </c>
      <c r="K75" s="2" t="str">
        <f>J75*102.18</f>
        <v>0</v>
      </c>
      <c r="L75" s="5"/>
    </row>
    <row r="76" spans="1:12" customHeight="1" ht="105" outlineLevel="4">
      <c r="A76" s="1"/>
      <c r="B76" s="1">
        <v>821570</v>
      </c>
      <c r="C76" s="1" t="s">
        <v>282</v>
      </c>
      <c r="D76" s="1" t="s">
        <v>283</v>
      </c>
      <c r="E76" s="2" t="s">
        <v>284</v>
      </c>
      <c r="F76" s="2" t="s">
        <v>237</v>
      </c>
      <c r="G76" s="2" t="s">
        <v>52</v>
      </c>
      <c r="H76" s="2">
        <v>0</v>
      </c>
      <c r="I76" s="1">
        <v>0</v>
      </c>
      <c r="J76" s="3" t="s">
        <v>18</v>
      </c>
      <c r="K76" s="2" t="str">
        <f>J76*109.92</f>
        <v>0</v>
      </c>
      <c r="L76" s="5"/>
    </row>
    <row r="77" spans="1:12" customHeight="1" ht="105" outlineLevel="4">
      <c r="A77" s="1"/>
      <c r="B77" s="1">
        <v>821571</v>
      </c>
      <c r="C77" s="1" t="s">
        <v>285</v>
      </c>
      <c r="D77" s="1" t="s">
        <v>286</v>
      </c>
      <c r="E77" s="2" t="s">
        <v>287</v>
      </c>
      <c r="F77" s="2" t="s">
        <v>288</v>
      </c>
      <c r="G77" s="2" t="s">
        <v>52</v>
      </c>
      <c r="H77" s="2">
        <v>0</v>
      </c>
      <c r="I77" s="1">
        <v>0</v>
      </c>
      <c r="J77" s="3" t="s">
        <v>18</v>
      </c>
      <c r="K77" s="2" t="str">
        <f>J77*126.95</f>
        <v>0</v>
      </c>
      <c r="L77" s="5"/>
    </row>
    <row r="78" spans="1:12" customHeight="1" ht="105" outlineLevel="4">
      <c r="A78" s="1"/>
      <c r="B78" s="1">
        <v>821572</v>
      </c>
      <c r="C78" s="1" t="s">
        <v>289</v>
      </c>
      <c r="D78" s="1" t="s">
        <v>290</v>
      </c>
      <c r="E78" s="2" t="s">
        <v>291</v>
      </c>
      <c r="F78" s="2" t="s">
        <v>292</v>
      </c>
      <c r="G78" s="2" t="s">
        <v>52</v>
      </c>
      <c r="H78" s="2">
        <v>0</v>
      </c>
      <c r="I78" s="1">
        <v>0</v>
      </c>
      <c r="J78" s="3" t="s">
        <v>18</v>
      </c>
      <c r="K78" s="2" t="str">
        <f>J78*143.98</f>
        <v>0</v>
      </c>
      <c r="L78" s="5"/>
    </row>
    <row r="79" spans="1:12" customHeight="1" ht="105" outlineLevel="4">
      <c r="A79" s="1"/>
      <c r="B79" s="1">
        <v>821573</v>
      </c>
      <c r="C79" s="1" t="s">
        <v>293</v>
      </c>
      <c r="D79" s="1" t="s">
        <v>294</v>
      </c>
      <c r="E79" s="2" t="s">
        <v>295</v>
      </c>
      <c r="F79" s="2" t="s">
        <v>249</v>
      </c>
      <c r="G79" s="2" t="s">
        <v>52</v>
      </c>
      <c r="H79" s="2">
        <v>0</v>
      </c>
      <c r="I79" s="1">
        <v>0</v>
      </c>
      <c r="J79" s="3" t="s">
        <v>18</v>
      </c>
      <c r="K79" s="2" t="str">
        <f>J79*161.01</f>
        <v>0</v>
      </c>
      <c r="L79" s="5"/>
    </row>
    <row r="80" spans="1:12" customHeight="1" ht="105" outlineLevel="4">
      <c r="A80" s="1"/>
      <c r="B80" s="1">
        <v>821574</v>
      </c>
      <c r="C80" s="1" t="s">
        <v>296</v>
      </c>
      <c r="D80" s="1" t="s">
        <v>297</v>
      </c>
      <c r="E80" s="2" t="s">
        <v>298</v>
      </c>
      <c r="F80" s="2" t="s">
        <v>299</v>
      </c>
      <c r="G80" s="2" t="s">
        <v>52</v>
      </c>
      <c r="H80" s="2">
        <v>0</v>
      </c>
      <c r="I80" s="1">
        <v>0</v>
      </c>
      <c r="J80" s="3" t="s">
        <v>18</v>
      </c>
      <c r="K80" s="2" t="str">
        <f>J80*187.33</f>
        <v>0</v>
      </c>
      <c r="L80" s="5"/>
    </row>
    <row r="81" spans="1:12" customHeight="1" ht="105" outlineLevel="4">
      <c r="A81" s="1"/>
      <c r="B81" s="1">
        <v>821576</v>
      </c>
      <c r="C81" s="1" t="s">
        <v>300</v>
      </c>
      <c r="D81" s="1" t="s">
        <v>301</v>
      </c>
      <c r="E81" s="2" t="s">
        <v>302</v>
      </c>
      <c r="F81" s="2" t="s">
        <v>303</v>
      </c>
      <c r="G81" s="2" t="s">
        <v>52</v>
      </c>
      <c r="H81" s="2">
        <v>0</v>
      </c>
      <c r="I81" s="1">
        <v>0</v>
      </c>
      <c r="J81" s="3" t="s">
        <v>18</v>
      </c>
      <c r="K81" s="2" t="str">
        <f>J81*230.68</f>
        <v>0</v>
      </c>
      <c r="L81" s="5"/>
    </row>
    <row r="82" spans="1:12" customHeight="1" ht="105" outlineLevel="4">
      <c r="A82" s="1"/>
      <c r="B82" s="1">
        <v>821578</v>
      </c>
      <c r="C82" s="1" t="s">
        <v>304</v>
      </c>
      <c r="D82" s="1" t="s">
        <v>305</v>
      </c>
      <c r="E82" s="2" t="s">
        <v>306</v>
      </c>
      <c r="F82" s="2" t="s">
        <v>307</v>
      </c>
      <c r="G82" s="2" t="s">
        <v>27</v>
      </c>
      <c r="H82" s="2">
        <v>0</v>
      </c>
      <c r="I82" s="1">
        <v>0</v>
      </c>
      <c r="J82" s="3" t="s">
        <v>18</v>
      </c>
      <c r="K82" s="2" t="str">
        <f>J82*314.29</f>
        <v>0</v>
      </c>
      <c r="L82" s="5"/>
    </row>
    <row r="83" spans="1:12" customHeight="1" ht="105" outlineLevel="4">
      <c r="A83" s="1"/>
      <c r="B83" s="1">
        <v>821580</v>
      </c>
      <c r="C83" s="1" t="s">
        <v>308</v>
      </c>
      <c r="D83" s="1" t="s">
        <v>309</v>
      </c>
      <c r="E83" s="2" t="s">
        <v>310</v>
      </c>
      <c r="F83" s="2" t="s">
        <v>265</v>
      </c>
      <c r="G83" s="2">
        <v>9</v>
      </c>
      <c r="H83" s="2">
        <v>0</v>
      </c>
      <c r="I83" s="1">
        <v>0</v>
      </c>
      <c r="J83" s="3" t="s">
        <v>18</v>
      </c>
      <c r="K83" s="2" t="str">
        <f>J83*397.89</f>
        <v>0</v>
      </c>
      <c r="L83" s="5"/>
    </row>
    <row r="84" spans="1:12" customHeight="1" ht="105" outlineLevel="4">
      <c r="A84" s="1"/>
      <c r="B84" s="1">
        <v>856979</v>
      </c>
      <c r="C84" s="1" t="s">
        <v>311</v>
      </c>
      <c r="D84" s="1" t="s">
        <v>312</v>
      </c>
      <c r="E84" s="2" t="s">
        <v>313</v>
      </c>
      <c r="F84" s="2" t="s">
        <v>314</v>
      </c>
      <c r="G84" s="2" t="s">
        <v>152</v>
      </c>
      <c r="H84" s="2">
        <v>0</v>
      </c>
      <c r="I84" s="1">
        <v>0</v>
      </c>
      <c r="J84" s="3" t="s">
        <v>18</v>
      </c>
      <c r="K84" s="2" t="str">
        <f>J84*481.50</f>
        <v>0</v>
      </c>
      <c r="L84" s="5"/>
    </row>
    <row r="85" spans="1:12" customHeight="1" ht="105" outlineLevel="4">
      <c r="A85" s="1"/>
      <c r="B85" s="1">
        <v>856980</v>
      </c>
      <c r="C85" s="1" t="s">
        <v>315</v>
      </c>
      <c r="D85" s="1" t="s">
        <v>316</v>
      </c>
      <c r="E85" s="2" t="s">
        <v>317</v>
      </c>
      <c r="F85" s="2" t="s">
        <v>318</v>
      </c>
      <c r="G85" s="2" t="s">
        <v>152</v>
      </c>
      <c r="H85" s="2">
        <v>0</v>
      </c>
      <c r="I85" s="1">
        <v>0</v>
      </c>
      <c r="J85" s="3" t="s">
        <v>18</v>
      </c>
      <c r="K85" s="2" t="str">
        <f>J85*483.04</f>
        <v>0</v>
      </c>
      <c r="L85" s="5"/>
    </row>
    <row r="86" spans="1:12" outlineLevel="2">
      <c r="A86" s="8" t="s">
        <v>319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customHeight="1" ht="105" outlineLevel="4">
      <c r="A87" s="1"/>
      <c r="B87" s="1">
        <v>824824</v>
      </c>
      <c r="C87" s="1" t="s">
        <v>320</v>
      </c>
      <c r="D87" s="1" t="s">
        <v>321</v>
      </c>
      <c r="E87" s="2" t="s">
        <v>322</v>
      </c>
      <c r="F87" s="2" t="s">
        <v>269</v>
      </c>
      <c r="G87" s="2" t="s">
        <v>52</v>
      </c>
      <c r="H87" s="2">
        <v>0</v>
      </c>
      <c r="I87" s="1">
        <v>0</v>
      </c>
      <c r="J87" s="3" t="s">
        <v>18</v>
      </c>
      <c r="K87" s="2" t="str">
        <f>J87*77.41</f>
        <v>0</v>
      </c>
      <c r="L87" s="5"/>
    </row>
    <row r="88" spans="1:12" customHeight="1" ht="105" outlineLevel="4">
      <c r="A88" s="1"/>
      <c r="B88" s="1">
        <v>824825</v>
      </c>
      <c r="C88" s="1" t="s">
        <v>323</v>
      </c>
      <c r="D88" s="1" t="s">
        <v>324</v>
      </c>
      <c r="E88" s="2" t="s">
        <v>325</v>
      </c>
      <c r="F88" s="2" t="s">
        <v>326</v>
      </c>
      <c r="G88" s="2" t="s">
        <v>17</v>
      </c>
      <c r="H88" s="2">
        <v>0</v>
      </c>
      <c r="I88" s="1">
        <v>0</v>
      </c>
      <c r="J88" s="3" t="s">
        <v>18</v>
      </c>
      <c r="K88" s="2" t="str">
        <f>J88*89.80</f>
        <v>0</v>
      </c>
      <c r="L88" s="5"/>
    </row>
    <row r="89" spans="1:12" customHeight="1" ht="105" outlineLevel="4">
      <c r="A89" s="1"/>
      <c r="B89" s="1">
        <v>824826</v>
      </c>
      <c r="C89" s="1" t="s">
        <v>327</v>
      </c>
      <c r="D89" s="1" t="s">
        <v>328</v>
      </c>
      <c r="E89" s="2" t="s">
        <v>329</v>
      </c>
      <c r="F89" s="2" t="s">
        <v>330</v>
      </c>
      <c r="G89" s="2" t="s">
        <v>17</v>
      </c>
      <c r="H89" s="2">
        <v>0</v>
      </c>
      <c r="I89" s="1">
        <v>0</v>
      </c>
      <c r="J89" s="3" t="s">
        <v>18</v>
      </c>
      <c r="K89" s="2" t="str">
        <f>J89*99.09</f>
        <v>0</v>
      </c>
      <c r="L89" s="5"/>
    </row>
    <row r="90" spans="1:12" customHeight="1" ht="105" outlineLevel="4">
      <c r="A90" s="1"/>
      <c r="B90" s="1">
        <v>824827</v>
      </c>
      <c r="C90" s="1" t="s">
        <v>331</v>
      </c>
      <c r="D90" s="1" t="s">
        <v>332</v>
      </c>
      <c r="E90" s="2" t="s">
        <v>333</v>
      </c>
      <c r="F90" s="2" t="s">
        <v>334</v>
      </c>
      <c r="G90" s="2" t="s">
        <v>17</v>
      </c>
      <c r="H90" s="2">
        <v>0</v>
      </c>
      <c r="I90" s="1">
        <v>0</v>
      </c>
      <c r="J90" s="3" t="s">
        <v>18</v>
      </c>
      <c r="K90" s="2" t="str">
        <f>J90*108.38</f>
        <v>0</v>
      </c>
      <c r="L90" s="5"/>
    </row>
    <row r="91" spans="1:12" customHeight="1" ht="105" outlineLevel="4">
      <c r="A91" s="1"/>
      <c r="B91" s="1">
        <v>824828</v>
      </c>
      <c r="C91" s="1" t="s">
        <v>335</v>
      </c>
      <c r="D91" s="1" t="s">
        <v>336</v>
      </c>
      <c r="E91" s="2" t="s">
        <v>337</v>
      </c>
      <c r="F91" s="2" t="s">
        <v>338</v>
      </c>
      <c r="G91" s="2" t="s">
        <v>52</v>
      </c>
      <c r="H91" s="2">
        <v>0</v>
      </c>
      <c r="I91" s="1">
        <v>0</v>
      </c>
      <c r="J91" s="3" t="s">
        <v>18</v>
      </c>
      <c r="K91" s="2" t="str">
        <f>J91*117.66</f>
        <v>0</v>
      </c>
      <c r="L91" s="5"/>
    </row>
    <row r="92" spans="1:12" customHeight="1" ht="105" outlineLevel="4">
      <c r="A92" s="1"/>
      <c r="B92" s="1">
        <v>824829</v>
      </c>
      <c r="C92" s="1" t="s">
        <v>339</v>
      </c>
      <c r="D92" s="1" t="s">
        <v>340</v>
      </c>
      <c r="E92" s="2" t="s">
        <v>341</v>
      </c>
      <c r="F92" s="2" t="s">
        <v>342</v>
      </c>
      <c r="G92" s="2" t="s">
        <v>17</v>
      </c>
      <c r="H92" s="2">
        <v>0</v>
      </c>
      <c r="I92" s="1">
        <v>0</v>
      </c>
      <c r="J92" s="3" t="s">
        <v>18</v>
      </c>
      <c r="K92" s="2" t="str">
        <f>J92*136.24</f>
        <v>0</v>
      </c>
      <c r="L92" s="5"/>
    </row>
    <row r="93" spans="1:12" customHeight="1" ht="105" outlineLevel="4">
      <c r="A93" s="1"/>
      <c r="B93" s="1">
        <v>824830</v>
      </c>
      <c r="C93" s="1" t="s">
        <v>343</v>
      </c>
      <c r="D93" s="1" t="s">
        <v>344</v>
      </c>
      <c r="E93" s="2" t="s">
        <v>345</v>
      </c>
      <c r="F93" s="2" t="s">
        <v>346</v>
      </c>
      <c r="G93" s="2" t="s">
        <v>17</v>
      </c>
      <c r="H93" s="2">
        <v>0</v>
      </c>
      <c r="I93" s="1">
        <v>0</v>
      </c>
      <c r="J93" s="3" t="s">
        <v>18</v>
      </c>
      <c r="K93" s="2" t="str">
        <f>J93*156.37</f>
        <v>0</v>
      </c>
      <c r="L93" s="5"/>
    </row>
    <row r="94" spans="1:12" customHeight="1" ht="105" outlineLevel="4">
      <c r="A94" s="1"/>
      <c r="B94" s="1">
        <v>824831</v>
      </c>
      <c r="C94" s="1" t="s">
        <v>347</v>
      </c>
      <c r="D94" s="1" t="s">
        <v>348</v>
      </c>
      <c r="E94" s="2" t="s">
        <v>349</v>
      </c>
      <c r="F94" s="2" t="s">
        <v>350</v>
      </c>
      <c r="G94" s="2" t="s">
        <v>52</v>
      </c>
      <c r="H94" s="2">
        <v>0</v>
      </c>
      <c r="I94" s="1">
        <v>0</v>
      </c>
      <c r="J94" s="3" t="s">
        <v>18</v>
      </c>
      <c r="K94" s="2" t="str">
        <f>J94*174.95</f>
        <v>0</v>
      </c>
      <c r="L94" s="5"/>
    </row>
    <row r="95" spans="1:12" customHeight="1" ht="105" outlineLevel="4">
      <c r="A95" s="1"/>
      <c r="B95" s="1">
        <v>824832</v>
      </c>
      <c r="C95" s="1" t="s">
        <v>351</v>
      </c>
      <c r="D95" s="1" t="s">
        <v>352</v>
      </c>
      <c r="E95" s="2" t="s">
        <v>353</v>
      </c>
      <c r="F95" s="2" t="s">
        <v>354</v>
      </c>
      <c r="G95" s="2">
        <v>0</v>
      </c>
      <c r="H95" s="2">
        <v>0</v>
      </c>
      <c r="I95" s="1">
        <v>0</v>
      </c>
      <c r="J95" s="3" t="s">
        <v>18</v>
      </c>
      <c r="K95" s="2" t="str">
        <f>J95*202.82</f>
        <v>0</v>
      </c>
      <c r="L95" s="5"/>
    </row>
    <row r="96" spans="1:12" customHeight="1" ht="105" outlineLevel="4">
      <c r="A96" s="1"/>
      <c r="B96" s="1">
        <v>824833</v>
      </c>
      <c r="C96" s="1" t="s">
        <v>355</v>
      </c>
      <c r="D96" s="1" t="s">
        <v>356</v>
      </c>
      <c r="E96" s="2" t="s">
        <v>357</v>
      </c>
      <c r="F96" s="2" t="s">
        <v>358</v>
      </c>
      <c r="G96" s="2">
        <v>10</v>
      </c>
      <c r="H96" s="2">
        <v>0</v>
      </c>
      <c r="I96" s="1">
        <v>0</v>
      </c>
      <c r="J96" s="3" t="s">
        <v>18</v>
      </c>
      <c r="K96" s="2" t="str">
        <f>J96*252.36</f>
        <v>0</v>
      </c>
      <c r="L96" s="5"/>
    </row>
    <row r="97" spans="1:12" customHeight="1" ht="105" outlineLevel="4">
      <c r="A97" s="1"/>
      <c r="B97" s="1">
        <v>824834</v>
      </c>
      <c r="C97" s="1" t="s">
        <v>359</v>
      </c>
      <c r="D97" s="1" t="s">
        <v>360</v>
      </c>
      <c r="E97" s="2" t="s">
        <v>361</v>
      </c>
      <c r="F97" s="2" t="s">
        <v>362</v>
      </c>
      <c r="G97" s="2" t="s">
        <v>27</v>
      </c>
      <c r="H97" s="2">
        <v>0</v>
      </c>
      <c r="I97" s="1">
        <v>0</v>
      </c>
      <c r="J97" s="3" t="s">
        <v>18</v>
      </c>
      <c r="K97" s="2" t="str">
        <f>J97*80.51</f>
        <v>0</v>
      </c>
      <c r="L97" s="5"/>
    </row>
    <row r="98" spans="1:12" customHeight="1" ht="105" outlineLevel="4">
      <c r="A98" s="1"/>
      <c r="B98" s="1">
        <v>824835</v>
      </c>
      <c r="C98" s="1" t="s">
        <v>363</v>
      </c>
      <c r="D98" s="1" t="s">
        <v>364</v>
      </c>
      <c r="E98" s="2" t="s">
        <v>365</v>
      </c>
      <c r="F98" s="2" t="s">
        <v>366</v>
      </c>
      <c r="G98" s="2" t="s">
        <v>27</v>
      </c>
      <c r="H98" s="2">
        <v>0</v>
      </c>
      <c r="I98" s="1">
        <v>0</v>
      </c>
      <c r="J98" s="3" t="s">
        <v>18</v>
      </c>
      <c r="K98" s="2" t="str">
        <f>J98*91.35</f>
        <v>0</v>
      </c>
      <c r="L98" s="5"/>
    </row>
    <row r="99" spans="1:12" customHeight="1" ht="105" outlineLevel="4">
      <c r="A99" s="1"/>
      <c r="B99" s="1">
        <v>824836</v>
      </c>
      <c r="C99" s="1" t="s">
        <v>367</v>
      </c>
      <c r="D99" s="1" t="s">
        <v>368</v>
      </c>
      <c r="E99" s="2" t="s">
        <v>369</v>
      </c>
      <c r="F99" s="2" t="s">
        <v>233</v>
      </c>
      <c r="G99" s="2" t="s">
        <v>27</v>
      </c>
      <c r="H99" s="2">
        <v>0</v>
      </c>
      <c r="I99" s="1">
        <v>0</v>
      </c>
      <c r="J99" s="3" t="s">
        <v>18</v>
      </c>
      <c r="K99" s="2" t="str">
        <f>J99*100.63</f>
        <v>0</v>
      </c>
      <c r="L99" s="5"/>
    </row>
    <row r="100" spans="1:12" customHeight="1" ht="105" outlineLevel="4">
      <c r="A100" s="1"/>
      <c r="B100" s="1">
        <v>824837</v>
      </c>
      <c r="C100" s="1" t="s">
        <v>370</v>
      </c>
      <c r="D100" s="1" t="s">
        <v>371</v>
      </c>
      <c r="E100" s="2" t="s">
        <v>372</v>
      </c>
      <c r="F100" s="2" t="s">
        <v>237</v>
      </c>
      <c r="G100" s="2" t="s">
        <v>17</v>
      </c>
      <c r="H100" s="2">
        <v>0</v>
      </c>
      <c r="I100" s="1">
        <v>0</v>
      </c>
      <c r="J100" s="3" t="s">
        <v>18</v>
      </c>
      <c r="K100" s="2" t="str">
        <f>J100*109.92</f>
        <v>0</v>
      </c>
      <c r="L100" s="5"/>
    </row>
    <row r="101" spans="1:12" customHeight="1" ht="105" outlineLevel="4">
      <c r="A101" s="1"/>
      <c r="B101" s="1">
        <v>824838</v>
      </c>
      <c r="C101" s="1" t="s">
        <v>373</v>
      </c>
      <c r="D101" s="1" t="s">
        <v>374</v>
      </c>
      <c r="E101" s="2" t="s">
        <v>375</v>
      </c>
      <c r="F101" s="2" t="s">
        <v>376</v>
      </c>
      <c r="G101" s="2" t="s">
        <v>17</v>
      </c>
      <c r="H101" s="2">
        <v>0</v>
      </c>
      <c r="I101" s="1">
        <v>0</v>
      </c>
      <c r="J101" s="3" t="s">
        <v>18</v>
      </c>
      <c r="K101" s="2" t="str">
        <f>J101*119.21</f>
        <v>0</v>
      </c>
      <c r="L101" s="5"/>
    </row>
    <row r="102" spans="1:12" customHeight="1" ht="105" outlineLevel="4">
      <c r="A102" s="1"/>
      <c r="B102" s="1">
        <v>824839</v>
      </c>
      <c r="C102" s="1" t="s">
        <v>377</v>
      </c>
      <c r="D102" s="1" t="s">
        <v>378</v>
      </c>
      <c r="E102" s="2" t="s">
        <v>379</v>
      </c>
      <c r="F102" s="2" t="s">
        <v>380</v>
      </c>
      <c r="G102" s="2" t="s">
        <v>52</v>
      </c>
      <c r="H102" s="2">
        <v>0</v>
      </c>
      <c r="I102" s="1">
        <v>0</v>
      </c>
      <c r="J102" s="3" t="s">
        <v>18</v>
      </c>
      <c r="K102" s="2" t="str">
        <f>J102*137.79</f>
        <v>0</v>
      </c>
      <c r="L102" s="5"/>
    </row>
    <row r="103" spans="1:12" customHeight="1" ht="105" outlineLevel="4">
      <c r="A103" s="1"/>
      <c r="B103" s="1">
        <v>824840</v>
      </c>
      <c r="C103" s="1" t="s">
        <v>381</v>
      </c>
      <c r="D103" s="1" t="s">
        <v>382</v>
      </c>
      <c r="E103" s="2" t="s">
        <v>383</v>
      </c>
      <c r="F103" s="2" t="s">
        <v>346</v>
      </c>
      <c r="G103" s="2" t="s">
        <v>52</v>
      </c>
      <c r="H103" s="2">
        <v>0</v>
      </c>
      <c r="I103" s="1">
        <v>0</v>
      </c>
      <c r="J103" s="3" t="s">
        <v>18</v>
      </c>
      <c r="K103" s="2" t="str">
        <f>J103*156.37</f>
        <v>0</v>
      </c>
      <c r="L103" s="5"/>
    </row>
    <row r="104" spans="1:12" customHeight="1" ht="105" outlineLevel="4">
      <c r="A104" s="1"/>
      <c r="B104" s="1">
        <v>824841</v>
      </c>
      <c r="C104" s="1" t="s">
        <v>384</v>
      </c>
      <c r="D104" s="1" t="s">
        <v>385</v>
      </c>
      <c r="E104" s="2" t="s">
        <v>386</v>
      </c>
      <c r="F104" s="2" t="s">
        <v>387</v>
      </c>
      <c r="G104" s="2" t="s">
        <v>27</v>
      </c>
      <c r="H104" s="2">
        <v>0</v>
      </c>
      <c r="I104" s="1">
        <v>0</v>
      </c>
      <c r="J104" s="3" t="s">
        <v>18</v>
      </c>
      <c r="K104" s="2" t="str">
        <f>J104*176.50</f>
        <v>0</v>
      </c>
      <c r="L104" s="5"/>
    </row>
    <row r="105" spans="1:12" customHeight="1" ht="105" outlineLevel="4">
      <c r="A105" s="1"/>
      <c r="B105" s="1">
        <v>824842</v>
      </c>
      <c r="C105" s="1" t="s">
        <v>388</v>
      </c>
      <c r="D105" s="1" t="s">
        <v>389</v>
      </c>
      <c r="E105" s="2" t="s">
        <v>390</v>
      </c>
      <c r="F105" s="2" t="s">
        <v>391</v>
      </c>
      <c r="G105" s="2" t="s">
        <v>52</v>
      </c>
      <c r="H105" s="2">
        <v>0</v>
      </c>
      <c r="I105" s="1">
        <v>0</v>
      </c>
      <c r="J105" s="3" t="s">
        <v>18</v>
      </c>
      <c r="K105" s="2" t="str">
        <f>J105*204.37</f>
        <v>0</v>
      </c>
      <c r="L105" s="5"/>
    </row>
    <row r="106" spans="1:12" customHeight="1" ht="105" outlineLevel="4">
      <c r="A106" s="1"/>
      <c r="B106" s="1">
        <v>824843</v>
      </c>
      <c r="C106" s="1" t="s">
        <v>392</v>
      </c>
      <c r="D106" s="1" t="s">
        <v>393</v>
      </c>
      <c r="E106" s="2" t="s">
        <v>394</v>
      </c>
      <c r="F106" s="2" t="s">
        <v>395</v>
      </c>
      <c r="G106" s="2" t="s">
        <v>152</v>
      </c>
      <c r="H106" s="2">
        <v>0</v>
      </c>
      <c r="I106" s="1">
        <v>0</v>
      </c>
      <c r="J106" s="3" t="s">
        <v>18</v>
      </c>
      <c r="K106" s="2" t="str">
        <f>J106*253.91</f>
        <v>0</v>
      </c>
      <c r="L106" s="5"/>
    </row>
    <row r="107" spans="1:12" outlineLevel="2">
      <c r="A107" s="8" t="s">
        <v>396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5"/>
    </row>
    <row r="108" spans="1:12" customHeight="1" ht="105" outlineLevel="4">
      <c r="A108" s="1"/>
      <c r="B108" s="1">
        <v>844231</v>
      </c>
      <c r="C108" s="1" t="s">
        <v>397</v>
      </c>
      <c r="D108" s="1" t="s">
        <v>398</v>
      </c>
      <c r="E108" s="2" t="s">
        <v>399</v>
      </c>
      <c r="F108" s="2" t="s">
        <v>400</v>
      </c>
      <c r="G108" s="2">
        <v>4</v>
      </c>
      <c r="H108" s="2">
        <v>0</v>
      </c>
      <c r="I108" s="1">
        <v>0</v>
      </c>
      <c r="J108" s="3" t="s">
        <v>18</v>
      </c>
      <c r="K108" s="2" t="str">
        <f>J108*123.86</f>
        <v>0</v>
      </c>
      <c r="L108" s="5"/>
    </row>
    <row r="109" spans="1:12" customHeight="1" ht="105" outlineLevel="4">
      <c r="A109" s="1"/>
      <c r="B109" s="1">
        <v>844232</v>
      </c>
      <c r="C109" s="1" t="s">
        <v>401</v>
      </c>
      <c r="D109" s="1" t="s">
        <v>402</v>
      </c>
      <c r="E109" s="2" t="s">
        <v>403</v>
      </c>
      <c r="F109" s="2" t="s">
        <v>404</v>
      </c>
      <c r="G109" s="2">
        <v>7</v>
      </c>
      <c r="H109" s="2">
        <v>0</v>
      </c>
      <c r="I109" s="1">
        <v>0</v>
      </c>
      <c r="J109" s="3" t="s">
        <v>18</v>
      </c>
      <c r="K109" s="2" t="str">
        <f>J109*128.50</f>
        <v>0</v>
      </c>
      <c r="L109" s="5"/>
    </row>
    <row r="110" spans="1:12" customHeight="1" ht="105" outlineLevel="4">
      <c r="A110" s="1"/>
      <c r="B110" s="1">
        <v>844233</v>
      </c>
      <c r="C110" s="1" t="s">
        <v>405</v>
      </c>
      <c r="D110" s="1" t="s">
        <v>406</v>
      </c>
      <c r="E110" s="2" t="s">
        <v>407</v>
      </c>
      <c r="F110" s="2" t="s">
        <v>408</v>
      </c>
      <c r="G110" s="2">
        <v>0</v>
      </c>
      <c r="H110" s="2">
        <v>0</v>
      </c>
      <c r="I110" s="1">
        <v>0</v>
      </c>
      <c r="J110" s="3" t="s">
        <v>18</v>
      </c>
      <c r="K110" s="2" t="str">
        <f>J110*134.70</f>
        <v>0</v>
      </c>
      <c r="L110" s="5"/>
    </row>
    <row r="111" spans="1:12" customHeight="1" ht="105" outlineLevel="4">
      <c r="A111" s="1"/>
      <c r="B111" s="1">
        <v>844234</v>
      </c>
      <c r="C111" s="1" t="s">
        <v>409</v>
      </c>
      <c r="D111" s="1" t="s">
        <v>410</v>
      </c>
      <c r="E111" s="2" t="s">
        <v>411</v>
      </c>
      <c r="F111" s="2" t="s">
        <v>412</v>
      </c>
      <c r="G111" s="2" t="s">
        <v>152</v>
      </c>
      <c r="H111" s="2">
        <v>0</v>
      </c>
      <c r="I111" s="1">
        <v>0</v>
      </c>
      <c r="J111" s="3" t="s">
        <v>18</v>
      </c>
      <c r="K111" s="2" t="str">
        <f>J111*139.34</f>
        <v>0</v>
      </c>
      <c r="L111" s="5"/>
    </row>
    <row r="112" spans="1:12" customHeight="1" ht="105" outlineLevel="4">
      <c r="A112" s="1"/>
      <c r="B112" s="1">
        <v>844235</v>
      </c>
      <c r="C112" s="1" t="s">
        <v>413</v>
      </c>
      <c r="D112" s="1" t="s">
        <v>414</v>
      </c>
      <c r="E112" s="2" t="s">
        <v>415</v>
      </c>
      <c r="F112" s="2" t="s">
        <v>416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J112*145.53</f>
        <v>0</v>
      </c>
      <c r="L112" s="5"/>
    </row>
    <row r="113" spans="1:12" customHeight="1" ht="105" outlineLevel="4">
      <c r="A113" s="1"/>
      <c r="B113" s="1">
        <v>844236</v>
      </c>
      <c r="C113" s="1" t="s">
        <v>417</v>
      </c>
      <c r="D113" s="1" t="s">
        <v>418</v>
      </c>
      <c r="E113" s="2" t="s">
        <v>419</v>
      </c>
      <c r="F113" s="2" t="s">
        <v>420</v>
      </c>
      <c r="G113" s="2">
        <v>3</v>
      </c>
      <c r="H113" s="2">
        <v>0</v>
      </c>
      <c r="I113" s="1">
        <v>0</v>
      </c>
      <c r="J113" s="3" t="s">
        <v>18</v>
      </c>
      <c r="K113" s="2" t="str">
        <f>J113*150.18</f>
        <v>0</v>
      </c>
      <c r="L113" s="5"/>
    </row>
    <row r="114" spans="1:12" customHeight="1" ht="105" outlineLevel="4">
      <c r="A114" s="1"/>
      <c r="B114" s="1">
        <v>844237</v>
      </c>
      <c r="C114" s="1" t="s">
        <v>421</v>
      </c>
      <c r="D114" s="1" t="s">
        <v>422</v>
      </c>
      <c r="E114" s="2" t="s">
        <v>423</v>
      </c>
      <c r="F114" s="2" t="s">
        <v>346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J114*156.37</f>
        <v>0</v>
      </c>
      <c r="L114" s="5"/>
    </row>
    <row r="115" spans="1:12" customHeight="1" ht="105" outlineLevel="4">
      <c r="A115" s="1"/>
      <c r="B115" s="1">
        <v>844238</v>
      </c>
      <c r="C115" s="1" t="s">
        <v>424</v>
      </c>
      <c r="D115" s="1" t="s">
        <v>425</v>
      </c>
      <c r="E115" s="2" t="s">
        <v>426</v>
      </c>
      <c r="F115" s="2" t="s">
        <v>427</v>
      </c>
      <c r="G115" s="2" t="s">
        <v>152</v>
      </c>
      <c r="H115" s="2">
        <v>0</v>
      </c>
      <c r="I115" s="1">
        <v>0</v>
      </c>
      <c r="J115" s="3" t="s">
        <v>18</v>
      </c>
      <c r="K115" s="2" t="str">
        <f>J115*159.47</f>
        <v>0</v>
      </c>
      <c r="L115" s="5"/>
    </row>
    <row r="116" spans="1:12" customHeight="1" ht="105" outlineLevel="4">
      <c r="A116" s="1"/>
      <c r="B116" s="1">
        <v>844239</v>
      </c>
      <c r="C116" s="1" t="s">
        <v>428</v>
      </c>
      <c r="D116" s="1" t="s">
        <v>429</v>
      </c>
      <c r="E116" s="2" t="s">
        <v>430</v>
      </c>
      <c r="F116" s="2" t="s">
        <v>387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J116*176.50</f>
        <v>0</v>
      </c>
      <c r="L116" s="5"/>
    </row>
    <row r="117" spans="1:12" customHeight="1" ht="105" outlineLevel="4">
      <c r="A117" s="1"/>
      <c r="B117" s="1">
        <v>844240</v>
      </c>
      <c r="C117" s="1" t="s">
        <v>431</v>
      </c>
      <c r="D117" s="1" t="s">
        <v>432</v>
      </c>
      <c r="E117" s="2" t="s">
        <v>433</v>
      </c>
      <c r="F117" s="2" t="s">
        <v>434</v>
      </c>
      <c r="G117" s="2">
        <v>7</v>
      </c>
      <c r="H117" s="2">
        <v>0</v>
      </c>
      <c r="I117" s="1">
        <v>0</v>
      </c>
      <c r="J117" s="3" t="s">
        <v>18</v>
      </c>
      <c r="K117" s="2" t="str">
        <f>J117*179.59</f>
        <v>0</v>
      </c>
      <c r="L117" s="5"/>
    </row>
    <row r="118" spans="1:12" customHeight="1" ht="105" outlineLevel="4">
      <c r="A118" s="1"/>
      <c r="B118" s="1">
        <v>844241</v>
      </c>
      <c r="C118" s="1" t="s">
        <v>435</v>
      </c>
      <c r="D118" s="1" t="s">
        <v>436</v>
      </c>
      <c r="E118" s="2" t="s">
        <v>437</v>
      </c>
      <c r="F118" s="2" t="s">
        <v>438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J118*198.17</f>
        <v>0</v>
      </c>
      <c r="L118" s="5"/>
    </row>
    <row r="119" spans="1:12" customHeight="1" ht="105" outlineLevel="4">
      <c r="A119" s="1"/>
      <c r="B119" s="1">
        <v>844242</v>
      </c>
      <c r="C119" s="1" t="s">
        <v>439</v>
      </c>
      <c r="D119" s="1" t="s">
        <v>440</v>
      </c>
      <c r="E119" s="2" t="s">
        <v>441</v>
      </c>
      <c r="F119" s="2" t="s">
        <v>442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J119*199.72</f>
        <v>0</v>
      </c>
      <c r="L119" s="5"/>
    </row>
    <row r="120" spans="1:12" customHeight="1" ht="105" outlineLevel="4">
      <c r="A120" s="1"/>
      <c r="B120" s="1">
        <v>844243</v>
      </c>
      <c r="C120" s="1" t="s">
        <v>443</v>
      </c>
      <c r="D120" s="1" t="s">
        <v>444</v>
      </c>
      <c r="E120" s="2" t="s">
        <v>445</v>
      </c>
      <c r="F120" s="2" t="s">
        <v>446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J120*218.30</f>
        <v>0</v>
      </c>
      <c r="L120" s="5"/>
    </row>
    <row r="121" spans="1:12" customHeight="1" ht="105" outlineLevel="4">
      <c r="A121" s="1"/>
      <c r="B121" s="1">
        <v>844244</v>
      </c>
      <c r="C121" s="1" t="s">
        <v>447</v>
      </c>
      <c r="D121" s="1" t="s">
        <v>448</v>
      </c>
      <c r="E121" s="2" t="s">
        <v>449</v>
      </c>
      <c r="F121" s="2" t="s">
        <v>450</v>
      </c>
      <c r="G121" s="2" t="s">
        <v>27</v>
      </c>
      <c r="H121" s="2">
        <v>0</v>
      </c>
      <c r="I121" s="1">
        <v>0</v>
      </c>
      <c r="J121" s="3" t="s">
        <v>18</v>
      </c>
      <c r="K121" s="2" t="str">
        <f>J121*221.40</f>
        <v>0</v>
      </c>
      <c r="L121" s="5"/>
    </row>
    <row r="122" spans="1:12" customHeight="1" ht="105" outlineLevel="4">
      <c r="A122" s="1"/>
      <c r="B122" s="1">
        <v>844245</v>
      </c>
      <c r="C122" s="1" t="s">
        <v>451</v>
      </c>
      <c r="D122" s="1" t="s">
        <v>452</v>
      </c>
      <c r="E122" s="2" t="s">
        <v>453</v>
      </c>
      <c r="F122" s="2" t="s">
        <v>454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J122*249.26</f>
        <v>0</v>
      </c>
      <c r="L122" s="5"/>
    </row>
    <row r="123" spans="1:12" customHeight="1" ht="105" outlineLevel="4">
      <c r="A123" s="1"/>
      <c r="B123" s="1">
        <v>844246</v>
      </c>
      <c r="C123" s="1" t="s">
        <v>455</v>
      </c>
      <c r="D123" s="1" t="s">
        <v>456</v>
      </c>
      <c r="E123" s="2" t="s">
        <v>457</v>
      </c>
      <c r="F123" s="2" t="s">
        <v>358</v>
      </c>
      <c r="G123" s="2">
        <v>9</v>
      </c>
      <c r="H123" s="2">
        <v>0</v>
      </c>
      <c r="I123" s="1">
        <v>0</v>
      </c>
      <c r="J123" s="3" t="s">
        <v>18</v>
      </c>
      <c r="K123" s="2" t="str">
        <f>J123*252.36</f>
        <v>0</v>
      </c>
      <c r="L123" s="5"/>
    </row>
    <row r="124" spans="1:12" customHeight="1" ht="105" outlineLevel="4">
      <c r="A124" s="1"/>
      <c r="B124" s="1">
        <v>844247</v>
      </c>
      <c r="C124" s="1" t="s">
        <v>458</v>
      </c>
      <c r="D124" s="1" t="s">
        <v>459</v>
      </c>
      <c r="E124" s="2" t="s">
        <v>460</v>
      </c>
      <c r="F124" s="2" t="s">
        <v>461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J124*301.90</f>
        <v>0</v>
      </c>
      <c r="L124" s="5"/>
    </row>
    <row r="125" spans="1:12" customHeight="1" ht="105" outlineLevel="4">
      <c r="A125" s="1"/>
      <c r="B125" s="1">
        <v>844248</v>
      </c>
      <c r="C125" s="1" t="s">
        <v>462</v>
      </c>
      <c r="D125" s="1" t="s">
        <v>463</v>
      </c>
      <c r="E125" s="2" t="s">
        <v>464</v>
      </c>
      <c r="F125" s="2" t="s">
        <v>465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J125*267.84</f>
        <v>0</v>
      </c>
      <c r="L125" s="5"/>
    </row>
    <row r="126" spans="1:12" outlineLevel="2">
      <c r="A126" s="8" t="s">
        <v>466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5"/>
    </row>
    <row r="127" spans="1:12" customHeight="1" ht="105" outlineLevel="4">
      <c r="A127" s="1"/>
      <c r="B127" s="1">
        <v>954583</v>
      </c>
      <c r="C127" s="1" t="s">
        <v>467</v>
      </c>
      <c r="D127" s="1" t="s">
        <v>468</v>
      </c>
      <c r="E127" s="2" t="s">
        <v>469</v>
      </c>
      <c r="F127" s="2" t="s">
        <v>470</v>
      </c>
      <c r="G127" s="2" t="s">
        <v>52</v>
      </c>
      <c r="H127" s="2">
        <v>0</v>
      </c>
      <c r="I127" s="1">
        <v>0</v>
      </c>
      <c r="J127" s="3" t="s">
        <v>18</v>
      </c>
      <c r="K127" s="2" t="str">
        <f>J127*112.91</f>
        <v>0</v>
      </c>
      <c r="L127" s="5"/>
    </row>
    <row r="128" spans="1:12" customHeight="1" ht="105" outlineLevel="4">
      <c r="A128" s="1"/>
      <c r="B128" s="1">
        <v>954584</v>
      </c>
      <c r="C128" s="1" t="s">
        <v>471</v>
      </c>
      <c r="D128" s="1" t="s">
        <v>472</v>
      </c>
      <c r="E128" s="2" t="s">
        <v>473</v>
      </c>
      <c r="F128" s="2" t="s">
        <v>474</v>
      </c>
      <c r="G128" s="2" t="s">
        <v>17</v>
      </c>
      <c r="H128" s="2">
        <v>0</v>
      </c>
      <c r="I128" s="1">
        <v>0</v>
      </c>
      <c r="J128" s="3" t="s">
        <v>18</v>
      </c>
      <c r="K128" s="2" t="str">
        <f>J128*120.15</f>
        <v>0</v>
      </c>
      <c r="L128" s="5"/>
    </row>
    <row r="129" spans="1:12" customHeight="1" ht="105" outlineLevel="4">
      <c r="A129" s="1"/>
      <c r="B129" s="1">
        <v>954585</v>
      </c>
      <c r="C129" s="1" t="s">
        <v>475</v>
      </c>
      <c r="D129" s="1" t="s">
        <v>476</v>
      </c>
      <c r="E129" s="2" t="s">
        <v>477</v>
      </c>
      <c r="F129" s="2" t="s">
        <v>478</v>
      </c>
      <c r="G129" s="2" t="s">
        <v>17</v>
      </c>
      <c r="H129" s="2">
        <v>0</v>
      </c>
      <c r="I129" s="1">
        <v>0</v>
      </c>
      <c r="J129" s="3" t="s">
        <v>18</v>
      </c>
      <c r="K129" s="2" t="str">
        <f>J129*128.84</f>
        <v>0</v>
      </c>
      <c r="L129" s="5"/>
    </row>
    <row r="130" spans="1:12" customHeight="1" ht="105" outlineLevel="4">
      <c r="A130" s="1"/>
      <c r="B130" s="1">
        <v>954586</v>
      </c>
      <c r="C130" s="1" t="s">
        <v>479</v>
      </c>
      <c r="D130" s="1" t="s">
        <v>480</v>
      </c>
      <c r="E130" s="2" t="s">
        <v>481</v>
      </c>
      <c r="F130" s="2" t="s">
        <v>482</v>
      </c>
      <c r="G130" s="2" t="s">
        <v>17</v>
      </c>
      <c r="H130" s="2">
        <v>0</v>
      </c>
      <c r="I130" s="1">
        <v>0</v>
      </c>
      <c r="J130" s="3" t="s">
        <v>18</v>
      </c>
      <c r="K130" s="2" t="str">
        <f>J130*138.97</f>
        <v>0</v>
      </c>
      <c r="L130" s="5"/>
    </row>
    <row r="131" spans="1:12" customHeight="1" ht="105" outlineLevel="4">
      <c r="A131" s="1"/>
      <c r="B131" s="1">
        <v>954587</v>
      </c>
      <c r="C131" s="1" t="s">
        <v>483</v>
      </c>
      <c r="D131" s="1" t="s">
        <v>484</v>
      </c>
      <c r="E131" s="2" t="s">
        <v>485</v>
      </c>
      <c r="F131" s="2" t="s">
        <v>486</v>
      </c>
      <c r="G131" s="2" t="s">
        <v>17</v>
      </c>
      <c r="H131" s="2">
        <v>0</v>
      </c>
      <c r="I131" s="1">
        <v>0</v>
      </c>
      <c r="J131" s="3" t="s">
        <v>18</v>
      </c>
      <c r="K131" s="2" t="str">
        <f>J131*146.21</f>
        <v>0</v>
      </c>
      <c r="L131" s="5"/>
    </row>
    <row r="132" spans="1:12" customHeight="1" ht="105" outlineLevel="4">
      <c r="A132" s="1"/>
      <c r="B132" s="1">
        <v>954588</v>
      </c>
      <c r="C132" s="1" t="s">
        <v>487</v>
      </c>
      <c r="D132" s="1" t="s">
        <v>488</v>
      </c>
      <c r="E132" s="2" t="s">
        <v>489</v>
      </c>
      <c r="F132" s="2" t="s">
        <v>490</v>
      </c>
      <c r="G132" s="2" t="s">
        <v>52</v>
      </c>
      <c r="H132" s="2">
        <v>0</v>
      </c>
      <c r="I132" s="1">
        <v>0</v>
      </c>
      <c r="J132" s="3" t="s">
        <v>18</v>
      </c>
      <c r="K132" s="2" t="str">
        <f>J132*162.13</f>
        <v>0</v>
      </c>
      <c r="L132" s="5"/>
    </row>
    <row r="133" spans="1:12" customHeight="1" ht="105" outlineLevel="4">
      <c r="A133" s="1"/>
      <c r="B133" s="1">
        <v>954589</v>
      </c>
      <c r="C133" s="1" t="s">
        <v>491</v>
      </c>
      <c r="D133" s="1" t="s">
        <v>492</v>
      </c>
      <c r="E133" s="2" t="s">
        <v>493</v>
      </c>
      <c r="F133" s="2" t="s">
        <v>494</v>
      </c>
      <c r="G133" s="2" t="s">
        <v>27</v>
      </c>
      <c r="H133" s="2">
        <v>0</v>
      </c>
      <c r="I133" s="1">
        <v>0</v>
      </c>
      <c r="J133" s="3" t="s">
        <v>18</v>
      </c>
      <c r="K133" s="2" t="str">
        <f>J133*182.40</f>
        <v>0</v>
      </c>
      <c r="L133" s="5"/>
    </row>
    <row r="134" spans="1:12" customHeight="1" ht="105" outlineLevel="4">
      <c r="A134" s="1"/>
      <c r="B134" s="1">
        <v>954590</v>
      </c>
      <c r="C134" s="1" t="s">
        <v>495</v>
      </c>
      <c r="D134" s="1" t="s">
        <v>496</v>
      </c>
      <c r="E134" s="2" t="s">
        <v>497</v>
      </c>
      <c r="F134" s="2" t="s">
        <v>498</v>
      </c>
      <c r="G134" s="2" t="s">
        <v>52</v>
      </c>
      <c r="H134" s="2">
        <v>0</v>
      </c>
      <c r="I134" s="1">
        <v>0</v>
      </c>
      <c r="J134" s="3" t="s">
        <v>18</v>
      </c>
      <c r="K134" s="2" t="str">
        <f>J134*205.56</f>
        <v>0</v>
      </c>
      <c r="L134" s="5"/>
    </row>
    <row r="135" spans="1:12" customHeight="1" ht="105" outlineLevel="4">
      <c r="A135" s="1"/>
      <c r="B135" s="1">
        <v>954591</v>
      </c>
      <c r="C135" s="1" t="s">
        <v>499</v>
      </c>
      <c r="D135" s="1" t="s">
        <v>500</v>
      </c>
      <c r="E135" s="2" t="s">
        <v>501</v>
      </c>
      <c r="F135" s="2" t="s">
        <v>502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J135*235.96</f>
        <v>0</v>
      </c>
      <c r="L135" s="5"/>
    </row>
    <row r="136" spans="1:12" customHeight="1" ht="105" outlineLevel="4">
      <c r="A136" s="1"/>
      <c r="B136" s="1">
        <v>954592</v>
      </c>
      <c r="C136" s="1" t="s">
        <v>503</v>
      </c>
      <c r="D136" s="1" t="s">
        <v>504</v>
      </c>
      <c r="E136" s="2" t="s">
        <v>505</v>
      </c>
      <c r="F136" s="2" t="s">
        <v>506</v>
      </c>
      <c r="G136" s="2" t="s">
        <v>27</v>
      </c>
      <c r="H136" s="2">
        <v>0</v>
      </c>
      <c r="I136" s="1">
        <v>0</v>
      </c>
      <c r="J136" s="3" t="s">
        <v>18</v>
      </c>
      <c r="K136" s="2" t="str">
        <f>J136*263.46</f>
        <v>0</v>
      </c>
      <c r="L136" s="5"/>
    </row>
    <row r="137" spans="1:12" customHeight="1" ht="105" outlineLevel="4">
      <c r="A137" s="1"/>
      <c r="B137" s="1">
        <v>954593</v>
      </c>
      <c r="C137" s="1" t="s">
        <v>507</v>
      </c>
      <c r="D137" s="1" t="s">
        <v>508</v>
      </c>
      <c r="E137" s="2" t="s">
        <v>509</v>
      </c>
      <c r="F137" s="2" t="s">
        <v>510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J137*273.60</f>
        <v>0</v>
      </c>
      <c r="L137" s="5"/>
    </row>
    <row r="138" spans="1:12" customHeight="1" ht="105" outlineLevel="4">
      <c r="A138" s="1"/>
      <c r="B138" s="1">
        <v>954594</v>
      </c>
      <c r="C138" s="1" t="s">
        <v>511</v>
      </c>
      <c r="D138" s="1">
        <v>694687891755</v>
      </c>
      <c r="E138" s="2" t="s">
        <v>512</v>
      </c>
      <c r="F138" s="2" t="s">
        <v>513</v>
      </c>
      <c r="G138" s="2" t="s">
        <v>27</v>
      </c>
      <c r="H138" s="2">
        <v>0</v>
      </c>
      <c r="I138" s="1">
        <v>0</v>
      </c>
      <c r="J138" s="3" t="s">
        <v>18</v>
      </c>
      <c r="K138" s="2" t="str">
        <f>J138*328.61</f>
        <v>0</v>
      </c>
      <c r="L138" s="5"/>
    </row>
    <row r="139" spans="1:12" customHeight="1" ht="105" outlineLevel="4">
      <c r="A139" s="1"/>
      <c r="B139" s="1">
        <v>954595</v>
      </c>
      <c r="C139" s="1" t="s">
        <v>514</v>
      </c>
      <c r="D139" s="1" t="s">
        <v>515</v>
      </c>
      <c r="E139" s="2" t="s">
        <v>516</v>
      </c>
      <c r="F139" s="2" t="s">
        <v>517</v>
      </c>
      <c r="G139" s="2" t="s">
        <v>152</v>
      </c>
      <c r="H139" s="2">
        <v>0</v>
      </c>
      <c r="I139" s="1">
        <v>0</v>
      </c>
      <c r="J139" s="3" t="s">
        <v>18</v>
      </c>
      <c r="K139" s="2" t="str">
        <f>J139*372.03</f>
        <v>0</v>
      </c>
      <c r="L139" s="5"/>
    </row>
    <row r="140" spans="1:12" customHeight="1" ht="105" outlineLevel="4">
      <c r="A140" s="1"/>
      <c r="B140" s="1">
        <v>954596</v>
      </c>
      <c r="C140" s="1" t="s">
        <v>518</v>
      </c>
      <c r="D140" s="1" t="s">
        <v>519</v>
      </c>
      <c r="E140" s="2" t="s">
        <v>520</v>
      </c>
      <c r="F140" s="2" t="s">
        <v>521</v>
      </c>
      <c r="G140" s="2" t="s">
        <v>152</v>
      </c>
      <c r="H140" s="2">
        <v>0</v>
      </c>
      <c r="I140" s="1">
        <v>0</v>
      </c>
      <c r="J140" s="3" t="s">
        <v>18</v>
      </c>
      <c r="K140" s="2" t="str">
        <f>J140*424.15</f>
        <v>0</v>
      </c>
      <c r="L140" s="5"/>
    </row>
    <row r="141" spans="1:12" customHeight="1" ht="105" outlineLevel="4">
      <c r="A141" s="1"/>
      <c r="B141" s="1">
        <v>954597</v>
      </c>
      <c r="C141" s="1" t="s">
        <v>522</v>
      </c>
      <c r="D141" s="1" t="s">
        <v>523</v>
      </c>
      <c r="E141" s="2" t="s">
        <v>524</v>
      </c>
      <c r="F141" s="2" t="s">
        <v>525</v>
      </c>
      <c r="G141" s="2">
        <v>10</v>
      </c>
      <c r="H141" s="2">
        <v>0</v>
      </c>
      <c r="I141" s="1">
        <v>0</v>
      </c>
      <c r="J141" s="3" t="s">
        <v>18</v>
      </c>
      <c r="K141" s="2" t="str">
        <f>J141*474.81</f>
        <v>0</v>
      </c>
      <c r="L141" s="5"/>
    </row>
    <row r="142" spans="1:12" customHeight="1" ht="105" outlineLevel="4">
      <c r="A142" s="1"/>
      <c r="B142" s="1">
        <v>954598</v>
      </c>
      <c r="C142" s="1" t="s">
        <v>526</v>
      </c>
      <c r="D142" s="1" t="s">
        <v>527</v>
      </c>
      <c r="E142" s="2" t="s">
        <v>528</v>
      </c>
      <c r="F142" s="2" t="s">
        <v>529</v>
      </c>
      <c r="G142" s="2" t="s">
        <v>152</v>
      </c>
      <c r="H142" s="2">
        <v>0</v>
      </c>
      <c r="I142" s="1">
        <v>0</v>
      </c>
      <c r="J142" s="3" t="s">
        <v>18</v>
      </c>
      <c r="K142" s="2" t="str">
        <f>J142*574.70</f>
        <v>0</v>
      </c>
      <c r="L142" s="5"/>
    </row>
    <row r="143" spans="1:12" customHeight="1" ht="105" outlineLevel="4">
      <c r="A143" s="1"/>
      <c r="B143" s="1">
        <v>954599</v>
      </c>
      <c r="C143" s="1" t="s">
        <v>530</v>
      </c>
      <c r="D143" s="1" t="s">
        <v>531</v>
      </c>
      <c r="E143" s="2" t="s">
        <v>532</v>
      </c>
      <c r="F143" s="2" t="s">
        <v>533</v>
      </c>
      <c r="G143" s="2" t="s">
        <v>27</v>
      </c>
      <c r="H143" s="2">
        <v>0</v>
      </c>
      <c r="I143" s="1">
        <v>0</v>
      </c>
      <c r="J143" s="3" t="s">
        <v>18</v>
      </c>
      <c r="K143" s="2" t="str">
        <f>J143*114.36</f>
        <v>0</v>
      </c>
      <c r="L143" s="5"/>
    </row>
    <row r="144" spans="1:12" customHeight="1" ht="105" outlineLevel="4">
      <c r="A144" s="1"/>
      <c r="B144" s="1">
        <v>954600</v>
      </c>
      <c r="C144" s="1" t="s">
        <v>534</v>
      </c>
      <c r="D144" s="1" t="s">
        <v>535</v>
      </c>
      <c r="E144" s="2" t="s">
        <v>536</v>
      </c>
      <c r="F144" s="2" t="s">
        <v>537</v>
      </c>
      <c r="G144" s="2" t="s">
        <v>52</v>
      </c>
      <c r="H144" s="2">
        <v>0</v>
      </c>
      <c r="I144" s="1">
        <v>0</v>
      </c>
      <c r="J144" s="3" t="s">
        <v>18</v>
      </c>
      <c r="K144" s="2" t="str">
        <f>J144*123.05</f>
        <v>0</v>
      </c>
      <c r="L144" s="5"/>
    </row>
    <row r="145" spans="1:12" customHeight="1" ht="105" outlineLevel="4">
      <c r="A145" s="1"/>
      <c r="B145" s="1">
        <v>954601</v>
      </c>
      <c r="C145" s="1" t="s">
        <v>538</v>
      </c>
      <c r="D145" s="1" t="s">
        <v>539</v>
      </c>
      <c r="E145" s="2" t="s">
        <v>540</v>
      </c>
      <c r="F145" s="2" t="s">
        <v>478</v>
      </c>
      <c r="G145" s="2" t="s">
        <v>52</v>
      </c>
      <c r="H145" s="2">
        <v>0</v>
      </c>
      <c r="I145" s="1">
        <v>0</v>
      </c>
      <c r="J145" s="3" t="s">
        <v>18</v>
      </c>
      <c r="K145" s="2" t="str">
        <f>J145*128.84</f>
        <v>0</v>
      </c>
      <c r="L145" s="5"/>
    </row>
    <row r="146" spans="1:12" customHeight="1" ht="105" outlineLevel="4">
      <c r="A146" s="1"/>
      <c r="B146" s="1">
        <v>954602</v>
      </c>
      <c r="C146" s="1" t="s">
        <v>541</v>
      </c>
      <c r="D146" s="1" t="s">
        <v>542</v>
      </c>
      <c r="E146" s="2" t="s">
        <v>543</v>
      </c>
      <c r="F146" s="2" t="s">
        <v>544</v>
      </c>
      <c r="G146" s="2" t="s">
        <v>52</v>
      </c>
      <c r="H146" s="2">
        <v>0</v>
      </c>
      <c r="I146" s="1">
        <v>0</v>
      </c>
      <c r="J146" s="3" t="s">
        <v>18</v>
      </c>
      <c r="K146" s="2" t="str">
        <f>J146*136.07</f>
        <v>0</v>
      </c>
      <c r="L146" s="5"/>
    </row>
    <row r="147" spans="1:12" customHeight="1" ht="105" outlineLevel="4">
      <c r="A147" s="1"/>
      <c r="B147" s="1">
        <v>954603</v>
      </c>
      <c r="C147" s="1" t="s">
        <v>545</v>
      </c>
      <c r="D147" s="1" t="s">
        <v>546</v>
      </c>
      <c r="E147" s="2" t="s">
        <v>547</v>
      </c>
      <c r="F147" s="2" t="s">
        <v>548</v>
      </c>
      <c r="G147" s="2" t="s">
        <v>52</v>
      </c>
      <c r="H147" s="2">
        <v>0</v>
      </c>
      <c r="I147" s="1">
        <v>0</v>
      </c>
      <c r="J147" s="3" t="s">
        <v>18</v>
      </c>
      <c r="K147" s="2" t="str">
        <f>J147*144.76</f>
        <v>0</v>
      </c>
      <c r="L147" s="5"/>
    </row>
    <row r="148" spans="1:12" customHeight="1" ht="105" outlineLevel="4">
      <c r="A148" s="1"/>
      <c r="B148" s="1">
        <v>954604</v>
      </c>
      <c r="C148" s="1" t="s">
        <v>549</v>
      </c>
      <c r="D148" s="1" t="s">
        <v>550</v>
      </c>
      <c r="E148" s="2" t="s">
        <v>551</v>
      </c>
      <c r="F148" s="2" t="s">
        <v>552</v>
      </c>
      <c r="G148" s="2" t="s">
        <v>152</v>
      </c>
      <c r="H148" s="2">
        <v>0</v>
      </c>
      <c r="I148" s="1">
        <v>0</v>
      </c>
      <c r="J148" s="3" t="s">
        <v>18</v>
      </c>
      <c r="K148" s="2" t="str">
        <f>J148*163.58</f>
        <v>0</v>
      </c>
      <c r="L148" s="5"/>
    </row>
    <row r="149" spans="1:12" customHeight="1" ht="105" outlineLevel="4">
      <c r="A149" s="1"/>
      <c r="B149" s="1">
        <v>954605</v>
      </c>
      <c r="C149" s="1" t="s">
        <v>553</v>
      </c>
      <c r="D149" s="1" t="s">
        <v>554</v>
      </c>
      <c r="E149" s="2" t="s">
        <v>555</v>
      </c>
      <c r="F149" s="2" t="s">
        <v>556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J149*183.85</f>
        <v>0</v>
      </c>
      <c r="L149" s="5"/>
    </row>
    <row r="150" spans="1:12" customHeight="1" ht="105" outlineLevel="4">
      <c r="A150" s="1"/>
      <c r="B150" s="1">
        <v>954606</v>
      </c>
      <c r="C150" s="1" t="s">
        <v>557</v>
      </c>
      <c r="D150" s="1" t="s">
        <v>558</v>
      </c>
      <c r="E150" s="2" t="s">
        <v>559</v>
      </c>
      <c r="F150" s="2" t="s">
        <v>498</v>
      </c>
      <c r="G150" s="2" t="s">
        <v>152</v>
      </c>
      <c r="H150" s="2">
        <v>0</v>
      </c>
      <c r="I150" s="1">
        <v>0</v>
      </c>
      <c r="J150" s="3" t="s">
        <v>18</v>
      </c>
      <c r="K150" s="2" t="str">
        <f>J150*205.56</f>
        <v>0</v>
      </c>
      <c r="L150" s="5"/>
    </row>
    <row r="151" spans="1:12" customHeight="1" ht="105" outlineLevel="4">
      <c r="A151" s="1"/>
      <c r="B151" s="1">
        <v>954607</v>
      </c>
      <c r="C151" s="1" t="s">
        <v>560</v>
      </c>
      <c r="D151" s="1" t="s">
        <v>561</v>
      </c>
      <c r="E151" s="2" t="s">
        <v>562</v>
      </c>
      <c r="F151" s="2" t="s">
        <v>563</v>
      </c>
      <c r="G151" s="2" t="s">
        <v>152</v>
      </c>
      <c r="H151" s="2">
        <v>0</v>
      </c>
      <c r="I151" s="1">
        <v>0</v>
      </c>
      <c r="J151" s="3" t="s">
        <v>18</v>
      </c>
      <c r="K151" s="2" t="str">
        <f>J151*240.30</f>
        <v>0</v>
      </c>
      <c r="L151" s="5"/>
    </row>
    <row r="152" spans="1:12" customHeight="1" ht="105" outlineLevel="4">
      <c r="A152" s="1"/>
      <c r="B152" s="1">
        <v>954608</v>
      </c>
      <c r="C152" s="1" t="s">
        <v>564</v>
      </c>
      <c r="D152" s="1" t="s">
        <v>565</v>
      </c>
      <c r="E152" s="2" t="s">
        <v>566</v>
      </c>
      <c r="F152" s="2" t="s">
        <v>567</v>
      </c>
      <c r="G152" s="2">
        <v>10</v>
      </c>
      <c r="H152" s="2">
        <v>0</v>
      </c>
      <c r="I152" s="1">
        <v>0</v>
      </c>
      <c r="J152" s="3" t="s">
        <v>18</v>
      </c>
      <c r="K152" s="2" t="str">
        <f>J152*270.70</f>
        <v>0</v>
      </c>
      <c r="L152" s="5"/>
    </row>
    <row r="153" spans="1:12" customHeight="1" ht="105" outlineLevel="4">
      <c r="A153" s="1"/>
      <c r="B153" s="1">
        <v>954609</v>
      </c>
      <c r="C153" s="1" t="s">
        <v>568</v>
      </c>
      <c r="D153" s="1" t="s">
        <v>569</v>
      </c>
      <c r="E153" s="2" t="s">
        <v>570</v>
      </c>
      <c r="F153" s="2" t="s">
        <v>571</v>
      </c>
      <c r="G153" s="2" t="s">
        <v>152</v>
      </c>
      <c r="H153" s="2">
        <v>0</v>
      </c>
      <c r="I153" s="1">
        <v>0</v>
      </c>
      <c r="J153" s="3" t="s">
        <v>18</v>
      </c>
      <c r="K153" s="2" t="str">
        <f>J153*286.62</f>
        <v>0</v>
      </c>
      <c r="L153" s="5"/>
    </row>
    <row r="154" spans="1:12" customHeight="1" ht="105" outlineLevel="4">
      <c r="A154" s="1"/>
      <c r="B154" s="1">
        <v>954610</v>
      </c>
      <c r="C154" s="1" t="s">
        <v>572</v>
      </c>
      <c r="D154" s="1" t="s">
        <v>573</v>
      </c>
      <c r="E154" s="2" t="s">
        <v>574</v>
      </c>
      <c r="F154" s="2" t="s">
        <v>575</v>
      </c>
      <c r="G154" s="2">
        <v>10</v>
      </c>
      <c r="H154" s="2">
        <v>0</v>
      </c>
      <c r="I154" s="1">
        <v>0</v>
      </c>
      <c r="J154" s="3" t="s">
        <v>18</v>
      </c>
      <c r="K154" s="2" t="str">
        <f>J154*338.74</f>
        <v>0</v>
      </c>
      <c r="L154" s="5"/>
    </row>
    <row r="155" spans="1:12" customHeight="1" ht="105" outlineLevel="4">
      <c r="A155" s="1"/>
      <c r="B155" s="1">
        <v>954611</v>
      </c>
      <c r="C155" s="1" t="s">
        <v>576</v>
      </c>
      <c r="D155" s="1" t="s">
        <v>577</v>
      </c>
      <c r="E155" s="2" t="s">
        <v>578</v>
      </c>
      <c r="F155" s="2" t="s">
        <v>579</v>
      </c>
      <c r="G155" s="2">
        <v>10</v>
      </c>
      <c r="H155" s="2">
        <v>0</v>
      </c>
      <c r="I155" s="1">
        <v>0</v>
      </c>
      <c r="J155" s="3" t="s">
        <v>18</v>
      </c>
      <c r="K155" s="2" t="str">
        <f>J155*387.96</f>
        <v>0</v>
      </c>
      <c r="L155" s="5"/>
    </row>
    <row r="156" spans="1:12" customHeight="1" ht="105" outlineLevel="4">
      <c r="A156" s="1"/>
      <c r="B156" s="1">
        <v>954612</v>
      </c>
      <c r="C156" s="1" t="s">
        <v>580</v>
      </c>
      <c r="D156" s="1" t="s">
        <v>581</v>
      </c>
      <c r="E156" s="2" t="s">
        <v>582</v>
      </c>
      <c r="F156" s="2" t="s">
        <v>583</v>
      </c>
      <c r="G156" s="2">
        <v>10</v>
      </c>
      <c r="H156" s="2">
        <v>0</v>
      </c>
      <c r="I156" s="1">
        <v>0</v>
      </c>
      <c r="J156" s="3" t="s">
        <v>18</v>
      </c>
      <c r="K156" s="2" t="str">
        <f>J156*434.28</f>
        <v>0</v>
      </c>
      <c r="L156" s="5"/>
    </row>
    <row r="157" spans="1:12" customHeight="1" ht="105" outlineLevel="4">
      <c r="A157" s="1"/>
      <c r="B157" s="1">
        <v>954613</v>
      </c>
      <c r="C157" s="1" t="s">
        <v>584</v>
      </c>
      <c r="D157" s="1" t="s">
        <v>585</v>
      </c>
      <c r="E157" s="2" t="s">
        <v>586</v>
      </c>
      <c r="F157" s="2" t="s">
        <v>587</v>
      </c>
      <c r="G157" s="2">
        <v>10</v>
      </c>
      <c r="H157" s="2">
        <v>0</v>
      </c>
      <c r="I157" s="1">
        <v>0</v>
      </c>
      <c r="J157" s="3" t="s">
        <v>18</v>
      </c>
      <c r="K157" s="2" t="str">
        <f>J157*486.39</f>
        <v>0</v>
      </c>
      <c r="L157" s="5"/>
    </row>
    <row r="158" spans="1:12" customHeight="1" ht="105" outlineLevel="4">
      <c r="A158" s="1"/>
      <c r="B158" s="1">
        <v>954614</v>
      </c>
      <c r="C158" s="1" t="s">
        <v>588</v>
      </c>
      <c r="D158" s="1" t="s">
        <v>589</v>
      </c>
      <c r="E158" s="2" t="s">
        <v>590</v>
      </c>
      <c r="F158" s="2" t="s">
        <v>591</v>
      </c>
      <c r="G158" s="2">
        <v>10</v>
      </c>
      <c r="H158" s="2">
        <v>0</v>
      </c>
      <c r="I158" s="1">
        <v>0</v>
      </c>
      <c r="J158" s="3" t="s">
        <v>18</v>
      </c>
      <c r="K158" s="2" t="str">
        <f>J158*590.62</f>
        <v>0</v>
      </c>
      <c r="L158" s="5"/>
    </row>
    <row r="159" spans="1:12" outlineLevel="1">
      <c r="A159" s="7" t="s">
        <v>592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5"/>
    </row>
    <row r="160" spans="1:12" outlineLevel="2">
      <c r="A160" s="8" t="s">
        <v>593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5"/>
    </row>
    <row r="161" spans="1:12" customHeight="1" ht="105" outlineLevel="4">
      <c r="A161" s="1"/>
      <c r="B161" s="1">
        <v>821604</v>
      </c>
      <c r="C161" s="1" t="s">
        <v>594</v>
      </c>
      <c r="D161" s="1" t="s">
        <v>595</v>
      </c>
      <c r="E161" s="2" t="s">
        <v>596</v>
      </c>
      <c r="F161" s="2" t="s">
        <v>597</v>
      </c>
      <c r="G161" s="2">
        <v>10</v>
      </c>
      <c r="H161" s="2" t="s">
        <v>17</v>
      </c>
      <c r="I161" s="1">
        <v>0</v>
      </c>
      <c r="J161" s="3" t="s">
        <v>598</v>
      </c>
      <c r="K161" s="2" t="str">
        <f>J161*268.00</f>
        <v>0</v>
      </c>
      <c r="L161" s="5"/>
    </row>
    <row r="162" spans="1:12" customHeight="1" ht="105" outlineLevel="4">
      <c r="A162" s="1"/>
      <c r="B162" s="1">
        <v>821605</v>
      </c>
      <c r="C162" s="1" t="s">
        <v>599</v>
      </c>
      <c r="D162" s="1" t="s">
        <v>600</v>
      </c>
      <c r="E162" s="2" t="s">
        <v>601</v>
      </c>
      <c r="F162" s="2" t="s">
        <v>602</v>
      </c>
      <c r="G162" s="2" t="s">
        <v>152</v>
      </c>
      <c r="H162" s="2" t="s">
        <v>17</v>
      </c>
      <c r="I162" s="1">
        <v>0</v>
      </c>
      <c r="J162" s="3" t="s">
        <v>598</v>
      </c>
      <c r="K162" s="2" t="str">
        <f>J162*258.00</f>
        <v>0</v>
      </c>
      <c r="L162" s="5"/>
    </row>
    <row r="163" spans="1:12" customHeight="1" ht="105" outlineLevel="4">
      <c r="A163" s="1"/>
      <c r="B163" s="1">
        <v>821606</v>
      </c>
      <c r="C163" s="1" t="s">
        <v>603</v>
      </c>
      <c r="D163" s="1" t="s">
        <v>604</v>
      </c>
      <c r="E163" s="2" t="s">
        <v>605</v>
      </c>
      <c r="F163" s="2" t="s">
        <v>160</v>
      </c>
      <c r="G163" s="2" t="s">
        <v>27</v>
      </c>
      <c r="H163" s="2" t="s">
        <v>97</v>
      </c>
      <c r="I163" s="1">
        <v>0</v>
      </c>
      <c r="J163" s="3" t="s">
        <v>598</v>
      </c>
      <c r="K163" s="2" t="str">
        <f>J163*282.00</f>
        <v>0</v>
      </c>
      <c r="L163" s="5"/>
    </row>
    <row r="164" spans="1:12" customHeight="1" ht="105" outlineLevel="4">
      <c r="A164" s="1"/>
      <c r="B164" s="1">
        <v>821607</v>
      </c>
      <c r="C164" s="1" t="s">
        <v>606</v>
      </c>
      <c r="D164" s="1" t="s">
        <v>607</v>
      </c>
      <c r="E164" s="2" t="s">
        <v>608</v>
      </c>
      <c r="F164" s="2" t="s">
        <v>609</v>
      </c>
      <c r="G164" s="2" t="s">
        <v>27</v>
      </c>
      <c r="H164" s="2" t="s">
        <v>17</v>
      </c>
      <c r="I164" s="1">
        <v>0</v>
      </c>
      <c r="J164" s="3" t="s">
        <v>598</v>
      </c>
      <c r="K164" s="2" t="str">
        <f>J164*318.00</f>
        <v>0</v>
      </c>
      <c r="L164" s="5"/>
    </row>
    <row r="165" spans="1:12" customHeight="1" ht="105" outlineLevel="4">
      <c r="A165" s="1"/>
      <c r="B165" s="1">
        <v>821608</v>
      </c>
      <c r="C165" s="1" t="s">
        <v>610</v>
      </c>
      <c r="D165" s="1" t="s">
        <v>611</v>
      </c>
      <c r="E165" s="2" t="s">
        <v>612</v>
      </c>
      <c r="F165" s="2" t="s">
        <v>613</v>
      </c>
      <c r="G165" s="2" t="s">
        <v>27</v>
      </c>
      <c r="H165" s="2" t="s">
        <v>17</v>
      </c>
      <c r="I165" s="1">
        <v>0</v>
      </c>
      <c r="J165" s="3" t="s">
        <v>598</v>
      </c>
      <c r="K165" s="2" t="str">
        <f>J165*395.00</f>
        <v>0</v>
      </c>
      <c r="L165" s="5"/>
    </row>
    <row r="166" spans="1:12" customHeight="1" ht="105" outlineLevel="4">
      <c r="A166" s="1"/>
      <c r="B166" s="1">
        <v>821609</v>
      </c>
      <c r="C166" s="1" t="s">
        <v>614</v>
      </c>
      <c r="D166" s="1" t="s">
        <v>615</v>
      </c>
      <c r="E166" s="2" t="s">
        <v>616</v>
      </c>
      <c r="F166" s="2" t="s">
        <v>617</v>
      </c>
      <c r="G166" s="2">
        <v>9</v>
      </c>
      <c r="H166" s="2" t="s">
        <v>17</v>
      </c>
      <c r="I166" s="1">
        <v>0</v>
      </c>
      <c r="J166" s="3" t="s">
        <v>598</v>
      </c>
      <c r="K166" s="2" t="str">
        <f>J166*406.00</f>
        <v>0</v>
      </c>
      <c r="L166" s="5"/>
    </row>
    <row r="167" spans="1:12" customHeight="1" ht="105" outlineLevel="4">
      <c r="A167" s="1"/>
      <c r="B167" s="1">
        <v>821610</v>
      </c>
      <c r="C167" s="1" t="s">
        <v>618</v>
      </c>
      <c r="D167" s="1" t="s">
        <v>619</v>
      </c>
      <c r="E167" s="2" t="s">
        <v>620</v>
      </c>
      <c r="F167" s="2" t="s">
        <v>621</v>
      </c>
      <c r="G167" s="2" t="s">
        <v>152</v>
      </c>
      <c r="H167" s="2" t="s">
        <v>17</v>
      </c>
      <c r="I167" s="1">
        <v>0</v>
      </c>
      <c r="J167" s="3" t="s">
        <v>598</v>
      </c>
      <c r="K167" s="2" t="str">
        <f>J167*449.00</f>
        <v>0</v>
      </c>
      <c r="L167" s="5"/>
    </row>
    <row r="168" spans="1:12" customHeight="1" ht="105" outlineLevel="4">
      <c r="A168" s="1"/>
      <c r="B168" s="1">
        <v>821611</v>
      </c>
      <c r="C168" s="1" t="s">
        <v>622</v>
      </c>
      <c r="D168" s="1" t="s">
        <v>623</v>
      </c>
      <c r="E168" s="2" t="s">
        <v>624</v>
      </c>
      <c r="F168" s="2" t="s">
        <v>625</v>
      </c>
      <c r="G168" s="2">
        <v>8</v>
      </c>
      <c r="H168" s="2" t="s">
        <v>52</v>
      </c>
      <c r="I168" s="1">
        <v>0</v>
      </c>
      <c r="J168" s="3" t="s">
        <v>598</v>
      </c>
      <c r="K168" s="2" t="str">
        <f>J168*517.00</f>
        <v>0</v>
      </c>
      <c r="L168" s="5"/>
    </row>
    <row r="169" spans="1:12" outlineLevel="2">
      <c r="A169" s="8" t="s">
        <v>626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5"/>
    </row>
    <row r="170" spans="1:12" customHeight="1" ht="105" outlineLevel="4">
      <c r="A170" s="1"/>
      <c r="B170" s="1">
        <v>821629</v>
      </c>
      <c r="C170" s="1" t="s">
        <v>627</v>
      </c>
      <c r="D170" s="1" t="s">
        <v>628</v>
      </c>
      <c r="E170" s="2" t="s">
        <v>629</v>
      </c>
      <c r="F170" s="2" t="s">
        <v>249</v>
      </c>
      <c r="G170" s="2" t="s">
        <v>17</v>
      </c>
      <c r="H170" s="2">
        <v>0</v>
      </c>
      <c r="I170" s="1">
        <v>0</v>
      </c>
      <c r="J170" s="3" t="s">
        <v>598</v>
      </c>
      <c r="K170" s="2" t="str">
        <f>J170*161.01</f>
        <v>0</v>
      </c>
      <c r="L170" s="5"/>
    </row>
    <row r="171" spans="1:12" customHeight="1" ht="105" outlineLevel="4">
      <c r="A171" s="1"/>
      <c r="B171" s="1">
        <v>821630</v>
      </c>
      <c r="C171" s="1" t="s">
        <v>630</v>
      </c>
      <c r="D171" s="1" t="s">
        <v>631</v>
      </c>
      <c r="E171" s="2" t="s">
        <v>632</v>
      </c>
      <c r="F171" s="2" t="s">
        <v>387</v>
      </c>
      <c r="G171" s="2" t="s">
        <v>17</v>
      </c>
      <c r="H171" s="2">
        <v>0</v>
      </c>
      <c r="I171" s="1">
        <v>0</v>
      </c>
      <c r="J171" s="3" t="s">
        <v>598</v>
      </c>
      <c r="K171" s="2" t="str">
        <f>J171*176.50</f>
        <v>0</v>
      </c>
      <c r="L171" s="5"/>
    </row>
    <row r="172" spans="1:12" customHeight="1" ht="105" outlineLevel="4">
      <c r="A172" s="1"/>
      <c r="B172" s="1">
        <v>821631</v>
      </c>
      <c r="C172" s="1" t="s">
        <v>633</v>
      </c>
      <c r="D172" s="1" t="s">
        <v>634</v>
      </c>
      <c r="E172" s="2" t="s">
        <v>635</v>
      </c>
      <c r="F172" s="2" t="s">
        <v>636</v>
      </c>
      <c r="G172" s="2" t="s">
        <v>52</v>
      </c>
      <c r="H172" s="2">
        <v>0</v>
      </c>
      <c r="I172" s="1">
        <v>0</v>
      </c>
      <c r="J172" s="3" t="s">
        <v>598</v>
      </c>
      <c r="K172" s="2" t="str">
        <f>J172*193.53</f>
        <v>0</v>
      </c>
      <c r="L172" s="5"/>
    </row>
    <row r="173" spans="1:12" customHeight="1" ht="105" outlineLevel="4">
      <c r="A173" s="1"/>
      <c r="B173" s="1">
        <v>821632</v>
      </c>
      <c r="C173" s="1" t="s">
        <v>637</v>
      </c>
      <c r="D173" s="1" t="s">
        <v>638</v>
      </c>
      <c r="E173" s="2" t="s">
        <v>639</v>
      </c>
      <c r="F173" s="2" t="s">
        <v>640</v>
      </c>
      <c r="G173" s="2" t="s">
        <v>52</v>
      </c>
      <c r="H173" s="2">
        <v>0</v>
      </c>
      <c r="I173" s="1">
        <v>0</v>
      </c>
      <c r="J173" s="3" t="s">
        <v>598</v>
      </c>
      <c r="K173" s="2" t="str">
        <f>J173*227.59</f>
        <v>0</v>
      </c>
      <c r="L173" s="5"/>
    </row>
    <row r="174" spans="1:12" customHeight="1" ht="105" outlineLevel="4">
      <c r="A174" s="1"/>
      <c r="B174" s="1">
        <v>821633</v>
      </c>
      <c r="C174" s="1" t="s">
        <v>641</v>
      </c>
      <c r="D174" s="1" t="s">
        <v>642</v>
      </c>
      <c r="E174" s="2" t="s">
        <v>643</v>
      </c>
      <c r="F174" s="2" t="s">
        <v>644</v>
      </c>
      <c r="G174" s="2" t="s">
        <v>27</v>
      </c>
      <c r="H174" s="2">
        <v>0</v>
      </c>
      <c r="I174" s="1">
        <v>0</v>
      </c>
      <c r="J174" s="3" t="s">
        <v>598</v>
      </c>
      <c r="K174" s="2" t="str">
        <f>J174*261.65</f>
        <v>0</v>
      </c>
      <c r="L174" s="5"/>
    </row>
    <row r="175" spans="1:12" customHeight="1" ht="105" outlineLevel="4">
      <c r="A175" s="1"/>
      <c r="B175" s="1">
        <v>821634</v>
      </c>
      <c r="C175" s="1" t="s">
        <v>645</v>
      </c>
      <c r="D175" s="1" t="s">
        <v>646</v>
      </c>
      <c r="E175" s="2" t="s">
        <v>647</v>
      </c>
      <c r="F175" s="2" t="s">
        <v>648</v>
      </c>
      <c r="G175" s="2" t="s">
        <v>52</v>
      </c>
      <c r="H175" s="2">
        <v>0</v>
      </c>
      <c r="I175" s="1">
        <v>0</v>
      </c>
      <c r="J175" s="3" t="s">
        <v>598</v>
      </c>
      <c r="K175" s="2" t="str">
        <f>J175*297.26</f>
        <v>0</v>
      </c>
      <c r="L175" s="5"/>
    </row>
    <row r="176" spans="1:12" customHeight="1" ht="105" outlineLevel="4">
      <c r="A176" s="1"/>
      <c r="B176" s="1">
        <v>821635</v>
      </c>
      <c r="C176" s="1" t="s">
        <v>649</v>
      </c>
      <c r="D176" s="1" t="s">
        <v>650</v>
      </c>
      <c r="E176" s="2" t="s">
        <v>651</v>
      </c>
      <c r="F176" s="2" t="s">
        <v>652</v>
      </c>
      <c r="G176" s="2" t="s">
        <v>27</v>
      </c>
      <c r="H176" s="2">
        <v>0</v>
      </c>
      <c r="I176" s="1">
        <v>0</v>
      </c>
      <c r="J176" s="3" t="s">
        <v>598</v>
      </c>
      <c r="K176" s="2" t="str">
        <f>J176*346.80</f>
        <v>0</v>
      </c>
      <c r="L176" s="5"/>
    </row>
    <row r="177" spans="1:12" customHeight="1" ht="105" outlineLevel="4">
      <c r="A177" s="1"/>
      <c r="B177" s="1">
        <v>823105</v>
      </c>
      <c r="C177" s="1" t="s">
        <v>653</v>
      </c>
      <c r="D177" s="1" t="s">
        <v>654</v>
      </c>
      <c r="E177" s="2" t="s">
        <v>655</v>
      </c>
      <c r="F177" s="2" t="s">
        <v>656</v>
      </c>
      <c r="G177" s="2" t="s">
        <v>27</v>
      </c>
      <c r="H177" s="2">
        <v>0</v>
      </c>
      <c r="I177" s="1">
        <v>0</v>
      </c>
      <c r="J177" s="3" t="s">
        <v>598</v>
      </c>
      <c r="K177" s="2" t="str">
        <f>J177*431.95</f>
        <v>0</v>
      </c>
      <c r="L177" s="5"/>
    </row>
    <row r="178" spans="1:12" outlineLevel="2">
      <c r="A178" s="8" t="s">
        <v>657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5"/>
    </row>
    <row r="179" spans="1:12" customHeight="1" ht="105" outlineLevel="4">
      <c r="A179" s="1"/>
      <c r="B179" s="1">
        <v>824882</v>
      </c>
      <c r="C179" s="1" t="s">
        <v>658</v>
      </c>
      <c r="D179" s="1" t="s">
        <v>659</v>
      </c>
      <c r="E179" s="2" t="s">
        <v>660</v>
      </c>
      <c r="F179" s="2" t="s">
        <v>265</v>
      </c>
      <c r="G179" s="2" t="s">
        <v>152</v>
      </c>
      <c r="H179" s="2">
        <v>0</v>
      </c>
      <c r="I179" s="1">
        <v>0</v>
      </c>
      <c r="J179" s="3" t="s">
        <v>18</v>
      </c>
      <c r="K179" s="2" t="str">
        <f>J179*397.89</f>
        <v>0</v>
      </c>
      <c r="L179" s="5"/>
    </row>
    <row r="180" spans="1:12" customHeight="1" ht="105" outlineLevel="4">
      <c r="A180" s="1"/>
      <c r="B180" s="1">
        <v>824883</v>
      </c>
      <c r="C180" s="1" t="s">
        <v>661</v>
      </c>
      <c r="D180" s="1" t="s">
        <v>662</v>
      </c>
      <c r="E180" s="2" t="s">
        <v>663</v>
      </c>
      <c r="F180" s="2" t="s">
        <v>664</v>
      </c>
      <c r="G180" s="2">
        <v>10</v>
      </c>
      <c r="H180" s="2">
        <v>0</v>
      </c>
      <c r="I180" s="1">
        <v>0</v>
      </c>
      <c r="J180" s="3" t="s">
        <v>18</v>
      </c>
      <c r="K180" s="2" t="str">
        <f>J180*486.14</f>
        <v>0</v>
      </c>
      <c r="L180" s="5"/>
    </row>
    <row r="181" spans="1:12" customHeight="1" ht="105" outlineLevel="4">
      <c r="A181" s="1"/>
      <c r="B181" s="1">
        <v>824884</v>
      </c>
      <c r="C181" s="1" t="s">
        <v>665</v>
      </c>
      <c r="D181" s="1" t="s">
        <v>666</v>
      </c>
      <c r="E181" s="2" t="s">
        <v>667</v>
      </c>
      <c r="F181" s="2" t="s">
        <v>668</v>
      </c>
      <c r="G181" s="2">
        <v>4</v>
      </c>
      <c r="H181" s="2">
        <v>0</v>
      </c>
      <c r="I181" s="1">
        <v>0</v>
      </c>
      <c r="J181" s="3" t="s">
        <v>18</v>
      </c>
      <c r="K181" s="2" t="str">
        <f>J181*634.77</f>
        <v>0</v>
      </c>
      <c r="L181" s="5"/>
    </row>
    <row r="182" spans="1:12" customHeight="1" ht="105" outlineLevel="4">
      <c r="A182" s="1"/>
      <c r="B182" s="1">
        <v>824885</v>
      </c>
      <c r="C182" s="1" t="s">
        <v>669</v>
      </c>
      <c r="D182" s="1" t="s">
        <v>670</v>
      </c>
      <c r="E182" s="2" t="s">
        <v>671</v>
      </c>
      <c r="F182" s="2" t="s">
        <v>672</v>
      </c>
      <c r="G182" s="2">
        <v>4</v>
      </c>
      <c r="H182" s="2">
        <v>0</v>
      </c>
      <c r="I182" s="1">
        <v>0</v>
      </c>
      <c r="J182" s="3" t="s">
        <v>18</v>
      </c>
      <c r="K182" s="2" t="str">
        <f>J182*405.63</f>
        <v>0</v>
      </c>
      <c r="L182" s="5"/>
    </row>
    <row r="183" spans="1:12" customHeight="1" ht="105" outlineLevel="4">
      <c r="A183" s="1"/>
      <c r="B183" s="1">
        <v>824886</v>
      </c>
      <c r="C183" s="1" t="s">
        <v>673</v>
      </c>
      <c r="D183" s="1" t="s">
        <v>674</v>
      </c>
      <c r="E183" s="2" t="s">
        <v>675</v>
      </c>
      <c r="F183" s="2" t="s">
        <v>676</v>
      </c>
      <c r="G183" s="2">
        <v>2</v>
      </c>
      <c r="H183" s="2">
        <v>0</v>
      </c>
      <c r="I183" s="1">
        <v>0</v>
      </c>
      <c r="J183" s="3" t="s">
        <v>18</v>
      </c>
      <c r="K183" s="2" t="str">
        <f>J183*469.11</f>
        <v>0</v>
      </c>
      <c r="L183" s="5"/>
    </row>
    <row r="184" spans="1:12" customHeight="1" ht="105" outlineLevel="4">
      <c r="A184" s="1"/>
      <c r="B184" s="1">
        <v>824887</v>
      </c>
      <c r="C184" s="1" t="s">
        <v>677</v>
      </c>
      <c r="D184" s="1" t="s">
        <v>678</v>
      </c>
      <c r="E184" s="2" t="s">
        <v>679</v>
      </c>
      <c r="F184" s="2" t="s">
        <v>680</v>
      </c>
      <c r="G184" s="2">
        <v>4</v>
      </c>
      <c r="H184" s="2">
        <v>0</v>
      </c>
      <c r="I184" s="1">
        <v>0</v>
      </c>
      <c r="J184" s="3" t="s">
        <v>18</v>
      </c>
      <c r="K184" s="2" t="str">
        <f>J184*639.42</f>
        <v>0</v>
      </c>
      <c r="L184" s="5"/>
    </row>
    <row r="185" spans="1:12" customHeight="1" ht="105" outlineLevel="4">
      <c r="A185" s="1"/>
      <c r="B185" s="1">
        <v>825376</v>
      </c>
      <c r="C185" s="1" t="s">
        <v>681</v>
      </c>
      <c r="D185" s="1" t="s">
        <v>682</v>
      </c>
      <c r="E185" s="2" t="s">
        <v>683</v>
      </c>
      <c r="F185" s="2" t="s">
        <v>684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J185*153.27</f>
        <v>0</v>
      </c>
      <c r="L185" s="5"/>
    </row>
    <row r="186" spans="1:12" customHeight="1" ht="105" outlineLevel="4">
      <c r="A186" s="1"/>
      <c r="B186" s="1">
        <v>825377</v>
      </c>
      <c r="C186" s="1" t="s">
        <v>685</v>
      </c>
      <c r="D186" s="1" t="s">
        <v>686</v>
      </c>
      <c r="E186" s="2" t="s">
        <v>687</v>
      </c>
      <c r="F186" s="2" t="s">
        <v>688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J186*191.98</f>
        <v>0</v>
      </c>
      <c r="L186" s="5"/>
    </row>
    <row r="187" spans="1:12" customHeight="1" ht="105" outlineLevel="4">
      <c r="A187" s="1"/>
      <c r="B187" s="1">
        <v>825378</v>
      </c>
      <c r="C187" s="1" t="s">
        <v>689</v>
      </c>
      <c r="D187" s="1" t="s">
        <v>690</v>
      </c>
      <c r="E187" s="2" t="s">
        <v>691</v>
      </c>
      <c r="F187" s="2" t="s">
        <v>692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J187*226.04</f>
        <v>0</v>
      </c>
      <c r="L187" s="5"/>
    </row>
    <row r="188" spans="1:12" customHeight="1" ht="105" outlineLevel="4">
      <c r="A188" s="1"/>
      <c r="B188" s="1">
        <v>825379</v>
      </c>
      <c r="C188" s="1" t="s">
        <v>693</v>
      </c>
      <c r="D188" s="1" t="s">
        <v>694</v>
      </c>
      <c r="E188" s="2" t="s">
        <v>695</v>
      </c>
      <c r="F188" s="2" t="s">
        <v>636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J188*193.53</f>
        <v>0</v>
      </c>
      <c r="L188" s="5"/>
    </row>
    <row r="189" spans="1:12" outlineLevel="2">
      <c r="A189" s="8" t="s">
        <v>696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5"/>
    </row>
    <row r="190" spans="1:12" customHeight="1" ht="105" outlineLevel="4">
      <c r="A190" s="1"/>
      <c r="B190" s="1">
        <v>821612</v>
      </c>
      <c r="C190" s="1" t="s">
        <v>697</v>
      </c>
      <c r="D190" s="1" t="s">
        <v>698</v>
      </c>
      <c r="E190" s="2" t="s">
        <v>699</v>
      </c>
      <c r="F190" s="2" t="s">
        <v>700</v>
      </c>
      <c r="G190" s="2">
        <v>10</v>
      </c>
      <c r="H190" s="2" t="s">
        <v>17</v>
      </c>
      <c r="I190" s="1">
        <v>0</v>
      </c>
      <c r="J190" s="3" t="s">
        <v>18</v>
      </c>
      <c r="K190" s="2" t="str">
        <f>J190*114.00</f>
        <v>0</v>
      </c>
      <c r="L190" s="5"/>
    </row>
    <row r="191" spans="1:12" customHeight="1" ht="105" outlineLevel="4">
      <c r="A191" s="1"/>
      <c r="B191" s="1">
        <v>821613</v>
      </c>
      <c r="C191" s="1" t="s">
        <v>701</v>
      </c>
      <c r="D191" s="1" t="s">
        <v>702</v>
      </c>
      <c r="E191" s="2" t="s">
        <v>703</v>
      </c>
      <c r="F191" s="2" t="s">
        <v>704</v>
      </c>
      <c r="G191" s="2" t="s">
        <v>27</v>
      </c>
      <c r="H191" s="2" t="s">
        <v>17</v>
      </c>
      <c r="I191" s="1">
        <v>0</v>
      </c>
      <c r="J191" s="3" t="s">
        <v>18</v>
      </c>
      <c r="K191" s="2" t="str">
        <f>J191*119.00</f>
        <v>0</v>
      </c>
      <c r="L191" s="5"/>
    </row>
    <row r="192" spans="1:12" customHeight="1" ht="105" outlineLevel="4">
      <c r="A192" s="1"/>
      <c r="B192" s="1">
        <v>821614</v>
      </c>
      <c r="C192" s="1" t="s">
        <v>705</v>
      </c>
      <c r="D192" s="1" t="s">
        <v>706</v>
      </c>
      <c r="E192" s="2" t="s">
        <v>707</v>
      </c>
      <c r="F192" s="2" t="s">
        <v>708</v>
      </c>
      <c r="G192" s="2" t="s">
        <v>27</v>
      </c>
      <c r="H192" s="2" t="s">
        <v>17</v>
      </c>
      <c r="I192" s="1">
        <v>0</v>
      </c>
      <c r="J192" s="3" t="s">
        <v>18</v>
      </c>
      <c r="K192" s="2" t="str">
        <f>J192*126.00</f>
        <v>0</v>
      </c>
      <c r="L192" s="5"/>
    </row>
    <row r="193" spans="1:12" customHeight="1" ht="105" outlineLevel="4">
      <c r="A193" s="1"/>
      <c r="B193" s="1">
        <v>821615</v>
      </c>
      <c r="C193" s="1" t="s">
        <v>709</v>
      </c>
      <c r="D193" s="1" t="s">
        <v>710</v>
      </c>
      <c r="E193" s="2" t="s">
        <v>711</v>
      </c>
      <c r="F193" s="2" t="s">
        <v>712</v>
      </c>
      <c r="G193" s="2" t="s">
        <v>27</v>
      </c>
      <c r="H193" s="2" t="s">
        <v>17</v>
      </c>
      <c r="I193" s="1">
        <v>0</v>
      </c>
      <c r="J193" s="3" t="s">
        <v>18</v>
      </c>
      <c r="K193" s="2" t="str">
        <f>J193*156.00</f>
        <v>0</v>
      </c>
      <c r="L193" s="5"/>
    </row>
    <row r="194" spans="1:12" customHeight="1" ht="105" outlineLevel="4">
      <c r="A194" s="1"/>
      <c r="B194" s="1">
        <v>821616</v>
      </c>
      <c r="C194" s="1" t="s">
        <v>713</v>
      </c>
      <c r="D194" s="1" t="s">
        <v>714</v>
      </c>
      <c r="E194" s="2" t="s">
        <v>715</v>
      </c>
      <c r="F194" s="2" t="s">
        <v>716</v>
      </c>
      <c r="G194" s="2" t="s">
        <v>27</v>
      </c>
      <c r="H194" s="2" t="s">
        <v>17</v>
      </c>
      <c r="I194" s="1">
        <v>0</v>
      </c>
      <c r="J194" s="3" t="s">
        <v>18</v>
      </c>
      <c r="K194" s="2" t="str">
        <f>J194*153.00</f>
        <v>0</v>
      </c>
      <c r="L194" s="5"/>
    </row>
    <row r="195" spans="1:12" customHeight="1" ht="105" outlineLevel="4">
      <c r="A195" s="1"/>
      <c r="B195" s="1">
        <v>821617</v>
      </c>
      <c r="C195" s="1" t="s">
        <v>717</v>
      </c>
      <c r="D195" s="1" t="s">
        <v>718</v>
      </c>
      <c r="E195" s="2" t="s">
        <v>719</v>
      </c>
      <c r="F195" s="2" t="s">
        <v>192</v>
      </c>
      <c r="G195" s="2" t="s">
        <v>52</v>
      </c>
      <c r="H195" s="2" t="s">
        <v>17</v>
      </c>
      <c r="I195" s="1">
        <v>0</v>
      </c>
      <c r="J195" s="3" t="s">
        <v>18</v>
      </c>
      <c r="K195" s="2" t="str">
        <f>J195*195.00</f>
        <v>0</v>
      </c>
      <c r="L195" s="5"/>
    </row>
    <row r="196" spans="1:12" customHeight="1" ht="105" outlineLevel="4">
      <c r="A196" s="1"/>
      <c r="B196" s="1">
        <v>821618</v>
      </c>
      <c r="C196" s="1" t="s">
        <v>720</v>
      </c>
      <c r="D196" s="1" t="s">
        <v>721</v>
      </c>
      <c r="E196" s="2" t="s">
        <v>722</v>
      </c>
      <c r="F196" s="2" t="s">
        <v>723</v>
      </c>
      <c r="G196" s="2" t="s">
        <v>152</v>
      </c>
      <c r="H196" s="2" t="s">
        <v>17</v>
      </c>
      <c r="I196" s="1">
        <v>0</v>
      </c>
      <c r="J196" s="3" t="s">
        <v>18</v>
      </c>
      <c r="K196" s="2" t="str">
        <f>J196*221.00</f>
        <v>0</v>
      </c>
      <c r="L196" s="5"/>
    </row>
    <row r="197" spans="1:12" customHeight="1" ht="105" outlineLevel="4">
      <c r="A197" s="1"/>
      <c r="B197" s="1">
        <v>821619</v>
      </c>
      <c r="C197" s="1" t="s">
        <v>724</v>
      </c>
      <c r="D197" s="1" t="s">
        <v>725</v>
      </c>
      <c r="E197" s="2" t="s">
        <v>726</v>
      </c>
      <c r="F197" s="2" t="s">
        <v>200</v>
      </c>
      <c r="G197" s="2">
        <v>7</v>
      </c>
      <c r="H197" s="2" t="s">
        <v>27</v>
      </c>
      <c r="I197" s="1">
        <v>0</v>
      </c>
      <c r="J197" s="3" t="s">
        <v>18</v>
      </c>
      <c r="K197" s="2" t="str">
        <f>J197*254.00</f>
        <v>0</v>
      </c>
      <c r="L197" s="5"/>
    </row>
    <row r="198" spans="1:12" customHeight="1" ht="105" outlineLevel="4">
      <c r="A198" s="1"/>
      <c r="B198" s="1">
        <v>821620</v>
      </c>
      <c r="C198" s="1" t="s">
        <v>727</v>
      </c>
      <c r="D198" s="1" t="s">
        <v>728</v>
      </c>
      <c r="E198" s="2" t="s">
        <v>729</v>
      </c>
      <c r="F198" s="2" t="s">
        <v>730</v>
      </c>
      <c r="G198" s="2" t="s">
        <v>152</v>
      </c>
      <c r="H198" s="2" t="s">
        <v>17</v>
      </c>
      <c r="I198" s="1">
        <v>0</v>
      </c>
      <c r="J198" s="3" t="s">
        <v>18</v>
      </c>
      <c r="K198" s="2" t="str">
        <f>J198*129.00</f>
        <v>0</v>
      </c>
      <c r="L198" s="5"/>
    </row>
    <row r="199" spans="1:12" customHeight="1" ht="105" outlineLevel="4">
      <c r="A199" s="1"/>
      <c r="B199" s="1">
        <v>821621</v>
      </c>
      <c r="C199" s="1" t="s">
        <v>731</v>
      </c>
      <c r="D199" s="1" t="s">
        <v>732</v>
      </c>
      <c r="E199" s="2" t="s">
        <v>733</v>
      </c>
      <c r="F199" s="2" t="s">
        <v>734</v>
      </c>
      <c r="G199" s="2" t="s">
        <v>152</v>
      </c>
      <c r="H199" s="2" t="s">
        <v>52</v>
      </c>
      <c r="I199" s="1">
        <v>0</v>
      </c>
      <c r="J199" s="3" t="s">
        <v>18</v>
      </c>
      <c r="K199" s="2" t="str">
        <f>J199*137.00</f>
        <v>0</v>
      </c>
      <c r="L199" s="5"/>
    </row>
    <row r="200" spans="1:12" customHeight="1" ht="105" outlineLevel="4">
      <c r="A200" s="1"/>
      <c r="B200" s="1">
        <v>821622</v>
      </c>
      <c r="C200" s="1" t="s">
        <v>735</v>
      </c>
      <c r="D200" s="1" t="s">
        <v>736</v>
      </c>
      <c r="E200" s="2" t="s">
        <v>737</v>
      </c>
      <c r="F200" s="2" t="s">
        <v>738</v>
      </c>
      <c r="G200" s="2" t="s">
        <v>27</v>
      </c>
      <c r="H200" s="2" t="s">
        <v>17</v>
      </c>
      <c r="I200" s="1">
        <v>0</v>
      </c>
      <c r="J200" s="3" t="s">
        <v>18</v>
      </c>
      <c r="K200" s="2" t="str">
        <f>J200*140.00</f>
        <v>0</v>
      </c>
      <c r="L200" s="5"/>
    </row>
    <row r="201" spans="1:12" customHeight="1" ht="105" outlineLevel="4">
      <c r="A201" s="1"/>
      <c r="B201" s="1">
        <v>821623</v>
      </c>
      <c r="C201" s="1" t="s">
        <v>739</v>
      </c>
      <c r="D201" s="1" t="s">
        <v>740</v>
      </c>
      <c r="E201" s="2" t="s">
        <v>741</v>
      </c>
      <c r="F201" s="2" t="s">
        <v>742</v>
      </c>
      <c r="G201" s="2" t="s">
        <v>52</v>
      </c>
      <c r="H201" s="2" t="s">
        <v>17</v>
      </c>
      <c r="I201" s="1">
        <v>0</v>
      </c>
      <c r="J201" s="3" t="s">
        <v>18</v>
      </c>
      <c r="K201" s="2" t="str">
        <f>J201*139.00</f>
        <v>0</v>
      </c>
      <c r="L201" s="5"/>
    </row>
    <row r="202" spans="1:12" customHeight="1" ht="105" outlineLevel="4">
      <c r="A202" s="1"/>
      <c r="B202" s="1">
        <v>821624</v>
      </c>
      <c r="C202" s="1" t="s">
        <v>743</v>
      </c>
      <c r="D202" s="1" t="s">
        <v>744</v>
      </c>
      <c r="E202" s="2" t="s">
        <v>745</v>
      </c>
      <c r="F202" s="2" t="s">
        <v>746</v>
      </c>
      <c r="G202" s="2" t="s">
        <v>27</v>
      </c>
      <c r="H202" s="2" t="s">
        <v>17</v>
      </c>
      <c r="I202" s="1">
        <v>0</v>
      </c>
      <c r="J202" s="3" t="s">
        <v>18</v>
      </c>
      <c r="K202" s="2" t="str">
        <f>J202*158.00</f>
        <v>0</v>
      </c>
      <c r="L202" s="5"/>
    </row>
    <row r="203" spans="1:12" customHeight="1" ht="105" outlineLevel="4">
      <c r="A203" s="1"/>
      <c r="B203" s="1">
        <v>821625</v>
      </c>
      <c r="C203" s="1" t="s">
        <v>747</v>
      </c>
      <c r="D203" s="1" t="s">
        <v>748</v>
      </c>
      <c r="E203" s="2" t="s">
        <v>749</v>
      </c>
      <c r="F203" s="2" t="s">
        <v>750</v>
      </c>
      <c r="G203" s="2" t="s">
        <v>27</v>
      </c>
      <c r="H203" s="2" t="s">
        <v>17</v>
      </c>
      <c r="I203" s="1">
        <v>0</v>
      </c>
      <c r="J203" s="3" t="s">
        <v>18</v>
      </c>
      <c r="K203" s="2" t="str">
        <f>J203*198.00</f>
        <v>0</v>
      </c>
      <c r="L203" s="5"/>
    </row>
    <row r="204" spans="1:12" customHeight="1" ht="105" outlineLevel="4">
      <c r="A204" s="1"/>
      <c r="B204" s="1">
        <v>821626</v>
      </c>
      <c r="C204" s="1" t="s">
        <v>751</v>
      </c>
      <c r="D204" s="1" t="s">
        <v>752</v>
      </c>
      <c r="E204" s="2" t="s">
        <v>753</v>
      </c>
      <c r="F204" s="2" t="s">
        <v>754</v>
      </c>
      <c r="G204" s="2" t="s">
        <v>152</v>
      </c>
      <c r="H204" s="2" t="s">
        <v>52</v>
      </c>
      <c r="I204" s="1">
        <v>0</v>
      </c>
      <c r="J204" s="3" t="s">
        <v>18</v>
      </c>
      <c r="K204" s="2" t="str">
        <f>J204*222.00</f>
        <v>0</v>
      </c>
      <c r="L204" s="5"/>
    </row>
    <row r="205" spans="1:12" customHeight="1" ht="105" outlineLevel="4">
      <c r="A205" s="1"/>
      <c r="B205" s="1">
        <v>821627</v>
      </c>
      <c r="C205" s="1" t="s">
        <v>755</v>
      </c>
      <c r="D205" s="1" t="s">
        <v>756</v>
      </c>
      <c r="E205" s="2" t="s">
        <v>757</v>
      </c>
      <c r="F205" s="2" t="s">
        <v>758</v>
      </c>
      <c r="G205" s="2" t="s">
        <v>152</v>
      </c>
      <c r="H205" s="2" t="s">
        <v>27</v>
      </c>
      <c r="I205" s="1">
        <v>0</v>
      </c>
      <c r="J205" s="3" t="s">
        <v>18</v>
      </c>
      <c r="K205" s="2" t="str">
        <f>J205*272.00</f>
        <v>0</v>
      </c>
      <c r="L205" s="5"/>
    </row>
    <row r="206" spans="1:12" outlineLevel="2">
      <c r="A206" s="8" t="s">
        <v>759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5"/>
    </row>
    <row r="207" spans="1:12" customHeight="1" ht="105" outlineLevel="4">
      <c r="A207" s="1"/>
      <c r="B207" s="1">
        <v>824875</v>
      </c>
      <c r="C207" s="1" t="s">
        <v>760</v>
      </c>
      <c r="D207" s="1" t="s">
        <v>761</v>
      </c>
      <c r="E207" s="2" t="s">
        <v>762</v>
      </c>
      <c r="F207" s="2" t="s">
        <v>763</v>
      </c>
      <c r="G207" s="2" t="s">
        <v>52</v>
      </c>
      <c r="H207" s="2">
        <v>0</v>
      </c>
      <c r="I207" s="1">
        <v>0</v>
      </c>
      <c r="J207" s="3" t="s">
        <v>18</v>
      </c>
      <c r="K207" s="2" t="str">
        <f>J207*170.30</f>
        <v>0</v>
      </c>
      <c r="L207" s="5"/>
    </row>
    <row r="208" spans="1:12" customHeight="1" ht="105" outlineLevel="4">
      <c r="A208" s="1"/>
      <c r="B208" s="1">
        <v>824876</v>
      </c>
      <c r="C208" s="1" t="s">
        <v>764</v>
      </c>
      <c r="D208" s="1" t="s">
        <v>765</v>
      </c>
      <c r="E208" s="2" t="s">
        <v>766</v>
      </c>
      <c r="F208" s="2" t="s">
        <v>767</v>
      </c>
      <c r="G208" s="2" t="s">
        <v>52</v>
      </c>
      <c r="H208" s="2">
        <v>0</v>
      </c>
      <c r="I208" s="1">
        <v>0</v>
      </c>
      <c r="J208" s="3" t="s">
        <v>18</v>
      </c>
      <c r="K208" s="2" t="str">
        <f>J208*188.88</f>
        <v>0</v>
      </c>
      <c r="L208" s="5"/>
    </row>
    <row r="209" spans="1:12" customHeight="1" ht="105" outlineLevel="4">
      <c r="A209" s="1"/>
      <c r="B209" s="1">
        <v>824877</v>
      </c>
      <c r="C209" s="1" t="s">
        <v>768</v>
      </c>
      <c r="D209" s="1" t="s">
        <v>769</v>
      </c>
      <c r="E209" s="2" t="s">
        <v>770</v>
      </c>
      <c r="F209" s="2" t="s">
        <v>771</v>
      </c>
      <c r="G209" s="2" t="s">
        <v>52</v>
      </c>
      <c r="H209" s="2">
        <v>0</v>
      </c>
      <c r="I209" s="1">
        <v>0</v>
      </c>
      <c r="J209" s="3" t="s">
        <v>18</v>
      </c>
      <c r="K209" s="2" t="str">
        <f>J209*207.46</f>
        <v>0</v>
      </c>
      <c r="L209" s="5"/>
    </row>
    <row r="210" spans="1:12" customHeight="1" ht="105" outlineLevel="4">
      <c r="A210" s="1"/>
      <c r="B210" s="1">
        <v>824878</v>
      </c>
      <c r="C210" s="1" t="s">
        <v>772</v>
      </c>
      <c r="D210" s="1" t="s">
        <v>773</v>
      </c>
      <c r="E210" s="2" t="s">
        <v>774</v>
      </c>
      <c r="F210" s="2" t="s">
        <v>775</v>
      </c>
      <c r="G210" s="2" t="s">
        <v>52</v>
      </c>
      <c r="H210" s="2">
        <v>0</v>
      </c>
      <c r="I210" s="1">
        <v>0</v>
      </c>
      <c r="J210" s="3" t="s">
        <v>18</v>
      </c>
      <c r="K210" s="2" t="str">
        <f>J210*246.17</f>
        <v>0</v>
      </c>
      <c r="L210" s="5"/>
    </row>
    <row r="211" spans="1:12" customHeight="1" ht="105" outlineLevel="4">
      <c r="A211" s="1"/>
      <c r="B211" s="1">
        <v>824879</v>
      </c>
      <c r="C211" s="1" t="s">
        <v>776</v>
      </c>
      <c r="D211" s="1" t="s">
        <v>777</v>
      </c>
      <c r="E211" s="2" t="s">
        <v>778</v>
      </c>
      <c r="F211" s="2" t="s">
        <v>779</v>
      </c>
      <c r="G211" s="2" t="s">
        <v>27</v>
      </c>
      <c r="H211" s="2">
        <v>0</v>
      </c>
      <c r="I211" s="1">
        <v>0</v>
      </c>
      <c r="J211" s="3" t="s">
        <v>18</v>
      </c>
      <c r="K211" s="2" t="str">
        <f>J211*286.42</f>
        <v>0</v>
      </c>
      <c r="L211" s="5"/>
    </row>
    <row r="212" spans="1:12" customHeight="1" ht="105" outlineLevel="4">
      <c r="A212" s="1"/>
      <c r="B212" s="1">
        <v>824880</v>
      </c>
      <c r="C212" s="1" t="s">
        <v>780</v>
      </c>
      <c r="D212" s="1" t="s">
        <v>781</v>
      </c>
      <c r="E212" s="2" t="s">
        <v>782</v>
      </c>
      <c r="F212" s="2" t="s">
        <v>783</v>
      </c>
      <c r="G212" s="2">
        <v>10</v>
      </c>
      <c r="H212" s="2">
        <v>0</v>
      </c>
      <c r="I212" s="1">
        <v>0</v>
      </c>
      <c r="J212" s="3" t="s">
        <v>18</v>
      </c>
      <c r="K212" s="2" t="str">
        <f>J212*323.58</f>
        <v>0</v>
      </c>
      <c r="L212" s="5"/>
    </row>
    <row r="213" spans="1:12" customHeight="1" ht="105" outlineLevel="4">
      <c r="A213" s="1"/>
      <c r="B213" s="1">
        <v>824881</v>
      </c>
      <c r="C213" s="1" t="s">
        <v>784</v>
      </c>
      <c r="D213" s="1" t="s">
        <v>785</v>
      </c>
      <c r="E213" s="2" t="s">
        <v>786</v>
      </c>
      <c r="F213" s="2" t="s">
        <v>787</v>
      </c>
      <c r="G213" s="2" t="s">
        <v>152</v>
      </c>
      <c r="H213" s="2">
        <v>0</v>
      </c>
      <c r="I213" s="1">
        <v>0</v>
      </c>
      <c r="J213" s="3" t="s">
        <v>18</v>
      </c>
      <c r="K213" s="2" t="str">
        <f>J213*382.41</f>
        <v>0</v>
      </c>
      <c r="L213" s="5"/>
    </row>
    <row r="214" spans="1:12" outlineLevel="2">
      <c r="A214" s="8" t="s">
        <v>788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5"/>
    </row>
    <row r="215" spans="1:12" customHeight="1" ht="105" outlineLevel="4">
      <c r="A215" s="1"/>
      <c r="B215" s="1">
        <v>844249</v>
      </c>
      <c r="C215" s="1" t="s">
        <v>789</v>
      </c>
      <c r="D215" s="1" t="s">
        <v>790</v>
      </c>
      <c r="E215" s="2" t="s">
        <v>791</v>
      </c>
      <c r="F215" s="2" t="s">
        <v>792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J215*257.00</f>
        <v>0</v>
      </c>
      <c r="L215" s="5"/>
    </row>
    <row r="216" spans="1:12" customHeight="1" ht="105" outlineLevel="4">
      <c r="A216" s="1"/>
      <c r="B216" s="1">
        <v>844250</v>
      </c>
      <c r="C216" s="1" t="s">
        <v>793</v>
      </c>
      <c r="D216" s="1" t="s">
        <v>794</v>
      </c>
      <c r="E216" s="2" t="s">
        <v>795</v>
      </c>
      <c r="F216" s="2" t="s">
        <v>796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J216*278.68</f>
        <v>0</v>
      </c>
      <c r="L216" s="5"/>
    </row>
    <row r="217" spans="1:12" customHeight="1" ht="105" outlineLevel="4">
      <c r="A217" s="1"/>
      <c r="B217" s="1">
        <v>844251</v>
      </c>
      <c r="C217" s="1" t="s">
        <v>797</v>
      </c>
      <c r="D217" s="1" t="s">
        <v>798</v>
      </c>
      <c r="E217" s="2" t="s">
        <v>799</v>
      </c>
      <c r="F217" s="2" t="s">
        <v>800</v>
      </c>
      <c r="G217" s="2">
        <v>0</v>
      </c>
      <c r="H217" s="2">
        <v>0</v>
      </c>
      <c r="I217" s="1">
        <v>0</v>
      </c>
      <c r="J217" s="3" t="s">
        <v>18</v>
      </c>
      <c r="K217" s="2" t="str">
        <f>J217*300.35</f>
        <v>0</v>
      </c>
      <c r="L217" s="5"/>
    </row>
    <row r="218" spans="1:12" customHeight="1" ht="105" outlineLevel="4">
      <c r="A218" s="1"/>
      <c r="B218" s="1">
        <v>844252</v>
      </c>
      <c r="C218" s="1" t="s">
        <v>801</v>
      </c>
      <c r="D218" s="1" t="s">
        <v>802</v>
      </c>
      <c r="E218" s="2" t="s">
        <v>803</v>
      </c>
      <c r="F218" s="2" t="s">
        <v>804</v>
      </c>
      <c r="G218" s="2">
        <v>6</v>
      </c>
      <c r="H218" s="2">
        <v>0</v>
      </c>
      <c r="I218" s="1">
        <v>0</v>
      </c>
      <c r="J218" s="3" t="s">
        <v>18</v>
      </c>
      <c r="K218" s="2" t="str">
        <f>J218*342.16</f>
        <v>0</v>
      </c>
      <c r="L218" s="5"/>
    </row>
    <row r="219" spans="1:12" customHeight="1" ht="105" outlineLevel="4">
      <c r="A219" s="1"/>
      <c r="B219" s="1">
        <v>844253</v>
      </c>
      <c r="C219" s="1" t="s">
        <v>805</v>
      </c>
      <c r="D219" s="1" t="s">
        <v>806</v>
      </c>
      <c r="E219" s="2" t="s">
        <v>807</v>
      </c>
      <c r="F219" s="2" t="s">
        <v>787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J219*382.41</f>
        <v>0</v>
      </c>
      <c r="L219" s="5"/>
    </row>
    <row r="220" spans="1:12" customHeight="1" ht="105" outlineLevel="4">
      <c r="A220" s="1"/>
      <c r="B220" s="1">
        <v>844254</v>
      </c>
      <c r="C220" s="1" t="s">
        <v>808</v>
      </c>
      <c r="D220" s="1" t="s">
        <v>809</v>
      </c>
      <c r="E220" s="2" t="s">
        <v>810</v>
      </c>
      <c r="F220" s="2" t="s">
        <v>664</v>
      </c>
      <c r="G220" s="2">
        <v>10</v>
      </c>
      <c r="H220" s="2">
        <v>0</v>
      </c>
      <c r="I220" s="1">
        <v>0</v>
      </c>
      <c r="J220" s="3" t="s">
        <v>18</v>
      </c>
      <c r="K220" s="2" t="str">
        <f>J220*486.14</f>
        <v>0</v>
      </c>
      <c r="L220" s="5"/>
    </row>
    <row r="221" spans="1:12" customHeight="1" ht="105" outlineLevel="4">
      <c r="A221" s="1"/>
      <c r="B221" s="1">
        <v>844255</v>
      </c>
      <c r="C221" s="1" t="s">
        <v>811</v>
      </c>
      <c r="D221" s="1" t="s">
        <v>812</v>
      </c>
      <c r="E221" s="2" t="s">
        <v>813</v>
      </c>
      <c r="F221" s="2" t="s">
        <v>814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J221*531.04</f>
        <v>0</v>
      </c>
      <c r="L221" s="5"/>
    </row>
    <row r="222" spans="1:12" outlineLevel="2">
      <c r="A222" s="8" t="s">
        <v>815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5"/>
    </row>
    <row r="223" spans="1:12" customHeight="1" ht="105" outlineLevel="4">
      <c r="A223" s="1"/>
      <c r="B223" s="1">
        <v>954615</v>
      </c>
      <c r="C223" s="1" t="s">
        <v>816</v>
      </c>
      <c r="D223" s="1" t="s">
        <v>817</v>
      </c>
      <c r="E223" s="2" t="s">
        <v>818</v>
      </c>
      <c r="F223" s="2" t="s">
        <v>819</v>
      </c>
      <c r="G223" s="2" t="s">
        <v>27</v>
      </c>
      <c r="H223" s="2">
        <v>0</v>
      </c>
      <c r="I223" s="1">
        <v>0</v>
      </c>
      <c r="J223" s="3" t="s">
        <v>18</v>
      </c>
      <c r="K223" s="2" t="str">
        <f>J223*201.22</f>
        <v>0</v>
      </c>
      <c r="L223" s="5"/>
    </row>
    <row r="224" spans="1:12" customHeight="1" ht="105" outlineLevel="4">
      <c r="A224" s="1"/>
      <c r="B224" s="1">
        <v>954616</v>
      </c>
      <c r="C224" s="1" t="s">
        <v>820</v>
      </c>
      <c r="D224" s="1" t="s">
        <v>821</v>
      </c>
      <c r="E224" s="2" t="s">
        <v>822</v>
      </c>
      <c r="F224" s="2" t="s">
        <v>823</v>
      </c>
      <c r="G224" s="2" t="s">
        <v>17</v>
      </c>
      <c r="H224" s="2">
        <v>0</v>
      </c>
      <c r="I224" s="1">
        <v>0</v>
      </c>
      <c r="J224" s="3" t="s">
        <v>18</v>
      </c>
      <c r="K224" s="2" t="str">
        <f>J224*217.14</f>
        <v>0</v>
      </c>
      <c r="L224" s="5"/>
    </row>
    <row r="225" spans="1:12" customHeight="1" ht="105" outlineLevel="4">
      <c r="A225" s="1"/>
      <c r="B225" s="1">
        <v>954617</v>
      </c>
      <c r="C225" s="1" t="s">
        <v>824</v>
      </c>
      <c r="D225" s="1" t="s">
        <v>825</v>
      </c>
      <c r="E225" s="2" t="s">
        <v>826</v>
      </c>
      <c r="F225" s="2" t="s">
        <v>502</v>
      </c>
      <c r="G225" s="2" t="s">
        <v>17</v>
      </c>
      <c r="H225" s="2">
        <v>0</v>
      </c>
      <c r="I225" s="1">
        <v>0</v>
      </c>
      <c r="J225" s="3" t="s">
        <v>18</v>
      </c>
      <c r="K225" s="2" t="str">
        <f>J225*235.96</f>
        <v>0</v>
      </c>
      <c r="L225" s="5"/>
    </row>
    <row r="226" spans="1:12" customHeight="1" ht="105" outlineLevel="4">
      <c r="A226" s="1"/>
      <c r="B226" s="1">
        <v>954618</v>
      </c>
      <c r="C226" s="1" t="s">
        <v>827</v>
      </c>
      <c r="D226" s="1" t="s">
        <v>828</v>
      </c>
      <c r="E226" s="2" t="s">
        <v>829</v>
      </c>
      <c r="F226" s="2" t="s">
        <v>830</v>
      </c>
      <c r="G226" s="2" t="s">
        <v>27</v>
      </c>
      <c r="H226" s="2">
        <v>0</v>
      </c>
      <c r="I226" s="1">
        <v>0</v>
      </c>
      <c r="J226" s="3" t="s">
        <v>18</v>
      </c>
      <c r="K226" s="2" t="str">
        <f>J226*251.88</f>
        <v>0</v>
      </c>
      <c r="L226" s="5"/>
    </row>
    <row r="227" spans="1:12" customHeight="1" ht="105" outlineLevel="4">
      <c r="A227" s="1"/>
      <c r="B227" s="1">
        <v>954619</v>
      </c>
      <c r="C227" s="1" t="s">
        <v>831</v>
      </c>
      <c r="D227" s="1" t="s">
        <v>832</v>
      </c>
      <c r="E227" s="2" t="s">
        <v>833</v>
      </c>
      <c r="F227" s="2" t="s">
        <v>834</v>
      </c>
      <c r="G227" s="2" t="s">
        <v>152</v>
      </c>
      <c r="H227" s="2">
        <v>0</v>
      </c>
      <c r="I227" s="1">
        <v>0</v>
      </c>
      <c r="J227" s="3" t="s">
        <v>18</v>
      </c>
      <c r="K227" s="2" t="str">
        <f>J227*267.81</f>
        <v>0</v>
      </c>
      <c r="L227" s="5"/>
    </row>
    <row r="228" spans="1:12" customHeight="1" ht="105" outlineLevel="4">
      <c r="A228" s="1"/>
      <c r="B228" s="1">
        <v>954620</v>
      </c>
      <c r="C228" s="1" t="s">
        <v>835</v>
      </c>
      <c r="D228" s="1" t="s">
        <v>836</v>
      </c>
      <c r="E228" s="2" t="s">
        <v>837</v>
      </c>
      <c r="F228" s="2" t="s">
        <v>838</v>
      </c>
      <c r="G228" s="2" t="s">
        <v>27</v>
      </c>
      <c r="H228" s="2">
        <v>0</v>
      </c>
      <c r="I228" s="1">
        <v>0</v>
      </c>
      <c r="J228" s="3" t="s">
        <v>18</v>
      </c>
      <c r="K228" s="2" t="str">
        <f>J228*306.89</f>
        <v>0</v>
      </c>
      <c r="L228" s="5"/>
    </row>
    <row r="229" spans="1:12" customHeight="1" ht="105" outlineLevel="4">
      <c r="A229" s="1"/>
      <c r="B229" s="1">
        <v>954621</v>
      </c>
      <c r="C229" s="1" t="s">
        <v>839</v>
      </c>
      <c r="D229" s="1" t="s">
        <v>840</v>
      </c>
      <c r="E229" s="2" t="s">
        <v>841</v>
      </c>
      <c r="F229" s="2" t="s">
        <v>842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J229*337.29</f>
        <v>0</v>
      </c>
      <c r="L229" s="5"/>
    </row>
    <row r="230" spans="1:12" customHeight="1" ht="105" outlineLevel="4">
      <c r="A230" s="1"/>
      <c r="B230" s="1">
        <v>954622</v>
      </c>
      <c r="C230" s="1" t="s">
        <v>843</v>
      </c>
      <c r="D230" s="1" t="s">
        <v>844</v>
      </c>
      <c r="E230" s="2" t="s">
        <v>845</v>
      </c>
      <c r="F230" s="2" t="s">
        <v>846</v>
      </c>
      <c r="G230" s="2" t="s">
        <v>27</v>
      </c>
      <c r="H230" s="2">
        <v>0</v>
      </c>
      <c r="I230" s="1">
        <v>0</v>
      </c>
      <c r="J230" s="3" t="s">
        <v>18</v>
      </c>
      <c r="K230" s="2" t="str">
        <f>J230*380.72</f>
        <v>0</v>
      </c>
      <c r="L230" s="5"/>
    </row>
    <row r="231" spans="1:12" customHeight="1" ht="105" outlineLevel="4">
      <c r="A231" s="1"/>
      <c r="B231" s="1">
        <v>954623</v>
      </c>
      <c r="C231" s="1" t="s">
        <v>847</v>
      </c>
      <c r="D231" s="1" t="s">
        <v>848</v>
      </c>
      <c r="E231" s="2" t="s">
        <v>849</v>
      </c>
      <c r="F231" s="2" t="s">
        <v>850</v>
      </c>
      <c r="G231" s="2" t="s">
        <v>152</v>
      </c>
      <c r="H231" s="2">
        <v>0</v>
      </c>
      <c r="I231" s="1">
        <v>0</v>
      </c>
      <c r="J231" s="3" t="s">
        <v>18</v>
      </c>
      <c r="K231" s="2" t="str">
        <f>J231*427.04</f>
        <v>0</v>
      </c>
      <c r="L231" s="5"/>
    </row>
    <row r="232" spans="1:12" customHeight="1" ht="105" outlineLevel="4">
      <c r="A232" s="1"/>
      <c r="B232" s="1">
        <v>954624</v>
      </c>
      <c r="C232" s="1" t="s">
        <v>851</v>
      </c>
      <c r="D232" s="1" t="s">
        <v>852</v>
      </c>
      <c r="E232" s="2" t="s">
        <v>853</v>
      </c>
      <c r="F232" s="2" t="s">
        <v>587</v>
      </c>
      <c r="G232" s="2" t="s">
        <v>27</v>
      </c>
      <c r="H232" s="2">
        <v>0</v>
      </c>
      <c r="I232" s="1">
        <v>0</v>
      </c>
      <c r="J232" s="3" t="s">
        <v>18</v>
      </c>
      <c r="K232" s="2" t="str">
        <f>J232*486.39</f>
        <v>0</v>
      </c>
      <c r="L232" s="5"/>
    </row>
    <row r="233" spans="1:12" customHeight="1" ht="105" outlineLevel="4">
      <c r="A233" s="1"/>
      <c r="B233" s="1">
        <v>954625</v>
      </c>
      <c r="C233" s="1" t="s">
        <v>854</v>
      </c>
      <c r="D233" s="1" t="s">
        <v>855</v>
      </c>
      <c r="E233" s="2" t="s">
        <v>856</v>
      </c>
      <c r="F233" s="2" t="s">
        <v>857</v>
      </c>
      <c r="G233" s="2" t="s">
        <v>152</v>
      </c>
      <c r="H233" s="2">
        <v>0</v>
      </c>
      <c r="I233" s="1">
        <v>0</v>
      </c>
      <c r="J233" s="3" t="s">
        <v>18</v>
      </c>
      <c r="K233" s="2" t="str">
        <f>J233*525.48</f>
        <v>0</v>
      </c>
      <c r="L233" s="5"/>
    </row>
    <row r="234" spans="1:12" outlineLevel="1">
      <c r="A234" s="7" t="s">
        <v>858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5"/>
    </row>
    <row r="235" spans="1:12" customHeight="1" ht="105" outlineLevel="3">
      <c r="A235" s="1"/>
      <c r="B235" s="1">
        <v>878149</v>
      </c>
      <c r="C235" s="1" t="s">
        <v>859</v>
      </c>
      <c r="D235" s="1"/>
      <c r="E235" s="2" t="s">
        <v>860</v>
      </c>
      <c r="F235" s="2" t="s">
        <v>861</v>
      </c>
      <c r="G235" s="2">
        <v>5</v>
      </c>
      <c r="H235" s="2">
        <v>0</v>
      </c>
      <c r="I235" s="1">
        <v>0</v>
      </c>
      <c r="J235" s="3" t="s">
        <v>862</v>
      </c>
      <c r="K235" s="2" t="str">
        <f>J235*1472.20</f>
        <v>0</v>
      </c>
      <c r="L235" s="5"/>
    </row>
    <row r="236" spans="1:12" customHeight="1" ht="105" outlineLevel="3">
      <c r="A236" s="1"/>
      <c r="B236" s="1">
        <v>878150</v>
      </c>
      <c r="C236" s="1" t="s">
        <v>863</v>
      </c>
      <c r="D236" s="1"/>
      <c r="E236" s="2" t="s">
        <v>864</v>
      </c>
      <c r="F236" s="2" t="s">
        <v>865</v>
      </c>
      <c r="G236" s="2">
        <v>0</v>
      </c>
      <c r="H236" s="2">
        <v>0</v>
      </c>
      <c r="I236" s="1">
        <v>0</v>
      </c>
      <c r="J236" s="3" t="s">
        <v>862</v>
      </c>
      <c r="K236" s="2" t="str">
        <f>J236*1922.53</f>
        <v>0</v>
      </c>
      <c r="L236" s="5"/>
    </row>
    <row r="237" spans="1:12" customHeight="1" ht="105" outlineLevel="3">
      <c r="A237" s="1"/>
      <c r="B237" s="1">
        <v>878151</v>
      </c>
      <c r="C237" s="1" t="s">
        <v>866</v>
      </c>
      <c r="D237" s="1"/>
      <c r="E237" s="2" t="s">
        <v>867</v>
      </c>
      <c r="F237" s="2" t="s">
        <v>868</v>
      </c>
      <c r="G237" s="2">
        <v>0</v>
      </c>
      <c r="H237" s="2">
        <v>0</v>
      </c>
      <c r="I237" s="1">
        <v>0</v>
      </c>
      <c r="J237" s="3" t="s">
        <v>869</v>
      </c>
      <c r="K237" s="2" t="str">
        <f>J237*2690.25</f>
        <v>0</v>
      </c>
      <c r="L237" s="5"/>
    </row>
    <row r="238" spans="1:12" customHeight="1" ht="105" outlineLevel="3">
      <c r="A238" s="1"/>
      <c r="B238" s="1">
        <v>824142</v>
      </c>
      <c r="C238" s="1" t="s">
        <v>870</v>
      </c>
      <c r="D238" s="1"/>
      <c r="E238" s="2" t="s">
        <v>871</v>
      </c>
      <c r="F238" s="2" t="s">
        <v>872</v>
      </c>
      <c r="G238" s="2">
        <v>0</v>
      </c>
      <c r="H238" s="2">
        <v>0</v>
      </c>
      <c r="I238" s="1">
        <v>0</v>
      </c>
      <c r="J238" s="3" t="s">
        <v>869</v>
      </c>
      <c r="K238" s="2" t="str">
        <f>J238*2125.00</f>
        <v>0</v>
      </c>
      <c r="L238" s="5"/>
    </row>
    <row r="239" spans="1:12" customHeight="1" ht="105" outlineLevel="3">
      <c r="A239" s="1"/>
      <c r="B239" s="1">
        <v>824143</v>
      </c>
      <c r="C239" s="1" t="s">
        <v>873</v>
      </c>
      <c r="D239" s="1"/>
      <c r="E239" s="2" t="s">
        <v>874</v>
      </c>
      <c r="F239" s="2" t="s">
        <v>875</v>
      </c>
      <c r="G239" s="2">
        <v>0</v>
      </c>
      <c r="H239" s="2">
        <v>0</v>
      </c>
      <c r="I239" s="1">
        <v>0</v>
      </c>
      <c r="J239" s="3" t="s">
        <v>869</v>
      </c>
      <c r="K239" s="2" t="str">
        <f>J239*0.00</f>
        <v>0</v>
      </c>
      <c r="L239" s="5"/>
    </row>
    <row r="240" spans="1:12" customHeight="1" ht="105" outlineLevel="3">
      <c r="A240" s="1"/>
      <c r="B240" s="1">
        <v>824144</v>
      </c>
      <c r="C240" s="1" t="s">
        <v>876</v>
      </c>
      <c r="D240" s="1"/>
      <c r="E240" s="2" t="s">
        <v>877</v>
      </c>
      <c r="F240" s="2" t="s">
        <v>878</v>
      </c>
      <c r="G240" s="2">
        <v>0</v>
      </c>
      <c r="H240" s="2">
        <v>0</v>
      </c>
      <c r="I240" s="1">
        <v>0</v>
      </c>
      <c r="J240" s="3" t="s">
        <v>869</v>
      </c>
      <c r="K240" s="2" t="str">
        <f>J240*2407.71</f>
        <v>0</v>
      </c>
      <c r="L240" s="5"/>
    </row>
    <row r="241" spans="1:12" customHeight="1" ht="105" outlineLevel="3">
      <c r="A241" s="1"/>
      <c r="B241" s="1">
        <v>824145</v>
      </c>
      <c r="C241" s="1" t="s">
        <v>879</v>
      </c>
      <c r="D241" s="1"/>
      <c r="E241" s="2" t="s">
        <v>880</v>
      </c>
      <c r="F241" s="2" t="s">
        <v>875</v>
      </c>
      <c r="G241" s="2">
        <v>0</v>
      </c>
      <c r="H241" s="2">
        <v>0</v>
      </c>
      <c r="I241" s="1">
        <v>0</v>
      </c>
      <c r="J241" s="3" t="s">
        <v>869</v>
      </c>
      <c r="K241" s="2" t="str">
        <f>J241*0.00</f>
        <v>0</v>
      </c>
      <c r="L241" s="5"/>
    </row>
    <row r="242" spans="1:12" customHeight="1" ht="105" outlineLevel="3">
      <c r="A242" s="1"/>
      <c r="B242" s="1">
        <v>824146</v>
      </c>
      <c r="C242" s="1" t="s">
        <v>881</v>
      </c>
      <c r="D242" s="1"/>
      <c r="E242" s="2" t="s">
        <v>882</v>
      </c>
      <c r="F242" s="2" t="s">
        <v>875</v>
      </c>
      <c r="G242" s="2">
        <v>0</v>
      </c>
      <c r="H242" s="2">
        <v>0</v>
      </c>
      <c r="I242" s="1">
        <v>0</v>
      </c>
      <c r="J242" s="3" t="s">
        <v>869</v>
      </c>
      <c r="K242" s="2" t="str">
        <f>J242*0.00</f>
        <v>0</v>
      </c>
      <c r="L242" s="5"/>
    </row>
    <row r="243" spans="1:12" customHeight="1" ht="105" outlineLevel="3">
      <c r="A243" s="1"/>
      <c r="B243" s="1">
        <v>824147</v>
      </c>
      <c r="C243" s="1" t="s">
        <v>883</v>
      </c>
      <c r="D243" s="1"/>
      <c r="E243" s="2" t="s">
        <v>884</v>
      </c>
      <c r="F243" s="2" t="s">
        <v>875</v>
      </c>
      <c r="G243" s="2">
        <v>0</v>
      </c>
      <c r="H243" s="2">
        <v>0</v>
      </c>
      <c r="I243" s="1">
        <v>0</v>
      </c>
      <c r="J243" s="3" t="s">
        <v>869</v>
      </c>
      <c r="K243" s="2" t="str">
        <f>J243*0.00</f>
        <v>0</v>
      </c>
      <c r="L243" s="5"/>
    </row>
    <row r="244" spans="1:12" customHeight="1" ht="105" outlineLevel="3">
      <c r="A244" s="1"/>
      <c r="B244" s="1">
        <v>824148</v>
      </c>
      <c r="C244" s="1" t="s">
        <v>885</v>
      </c>
      <c r="D244" s="1"/>
      <c r="E244" s="2" t="s">
        <v>886</v>
      </c>
      <c r="F244" s="2" t="s">
        <v>875</v>
      </c>
      <c r="G244" s="2">
        <v>0</v>
      </c>
      <c r="H244" s="2">
        <v>0</v>
      </c>
      <c r="I244" s="1">
        <v>0</v>
      </c>
      <c r="J244" s="3" t="s">
        <v>869</v>
      </c>
      <c r="K244" s="2" t="str">
        <f>J244*0.00</f>
        <v>0</v>
      </c>
      <c r="L244" s="5"/>
    </row>
    <row r="245" spans="1:12" customHeight="1" ht="105" outlineLevel="3">
      <c r="A245" s="1"/>
      <c r="B245" s="1">
        <v>824149</v>
      </c>
      <c r="C245" s="1" t="s">
        <v>887</v>
      </c>
      <c r="D245" s="1"/>
      <c r="E245" s="2" t="s">
        <v>888</v>
      </c>
      <c r="F245" s="2" t="s">
        <v>875</v>
      </c>
      <c r="G245" s="2">
        <v>0</v>
      </c>
      <c r="H245" s="2">
        <v>0</v>
      </c>
      <c r="I245" s="1">
        <v>0</v>
      </c>
      <c r="J245" s="3" t="s">
        <v>869</v>
      </c>
      <c r="K245" s="2" t="str">
        <f>J245*0.00</f>
        <v>0</v>
      </c>
      <c r="L245" s="5"/>
    </row>
    <row r="246" spans="1:12" outlineLevel="1">
      <c r="A246" s="7" t="s">
        <v>889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5"/>
    </row>
    <row r="247" spans="1:12" customHeight="1" ht="105" outlineLevel="3">
      <c r="A247" s="1"/>
      <c r="B247" s="1">
        <v>828473</v>
      </c>
      <c r="C247" s="1" t="s">
        <v>890</v>
      </c>
      <c r="D247" s="1" t="s">
        <v>891</v>
      </c>
      <c r="E247" s="2" t="s">
        <v>892</v>
      </c>
      <c r="F247" s="2" t="s">
        <v>893</v>
      </c>
      <c r="G247" s="2" t="s">
        <v>17</v>
      </c>
      <c r="H247" s="2" t="s">
        <v>97</v>
      </c>
      <c r="I247" s="1">
        <v>0</v>
      </c>
      <c r="J247" s="3" t="s">
        <v>18</v>
      </c>
      <c r="K247" s="2" t="str">
        <f>J247*10.00</f>
        <v>0</v>
      </c>
      <c r="L247" s="5"/>
    </row>
    <row r="248" spans="1:12" outlineLevel="1">
      <c r="A248" s="7" t="s">
        <v>894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5"/>
    </row>
    <row r="249" spans="1:12" outlineLevel="2">
      <c r="A249" s="8" t="s">
        <v>895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5"/>
    </row>
    <row r="250" spans="1:12" customHeight="1" ht="105" outlineLevel="4">
      <c r="A250" s="1"/>
      <c r="B250" s="1">
        <v>833424</v>
      </c>
      <c r="C250" s="1" t="s">
        <v>896</v>
      </c>
      <c r="D250" s="1" t="s">
        <v>897</v>
      </c>
      <c r="E250" s="2" t="s">
        <v>898</v>
      </c>
      <c r="F250" s="2" t="s">
        <v>899</v>
      </c>
      <c r="G250" s="2">
        <v>0</v>
      </c>
      <c r="H250" s="2">
        <v>0</v>
      </c>
      <c r="I250" s="1">
        <v>0</v>
      </c>
      <c r="J250" s="3" t="s">
        <v>18</v>
      </c>
      <c r="K250" s="2" t="str">
        <f>J250*637.14</f>
        <v>0</v>
      </c>
      <c r="L250" s="5"/>
    </row>
    <row r="251" spans="1:12" customHeight="1" ht="105" outlineLevel="4">
      <c r="A251" s="1"/>
      <c r="B251" s="1">
        <v>833425</v>
      </c>
      <c r="C251" s="1" t="s">
        <v>900</v>
      </c>
      <c r="D251" s="1" t="s">
        <v>901</v>
      </c>
      <c r="E251" s="2" t="s">
        <v>902</v>
      </c>
      <c r="F251" s="2" t="s">
        <v>903</v>
      </c>
      <c r="G251" s="2">
        <v>0</v>
      </c>
      <c r="H251" s="2">
        <v>0</v>
      </c>
      <c r="I251" s="1">
        <v>0</v>
      </c>
      <c r="J251" s="3" t="s">
        <v>18</v>
      </c>
      <c r="K251" s="2" t="str">
        <f>J251*451.82</f>
        <v>0</v>
      </c>
      <c r="L251" s="5"/>
    </row>
    <row r="252" spans="1:12" customHeight="1" ht="105" outlineLevel="4">
      <c r="A252" s="1"/>
      <c r="B252" s="1">
        <v>833426</v>
      </c>
      <c r="C252" s="1" t="s">
        <v>904</v>
      </c>
      <c r="D252" s="1" t="s">
        <v>905</v>
      </c>
      <c r="E252" s="2" t="s">
        <v>906</v>
      </c>
      <c r="F252" s="2" t="s">
        <v>907</v>
      </c>
      <c r="G252" s="2">
        <v>0</v>
      </c>
      <c r="H252" s="2">
        <v>0</v>
      </c>
      <c r="I252" s="1">
        <v>0</v>
      </c>
      <c r="J252" s="3" t="s">
        <v>18</v>
      </c>
      <c r="K252" s="2" t="str">
        <f>J252*643.47</f>
        <v>0</v>
      </c>
      <c r="L252" s="5"/>
    </row>
    <row r="253" spans="1:12" customHeight="1" ht="105" outlineLevel="4">
      <c r="A253" s="1"/>
      <c r="B253" s="1">
        <v>833427</v>
      </c>
      <c r="C253" s="1" t="s">
        <v>908</v>
      </c>
      <c r="D253" s="1" t="s">
        <v>909</v>
      </c>
      <c r="E253" s="2" t="s">
        <v>910</v>
      </c>
      <c r="F253" s="2" t="s">
        <v>911</v>
      </c>
      <c r="G253" s="2">
        <v>2</v>
      </c>
      <c r="H253" s="2">
        <v>0</v>
      </c>
      <c r="I253" s="1">
        <v>0</v>
      </c>
      <c r="J253" s="3" t="s">
        <v>18</v>
      </c>
      <c r="K253" s="2" t="str">
        <f>J253*735.61</f>
        <v>0</v>
      </c>
      <c r="L253" s="5"/>
    </row>
    <row r="254" spans="1:12" customHeight="1" ht="105" outlineLevel="4">
      <c r="A254" s="1"/>
      <c r="B254" s="1">
        <v>833428</v>
      </c>
      <c r="C254" s="1" t="s">
        <v>912</v>
      </c>
      <c r="D254" s="1" t="s">
        <v>913</v>
      </c>
      <c r="E254" s="2" t="s">
        <v>914</v>
      </c>
      <c r="F254" s="2" t="s">
        <v>915</v>
      </c>
      <c r="G254" s="2">
        <v>0</v>
      </c>
      <c r="H254" s="2">
        <v>0</v>
      </c>
      <c r="I254" s="1">
        <v>0</v>
      </c>
      <c r="J254" s="3" t="s">
        <v>18</v>
      </c>
      <c r="K254" s="2" t="str">
        <f>J254*827.96</f>
        <v>0</v>
      </c>
      <c r="L254" s="5"/>
    </row>
    <row r="255" spans="1:12" customHeight="1" ht="105" outlineLevel="4">
      <c r="A255" s="1"/>
      <c r="B255" s="1">
        <v>839823</v>
      </c>
      <c r="C255" s="1" t="s">
        <v>916</v>
      </c>
      <c r="D255" s="1" t="s">
        <v>917</v>
      </c>
      <c r="E255" s="2" t="s">
        <v>918</v>
      </c>
      <c r="F255" s="2" t="s">
        <v>919</v>
      </c>
      <c r="G255" s="2">
        <v>9</v>
      </c>
      <c r="H255" s="2">
        <v>0</v>
      </c>
      <c r="I255" s="1">
        <v>0</v>
      </c>
      <c r="J255" s="3" t="s">
        <v>18</v>
      </c>
      <c r="K255" s="2" t="str">
        <f>J255*439.69</f>
        <v>0</v>
      </c>
      <c r="L255" s="5"/>
    </row>
    <row r="256" spans="1:12" customHeight="1" ht="105" outlineLevel="4">
      <c r="A256" s="1"/>
      <c r="B256" s="1">
        <v>873441</v>
      </c>
      <c r="C256" s="1" t="s">
        <v>920</v>
      </c>
      <c r="D256" s="1" t="s">
        <v>921</v>
      </c>
      <c r="E256" s="2" t="s">
        <v>922</v>
      </c>
      <c r="F256" s="2" t="s">
        <v>923</v>
      </c>
      <c r="G256" s="2">
        <v>0</v>
      </c>
      <c r="H256" s="2">
        <v>0</v>
      </c>
      <c r="I256" s="1">
        <v>0</v>
      </c>
      <c r="J256" s="3" t="s">
        <v>18</v>
      </c>
      <c r="K256" s="2" t="str">
        <f>J256*585.61</f>
        <v>0</v>
      </c>
      <c r="L256" s="5"/>
    </row>
    <row r="257" spans="1:12" customHeight="1" ht="105" outlineLevel="4">
      <c r="A257" s="1"/>
      <c r="B257" s="1">
        <v>873442</v>
      </c>
      <c r="C257" s="1" t="s">
        <v>924</v>
      </c>
      <c r="D257" s="1" t="s">
        <v>925</v>
      </c>
      <c r="E257" s="2" t="s">
        <v>926</v>
      </c>
      <c r="F257" s="2" t="s">
        <v>927</v>
      </c>
      <c r="G257" s="2" t="s">
        <v>152</v>
      </c>
      <c r="H257" s="2">
        <v>0</v>
      </c>
      <c r="I257" s="1">
        <v>0</v>
      </c>
      <c r="J257" s="3" t="s">
        <v>18</v>
      </c>
      <c r="K257" s="2" t="str">
        <f>J257*673.19</f>
        <v>0</v>
      </c>
      <c r="L257" s="5"/>
    </row>
    <row r="258" spans="1:12" outlineLevel="4">
      <c r="A258" s="1"/>
      <c r="B258" s="1">
        <v>956645</v>
      </c>
      <c r="C258" s="1" t="s">
        <v>928</v>
      </c>
      <c r="D258" s="1" t="s">
        <v>929</v>
      </c>
      <c r="E258" s="2" t="s">
        <v>930</v>
      </c>
      <c r="F258" s="2" t="s">
        <v>899</v>
      </c>
      <c r="G258" s="2">
        <v>0</v>
      </c>
      <c r="H258" s="2">
        <v>0</v>
      </c>
      <c r="I258" s="1">
        <v>0</v>
      </c>
      <c r="J258" s="3" t="s">
        <v>18</v>
      </c>
      <c r="K258" s="2" t="str">
        <f>J258*637.14</f>
        <v>0</v>
      </c>
      <c r="L258" s="5"/>
    </row>
    <row r="259" spans="1:12" outlineLevel="2">
      <c r="A259" s="8" t="s">
        <v>931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5"/>
    </row>
    <row r="260" spans="1:12" customHeight="1" ht="105" outlineLevel="4">
      <c r="A260" s="1"/>
      <c r="B260" s="1">
        <v>824853</v>
      </c>
      <c r="C260" s="1" t="s">
        <v>932</v>
      </c>
      <c r="D260" s="1" t="s">
        <v>933</v>
      </c>
      <c r="E260" s="2" t="s">
        <v>934</v>
      </c>
      <c r="F260" s="2" t="s">
        <v>935</v>
      </c>
      <c r="G260" s="2">
        <v>7</v>
      </c>
      <c r="H260" s="2">
        <v>0</v>
      </c>
      <c r="I260" s="1">
        <v>0</v>
      </c>
      <c r="J260" s="3" t="s">
        <v>18</v>
      </c>
      <c r="K260" s="2" t="str">
        <f>J260*696.70</f>
        <v>0</v>
      </c>
      <c r="L260" s="5"/>
    </row>
    <row r="261" spans="1:12" customHeight="1" ht="105" outlineLevel="4">
      <c r="A261" s="1"/>
      <c r="B261" s="1">
        <v>824854</v>
      </c>
      <c r="C261" s="1" t="s">
        <v>936</v>
      </c>
      <c r="D261" s="1" t="s">
        <v>937</v>
      </c>
      <c r="E261" s="2" t="s">
        <v>938</v>
      </c>
      <c r="F261" s="2" t="s">
        <v>939</v>
      </c>
      <c r="G261" s="2" t="s">
        <v>152</v>
      </c>
      <c r="H261" s="2">
        <v>0</v>
      </c>
      <c r="I261" s="1">
        <v>0</v>
      </c>
      <c r="J261" s="3" t="s">
        <v>18</v>
      </c>
      <c r="K261" s="2" t="str">
        <f>J261*755.53</f>
        <v>0</v>
      </c>
      <c r="L261" s="5"/>
    </row>
    <row r="262" spans="1:12" customHeight="1" ht="105" outlineLevel="4">
      <c r="A262" s="1"/>
      <c r="B262" s="1">
        <v>824855</v>
      </c>
      <c r="C262" s="1" t="s">
        <v>940</v>
      </c>
      <c r="D262" s="1" t="s">
        <v>941</v>
      </c>
      <c r="E262" s="2" t="s">
        <v>942</v>
      </c>
      <c r="F262" s="2" t="s">
        <v>943</v>
      </c>
      <c r="G262" s="2" t="s">
        <v>152</v>
      </c>
      <c r="H262" s="2">
        <v>0</v>
      </c>
      <c r="I262" s="1">
        <v>0</v>
      </c>
      <c r="J262" s="3" t="s">
        <v>18</v>
      </c>
      <c r="K262" s="2" t="str">
        <f>J262*867.00</f>
        <v>0</v>
      </c>
      <c r="L262" s="5"/>
    </row>
    <row r="263" spans="1:12" customHeight="1" ht="105" outlineLevel="4">
      <c r="A263" s="1"/>
      <c r="B263" s="1">
        <v>824856</v>
      </c>
      <c r="C263" s="1" t="s">
        <v>944</v>
      </c>
      <c r="D263" s="1" t="s">
        <v>945</v>
      </c>
      <c r="E263" s="2" t="s">
        <v>946</v>
      </c>
      <c r="F263" s="2" t="s">
        <v>947</v>
      </c>
      <c r="G263" s="2">
        <v>10</v>
      </c>
      <c r="H263" s="2">
        <v>0</v>
      </c>
      <c r="I263" s="1">
        <v>0</v>
      </c>
      <c r="J263" s="3" t="s">
        <v>18</v>
      </c>
      <c r="K263" s="2" t="str">
        <f>J263*980.02</f>
        <v>0</v>
      </c>
      <c r="L263" s="5"/>
    </row>
    <row r="264" spans="1:12" customHeight="1" ht="105" outlineLevel="4">
      <c r="A264" s="1"/>
      <c r="B264" s="1">
        <v>824857</v>
      </c>
      <c r="C264" s="1" t="s">
        <v>948</v>
      </c>
      <c r="D264" s="1" t="s">
        <v>949</v>
      </c>
      <c r="E264" s="2" t="s">
        <v>950</v>
      </c>
      <c r="F264" s="2" t="s">
        <v>951</v>
      </c>
      <c r="G264" s="2" t="s">
        <v>152</v>
      </c>
      <c r="H264" s="2">
        <v>0</v>
      </c>
      <c r="I264" s="1">
        <v>0</v>
      </c>
      <c r="J264" s="3" t="s">
        <v>18</v>
      </c>
      <c r="K264" s="2" t="str">
        <f>J264*1091.50</f>
        <v>0</v>
      </c>
      <c r="L264" s="5"/>
    </row>
    <row r="265" spans="1:12" customHeight="1" ht="105" outlineLevel="4">
      <c r="A265" s="1"/>
      <c r="B265" s="1">
        <v>824858</v>
      </c>
      <c r="C265" s="1" t="s">
        <v>952</v>
      </c>
      <c r="D265" s="1" t="s">
        <v>953</v>
      </c>
      <c r="E265" s="2" t="s">
        <v>954</v>
      </c>
      <c r="F265" s="2" t="s">
        <v>955</v>
      </c>
      <c r="G265" s="2" t="s">
        <v>152</v>
      </c>
      <c r="H265" s="2">
        <v>0</v>
      </c>
      <c r="I265" s="1">
        <v>0</v>
      </c>
      <c r="J265" s="3" t="s">
        <v>18</v>
      </c>
      <c r="K265" s="2" t="str">
        <f>J265*1260.25</f>
        <v>0</v>
      </c>
      <c r="L265" s="5"/>
    </row>
    <row r="266" spans="1:12" customHeight="1" ht="105" outlineLevel="4">
      <c r="A266" s="1"/>
      <c r="B266" s="1">
        <v>824859</v>
      </c>
      <c r="C266" s="1" t="s">
        <v>956</v>
      </c>
      <c r="D266" s="1" t="s">
        <v>957</v>
      </c>
      <c r="E266" s="2" t="s">
        <v>958</v>
      </c>
      <c r="F266" s="2" t="s">
        <v>959</v>
      </c>
      <c r="G266" s="2">
        <v>3</v>
      </c>
      <c r="H266" s="2">
        <v>0</v>
      </c>
      <c r="I266" s="1">
        <v>0</v>
      </c>
      <c r="J266" s="3" t="s">
        <v>18</v>
      </c>
      <c r="K266" s="2" t="str">
        <f>J266*1540.48</f>
        <v>0</v>
      </c>
      <c r="L266" s="5"/>
    </row>
    <row r="267" spans="1:12" customHeight="1" ht="105" outlineLevel="4">
      <c r="A267" s="1"/>
      <c r="B267" s="1">
        <v>824860</v>
      </c>
      <c r="C267" s="1" t="s">
        <v>960</v>
      </c>
      <c r="D267" s="1" t="s">
        <v>961</v>
      </c>
      <c r="E267" s="2" t="s">
        <v>962</v>
      </c>
      <c r="F267" s="2" t="s">
        <v>963</v>
      </c>
      <c r="G267" s="2" t="s">
        <v>152</v>
      </c>
      <c r="H267" s="2">
        <v>0</v>
      </c>
      <c r="I267" s="1">
        <v>0</v>
      </c>
      <c r="J267" s="3" t="s">
        <v>18</v>
      </c>
      <c r="K267" s="2" t="str">
        <f>J267*687.41</f>
        <v>0</v>
      </c>
      <c r="L267" s="5"/>
    </row>
    <row r="268" spans="1:12" customHeight="1" ht="105" outlineLevel="4">
      <c r="A268" s="1"/>
      <c r="B268" s="1">
        <v>824861</v>
      </c>
      <c r="C268" s="1" t="s">
        <v>964</v>
      </c>
      <c r="D268" s="1" t="s">
        <v>965</v>
      </c>
      <c r="E268" s="2" t="s">
        <v>966</v>
      </c>
      <c r="F268" s="2" t="s">
        <v>967</v>
      </c>
      <c r="G268" s="2" t="s">
        <v>152</v>
      </c>
      <c r="H268" s="2">
        <v>0</v>
      </c>
      <c r="I268" s="1">
        <v>0</v>
      </c>
      <c r="J268" s="3" t="s">
        <v>18</v>
      </c>
      <c r="K268" s="2" t="str">
        <f>J268*744.69</f>
        <v>0</v>
      </c>
      <c r="L268" s="5"/>
    </row>
    <row r="269" spans="1:12" customHeight="1" ht="105" outlineLevel="4">
      <c r="A269" s="1"/>
      <c r="B269" s="1">
        <v>824862</v>
      </c>
      <c r="C269" s="1" t="s">
        <v>968</v>
      </c>
      <c r="D269" s="1" t="s">
        <v>969</v>
      </c>
      <c r="E269" s="2" t="s">
        <v>970</v>
      </c>
      <c r="F269" s="2" t="s">
        <v>971</v>
      </c>
      <c r="G269" s="2" t="s">
        <v>152</v>
      </c>
      <c r="H269" s="2">
        <v>0</v>
      </c>
      <c r="I269" s="1">
        <v>0</v>
      </c>
      <c r="J269" s="3" t="s">
        <v>18</v>
      </c>
      <c r="K269" s="2" t="str">
        <f>J269*853.07</f>
        <v>0</v>
      </c>
      <c r="L269" s="5"/>
    </row>
    <row r="270" spans="1:12" customHeight="1" ht="105" outlineLevel="4">
      <c r="A270" s="1"/>
      <c r="B270" s="1">
        <v>824863</v>
      </c>
      <c r="C270" s="1" t="s">
        <v>972</v>
      </c>
      <c r="D270" s="1" t="s">
        <v>973</v>
      </c>
      <c r="E270" s="2" t="s">
        <v>974</v>
      </c>
      <c r="F270" s="2" t="s">
        <v>975</v>
      </c>
      <c r="G270" s="2" t="s">
        <v>152</v>
      </c>
      <c r="H270" s="2">
        <v>0</v>
      </c>
      <c r="I270" s="1">
        <v>0</v>
      </c>
      <c r="J270" s="3" t="s">
        <v>18</v>
      </c>
      <c r="K270" s="2" t="str">
        <f>J270*966.09</f>
        <v>0</v>
      </c>
      <c r="L270" s="5"/>
    </row>
    <row r="271" spans="1:12" customHeight="1" ht="105" outlineLevel="4">
      <c r="A271" s="1"/>
      <c r="B271" s="1">
        <v>824864</v>
      </c>
      <c r="C271" s="1" t="s">
        <v>976</v>
      </c>
      <c r="D271" s="1" t="s">
        <v>977</v>
      </c>
      <c r="E271" s="2" t="s">
        <v>978</v>
      </c>
      <c r="F271" s="2" t="s">
        <v>979</v>
      </c>
      <c r="G271" s="2">
        <v>10</v>
      </c>
      <c r="H271" s="2">
        <v>0</v>
      </c>
      <c r="I271" s="1">
        <v>0</v>
      </c>
      <c r="J271" s="3" t="s">
        <v>18</v>
      </c>
      <c r="K271" s="2" t="str">
        <f>J271*1079.11</f>
        <v>0</v>
      </c>
      <c r="L271" s="5"/>
    </row>
    <row r="272" spans="1:12" customHeight="1" ht="105" outlineLevel="4">
      <c r="A272" s="1"/>
      <c r="B272" s="1">
        <v>824865</v>
      </c>
      <c r="C272" s="1" t="s">
        <v>980</v>
      </c>
      <c r="D272" s="1" t="s">
        <v>981</v>
      </c>
      <c r="E272" s="2" t="s">
        <v>982</v>
      </c>
      <c r="F272" s="2" t="s">
        <v>983</v>
      </c>
      <c r="G272" s="2" t="s">
        <v>152</v>
      </c>
      <c r="H272" s="2">
        <v>0</v>
      </c>
      <c r="I272" s="1">
        <v>0</v>
      </c>
      <c r="J272" s="3" t="s">
        <v>18</v>
      </c>
      <c r="K272" s="2" t="str">
        <f>J272*1246.32</f>
        <v>0</v>
      </c>
      <c r="L272" s="5"/>
    </row>
    <row r="273" spans="1:12" customHeight="1" ht="105" outlineLevel="4">
      <c r="A273" s="1"/>
      <c r="B273" s="1">
        <v>824866</v>
      </c>
      <c r="C273" s="1" t="s">
        <v>984</v>
      </c>
      <c r="D273" s="1" t="s">
        <v>985</v>
      </c>
      <c r="E273" s="2" t="s">
        <v>986</v>
      </c>
      <c r="F273" s="2" t="s">
        <v>987</v>
      </c>
      <c r="G273" s="2" t="s">
        <v>152</v>
      </c>
      <c r="H273" s="2">
        <v>0</v>
      </c>
      <c r="I273" s="1">
        <v>0</v>
      </c>
      <c r="J273" s="3" t="s">
        <v>18</v>
      </c>
      <c r="K273" s="2" t="str">
        <f>J273*1529.64</f>
        <v>0</v>
      </c>
      <c r="L273" s="5"/>
    </row>
    <row r="274" spans="1:12" customHeight="1" ht="105" outlineLevel="4">
      <c r="A274" s="1"/>
      <c r="B274" s="1">
        <v>824867</v>
      </c>
      <c r="C274" s="1" t="s">
        <v>988</v>
      </c>
      <c r="D274" s="1" t="s">
        <v>989</v>
      </c>
      <c r="E274" s="2" t="s">
        <v>990</v>
      </c>
      <c r="F274" s="2" t="s">
        <v>991</v>
      </c>
      <c r="G274" s="2">
        <v>10</v>
      </c>
      <c r="H274" s="2">
        <v>0</v>
      </c>
      <c r="I274" s="1">
        <v>0</v>
      </c>
      <c r="J274" s="3" t="s">
        <v>18</v>
      </c>
      <c r="K274" s="2" t="str">
        <f>J274*806.62</f>
        <v>0</v>
      </c>
      <c r="L274" s="5"/>
    </row>
    <row r="275" spans="1:12" customHeight="1" ht="105" outlineLevel="4">
      <c r="A275" s="1"/>
      <c r="B275" s="1">
        <v>824868</v>
      </c>
      <c r="C275" s="1" t="s">
        <v>992</v>
      </c>
      <c r="D275" s="1" t="s">
        <v>993</v>
      </c>
      <c r="E275" s="2" t="s">
        <v>994</v>
      </c>
      <c r="F275" s="2" t="s">
        <v>995</v>
      </c>
      <c r="G275" s="2" t="s">
        <v>152</v>
      </c>
      <c r="H275" s="2">
        <v>0</v>
      </c>
      <c r="I275" s="1">
        <v>0</v>
      </c>
      <c r="J275" s="3" t="s">
        <v>18</v>
      </c>
      <c r="K275" s="2" t="str">
        <f>J275*922.74</f>
        <v>0</v>
      </c>
      <c r="L275" s="5"/>
    </row>
    <row r="276" spans="1:12" customHeight="1" ht="105" outlineLevel="4">
      <c r="A276" s="1"/>
      <c r="B276" s="1">
        <v>824869</v>
      </c>
      <c r="C276" s="1" t="s">
        <v>996</v>
      </c>
      <c r="D276" s="1" t="s">
        <v>997</v>
      </c>
      <c r="E276" s="2" t="s">
        <v>998</v>
      </c>
      <c r="F276" s="2" t="s">
        <v>999</v>
      </c>
      <c r="G276" s="2" t="s">
        <v>152</v>
      </c>
      <c r="H276" s="2">
        <v>0</v>
      </c>
      <c r="I276" s="1">
        <v>0</v>
      </c>
      <c r="J276" s="3" t="s">
        <v>18</v>
      </c>
      <c r="K276" s="2" t="str">
        <f>J276*1034.21</f>
        <v>0</v>
      </c>
      <c r="L276" s="5"/>
    </row>
    <row r="277" spans="1:12" customHeight="1" ht="105" outlineLevel="4">
      <c r="A277" s="1"/>
      <c r="B277" s="1">
        <v>824870</v>
      </c>
      <c r="C277" s="1" t="s">
        <v>1000</v>
      </c>
      <c r="D277" s="1" t="s">
        <v>1001</v>
      </c>
      <c r="E277" s="2" t="s">
        <v>1002</v>
      </c>
      <c r="F277" s="2" t="s">
        <v>1003</v>
      </c>
      <c r="G277" s="2" t="s">
        <v>27</v>
      </c>
      <c r="H277" s="2">
        <v>0</v>
      </c>
      <c r="I277" s="1">
        <v>0</v>
      </c>
      <c r="J277" s="3" t="s">
        <v>18</v>
      </c>
      <c r="K277" s="2" t="str">
        <f>J277*1142.59</f>
        <v>0</v>
      </c>
      <c r="L277" s="5"/>
    </row>
    <row r="278" spans="1:12" customHeight="1" ht="105" outlineLevel="4">
      <c r="A278" s="1"/>
      <c r="B278" s="1">
        <v>824871</v>
      </c>
      <c r="C278" s="1" t="s">
        <v>1004</v>
      </c>
      <c r="D278" s="1" t="s">
        <v>1005</v>
      </c>
      <c r="E278" s="2" t="s">
        <v>1006</v>
      </c>
      <c r="F278" s="2" t="s">
        <v>1007</v>
      </c>
      <c r="G278" s="2">
        <v>9</v>
      </c>
      <c r="H278" s="2">
        <v>0</v>
      </c>
      <c r="I278" s="1">
        <v>0</v>
      </c>
      <c r="J278" s="3" t="s">
        <v>18</v>
      </c>
      <c r="K278" s="2" t="str">
        <f>J278*795.79</f>
        <v>0</v>
      </c>
      <c r="L278" s="5"/>
    </row>
    <row r="279" spans="1:12" customHeight="1" ht="105" outlineLevel="4">
      <c r="A279" s="1"/>
      <c r="B279" s="1">
        <v>824872</v>
      </c>
      <c r="C279" s="1" t="s">
        <v>1008</v>
      </c>
      <c r="D279" s="1" t="s">
        <v>1009</v>
      </c>
      <c r="E279" s="2" t="s">
        <v>1010</v>
      </c>
      <c r="F279" s="2" t="s">
        <v>1011</v>
      </c>
      <c r="G279" s="2" t="s">
        <v>152</v>
      </c>
      <c r="H279" s="2">
        <v>0</v>
      </c>
      <c r="I279" s="1">
        <v>0</v>
      </c>
      <c r="J279" s="3" t="s">
        <v>18</v>
      </c>
      <c r="K279" s="2" t="str">
        <f>J279*910.35</f>
        <v>0</v>
      </c>
      <c r="L279" s="5"/>
    </row>
    <row r="280" spans="1:12" customHeight="1" ht="105" outlineLevel="4">
      <c r="A280" s="1"/>
      <c r="B280" s="1">
        <v>824873</v>
      </c>
      <c r="C280" s="1" t="s">
        <v>1012</v>
      </c>
      <c r="D280" s="1" t="s">
        <v>1013</v>
      </c>
      <c r="E280" s="2" t="s">
        <v>1014</v>
      </c>
      <c r="F280" s="2" t="s">
        <v>1015</v>
      </c>
      <c r="G280" s="2">
        <v>1</v>
      </c>
      <c r="H280" s="2">
        <v>0</v>
      </c>
      <c r="I280" s="1">
        <v>0</v>
      </c>
      <c r="J280" s="3" t="s">
        <v>18</v>
      </c>
      <c r="K280" s="2" t="str">
        <f>J280*1023.37</f>
        <v>0</v>
      </c>
      <c r="L280" s="5"/>
    </row>
    <row r="281" spans="1:12" customHeight="1" ht="105" outlineLevel="4">
      <c r="A281" s="1"/>
      <c r="B281" s="1">
        <v>824874</v>
      </c>
      <c r="C281" s="1" t="s">
        <v>1016</v>
      </c>
      <c r="D281" s="1" t="s">
        <v>1017</v>
      </c>
      <c r="E281" s="2" t="s">
        <v>1018</v>
      </c>
      <c r="F281" s="2" t="s">
        <v>1019</v>
      </c>
      <c r="G281" s="2" t="s">
        <v>152</v>
      </c>
      <c r="H281" s="2">
        <v>0</v>
      </c>
      <c r="I281" s="1">
        <v>0</v>
      </c>
      <c r="J281" s="3" t="s">
        <v>18</v>
      </c>
      <c r="K281" s="2" t="str">
        <f>J281*1141.04</f>
        <v>0</v>
      </c>
      <c r="L28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5:K35"/>
    <mergeCell ref="A159:K159"/>
    <mergeCell ref="A234:K234"/>
    <mergeCell ref="A246:K246"/>
    <mergeCell ref="A248:K248"/>
    <mergeCell ref="A4:K4"/>
    <mergeCell ref="A15:K15"/>
    <mergeCell ref="A36:K36"/>
    <mergeCell ref="A59:K59"/>
    <mergeCell ref="A86:K86"/>
    <mergeCell ref="A107:K107"/>
    <mergeCell ref="A126:K126"/>
    <mergeCell ref="A160:K160"/>
    <mergeCell ref="A169:K169"/>
    <mergeCell ref="A178:K178"/>
    <mergeCell ref="A189:K189"/>
    <mergeCell ref="A206:K206"/>
    <mergeCell ref="A214:K214"/>
    <mergeCell ref="A222:K222"/>
    <mergeCell ref="A249:K249"/>
    <mergeCell ref="A259:K2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2026-09-14T06:55:58+03:00</dcterms:created>
  <dcterms:modified xsi:type="dcterms:W3CDTF">2026-09-14T06:55:58+03:00</dcterms:modified>
  <dc:title>Untitled Spreadsheet</dc:title>
  <dc:description/>
  <dc:subject/>
  <cp:keywords/>
  <cp:category/>
</cp:coreProperties>
</file>