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<sst xmlns="http://schemas.openxmlformats.org/spreadsheetml/2006/main" uniqueCount="405">
  <si>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</si>
  <si>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</si>
  <si>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</si>
  <si>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</si>
  <si>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</si>
  <si>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</si>
  <si>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</si>
  <si>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</si>
  <si>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</si>
  <si>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</si>
  <si>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</si>
  <si>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</si>
  <si>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</si>
  <si>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BASE</t>
  </si>
  <si>
    <t>VLC-1134001</t>
  </si>
  <si>
    <t>VT.247.N.04</t>
  </si>
  <si>
    <t>Кран шар. для подкл. датчика темп., 1/2" (16 /144шт)</t>
  </si>
  <si>
    <t>675.00 руб.</t>
  </si>
  <si>
    <t>&gt;25</t>
  </si>
  <si>
    <t>шт</t>
  </si>
  <si>
    <t>VLC-1134002</t>
  </si>
  <si>
    <t>VT.247.N.05</t>
  </si>
  <si>
    <t>Кран шар. для подкл. датчика темп., 3/4" (12 /108шт)</t>
  </si>
  <si>
    <t>984.00 руб.</t>
  </si>
  <si>
    <t>&gt;100</t>
  </si>
  <si>
    <t>VLC-1134003</t>
  </si>
  <si>
    <t>VT.247.N.06</t>
  </si>
  <si>
    <t>Кран шар. для подкл. датчика темп., 1" (8 /64шт)</t>
  </si>
  <si>
    <t>1 500.00 руб.</t>
  </si>
  <si>
    <t>VLC-1134004</t>
  </si>
  <si>
    <t>VT.806.N.0404</t>
  </si>
  <si>
    <t>Кран шаровой для подключения  манометра, 1/2"нар -1/2"вн. (8 /128шт)</t>
  </si>
  <si>
    <t>693.00 руб.</t>
  </si>
  <si>
    <t>VLC-1134005</t>
  </si>
  <si>
    <t>VT.806.N.0402</t>
  </si>
  <si>
    <t>Кран шаровой для подключения  манометра, 1/2"нар -1/4"вн. (10 /160шт)</t>
  </si>
  <si>
    <t>599.00 руб.</t>
  </si>
  <si>
    <t>&gt;50</t>
  </si>
  <si>
    <t>VLC-1134006</t>
  </si>
  <si>
    <t>VT.806.N.0403</t>
  </si>
  <si>
    <t>Кран шаровой для подключения  манометра, 1/2"нар -3/8"вн. (9 /144шт)</t>
  </si>
  <si>
    <t>570.00 руб.</t>
  </si>
  <si>
    <t>VLC-1134007</t>
  </si>
  <si>
    <t>VT.807.N.0404</t>
  </si>
  <si>
    <t>Кран шаровой для подключения  манометра, 1/2"вн. -1/2"вн. (10 /160шт)</t>
  </si>
  <si>
    <t>&gt;1000</t>
  </si>
  <si>
    <t>VLC-1134008</t>
  </si>
  <si>
    <t>VT.807.N.0402</t>
  </si>
  <si>
    <t>Кран шаровой для подключения  манометра, 1/2"вн. -1/4"вн. (10 /160шт)</t>
  </si>
  <si>
    <t>533.00 руб.</t>
  </si>
  <si>
    <t>VLC-1134009</t>
  </si>
  <si>
    <t>VT.807.N.0403</t>
  </si>
  <si>
    <t>Кран шаровой для подключения  манометра, 1/2"вн. -3/8"вн. (10 /160шт)</t>
  </si>
  <si>
    <t>511.00 руб.</t>
  </si>
  <si>
    <t>VLC-1134010</t>
  </si>
  <si>
    <t>VT.808.N.04</t>
  </si>
  <si>
    <t>Кран шаровой c термометром, 1/2" (1 /36шт)</t>
  </si>
  <si>
    <t>1 105.00 руб.</t>
  </si>
  <si>
    <t>VLC-1134011</t>
  </si>
  <si>
    <t>VT.808.N.05</t>
  </si>
  <si>
    <t>Кран шаровой c термометром, 3/4" (1 /36шт)</t>
  </si>
  <si>
    <t>1 588.00 руб.</t>
  </si>
  <si>
    <t>VLC-411003</t>
  </si>
  <si>
    <t>VT.214.N.04</t>
  </si>
  <si>
    <t>Кран шар. BASE, стальная рукоятка 1/2" вн.-вн. (14 /126шт)</t>
  </si>
  <si>
    <t>503.00 руб.</t>
  </si>
  <si>
    <t>VLC-411004</t>
  </si>
  <si>
    <t>VT.214.N.05</t>
  </si>
  <si>
    <t>Кран шар. BASE, стальная рукоятка 3/4" вн.-вн. (10 /120шт)</t>
  </si>
  <si>
    <t>777.00 руб.</t>
  </si>
  <si>
    <t>VLC-411005</t>
  </si>
  <si>
    <t>VT.214.N.06</t>
  </si>
  <si>
    <t>Кран шар. BASE, стальная рукоятка 1" вн.-вн. (6 /54шт)</t>
  </si>
  <si>
    <t>1 263.00 руб.</t>
  </si>
  <si>
    <t>VLC-411006</t>
  </si>
  <si>
    <t>VT.214.N.07</t>
  </si>
  <si>
    <t>Кран шар. BASE, стальная рукоятка 1 1/4" вн.-вн. (3 /36шт)</t>
  </si>
  <si>
    <t>2 242.00 руб.</t>
  </si>
  <si>
    <t>VLC-411007</t>
  </si>
  <si>
    <t>VT.214.N.08</t>
  </si>
  <si>
    <t>Кран шар. BASE, стальная рукоятка 1 1/2" вн.-вн. (2 /20шт)</t>
  </si>
  <si>
    <t>3 434.00 руб.</t>
  </si>
  <si>
    <t>&gt;500</t>
  </si>
  <si>
    <t>VLC-411008</t>
  </si>
  <si>
    <t>VT.214.N.09</t>
  </si>
  <si>
    <t>Кран шар. BASE, стальная рукоятка 2" вн.-вн. (2 /20шт)</t>
  </si>
  <si>
    <t>4 840.00 руб.</t>
  </si>
  <si>
    <t>VLC-411009</t>
  </si>
  <si>
    <t>VT.214.N.10</t>
  </si>
  <si>
    <t>Кран шар. BASE, стальная рукоятка 2 1/2" вн.-вн. (1 /6шт)</t>
  </si>
  <si>
    <t>11 617.00 руб.</t>
  </si>
  <si>
    <t>VLC-411010</t>
  </si>
  <si>
    <t>VT.214.N.11</t>
  </si>
  <si>
    <t>Кран шар. BASE, стальная рукоятка 3" вн.-вн. (1 /4шт)</t>
  </si>
  <si>
    <t>18 031.00 руб.</t>
  </si>
  <si>
    <t>VLC-411011</t>
  </si>
  <si>
    <t>VT.214.N.12</t>
  </si>
  <si>
    <t>Кран шар. BASE, стальная рукоятка 4" вн.-вн. (1 /4шт)</t>
  </si>
  <si>
    <t>24 541.00 руб.</t>
  </si>
  <si>
    <t>VLC-411012</t>
  </si>
  <si>
    <t>VT.215.N.04</t>
  </si>
  <si>
    <t>Кран шар. BASE, стальная рукоятка 1/2" вн.-нар. (16 /144шт)</t>
  </si>
  <si>
    <t>555.00 руб.</t>
  </si>
  <si>
    <t>VLC-411013</t>
  </si>
  <si>
    <t>VT.215.N.05</t>
  </si>
  <si>
    <t>Кран шар. BASE, стальная рукоятка 3/4" вн.-нар. (10 /120шт)</t>
  </si>
  <si>
    <t>830.00 руб.</t>
  </si>
  <si>
    <t>VLC-411014</t>
  </si>
  <si>
    <t>VT.215.N.06</t>
  </si>
  <si>
    <t>Кран шар. BASE, стальная рукоятка 1" вн.-нар. (6 /72шт)</t>
  </si>
  <si>
    <t>1 373.00 руб.</t>
  </si>
  <si>
    <t>VLC-411015</t>
  </si>
  <si>
    <t>VT.215.N.07</t>
  </si>
  <si>
    <t>Кран шар. BASE, стальная рукоятка 1 1/4" вн.-нар. (4 /32шт)</t>
  </si>
  <si>
    <t>2 664.00 руб.</t>
  </si>
  <si>
    <t>VLC-411016</t>
  </si>
  <si>
    <t>VT.215.N.08</t>
  </si>
  <si>
    <t>Кран шар. BASE, стальная рукоятка 1 1/2" вн.-нар. (2 /20шт)</t>
  </si>
  <si>
    <t>4 004.00 руб.</t>
  </si>
  <si>
    <t>VLC-411017</t>
  </si>
  <si>
    <t>VT.215.N.09</t>
  </si>
  <si>
    <t>Кран шар. BASE, стальная рукоятка 2" вн.-нар. (2 /16шт)</t>
  </si>
  <si>
    <t>5 915.00 руб.</t>
  </si>
  <si>
    <t>VLC-411018</t>
  </si>
  <si>
    <t>VT.217.N.04</t>
  </si>
  <si>
    <t>Кран шар. BASE, рукоятка бабочка 1/2" вн.-вн. (16 /256шт)</t>
  </si>
  <si>
    <t>452.00 руб.</t>
  </si>
  <si>
    <t>&gt;5000</t>
  </si>
  <si>
    <t>VLC-411019</t>
  </si>
  <si>
    <t>VT.217.N.05</t>
  </si>
  <si>
    <t>Кран шар. BASE, рукоятка бабочка 3/4" вн.-вн.  (14 /126шт)</t>
  </si>
  <si>
    <t>687.00 руб.</t>
  </si>
  <si>
    <t>VLC-411020</t>
  </si>
  <si>
    <t>VT.217.N.06</t>
  </si>
  <si>
    <t>Кран шар. BASE, рукоятка бабочка 1" вн.-вн.  (6 /90шт</t>
  </si>
  <si>
    <t>1 161.00 руб.</t>
  </si>
  <si>
    <t>&gt;10</t>
  </si>
  <si>
    <t>VLC-411021</t>
  </si>
  <si>
    <t>VT.218.N.04</t>
  </si>
  <si>
    <t>Кран шар. BASE, рукоятка бабочка 1/2" вн.-нар.  (12 /192шт)</t>
  </si>
  <si>
    <t>482.00 руб.</t>
  </si>
  <si>
    <t>VLC-411022</t>
  </si>
  <si>
    <t>VT.218.N.05</t>
  </si>
  <si>
    <t>Кран шар. BASE, рукоятка бабочка 3/4" вн.-нар.  (10 /120шт)</t>
  </si>
  <si>
    <t>779.00 руб.</t>
  </si>
  <si>
    <t>VLC-411023</t>
  </si>
  <si>
    <t>VT.218.N.06</t>
  </si>
  <si>
    <t>Кран шар. BASE, рукоятка бабочка 1" вн.-нар. (6 /90шт)</t>
  </si>
  <si>
    <t>1 298.00 руб.</t>
  </si>
  <si>
    <t>VLC-411024</t>
  </si>
  <si>
    <t>VT.219.N.04</t>
  </si>
  <si>
    <t>Кран шар. BASE, рукоятка бабочка 1/2" нар.-нар. (12 /192шт)</t>
  </si>
  <si>
    <t>548.00 руб.</t>
  </si>
  <si>
    <t>VLC-411025</t>
  </si>
  <si>
    <t>VT.219.N.05</t>
  </si>
  <si>
    <t>Кран шар. BASE, рукоятка бабочка 3/4" нар.-нар.  (12 /144шт)</t>
  </si>
  <si>
    <t>854.00 руб.</t>
  </si>
  <si>
    <t>VLC-411026</t>
  </si>
  <si>
    <t>VT.219.N.06</t>
  </si>
  <si>
    <t>Кран шар. BASE, рукоятка бабочка 1" нар.-нар. (6 /90шт)</t>
  </si>
  <si>
    <t>1 468.00 руб.</t>
  </si>
  <si>
    <t>VLC-411027</t>
  </si>
  <si>
    <t>VT.243.N.1616</t>
  </si>
  <si>
    <t>Кран шар. под пресс, рукоятка бабочка 16 (12 /192шт)</t>
  </si>
  <si>
    <t>474.00 руб.</t>
  </si>
  <si>
    <t>VLC-411028</t>
  </si>
  <si>
    <t>VT.242.N.1604</t>
  </si>
  <si>
    <t>Кран шар. под пресс, рукоятка бабочка 16х1/2 вн. (12 /192шт)</t>
  </si>
  <si>
    <t>379.00 руб.</t>
  </si>
  <si>
    <t>VLC-411029</t>
  </si>
  <si>
    <t>VT.226.N.04</t>
  </si>
  <si>
    <t>Кран шар. BASE с полусгоном 1/2" нар.-нар. (10 /60шт)</t>
  </si>
  <si>
    <t>737.00 руб.</t>
  </si>
  <si>
    <t>VLC-411030</t>
  </si>
  <si>
    <t>VT.226.N.05</t>
  </si>
  <si>
    <t>Кран шар. BASE с полусгоном 3/4" нар.-нар.  (7 /42шт)</t>
  </si>
  <si>
    <t>1 070.00 руб.</t>
  </si>
  <si>
    <t>VLC-411031</t>
  </si>
  <si>
    <t>VT.227.N.04</t>
  </si>
  <si>
    <t>Кран шар. BASE с полусгоном 1/2" вн.-нар.  (10 /160шт)</t>
  </si>
  <si>
    <t>580.00 руб.</t>
  </si>
  <si>
    <t>VLC-411032</t>
  </si>
  <si>
    <t>VT.227.NW.04</t>
  </si>
  <si>
    <t>Кран шар. BASE с полусгоном 1/2" вн.-нар. белая рукоятка (10 /160шт)</t>
  </si>
  <si>
    <t>VLC-411033</t>
  </si>
  <si>
    <t>VT.227.NRW.04</t>
  </si>
  <si>
    <t>Кран шар. BASE с полусгоном 1/2" вн.-нар. белая рукоятка с доп. уплотнением (10 /160шт)</t>
  </si>
  <si>
    <t>682.00 руб.</t>
  </si>
  <si>
    <t>VLC-411034</t>
  </si>
  <si>
    <t>VT.227.N.05</t>
  </si>
  <si>
    <t>Кран шар. BASE с полусгоном 3/4" вн.-нар.   (7 /84шт)</t>
  </si>
  <si>
    <t>929.00 руб.</t>
  </si>
  <si>
    <t>VLC-411035</t>
  </si>
  <si>
    <t>VT.227.NW.05</t>
  </si>
  <si>
    <t>Кран шар. BASE с полусгоном 3/4" вн.-нар. белая рукоятка  (7 /84шт)</t>
  </si>
  <si>
    <t>VLC-411036</t>
  </si>
  <si>
    <t>VT.227.NRW.05</t>
  </si>
  <si>
    <t>Кран шар. BASE с полусгоном 3/4" вн.-нар. белая рукоятка с доп. уплотнением  (7 /84шт)</t>
  </si>
  <si>
    <t>990.00 руб.</t>
  </si>
  <si>
    <t>VLC-411037</t>
  </si>
  <si>
    <t>VT.227.N.06</t>
  </si>
  <si>
    <t>Кран шар. BASE с полусгоном 1" вн.-нар.  (5 /50шт)</t>
  </si>
  <si>
    <t>2 000.00 руб.</t>
  </si>
  <si>
    <t>VLC-411038</t>
  </si>
  <si>
    <t>VT.227.N.07</t>
  </si>
  <si>
    <t>Кран шар. BASE с полусгоном 1 1/4" вн.-нар.  (4 /36шт)</t>
  </si>
  <si>
    <t>3 254.00 руб.</t>
  </si>
  <si>
    <t>VLC-411039</t>
  </si>
  <si>
    <t>VT.228.N.04</t>
  </si>
  <si>
    <t>Кран шар. BASE угловой с полусгоном 1/2" вн.-нар.  (8 /96шт)</t>
  </si>
  <si>
    <t>805.00 руб.</t>
  </si>
  <si>
    <t>VLC-411040</t>
  </si>
  <si>
    <t>VT.228.NW.04</t>
  </si>
  <si>
    <t>Кран шар. BASE угловой с полусгоном 1/2" вн.-нар. белая рукоятка (8 /96шт)</t>
  </si>
  <si>
    <t>VLC-411041</t>
  </si>
  <si>
    <t>VT.228.NRW.04</t>
  </si>
  <si>
    <t>Кран шар. BASE угловой с полусгоном 1/2" вн.-нар. белая рукоятка с доп. уплотнением (8 /96шт)</t>
  </si>
  <si>
    <t>868.00 руб.</t>
  </si>
  <si>
    <t>VLC-411042</t>
  </si>
  <si>
    <t>VT.228.N.05</t>
  </si>
  <si>
    <t>Кран шар. BASE угловой с полусгоном 3/4" вн.-нар.  (8 /64шт)</t>
  </si>
  <si>
    <t>1 309.00 руб.</t>
  </si>
  <si>
    <t>VLC-411043</t>
  </si>
  <si>
    <t>VT.228.NW.05</t>
  </si>
  <si>
    <t>Кран шар. BASE угловой с полусгоном 3/4" вн.-нар. белая рукоятка (8 /64шт)</t>
  </si>
  <si>
    <t>VLC-411044</t>
  </si>
  <si>
    <t>VT.228.NRW.05</t>
  </si>
  <si>
    <t>Кран шар. BASE угловой с полусгоном 3/4" вн.-нар. белая рукоятка с доп. уплотнением (8 /64шт)</t>
  </si>
  <si>
    <t>1 377.00 руб.</t>
  </si>
  <si>
    <t>VLC-411045</t>
  </si>
  <si>
    <t>VT.228.N.06</t>
  </si>
  <si>
    <t>Кран шар. BASE угловой с полусгоном 1" вн.-нар. (4 /32шт)</t>
  </si>
  <si>
    <t>2 256.00 руб.</t>
  </si>
  <si>
    <t>VLC-411046</t>
  </si>
  <si>
    <t>VT.343.N.1616</t>
  </si>
  <si>
    <t>Кран шар. под обжим, рукоятка бабочка 16   (12 /192шт)</t>
  </si>
  <si>
    <t>638.00 руб.</t>
  </si>
  <si>
    <t>VLC-411047</t>
  </si>
  <si>
    <t>VT.342.N.1604</t>
  </si>
  <si>
    <t>Кран шар. под обжим, рукоятка бабочка 16х1/2 вн.   (14 /224шт)</t>
  </si>
  <si>
    <t>497.00 руб.</t>
  </si>
  <si>
    <t>VLC-411048</t>
  </si>
  <si>
    <t>VT.341.N.1604</t>
  </si>
  <si>
    <t>Кран шар. под обжим, рукоятка бабочка 16х1/2 нар.  (16 /256шт)</t>
  </si>
  <si>
    <t>522.00 руб.</t>
  </si>
  <si>
    <t>VLC-411049</t>
  </si>
  <si>
    <t>VT.241.N.0405</t>
  </si>
  <si>
    <t>Кран шаровой с накидной гайкой 1/2"x3/4" вн.-вн. (12 /72шт)</t>
  </si>
  <si>
    <t>VLC-411050</t>
  </si>
  <si>
    <t>VT.241.N.0506</t>
  </si>
  <si>
    <t>Кран шаровой с накидной гайкой 3/4"x1" вн.-вн.</t>
  </si>
  <si>
    <t>1 085.00 руб.</t>
  </si>
  <si>
    <t>VLC-411051</t>
  </si>
  <si>
    <t>VT.245.N.04</t>
  </si>
  <si>
    <t>Кран шар. BASE с дренажом и воздухоотводчиком 1/2" вн.-вн. (12 /108шт)</t>
  </si>
  <si>
    <t>820.00 руб.</t>
  </si>
  <si>
    <t>VLC-411052</t>
  </si>
  <si>
    <t>VT.245.N.05</t>
  </si>
  <si>
    <t>Кран шар. BASE с дренажом и воздухоотводчиком 3/4" вн.-вн. (10 /90шт)</t>
  </si>
  <si>
    <t>1 220.00 руб.</t>
  </si>
  <si>
    <t>VLC-411053</t>
  </si>
  <si>
    <t>VT.245.N.06</t>
  </si>
  <si>
    <t>Кран шар. BASE с дренажом и воздухоотводчиком 1" вн.-вн. (6 /54шт)</t>
  </si>
  <si>
    <t>1 791.00 руб.</t>
  </si>
  <si>
    <t>VLC-411054</t>
  </si>
  <si>
    <t>VT.248.N.04</t>
  </si>
  <si>
    <t>Кран шаровой с обратным клапаном и дренажом 1/2" вн-вн. (8 /48шт)</t>
  </si>
  <si>
    <t>1 079.00 руб.</t>
  </si>
  <si>
    <t>VLC-411055</t>
  </si>
  <si>
    <t>VT.250.N.04</t>
  </si>
  <si>
    <t>Кран шаровой с удлиненным штоком 1/2"</t>
  </si>
  <si>
    <t>VLC-411056</t>
  </si>
  <si>
    <t>VT.250.N.05</t>
  </si>
  <si>
    <t>Кран шаровой с удлиненным штоком 3/4" вн-вн. (8 /48шт)</t>
  </si>
  <si>
    <t>1 033.00 руб.</t>
  </si>
  <si>
    <t>VLC-411057</t>
  </si>
  <si>
    <t>VT.252.N.04</t>
  </si>
  <si>
    <t>Кран шар. с плавным открыванием 1/2" вн.-вн. (1 /36шт)</t>
  </si>
  <si>
    <t>760.00 руб.</t>
  </si>
  <si>
    <t>VLC-411058</t>
  </si>
  <si>
    <t>VT.252.N.05</t>
  </si>
  <si>
    <t>Кран шар. с плавным открыванием 3/4" вн.-вн. (1 /36шт)</t>
  </si>
  <si>
    <t>1 006.00 руб.</t>
  </si>
  <si>
    <t>VLC-411059</t>
  </si>
  <si>
    <t>VT.266.N.0404</t>
  </si>
  <si>
    <t>Кран шар. BASE угловой с накидной гайкой 1/2" вн.-вн.  (15 /60шт)</t>
  </si>
  <si>
    <t>773.00 руб.</t>
  </si>
  <si>
    <t>VLC-411060</t>
  </si>
  <si>
    <t>VT.266.N.0505</t>
  </si>
  <si>
    <t>Кран шар. BASE угловой с накидной гайкой 3/4" вн.-вн. (12 /48шт)</t>
  </si>
  <si>
    <t>1 063.00 руб.</t>
  </si>
  <si>
    <t>VLC-411061</t>
  </si>
  <si>
    <t>VT.266.N.0606</t>
  </si>
  <si>
    <t>Кран шар. BASE угловой с накидной гайкой 1" вн.-вн. (7 /28шт)</t>
  </si>
  <si>
    <t>1 799.00 руб.</t>
  </si>
  <si>
    <t>VLC-411062</t>
  </si>
  <si>
    <t>VT.267.N.0404</t>
  </si>
  <si>
    <t>Кран шар. BASE угловой с накидной гайкой 1/2" вн.-нар.  (15 /60шт)</t>
  </si>
  <si>
    <t>738.00 руб.</t>
  </si>
  <si>
    <t>VLC-411063</t>
  </si>
  <si>
    <t>VT.267.N.0405</t>
  </si>
  <si>
    <t>Кран шар. BASE угловой с накидной гайкой 1/2"х3/4" нар.-вн. (15 /60шт)</t>
  </si>
  <si>
    <t>808.00 руб.</t>
  </si>
  <si>
    <t>VLC-411064</t>
  </si>
  <si>
    <t>VT.267.N.0505</t>
  </si>
  <si>
    <t>Кран шар. BASE угловой с накидной гайкой 3/4" вн.-нар. (12 /48шт)</t>
  </si>
  <si>
    <t>1 095.00 руб.</t>
  </si>
  <si>
    <t>VLC-411065</t>
  </si>
  <si>
    <t>VT.267.N.0606</t>
  </si>
  <si>
    <t>Кран шар. BASE угловой с накидной гайкой 1" вн.-нар. (7 /28шт)</t>
  </si>
  <si>
    <t>1 827.00 руб.</t>
  </si>
  <si>
    <t>VLC-411066</t>
  </si>
  <si>
    <t>VT.292.N.04</t>
  </si>
  <si>
    <t>Кран шар. со встроенным фильтром, стальная рукоятка 1/2" вн.-вн. (8 /96шт)</t>
  </si>
  <si>
    <t>940.00 руб.</t>
  </si>
  <si>
    <t>VLC-411067</t>
  </si>
  <si>
    <t>VT.292.N.05</t>
  </si>
  <si>
    <t>Кран шар. со встроенным фильтром, стальная рукоятка3/4" вн.-вн. (6 /54шт)</t>
  </si>
  <si>
    <t>1 691.00 руб.</t>
  </si>
  <si>
    <t>VLC-411068</t>
  </si>
  <si>
    <t>VT.293.N.04</t>
  </si>
  <si>
    <t>Кран шар. со встроенным фильтром, рукоятка бабочка 1/2" вн.-вн. (8 /96шт)</t>
  </si>
  <si>
    <t>903.00 руб.</t>
  </si>
  <si>
    <t>VLC-411069</t>
  </si>
  <si>
    <t>VT.294.N.04</t>
  </si>
  <si>
    <t>Кран шар. со встроенным прямым фильтром, рукоятка бабочка 1/2" вн.-вн. (8 /72шт)</t>
  </si>
  <si>
    <t>1 241.00 руб.</t>
  </si>
  <si>
    <t>VLC-411070</t>
  </si>
  <si>
    <t>VT.294.N.05</t>
  </si>
  <si>
    <t>Кран шар. со встроенным прямым фильтром, рукоятка бабочка 3/4" вн.-вн. (5 /20шт)</t>
  </si>
  <si>
    <t>2 135.00 руб.</t>
  </si>
  <si>
    <t>VLC-411071</t>
  </si>
  <si>
    <t>VT.298.NR.04</t>
  </si>
  <si>
    <t>КФРД - Кран шар. со встроенным фильтром и редуктором давления, рукоятка бабочка 1/2" вн.-вн. (правый</t>
  </si>
  <si>
    <t>0.00 руб.</t>
  </si>
  <si>
    <t>VLC-411072</t>
  </si>
  <si>
    <t>VT.299.NL.04</t>
  </si>
  <si>
    <t>КФРД - Кран шар. со встроенным фильтром и редуктором давления, рукоятка бабочка 1/2" вн.-вн. (левый)</t>
  </si>
  <si>
    <t>VLC-411073</t>
  </si>
  <si>
    <t>VT.330.N.04</t>
  </si>
  <si>
    <t>Кран шар. MINI 1/2" вн.-вн. (25 /400шт)</t>
  </si>
  <si>
    <t>528.00 руб.</t>
  </si>
  <si>
    <t>VLC-411074</t>
  </si>
  <si>
    <t>VT.331.N.04</t>
  </si>
  <si>
    <t>Кран шар. MINI 1/2" вн.-нар. (20 /400шт)</t>
  </si>
  <si>
    <t>489.00 руб.</t>
  </si>
  <si>
    <t>VLC-411075</t>
  </si>
  <si>
    <t>VT.360.N.04</t>
  </si>
  <si>
    <t>Кран шар. трехходовой, тип L 1/2" вн.-вн.-вн. (6 /72шт)</t>
  </si>
  <si>
    <t>1 198.00 руб.</t>
  </si>
  <si>
    <t>VLC-411076</t>
  </si>
  <si>
    <t>VT.360.N.05</t>
  </si>
  <si>
    <t>Кран шар. трехходовой, тип L 3/4" вн.-вн.-вн. (4 /48шт)</t>
  </si>
  <si>
    <t>2 093.00 руб.</t>
  </si>
  <si>
    <t>VLC-411077</t>
  </si>
  <si>
    <t>VT.361.N.04</t>
  </si>
  <si>
    <t>Кран шар. трехходовой, тип Т 1/2" вн.-вн.-вн. (6 /72шт)</t>
  </si>
  <si>
    <t>1 258.00 руб.</t>
  </si>
  <si>
    <t>VLC-411078</t>
  </si>
  <si>
    <t>VT.361.N.05</t>
  </si>
  <si>
    <t>Кран шар. трехходовой, тип Т 3/4" вн.-вн.-вн. (4 /48шт)</t>
  </si>
  <si>
    <t>2 166.00 руб.</t>
  </si>
  <si>
    <t>VLC-411079</t>
  </si>
  <si>
    <t>VT.260.N.0606</t>
  </si>
  <si>
    <t>Кран шаровой с накидной гайкой 1" вн.-нар. (1 /60шт)</t>
  </si>
  <si>
    <t>1 284.00 руб.</t>
  </si>
  <si>
    <t>VLC-411080</t>
  </si>
  <si>
    <t>VT.260.N.0505</t>
  </si>
  <si>
    <t>Кран шаровой с накидной гайкой 3/4" вн.-нар. (1 /96шт)</t>
  </si>
  <si>
    <t>873.00 руб.</t>
  </si>
  <si>
    <t>VLC-411081</t>
  </si>
  <si>
    <t>VT.430.N.04</t>
  </si>
  <si>
    <t>Кран дренажный 1/2" (16 /192шт)</t>
  </si>
  <si>
    <t>493.00 руб.</t>
  </si>
  <si>
    <t>VLC-411082</t>
  </si>
  <si>
    <t>VT.435.N.02</t>
  </si>
  <si>
    <t>Кран дренажный 1/4" (16 /192шт)</t>
  </si>
  <si>
    <t>429.00 руб.</t>
  </si>
  <si>
    <t>VLC-411084</t>
  </si>
  <si>
    <t>VT.300.N.04</t>
  </si>
  <si>
    <t>Кран шаровой со встроенным фильтром и редуктором давления (КФРД), универсальный</t>
  </si>
  <si>
    <t>3 112.00 руб.</t>
  </si>
  <si>
    <t>VLC-900001</t>
  </si>
  <si>
    <t>VT.290.N.04</t>
  </si>
  <si>
    <t>Кран шар. с цельным корпусом 1/2" вн.-вн.</t>
  </si>
  <si>
    <t>VLC-999002</t>
  </si>
  <si>
    <t>VT.260.N.0404</t>
  </si>
  <si>
    <t>Кран шаровой с накидной гайкой 1/2" вн.-нар.</t>
  </si>
  <si>
    <t>621.00 руб.</t>
  </si>
  <si>
    <t>VLC-999003</t>
  </si>
  <si>
    <t>VT.266.NS.0404</t>
  </si>
  <si>
    <t>Кран шар. BASE угловой с накидной гайкой 1/2" вн.-вн. (короткий)</t>
  </si>
  <si>
    <t>653.00 руб.</t>
  </si>
  <si>
    <t>VLC-999004</t>
  </si>
  <si>
    <t>VT.266.NS.0505</t>
  </si>
  <si>
    <t>Кран шар. BASE угловой с накидной гайкой 3/4" вн.-вн. (короткий)</t>
  </si>
  <si>
    <t>969.00 руб.</t>
  </si>
  <si>
    <t>VLC-999005</t>
  </si>
  <si>
    <t>VT.267.NS.0404</t>
  </si>
  <si>
    <t>Кран шар. BASE угловой с накидной гайкой 1/2" вн.-нар. (короткий)</t>
  </si>
  <si>
    <t>663.00 руб.</t>
  </si>
  <si>
    <t>VLC-999006</t>
  </si>
  <si>
    <t>VT.267.NS.0505</t>
  </si>
  <si>
    <t>Кран шар. BASE угловой с накидной гайкой 3/4" вн.-нар. (короткий)</t>
  </si>
  <si>
    <t>994.00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</si>
</sst>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58_86a5_11e9_8101_003048fd731b_c530e0e6_2820_11ed_a30f_00259070b4871.jpeg"/><Relationship Id="rId2" Type="http://schemas.openxmlformats.org/officeDocument/2006/relationships/image" Target="../media/3d0cfd5c_86a5_11e9_8101_003048fd731b_c530e0ea_2820_11ed_a30f_00259070b4872.jpeg"/><Relationship Id="rId3" Type="http://schemas.openxmlformats.org/officeDocument/2006/relationships/image" Target="../media/3d0cfd60_86a5_11e9_8101_003048fd731b_c530e0ee_2820_11ed_a30f_00259070b4873.jpeg"/><Relationship Id="rId4" Type="http://schemas.openxmlformats.org/officeDocument/2006/relationships/image" Target="../media/3d0cfd64_86a5_11e9_8101_003048fd731b_c530e0f2_2820_11ed_a30f_00259070b4874.jpeg"/><Relationship Id="rId5" Type="http://schemas.openxmlformats.org/officeDocument/2006/relationships/image" Target="../media/3d0cfd68_86a5_11e9_8101_003048fd731b_c530e0f6_2820_11ed_a30f_00259070b4875.jpeg"/><Relationship Id="rId6" Type="http://schemas.openxmlformats.org/officeDocument/2006/relationships/image" Target="../media/3d0cfd6c_86a5_11e9_8101_003048fd731b_c530e0fa_2820_11ed_a30f_00259070b4876.jpeg"/><Relationship Id="rId7" Type="http://schemas.openxmlformats.org/officeDocument/2006/relationships/image" Target="../media/3d0cfd70_86a5_11e9_8101_003048fd731b_c530e0fe_2820_11ed_a30f_00259070b4877.jpeg"/><Relationship Id="rId8" Type="http://schemas.openxmlformats.org/officeDocument/2006/relationships/image" Target="../media/3d0cfd74_86a5_11e9_8101_003048fd731b_c530e102_2820_11ed_a30f_00259070b4878.jpeg"/><Relationship Id="rId9" Type="http://schemas.openxmlformats.org/officeDocument/2006/relationships/image" Target="../media/3d0cfd78_86a5_11e9_8101_003048fd731b_c530e106_2820_11ed_a30f_00259070b4879.jpeg"/><Relationship Id="rId10" Type="http://schemas.openxmlformats.org/officeDocument/2006/relationships/image" Target="../media/3d0cfd7c_86a5_11e9_8101_003048fd731b_c530e10a_2820_11ed_a30f_00259070b48710.jpeg"/><Relationship Id="rId11" Type="http://schemas.openxmlformats.org/officeDocument/2006/relationships/image" Target="../media/3d0cfd80_86a5_11e9_8101_003048fd731b_c530e10e_2820_11ed_a30f_00259070b48711.jpeg"/><Relationship Id="rId12" Type="http://schemas.openxmlformats.org/officeDocument/2006/relationships/image" Target="../media/370cf68e_86a5_11e9_8101_003048fd731b_c530e112_2820_11ed_a30f_00259070b48712.jpeg"/><Relationship Id="rId13" Type="http://schemas.openxmlformats.org/officeDocument/2006/relationships/image" Target="../media/370cf692_86a5_11e9_8101_003048fd731b_c530e116_2820_11ed_a30f_00259070b48713.jpeg"/><Relationship Id="rId14" Type="http://schemas.openxmlformats.org/officeDocument/2006/relationships/image" Target="../media/370cf696_86a5_11e9_8101_003048fd731b_c530e11a_2820_11ed_a30f_00259070b48714.jpeg"/><Relationship Id="rId15" Type="http://schemas.openxmlformats.org/officeDocument/2006/relationships/image" Target="../media/370cf69a_86a5_11e9_8101_003048fd731b_c530e11e_2820_11ed_a30f_00259070b48715.jpeg"/><Relationship Id="rId16" Type="http://schemas.openxmlformats.org/officeDocument/2006/relationships/image" Target="../media/370cf69e_86a5_11e9_8101_003048fd731b_c530e122_2820_11ed_a30f_00259070b48716.jpeg"/><Relationship Id="rId17" Type="http://schemas.openxmlformats.org/officeDocument/2006/relationships/image" Target="../media/370cf6a2_86a5_11e9_8101_003048fd731b_c530e126_2820_11ed_a30f_00259070b48717.jpeg"/><Relationship Id="rId18" Type="http://schemas.openxmlformats.org/officeDocument/2006/relationships/image" Target="../media/370cf6a6_86a5_11e9_8101_003048fd731b_c530e12a_2820_11ed_a30f_00259070b48718.jpeg"/><Relationship Id="rId19" Type="http://schemas.openxmlformats.org/officeDocument/2006/relationships/image" Target="../media/370cf6a9_86a5_11e9_8101_003048fd731b_c530e12e_2820_11ed_a30f_00259070b48719.jpeg"/><Relationship Id="rId20" Type="http://schemas.openxmlformats.org/officeDocument/2006/relationships/image" Target="../media/370cf6ac_86a5_11e9_8101_003048fd731b_c530e132_2820_11ed_a30f_00259070b48720.jpeg"/><Relationship Id="rId21" Type="http://schemas.openxmlformats.org/officeDocument/2006/relationships/image" Target="../media/370cf6af_86a5_11e9_8101_003048fd731b_c530e136_2820_11ed_a30f_00259070b48721.jpeg"/><Relationship Id="rId22" Type="http://schemas.openxmlformats.org/officeDocument/2006/relationships/image" Target="../media/370cf6b3_86a5_11e9_8101_003048fd731b_c530e13a_2820_11ed_a30f_00259070b48722.jpeg"/><Relationship Id="rId23" Type="http://schemas.openxmlformats.org/officeDocument/2006/relationships/image" Target="../media/370cf6b7_86a5_11e9_8101_003048fd731b_c530e13e_2820_11ed_a30f_00259070b48723.jpeg"/><Relationship Id="rId24" Type="http://schemas.openxmlformats.org/officeDocument/2006/relationships/image" Target="../media/370cf6bb_86a5_11e9_8101_003048fd731b_c530e142_2820_11ed_a30f_00259070b48724.jpeg"/><Relationship Id="rId25" Type="http://schemas.openxmlformats.org/officeDocument/2006/relationships/image" Target="../media/370cf6bf_86a5_11e9_8101_003048fd731b_c530e146_2820_11ed_a30f_00259070b48725.jpeg"/><Relationship Id="rId26" Type="http://schemas.openxmlformats.org/officeDocument/2006/relationships/image" Target="../media/370cf6c3_86a5_11e9_8101_003048fd731b_c530e14a_2820_11ed_a30f_00259070b48726.jpeg"/><Relationship Id="rId27" Type="http://schemas.openxmlformats.org/officeDocument/2006/relationships/image" Target="../media/370cf6c7_86a5_11e9_8101_003048fd731b_c530e14e_2820_11ed_a30f_00259070b48727.jpeg"/><Relationship Id="rId28" Type="http://schemas.openxmlformats.org/officeDocument/2006/relationships/image" Target="../media/370cf6cb_86a5_11e9_8101_003048fd731b_c530e152_2820_11ed_a30f_00259070b48728.jpeg"/><Relationship Id="rId29" Type="http://schemas.openxmlformats.org/officeDocument/2006/relationships/image" Target="../media/370cf6cf_86a5_11e9_8101_003048fd731b_c530e156_2820_11ed_a30f_00259070b48729.jpeg"/><Relationship Id="rId30" Type="http://schemas.openxmlformats.org/officeDocument/2006/relationships/image" Target="../media/370cf6d3_86a5_11e9_8101_003048fd731b_c530e15a_2820_11ed_a30f_00259070b48730.jpeg"/><Relationship Id="rId31" Type="http://schemas.openxmlformats.org/officeDocument/2006/relationships/image" Target="../media/370cf6d7_86a5_11e9_8101_003048fd731b_c530e15e_2820_11ed_a30f_00259070b48731.jpeg"/><Relationship Id="rId32" Type="http://schemas.openxmlformats.org/officeDocument/2006/relationships/image" Target="../media/370cf6db_86a5_11e9_8101_003048fd731b_c530e162_2820_11ed_a30f_00259070b48732.jpeg"/><Relationship Id="rId33" Type="http://schemas.openxmlformats.org/officeDocument/2006/relationships/image" Target="../media/370cf6df_86a5_11e9_8101_003048fd731b_c530e166_2820_11ed_a30f_00259070b48733.jpeg"/><Relationship Id="rId34" Type="http://schemas.openxmlformats.org/officeDocument/2006/relationships/image" Target="../media/370cf6e3_86a5_11e9_8101_003048fd731b_c530e16a_2820_11ed_a30f_00259070b48734.jpeg"/><Relationship Id="rId35" Type="http://schemas.openxmlformats.org/officeDocument/2006/relationships/image" Target="../media/370cf6e7_86a5_11e9_8101_003048fd731b_c530e16e_2820_11ed_a30f_00259070b48735.jpeg"/><Relationship Id="rId36" Type="http://schemas.openxmlformats.org/officeDocument/2006/relationships/image" Target="../media/370cf6eb_86a5_11e9_8101_003048fd731b_c530e172_2820_11ed_a30f_00259070b48736.jpeg"/><Relationship Id="rId37" Type="http://schemas.openxmlformats.org/officeDocument/2006/relationships/image" Target="../media/370cf6ef_86a5_11e9_8101_003048fd731b_c530e176_2820_11ed_a30f_00259070b48737.jpeg"/><Relationship Id="rId38" Type="http://schemas.openxmlformats.org/officeDocument/2006/relationships/image" Target="../media/370cf6f3_86a5_11e9_8101_003048fd731b_c530e17a_2820_11ed_a30f_00259070b48738.jpeg"/><Relationship Id="rId39" Type="http://schemas.openxmlformats.org/officeDocument/2006/relationships/image" Target="../media/370cf6f7_86a5_11e9_8101_003048fd731b_c530e17e_2820_11ed_a30f_00259070b48739.jpeg"/><Relationship Id="rId40" Type="http://schemas.openxmlformats.org/officeDocument/2006/relationships/image" Target="../media/370cf6fb_86a5_11e9_8101_003048fd731b_c530e182_2820_11ed_a30f_00259070b48740.jpeg"/><Relationship Id="rId41" Type="http://schemas.openxmlformats.org/officeDocument/2006/relationships/image" Target="../media/370cf6ff_86a5_11e9_8101_003048fd731b_c530e186_2820_11ed_a30f_00259070b48741.jpeg"/><Relationship Id="rId42" Type="http://schemas.openxmlformats.org/officeDocument/2006/relationships/image" Target="../media/370cf703_86a5_11e9_8101_003048fd731b_c530e18a_2820_11ed_a30f_00259070b48742.jpeg"/><Relationship Id="rId43" Type="http://schemas.openxmlformats.org/officeDocument/2006/relationships/image" Target="../media/370cf707_86a5_11e9_8101_003048fd731b_c530e18e_2820_11ed_a30f_00259070b48743.jpeg"/><Relationship Id="rId44" Type="http://schemas.openxmlformats.org/officeDocument/2006/relationships/image" Target="../media/370cf70b_86a5_11e9_8101_003048fd731b_c530e192_2820_11ed_a30f_00259070b48744.jpeg"/><Relationship Id="rId45" Type="http://schemas.openxmlformats.org/officeDocument/2006/relationships/image" Target="../media/370cf70f_86a5_11e9_8101_003048fd731b_c530e196_2820_11ed_a30f_00259070b48745.jpeg"/><Relationship Id="rId46" Type="http://schemas.openxmlformats.org/officeDocument/2006/relationships/image" Target="../media/370cf713_86a5_11e9_8101_003048fd731b_c530e19a_2820_11ed_a30f_00259070b48746.jpeg"/><Relationship Id="rId47" Type="http://schemas.openxmlformats.org/officeDocument/2006/relationships/image" Target="../media/370cf717_86a5_11e9_8101_003048fd731b_c530e19e_2820_11ed_a30f_00259070b48747.jpeg"/><Relationship Id="rId48" Type="http://schemas.openxmlformats.org/officeDocument/2006/relationships/image" Target="../media/370cf71b_86a5_11e9_8101_003048fd731b_c530e1a2_2820_11ed_a30f_00259070b48748.jpeg"/><Relationship Id="rId49" Type="http://schemas.openxmlformats.org/officeDocument/2006/relationships/image" Target="../media/370cf71f_86a5_11e9_8101_003048fd731b_c530e1a6_2820_11ed_a30f_00259070b48749.jpeg"/><Relationship Id="rId50" Type="http://schemas.openxmlformats.org/officeDocument/2006/relationships/image" Target="../media/370cf723_86a5_11e9_8101_003048fd731b_c530e1aa_2820_11ed_a30f_00259070b48750.jpeg"/><Relationship Id="rId51" Type="http://schemas.openxmlformats.org/officeDocument/2006/relationships/image" Target="../media/370cf727_86a5_11e9_8101_003048fd731b_c530e1ae_2820_11ed_a30f_00259070b48751.jpeg"/><Relationship Id="rId52" Type="http://schemas.openxmlformats.org/officeDocument/2006/relationships/image" Target="../media/370cf72b_86a5_11e9_8101_003048fd731b_c530e1b2_2820_11ed_a30f_00259070b48752.jpeg"/><Relationship Id="rId53" Type="http://schemas.openxmlformats.org/officeDocument/2006/relationships/image" Target="../media/370cf72f_86a5_11e9_8101_003048fd731b_c530e1b6_2820_11ed_a30f_00259070b48753.jpeg"/><Relationship Id="rId54" Type="http://schemas.openxmlformats.org/officeDocument/2006/relationships/image" Target="../media/370cf733_86a5_11e9_8101_003048fd731b_c530e1ba_2820_11ed_a30f_00259070b48754.jpeg"/><Relationship Id="rId55" Type="http://schemas.openxmlformats.org/officeDocument/2006/relationships/image" Target="../media/370cf737_86a5_11e9_8101_003048fd731b_cbe1917f_2820_11ed_a30f_00259070b48755.jpeg"/><Relationship Id="rId56" Type="http://schemas.openxmlformats.org/officeDocument/2006/relationships/image" Target="../media/370cf73b_86a5_11e9_8101_003048fd731b_cbe19183_2820_11ed_a30f_00259070b48756.jpeg"/><Relationship Id="rId57" Type="http://schemas.openxmlformats.org/officeDocument/2006/relationships/image" Target="../media/370cf73f_86a5_11e9_8101_003048fd731b_cbe19187_2820_11ed_a30f_00259070b48757.jpeg"/><Relationship Id="rId58" Type="http://schemas.openxmlformats.org/officeDocument/2006/relationships/image" Target="../media/370cf743_86a5_11e9_8101_003048fd731b_cbe1918b_2820_11ed_a30f_00259070b48758.jpeg"/><Relationship Id="rId59" Type="http://schemas.openxmlformats.org/officeDocument/2006/relationships/image" Target="../media/370cf747_86a5_11e9_8101_003048fd731b_cbe1918f_2820_11ed_a30f_00259070b48759.jpeg"/><Relationship Id="rId60" Type="http://schemas.openxmlformats.org/officeDocument/2006/relationships/image" Target="../media/370cf74b_86a5_11e9_8101_003048fd731b_cbe19193_2820_11ed_a30f_00259070b48760.jpeg"/><Relationship Id="rId61" Type="http://schemas.openxmlformats.org/officeDocument/2006/relationships/image" Target="../media/370cf74f_86a5_11e9_8101_003048fd731b_cbe19197_2820_11ed_a30f_00259070b48761.jpeg"/><Relationship Id="rId62" Type="http://schemas.openxmlformats.org/officeDocument/2006/relationships/image" Target="../media/370cf753_86a5_11e9_8101_003048fd731b_cbe1919b_2820_11ed_a30f_00259070b48762.jpeg"/><Relationship Id="rId63" Type="http://schemas.openxmlformats.org/officeDocument/2006/relationships/image" Target="../media/370cf757_86a5_11e9_8101_003048fd731b_cbe1919f_2820_11ed_a30f_00259070b48763.jpeg"/><Relationship Id="rId64" Type="http://schemas.openxmlformats.org/officeDocument/2006/relationships/image" Target="../media/370cf75b_86a5_11e9_8101_003048fd731b_cbe191a3_2820_11ed_a30f_00259070b48764.jpeg"/><Relationship Id="rId65" Type="http://schemas.openxmlformats.org/officeDocument/2006/relationships/image" Target="../media/370cf75f_86a5_11e9_8101_003048fd731b_cbe191a7_2820_11ed_a30f_00259070b48765.jpeg"/><Relationship Id="rId66" Type="http://schemas.openxmlformats.org/officeDocument/2006/relationships/image" Target="../media/370cf763_86a5_11e9_8101_003048fd731b_cbe191ab_2820_11ed_a30f_00259070b48766.jpeg"/><Relationship Id="rId67" Type="http://schemas.openxmlformats.org/officeDocument/2006/relationships/image" Target="../media/370cf766_86a5_11e9_8101_003048fd731b_cbe191af_2820_11ed_a30f_00259070b48767.jpeg"/><Relationship Id="rId68" Type="http://schemas.openxmlformats.org/officeDocument/2006/relationships/image" Target="../media/370cf769_86a5_11e9_8101_003048fd731b_cbe191b3_2820_11ed_a30f_00259070b48768.jpeg"/><Relationship Id="rId69" Type="http://schemas.openxmlformats.org/officeDocument/2006/relationships/image" Target="../media/370cf76d_86a5_11e9_8101_003048fd731b_cbe191b7_2820_11ed_a30f_00259070b48769.jpeg"/><Relationship Id="rId70" Type="http://schemas.openxmlformats.org/officeDocument/2006/relationships/image" Target="../media/370cf771_86a5_11e9_8101_003048fd731b_cbe191bb_2820_11ed_a30f_00259070b48770.jpeg"/><Relationship Id="rId71" Type="http://schemas.openxmlformats.org/officeDocument/2006/relationships/image" Target="../media/370cf775_86a5_11e9_8101_003048fd731b_cbe191bf_2820_11ed_a30f_00259070b48771.jpeg"/><Relationship Id="rId72" Type="http://schemas.openxmlformats.org/officeDocument/2006/relationships/image" Target="../media/370cf779_86a5_11e9_8101_003048fd731b_cbe191c3_2820_11ed_a30f_00259070b48772.jpeg"/><Relationship Id="rId73" Type="http://schemas.openxmlformats.org/officeDocument/2006/relationships/image" Target="../media/370cf77d_86a5_11e9_8101_003048fd731b_cbe191c7_2820_11ed_a30f_00259070b48773.jpeg"/><Relationship Id="rId74" Type="http://schemas.openxmlformats.org/officeDocument/2006/relationships/image" Target="../media/370cf781_86a5_11e9_8101_003048fd731b_cbe191cb_2820_11ed_a30f_00259070b48774.jpeg"/><Relationship Id="rId75" Type="http://schemas.openxmlformats.org/officeDocument/2006/relationships/image" Target="../media/370cf785_86a5_11e9_8101_003048fd731b_cbe191cf_2820_11ed_a30f_00259070b48775.jpeg"/><Relationship Id="rId76" Type="http://schemas.openxmlformats.org/officeDocument/2006/relationships/image" Target="../media/370cf789_86a5_11e9_8101_003048fd731b_cbe191d3_2820_11ed_a30f_00259070b48776.jpeg"/><Relationship Id="rId77" Type="http://schemas.openxmlformats.org/officeDocument/2006/relationships/image" Target="../media/3d0cfd1a_86a5_11e9_8101_003048fd731b_cbe191d7_2820_11ed_a30f_00259070b48777.jpeg"/><Relationship Id="rId78" Type="http://schemas.openxmlformats.org/officeDocument/2006/relationships/image" Target="../media/3d0cfd1e_86a5_11e9_8101_003048fd731b_cbe191db_2820_11ed_a30f_00259070b48778.jpeg"/><Relationship Id="rId79" Type="http://schemas.openxmlformats.org/officeDocument/2006/relationships/image" Target="../media/3d0cfd22_86a5_11e9_8101_003048fd731b_cbe191df_2820_11ed_a30f_00259070b48779.jpeg"/><Relationship Id="rId80" Type="http://schemas.openxmlformats.org/officeDocument/2006/relationships/image" Target="../media/3d0cfd26_86a5_11e9_8101_003048fd731b_57339629_f953_11e9_810b_003048fd731b80.jpeg"/><Relationship Id="rId81" Type="http://schemas.openxmlformats.org/officeDocument/2006/relationships/image" Target="../media/3d0cfd29_86a5_11e9_8101_003048fd731b_5733962a_f953_11e9_810b_003048fd731b81.jpeg"/><Relationship Id="rId82" Type="http://schemas.openxmlformats.org/officeDocument/2006/relationships/image" Target="../media/3d0cfd2c_86a5_11e9_8101_003048fd731b_cbe191e3_2820_11ed_a30f_00259070b48782.jpeg"/><Relationship Id="rId83" Type="http://schemas.openxmlformats.org/officeDocument/2006/relationships/image" Target="../media/3d0cfd30_86a5_11e9_8101_003048fd731b_cbe191e7_2820_11ed_a30f_00259070b48783.jpeg"/><Relationship Id="rId84" Type="http://schemas.openxmlformats.org/officeDocument/2006/relationships/image" Target="../media/3d0cfd34_86a5_11e9_8101_003048fd731b_cbe191eb_2820_11ed_a30f_00259070b48784.jpeg"/><Relationship Id="rId85" Type="http://schemas.openxmlformats.org/officeDocument/2006/relationships/image" Target="../media/3d0cfd38_86a5_11e9_8101_003048fd731b_cbe191ef_2820_11ed_a30f_00259070b48785.jpeg"/><Relationship Id="rId86" Type="http://schemas.openxmlformats.org/officeDocument/2006/relationships/image" Target="../media/3d0cfd3c_86a5_11e9_8101_003048fd731b_cbe191f3_2820_11ed_a30f_00259070b48786.jpeg"/><Relationship Id="rId87" Type="http://schemas.openxmlformats.org/officeDocument/2006/relationships/image" Target="../media/3d0cfd40_86a5_11e9_8101_003048fd731b_cbe191f7_2820_11ed_a30f_00259070b48787.jpeg"/><Relationship Id="rId88" Type="http://schemas.openxmlformats.org/officeDocument/2006/relationships/image" Target="../media/3d0cfd44_86a5_11e9_8101_003048fd731b_cbe191fb_2820_11ed_a30f_00259070b48788.jpeg"/><Relationship Id="rId89" Type="http://schemas.openxmlformats.org/officeDocument/2006/relationships/image" Target="../media/3d0cfd48_86a5_11e9_8101_003048fd731b_cbe191ff_2820_11ed_a30f_00259070b48789.jpeg"/><Relationship Id="rId90" Type="http://schemas.openxmlformats.org/officeDocument/2006/relationships/image" Target="../media/3d0cfd4c_86a5_11e9_8101_003048fd731b_cbe19203_2820_11ed_a30f_00259070b48790.jpeg"/><Relationship Id="rId91" Type="http://schemas.openxmlformats.org/officeDocument/2006/relationships/image" Target="../media/3d0cfd50_86a5_11e9_8101_003048fd731b_cbe19207_2820_11ed_a30f_00259070b48791.jpeg"/><Relationship Id="rId92" Type="http://schemas.openxmlformats.org/officeDocument/2006/relationships/image" Target="../media/ccf1937d_ffba_11e9_810b_003048fd731b_cbe1920b_2820_11ed_a30f_00259070b48792.jpeg"/><Relationship Id="rId93" Type="http://schemas.openxmlformats.org/officeDocument/2006/relationships/image" Target="../media/b33536b1_3462_11eb_81f3_003048fd731b_cbe1920f_2820_11ed_a30f_00259070b48793.jpeg"/><Relationship Id="rId94" Type="http://schemas.openxmlformats.org/officeDocument/2006/relationships/image" Target="../media/3a76c3ab_0b65_11ec_831e_003048fd731b_cbe19213_2820_11ed_a30f_00259070b48794.jpeg"/><Relationship Id="rId95" Type="http://schemas.openxmlformats.org/officeDocument/2006/relationships/image" Target="../media/3a76c3ad_0b65_11ec_831e_003048fd731b_cbe19217_2820_11ed_a30f_00259070b48795.jpeg"/><Relationship Id="rId96" Type="http://schemas.openxmlformats.org/officeDocument/2006/relationships/image" Target="../media/3a76c3af_0b65_11ec_831e_003048fd731b_cbe1921b_2820_11ed_a30f_00259070b48796.jpeg"/><Relationship Id="rId97" Type="http://schemas.openxmlformats.org/officeDocument/2006/relationships/image" Target="../media/3a76c3b1_0b65_11ec_831e_003048fd731b_cbe1921f_2820_11ed_a30f_00259070b48797.jpeg"/><Relationship Id="rId98" Type="http://schemas.openxmlformats.org/officeDocument/2006/relationships/image" Target="../media/3a76c3b3_0b65_11ec_831e_003048fd731b_cbe19223_2820_11ed_a30f_00259070b4879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810906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J6*675.00</f>
        <v>0</v>
      </c>
      <c r="L6" s="5"/>
    </row>
    <row r="7" spans="1:12" customHeight="1" ht="105" outlineLevel="5">
      <c r="A7" s="1"/>
      <c r="B7" s="1">
        <v>810907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J7*984.00</f>
        <v>0</v>
      </c>
      <c r="L7" s="5"/>
    </row>
    <row r="8" spans="1:12" customHeight="1" ht="105" outlineLevel="5">
      <c r="A8" s="1"/>
      <c r="B8" s="1">
        <v>810908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19</v>
      </c>
      <c r="K8" s="2" t="str">
        <f>J8*1500.00</f>
        <v>0</v>
      </c>
      <c r="L8" s="5"/>
    </row>
    <row r="9" spans="1:12" customHeight="1" ht="105" outlineLevel="5">
      <c r="A9" s="1"/>
      <c r="B9" s="1">
        <v>810909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18</v>
      </c>
      <c r="H9" s="2">
        <v>0</v>
      </c>
      <c r="I9" s="1">
        <v>0</v>
      </c>
      <c r="J9" s="3" t="s">
        <v>19</v>
      </c>
      <c r="K9" s="2" t="str">
        <f>J9*693.00</f>
        <v>0</v>
      </c>
      <c r="L9" s="5"/>
    </row>
    <row r="10" spans="1:12" customHeight="1" ht="105" outlineLevel="5">
      <c r="A10" s="1"/>
      <c r="B10" s="1">
        <v>810910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37</v>
      </c>
      <c r="H10" s="2" t="s">
        <v>24</v>
      </c>
      <c r="I10" s="1">
        <v>0</v>
      </c>
      <c r="J10" s="3" t="s">
        <v>19</v>
      </c>
      <c r="K10" s="2" t="str">
        <f>J10*599.00</f>
        <v>0</v>
      </c>
      <c r="L10" s="5"/>
    </row>
    <row r="11" spans="1:12" customHeight="1" ht="105" outlineLevel="5">
      <c r="A11" s="1"/>
      <c r="B11" s="1">
        <v>810911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 t="s">
        <v>24</v>
      </c>
      <c r="I11" s="1">
        <v>0</v>
      </c>
      <c r="J11" s="3" t="s">
        <v>19</v>
      </c>
      <c r="K11" s="2" t="str">
        <f>J11*570.00</f>
        <v>0</v>
      </c>
      <c r="L11" s="5"/>
    </row>
    <row r="12" spans="1:12" customHeight="1" ht="105" outlineLevel="5">
      <c r="A12" s="1"/>
      <c r="B12" s="1">
        <v>810912</v>
      </c>
      <c r="C12" s="1" t="s">
        <v>42</v>
      </c>
      <c r="D12" s="1" t="s">
        <v>43</v>
      </c>
      <c r="E12" s="2" t="s">
        <v>44</v>
      </c>
      <c r="F12" s="2" t="s">
        <v>36</v>
      </c>
      <c r="G12" s="2">
        <v>0</v>
      </c>
      <c r="H12" s="2" t="s">
        <v>45</v>
      </c>
      <c r="I12" s="1">
        <v>0</v>
      </c>
      <c r="J12" s="3" t="s">
        <v>19</v>
      </c>
      <c r="K12" s="2" t="str">
        <f>J12*599.00</f>
        <v>0</v>
      </c>
      <c r="L12" s="5"/>
    </row>
    <row r="13" spans="1:12" customHeight="1" ht="105" outlineLevel="5">
      <c r="A13" s="1"/>
      <c r="B13" s="1">
        <v>810913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 t="s">
        <v>45</v>
      </c>
      <c r="I13" s="1">
        <v>0</v>
      </c>
      <c r="J13" s="3" t="s">
        <v>19</v>
      </c>
      <c r="K13" s="2" t="str">
        <f>J13*533.00</f>
        <v>0</v>
      </c>
      <c r="L13" s="5"/>
    </row>
    <row r="14" spans="1:12" customHeight="1" ht="105" outlineLevel="5">
      <c r="A14" s="1"/>
      <c r="B14" s="1">
        <v>810914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 t="s">
        <v>18</v>
      </c>
      <c r="I14" s="1">
        <v>0</v>
      </c>
      <c r="J14" s="3" t="s">
        <v>19</v>
      </c>
      <c r="K14" s="2" t="str">
        <f>J14*511.00</f>
        <v>0</v>
      </c>
      <c r="L14" s="5"/>
    </row>
    <row r="15" spans="1:12" customHeight="1" ht="105" outlineLevel="5">
      <c r="A15" s="1"/>
      <c r="B15" s="1">
        <v>810915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7</v>
      </c>
      <c r="H15" s="2" t="s">
        <v>18</v>
      </c>
      <c r="I15" s="1">
        <v>0</v>
      </c>
      <c r="J15" s="3" t="s">
        <v>19</v>
      </c>
      <c r="K15" s="2" t="str">
        <f>J15*1105.00</f>
        <v>0</v>
      </c>
      <c r="L15" s="5"/>
    </row>
    <row r="16" spans="1:12" customHeight="1" ht="105" outlineLevel="5">
      <c r="A16" s="1"/>
      <c r="B16" s="1">
        <v>810916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 t="s">
        <v>18</v>
      </c>
      <c r="I16" s="1">
        <v>0</v>
      </c>
      <c r="J16" s="3" t="s">
        <v>19</v>
      </c>
      <c r="K16" s="2" t="str">
        <f>J16*1588.00</f>
        <v>0</v>
      </c>
      <c r="L16" s="5"/>
    </row>
    <row r="17" spans="1:12" customHeight="1" ht="105" outlineLevel="5">
      <c r="A17" s="1"/>
      <c r="B17" s="1">
        <v>810825</v>
      </c>
      <c r="C17" s="1" t="s">
        <v>62</v>
      </c>
      <c r="D17" s="1" t="s">
        <v>63</v>
      </c>
      <c r="E17" s="2" t="s">
        <v>64</v>
      </c>
      <c r="F17" s="2" t="s">
        <v>65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J17*503.00</f>
        <v>0</v>
      </c>
      <c r="L17" s="5"/>
    </row>
    <row r="18" spans="1:12" customHeight="1" ht="105" outlineLevel="5">
      <c r="A18" s="1"/>
      <c r="B18" s="1">
        <v>810826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19</v>
      </c>
      <c r="K18" s="2" t="str">
        <f>J18*777.00</f>
        <v>0</v>
      </c>
      <c r="L18" s="5"/>
    </row>
    <row r="19" spans="1:12" customHeight="1" ht="105" outlineLevel="5">
      <c r="A19" s="1"/>
      <c r="B19" s="1">
        <v>810827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19</v>
      </c>
      <c r="K19" s="2" t="str">
        <f>J19*1263.00</f>
        <v>0</v>
      </c>
      <c r="L19" s="5"/>
    </row>
    <row r="20" spans="1:12" customHeight="1" ht="105" outlineLevel="5">
      <c r="A20" s="1"/>
      <c r="B20" s="1">
        <v>810828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6</v>
      </c>
      <c r="H20" s="2" t="s">
        <v>45</v>
      </c>
      <c r="I20" s="1">
        <v>0</v>
      </c>
      <c r="J20" s="3" t="s">
        <v>19</v>
      </c>
      <c r="K20" s="2" t="str">
        <f>J20*2242.00</f>
        <v>0</v>
      </c>
      <c r="L20" s="5"/>
    </row>
    <row r="21" spans="1:12" customHeight="1" ht="105" outlineLevel="5">
      <c r="A21" s="1"/>
      <c r="B21" s="1">
        <v>810829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5</v>
      </c>
      <c r="H21" s="2" t="s">
        <v>82</v>
      </c>
      <c r="I21" s="1">
        <v>0</v>
      </c>
      <c r="J21" s="3" t="s">
        <v>19</v>
      </c>
      <c r="K21" s="2" t="str">
        <f>J21*3434.00</f>
        <v>0</v>
      </c>
      <c r="L21" s="5"/>
    </row>
    <row r="22" spans="1:12" customHeight="1" ht="105" outlineLevel="5">
      <c r="A22" s="1"/>
      <c r="B22" s="1">
        <v>810830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2</v>
      </c>
      <c r="H22" s="2" t="s">
        <v>45</v>
      </c>
      <c r="I22" s="1">
        <v>0</v>
      </c>
      <c r="J22" s="3" t="s">
        <v>19</v>
      </c>
      <c r="K22" s="2" t="str">
        <f>J22*4840.00</f>
        <v>0</v>
      </c>
      <c r="L22" s="5"/>
    </row>
    <row r="23" spans="1:12" customHeight="1" ht="105" outlineLevel="5">
      <c r="A23" s="1"/>
      <c r="B23" s="1">
        <v>810831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0</v>
      </c>
      <c r="H23" s="2">
        <v>7</v>
      </c>
      <c r="I23" s="1">
        <v>0</v>
      </c>
      <c r="J23" s="3" t="s">
        <v>19</v>
      </c>
      <c r="K23" s="2" t="str">
        <f>J23*11617.00</f>
        <v>0</v>
      </c>
      <c r="L23" s="5"/>
    </row>
    <row r="24" spans="1:12" customHeight="1" ht="105" outlineLevel="5">
      <c r="A24" s="1"/>
      <c r="B24" s="1">
        <v>810832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0</v>
      </c>
      <c r="H24" s="2" t="s">
        <v>18</v>
      </c>
      <c r="I24" s="1">
        <v>0</v>
      </c>
      <c r="J24" s="3" t="s">
        <v>19</v>
      </c>
      <c r="K24" s="2" t="str">
        <f>J24*18031.00</f>
        <v>0</v>
      </c>
      <c r="L24" s="5"/>
    </row>
    <row r="25" spans="1:12" customHeight="1" ht="105" outlineLevel="5">
      <c r="A25" s="1"/>
      <c r="B25" s="1">
        <v>810833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0</v>
      </c>
      <c r="H25" s="2" t="s">
        <v>18</v>
      </c>
      <c r="I25" s="1">
        <v>0</v>
      </c>
      <c r="J25" s="3" t="s">
        <v>19</v>
      </c>
      <c r="K25" s="2" t="str">
        <f>J25*24541.00</f>
        <v>0</v>
      </c>
      <c r="L25" s="5"/>
    </row>
    <row r="26" spans="1:12" customHeight="1" ht="105" outlineLevel="5">
      <c r="A26" s="1"/>
      <c r="B26" s="1">
        <v>810834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0</v>
      </c>
      <c r="H26" s="2">
        <v>0</v>
      </c>
      <c r="I26" s="1">
        <v>0</v>
      </c>
      <c r="J26" s="3" t="s">
        <v>19</v>
      </c>
      <c r="K26" s="2" t="str">
        <f>J26*555.00</f>
        <v>0</v>
      </c>
      <c r="L26" s="5"/>
    </row>
    <row r="27" spans="1:12" customHeight="1" ht="105" outlineLevel="5">
      <c r="A27" s="1"/>
      <c r="B27" s="1">
        <v>810835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>
        <v>0</v>
      </c>
      <c r="I27" s="1">
        <v>0</v>
      </c>
      <c r="J27" s="3" t="s">
        <v>19</v>
      </c>
      <c r="K27" s="2" t="str">
        <f>J27*830.00</f>
        <v>0</v>
      </c>
      <c r="L27" s="5"/>
    </row>
    <row r="28" spans="1:12" customHeight="1" ht="105" outlineLevel="5">
      <c r="A28" s="1"/>
      <c r="B28" s="1">
        <v>810836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0</v>
      </c>
      <c r="H28" s="2">
        <v>0</v>
      </c>
      <c r="I28" s="1">
        <v>0</v>
      </c>
      <c r="J28" s="3" t="s">
        <v>19</v>
      </c>
      <c r="K28" s="2" t="str">
        <f>J28*1373.00</f>
        <v>0</v>
      </c>
      <c r="L28" s="5"/>
    </row>
    <row r="29" spans="1:12" customHeight="1" ht="105" outlineLevel="5">
      <c r="A29" s="1"/>
      <c r="B29" s="1">
        <v>810837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18</v>
      </c>
      <c r="H29" s="2" t="s">
        <v>82</v>
      </c>
      <c r="I29" s="1">
        <v>0</v>
      </c>
      <c r="J29" s="3" t="s">
        <v>19</v>
      </c>
      <c r="K29" s="2" t="str">
        <f>J29*2664.00</f>
        <v>0</v>
      </c>
      <c r="L29" s="5"/>
    </row>
    <row r="30" spans="1:12" customHeight="1" ht="105" outlineLevel="5">
      <c r="A30" s="1"/>
      <c r="B30" s="1">
        <v>810838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 t="s">
        <v>24</v>
      </c>
      <c r="I30" s="1">
        <v>0</v>
      </c>
      <c r="J30" s="3" t="s">
        <v>19</v>
      </c>
      <c r="K30" s="2" t="str">
        <f>J30*4004.00</f>
        <v>0</v>
      </c>
      <c r="L30" s="5"/>
    </row>
    <row r="31" spans="1:12" customHeight="1" ht="105" outlineLevel="5">
      <c r="A31" s="1"/>
      <c r="B31" s="1">
        <v>810839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2</v>
      </c>
      <c r="H31" s="2" t="s">
        <v>24</v>
      </c>
      <c r="I31" s="1">
        <v>0</v>
      </c>
      <c r="J31" s="3" t="s">
        <v>19</v>
      </c>
      <c r="K31" s="2" t="str">
        <f>J31*5915.00</f>
        <v>0</v>
      </c>
      <c r="L31" s="5"/>
    </row>
    <row r="32" spans="1:12" customHeight="1" ht="105" outlineLevel="5">
      <c r="A32" s="1"/>
      <c r="B32" s="1">
        <v>810840</v>
      </c>
      <c r="C32" s="1" t="s">
        <v>123</v>
      </c>
      <c r="D32" s="1" t="s">
        <v>124</v>
      </c>
      <c r="E32" s="2" t="s">
        <v>125</v>
      </c>
      <c r="F32" s="2" t="s">
        <v>126</v>
      </c>
      <c r="G32" s="2" t="s">
        <v>24</v>
      </c>
      <c r="H32" s="2" t="s">
        <v>127</v>
      </c>
      <c r="I32" s="1">
        <v>0</v>
      </c>
      <c r="J32" s="3" t="s">
        <v>19</v>
      </c>
      <c r="K32" s="2" t="str">
        <f>J32*452.00</f>
        <v>0</v>
      </c>
      <c r="L32" s="5"/>
    </row>
    <row r="33" spans="1:12" customHeight="1" ht="105" outlineLevel="5">
      <c r="A33" s="1"/>
      <c r="B33" s="1">
        <v>810841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6</v>
      </c>
      <c r="H33" s="2" t="s">
        <v>45</v>
      </c>
      <c r="I33" s="1">
        <v>0</v>
      </c>
      <c r="J33" s="3" t="s">
        <v>19</v>
      </c>
      <c r="K33" s="2" t="str">
        <f>J33*687.00</f>
        <v>0</v>
      </c>
      <c r="L33" s="5"/>
    </row>
    <row r="34" spans="1:12" customHeight="1" ht="105" outlineLevel="5">
      <c r="A34" s="1"/>
      <c r="B34" s="1">
        <v>810842</v>
      </c>
      <c r="C34" s="1" t="s">
        <v>132</v>
      </c>
      <c r="D34" s="1" t="s">
        <v>133</v>
      </c>
      <c r="E34" s="2" t="s">
        <v>134</v>
      </c>
      <c r="F34" s="2" t="s">
        <v>135</v>
      </c>
      <c r="G34" s="2" t="s">
        <v>136</v>
      </c>
      <c r="H34" s="2">
        <v>0</v>
      </c>
      <c r="I34" s="1">
        <v>0</v>
      </c>
      <c r="J34" s="3" t="s">
        <v>19</v>
      </c>
      <c r="K34" s="2" t="str">
        <f>J34*1161.00</f>
        <v>0</v>
      </c>
      <c r="L34" s="5"/>
    </row>
    <row r="35" spans="1:12" customHeight="1" ht="105" outlineLevel="5">
      <c r="A35" s="1"/>
      <c r="B35" s="1">
        <v>810843</v>
      </c>
      <c r="C35" s="1" t="s">
        <v>137</v>
      </c>
      <c r="D35" s="1" t="s">
        <v>138</v>
      </c>
      <c r="E35" s="2" t="s">
        <v>139</v>
      </c>
      <c r="F35" s="2" t="s">
        <v>140</v>
      </c>
      <c r="G35" s="2">
        <v>0</v>
      </c>
      <c r="H35" s="2">
        <v>0</v>
      </c>
      <c r="I35" s="1">
        <v>0</v>
      </c>
      <c r="J35" s="3" t="s">
        <v>19</v>
      </c>
      <c r="K35" s="2" t="str">
        <f>J35*482.00</f>
        <v>0</v>
      </c>
      <c r="L35" s="5"/>
    </row>
    <row r="36" spans="1:12" customHeight="1" ht="105" outlineLevel="5">
      <c r="A36" s="1"/>
      <c r="B36" s="1">
        <v>810844</v>
      </c>
      <c r="C36" s="1" t="s">
        <v>141</v>
      </c>
      <c r="D36" s="1" t="s">
        <v>142</v>
      </c>
      <c r="E36" s="2" t="s">
        <v>143</v>
      </c>
      <c r="F36" s="2" t="s">
        <v>144</v>
      </c>
      <c r="G36" s="2">
        <v>0</v>
      </c>
      <c r="H36" s="2">
        <v>0</v>
      </c>
      <c r="I36" s="1">
        <v>0</v>
      </c>
      <c r="J36" s="3" t="s">
        <v>19</v>
      </c>
      <c r="K36" s="2" t="str">
        <f>J36*779.00</f>
        <v>0</v>
      </c>
      <c r="L36" s="5"/>
    </row>
    <row r="37" spans="1:12" customHeight="1" ht="105" outlineLevel="5">
      <c r="A37" s="1"/>
      <c r="B37" s="1">
        <v>810845</v>
      </c>
      <c r="C37" s="1" t="s">
        <v>145</v>
      </c>
      <c r="D37" s="1" t="s">
        <v>146</v>
      </c>
      <c r="E37" s="2" t="s">
        <v>147</v>
      </c>
      <c r="F37" s="2" t="s">
        <v>148</v>
      </c>
      <c r="G37" s="2">
        <v>0</v>
      </c>
      <c r="H37" s="2">
        <v>0</v>
      </c>
      <c r="I37" s="1">
        <v>0</v>
      </c>
      <c r="J37" s="3" t="s">
        <v>19</v>
      </c>
      <c r="K37" s="2" t="str">
        <f>J37*1298.00</f>
        <v>0</v>
      </c>
      <c r="L37" s="5"/>
    </row>
    <row r="38" spans="1:12" customHeight="1" ht="105" outlineLevel="5">
      <c r="A38" s="1"/>
      <c r="B38" s="1">
        <v>810846</v>
      </c>
      <c r="C38" s="1" t="s">
        <v>149</v>
      </c>
      <c r="D38" s="1" t="s">
        <v>150</v>
      </c>
      <c r="E38" s="2" t="s">
        <v>151</v>
      </c>
      <c r="F38" s="2" t="s">
        <v>152</v>
      </c>
      <c r="G38" s="2">
        <v>0</v>
      </c>
      <c r="H38" s="2">
        <v>0</v>
      </c>
      <c r="I38" s="1">
        <v>0</v>
      </c>
      <c r="J38" s="3" t="s">
        <v>19</v>
      </c>
      <c r="K38" s="2" t="str">
        <f>J38*548.00</f>
        <v>0</v>
      </c>
      <c r="L38" s="5"/>
    </row>
    <row r="39" spans="1:12" customHeight="1" ht="105" outlineLevel="5">
      <c r="A39" s="1"/>
      <c r="B39" s="1">
        <v>810847</v>
      </c>
      <c r="C39" s="1" t="s">
        <v>153</v>
      </c>
      <c r="D39" s="1" t="s">
        <v>154</v>
      </c>
      <c r="E39" s="2" t="s">
        <v>155</v>
      </c>
      <c r="F39" s="2" t="s">
        <v>156</v>
      </c>
      <c r="G39" s="2">
        <v>0</v>
      </c>
      <c r="H39" s="2">
        <v>0</v>
      </c>
      <c r="I39" s="1">
        <v>0</v>
      </c>
      <c r="J39" s="3" t="s">
        <v>19</v>
      </c>
      <c r="K39" s="2" t="str">
        <f>J39*854.00</f>
        <v>0</v>
      </c>
      <c r="L39" s="5"/>
    </row>
    <row r="40" spans="1:12" customHeight="1" ht="105" outlineLevel="5">
      <c r="A40" s="1"/>
      <c r="B40" s="1">
        <v>810848</v>
      </c>
      <c r="C40" s="1" t="s">
        <v>157</v>
      </c>
      <c r="D40" s="1" t="s">
        <v>158</v>
      </c>
      <c r="E40" s="2" t="s">
        <v>159</v>
      </c>
      <c r="F40" s="2" t="s">
        <v>160</v>
      </c>
      <c r="G40" s="2">
        <v>0</v>
      </c>
      <c r="H40" s="2">
        <v>0</v>
      </c>
      <c r="I40" s="1">
        <v>0</v>
      </c>
      <c r="J40" s="3" t="s">
        <v>19</v>
      </c>
      <c r="K40" s="2" t="str">
        <f>J40*1468.00</f>
        <v>0</v>
      </c>
      <c r="L40" s="5"/>
    </row>
    <row r="41" spans="1:12" customHeight="1" ht="105" outlineLevel="5">
      <c r="A41" s="1"/>
      <c r="B41" s="1">
        <v>810849</v>
      </c>
      <c r="C41" s="1" t="s">
        <v>161</v>
      </c>
      <c r="D41" s="1" t="s">
        <v>162</v>
      </c>
      <c r="E41" s="2" t="s">
        <v>163</v>
      </c>
      <c r="F41" s="2" t="s">
        <v>164</v>
      </c>
      <c r="G41" s="2">
        <v>10</v>
      </c>
      <c r="H41" s="2" t="s">
        <v>24</v>
      </c>
      <c r="I41" s="1">
        <v>0</v>
      </c>
      <c r="J41" s="3" t="s">
        <v>19</v>
      </c>
      <c r="K41" s="2" t="str">
        <f>J41*474.00</f>
        <v>0</v>
      </c>
      <c r="L41" s="5"/>
    </row>
    <row r="42" spans="1:12" customHeight="1" ht="105" outlineLevel="5">
      <c r="A42" s="1"/>
      <c r="B42" s="1">
        <v>810850</v>
      </c>
      <c r="C42" s="1" t="s">
        <v>165</v>
      </c>
      <c r="D42" s="1" t="s">
        <v>166</v>
      </c>
      <c r="E42" s="2" t="s">
        <v>167</v>
      </c>
      <c r="F42" s="2" t="s">
        <v>168</v>
      </c>
      <c r="G42" s="2">
        <v>6</v>
      </c>
      <c r="H42" s="2" t="s">
        <v>24</v>
      </c>
      <c r="I42" s="1">
        <v>0</v>
      </c>
      <c r="J42" s="3" t="s">
        <v>19</v>
      </c>
      <c r="K42" s="2" t="str">
        <f>J42*379.00</f>
        <v>0</v>
      </c>
      <c r="L42" s="5"/>
    </row>
    <row r="43" spans="1:12" customHeight="1" ht="105" outlineLevel="5">
      <c r="A43" s="1"/>
      <c r="B43" s="1">
        <v>810851</v>
      </c>
      <c r="C43" s="1" t="s">
        <v>169</v>
      </c>
      <c r="D43" s="1" t="s">
        <v>170</v>
      </c>
      <c r="E43" s="2" t="s">
        <v>171</v>
      </c>
      <c r="F43" s="2" t="s">
        <v>172</v>
      </c>
      <c r="G43" s="2">
        <v>0</v>
      </c>
      <c r="H43" s="2" t="s">
        <v>24</v>
      </c>
      <c r="I43" s="1">
        <v>0</v>
      </c>
      <c r="J43" s="3" t="s">
        <v>19</v>
      </c>
      <c r="K43" s="2" t="str">
        <f>J43*737.00</f>
        <v>0</v>
      </c>
      <c r="L43" s="5"/>
    </row>
    <row r="44" spans="1:12" customHeight="1" ht="105" outlineLevel="5">
      <c r="A44" s="1"/>
      <c r="B44" s="1">
        <v>810852</v>
      </c>
      <c r="C44" s="1" t="s">
        <v>173</v>
      </c>
      <c r="D44" s="1" t="s">
        <v>174</v>
      </c>
      <c r="E44" s="2" t="s">
        <v>175</v>
      </c>
      <c r="F44" s="2" t="s">
        <v>176</v>
      </c>
      <c r="G44" s="2">
        <v>2</v>
      </c>
      <c r="H44" s="2">
        <v>0</v>
      </c>
      <c r="I44" s="1">
        <v>0</v>
      </c>
      <c r="J44" s="3" t="s">
        <v>19</v>
      </c>
      <c r="K44" s="2" t="str">
        <f>J44*1070.00</f>
        <v>0</v>
      </c>
      <c r="L44" s="5"/>
    </row>
    <row r="45" spans="1:12" customHeight="1" ht="105" outlineLevel="5">
      <c r="A45" s="1"/>
      <c r="B45" s="1">
        <v>810853</v>
      </c>
      <c r="C45" s="1" t="s">
        <v>177</v>
      </c>
      <c r="D45" s="1" t="s">
        <v>178</v>
      </c>
      <c r="E45" s="2" t="s">
        <v>179</v>
      </c>
      <c r="F45" s="2" t="s">
        <v>180</v>
      </c>
      <c r="G45" s="2">
        <v>0</v>
      </c>
      <c r="H45" s="2">
        <v>0</v>
      </c>
      <c r="I45" s="1">
        <v>0</v>
      </c>
      <c r="J45" s="3" t="s">
        <v>19</v>
      </c>
      <c r="K45" s="2" t="str">
        <f>J45*580.00</f>
        <v>0</v>
      </c>
      <c r="L45" s="5"/>
    </row>
    <row r="46" spans="1:12" customHeight="1" ht="105" outlineLevel="5">
      <c r="A46" s="1"/>
      <c r="B46" s="1">
        <v>810854</v>
      </c>
      <c r="C46" s="1" t="s">
        <v>181</v>
      </c>
      <c r="D46" s="1" t="s">
        <v>182</v>
      </c>
      <c r="E46" s="2" t="s">
        <v>183</v>
      </c>
      <c r="F46" s="2" t="s">
        <v>180</v>
      </c>
      <c r="G46" s="2">
        <v>0</v>
      </c>
      <c r="H46" s="2">
        <v>0</v>
      </c>
      <c r="I46" s="1">
        <v>0</v>
      </c>
      <c r="J46" s="3" t="s">
        <v>19</v>
      </c>
      <c r="K46" s="2" t="str">
        <f>J46*580.00</f>
        <v>0</v>
      </c>
      <c r="L46" s="5"/>
    </row>
    <row r="47" spans="1:12" customHeight="1" ht="105" outlineLevel="5">
      <c r="A47" s="1"/>
      <c r="B47" s="1">
        <v>810855</v>
      </c>
      <c r="C47" s="1" t="s">
        <v>184</v>
      </c>
      <c r="D47" s="1" t="s">
        <v>185</v>
      </c>
      <c r="E47" s="2" t="s">
        <v>186</v>
      </c>
      <c r="F47" s="2" t="s">
        <v>187</v>
      </c>
      <c r="G47" s="2">
        <v>0</v>
      </c>
      <c r="H47" s="2" t="s">
        <v>45</v>
      </c>
      <c r="I47" s="1">
        <v>0</v>
      </c>
      <c r="J47" s="3" t="s">
        <v>19</v>
      </c>
      <c r="K47" s="2" t="str">
        <f>J47*682.00</f>
        <v>0</v>
      </c>
      <c r="L47" s="5"/>
    </row>
    <row r="48" spans="1:12" customHeight="1" ht="105" outlineLevel="5">
      <c r="A48" s="1"/>
      <c r="B48" s="1">
        <v>810856</v>
      </c>
      <c r="C48" s="1" t="s">
        <v>188</v>
      </c>
      <c r="D48" s="1" t="s">
        <v>189</v>
      </c>
      <c r="E48" s="2" t="s">
        <v>190</v>
      </c>
      <c r="F48" s="2" t="s">
        <v>191</v>
      </c>
      <c r="G48" s="2">
        <v>0</v>
      </c>
      <c r="H48" s="2">
        <v>0</v>
      </c>
      <c r="I48" s="1">
        <v>0</v>
      </c>
      <c r="J48" s="3" t="s">
        <v>19</v>
      </c>
      <c r="K48" s="2" t="str">
        <f>J48*929.00</f>
        <v>0</v>
      </c>
      <c r="L48" s="5"/>
    </row>
    <row r="49" spans="1:12" customHeight="1" ht="105" outlineLevel="5">
      <c r="A49" s="1"/>
      <c r="B49" s="1">
        <v>810857</v>
      </c>
      <c r="C49" s="1" t="s">
        <v>192</v>
      </c>
      <c r="D49" s="1" t="s">
        <v>193</v>
      </c>
      <c r="E49" s="2" t="s">
        <v>194</v>
      </c>
      <c r="F49" s="2" t="s">
        <v>191</v>
      </c>
      <c r="G49" s="2">
        <v>0</v>
      </c>
      <c r="H49" s="2">
        <v>0</v>
      </c>
      <c r="I49" s="1">
        <v>0</v>
      </c>
      <c r="J49" s="3" t="s">
        <v>19</v>
      </c>
      <c r="K49" s="2" t="str">
        <f>J49*929.00</f>
        <v>0</v>
      </c>
      <c r="L49" s="5"/>
    </row>
    <row r="50" spans="1:12" customHeight="1" ht="105" outlineLevel="5">
      <c r="A50" s="1"/>
      <c r="B50" s="1">
        <v>810858</v>
      </c>
      <c r="C50" s="1" t="s">
        <v>195</v>
      </c>
      <c r="D50" s="1" t="s">
        <v>196</v>
      </c>
      <c r="E50" s="2" t="s">
        <v>197</v>
      </c>
      <c r="F50" s="2" t="s">
        <v>198</v>
      </c>
      <c r="G50" s="2">
        <v>0</v>
      </c>
      <c r="H50" s="2">
        <v>1</v>
      </c>
      <c r="I50" s="1">
        <v>0</v>
      </c>
      <c r="J50" s="3" t="s">
        <v>19</v>
      </c>
      <c r="K50" s="2" t="str">
        <f>J50*990.00</f>
        <v>0</v>
      </c>
      <c r="L50" s="5"/>
    </row>
    <row r="51" spans="1:12" customHeight="1" ht="105" outlineLevel="5">
      <c r="A51" s="1"/>
      <c r="B51" s="1">
        <v>810859</v>
      </c>
      <c r="C51" s="1" t="s">
        <v>199</v>
      </c>
      <c r="D51" s="1" t="s">
        <v>200</v>
      </c>
      <c r="E51" s="2" t="s">
        <v>201</v>
      </c>
      <c r="F51" s="2" t="s">
        <v>202</v>
      </c>
      <c r="G51" s="2">
        <v>0</v>
      </c>
      <c r="H51" s="2">
        <v>0</v>
      </c>
      <c r="I51" s="1">
        <v>0</v>
      </c>
      <c r="J51" s="3" t="s">
        <v>19</v>
      </c>
      <c r="K51" s="2" t="str">
        <f>J51*2000.00</f>
        <v>0</v>
      </c>
      <c r="L51" s="5"/>
    </row>
    <row r="52" spans="1:12" customHeight="1" ht="105" outlineLevel="5">
      <c r="A52" s="1"/>
      <c r="B52" s="1">
        <v>810860</v>
      </c>
      <c r="C52" s="1" t="s">
        <v>203</v>
      </c>
      <c r="D52" s="1" t="s">
        <v>204</v>
      </c>
      <c r="E52" s="2" t="s">
        <v>205</v>
      </c>
      <c r="F52" s="2" t="s">
        <v>206</v>
      </c>
      <c r="G52" s="2">
        <v>4</v>
      </c>
      <c r="H52" s="2" t="s">
        <v>82</v>
      </c>
      <c r="I52" s="1">
        <v>0</v>
      </c>
      <c r="J52" s="3" t="s">
        <v>19</v>
      </c>
      <c r="K52" s="2" t="str">
        <f>J52*3254.00</f>
        <v>0</v>
      </c>
      <c r="L52" s="5"/>
    </row>
    <row r="53" spans="1:12" customHeight="1" ht="105" outlineLevel="5">
      <c r="A53" s="1"/>
      <c r="B53" s="1">
        <v>810861</v>
      </c>
      <c r="C53" s="1" t="s">
        <v>207</v>
      </c>
      <c r="D53" s="1" t="s">
        <v>208</v>
      </c>
      <c r="E53" s="2" t="s">
        <v>209</v>
      </c>
      <c r="F53" s="2" t="s">
        <v>210</v>
      </c>
      <c r="G53" s="2">
        <v>0</v>
      </c>
      <c r="H53" s="2">
        <v>0</v>
      </c>
      <c r="I53" s="1">
        <v>0</v>
      </c>
      <c r="J53" s="3" t="s">
        <v>19</v>
      </c>
      <c r="K53" s="2" t="str">
        <f>J53*805.00</f>
        <v>0</v>
      </c>
      <c r="L53" s="5"/>
    </row>
    <row r="54" spans="1:12" customHeight="1" ht="105" outlineLevel="5">
      <c r="A54" s="1"/>
      <c r="B54" s="1">
        <v>810862</v>
      </c>
      <c r="C54" s="1" t="s">
        <v>211</v>
      </c>
      <c r="D54" s="1" t="s">
        <v>212</v>
      </c>
      <c r="E54" s="2" t="s">
        <v>213</v>
      </c>
      <c r="F54" s="2" t="s">
        <v>210</v>
      </c>
      <c r="G54" s="2">
        <v>0</v>
      </c>
      <c r="H54" s="2">
        <v>0</v>
      </c>
      <c r="I54" s="1">
        <v>0</v>
      </c>
      <c r="J54" s="3" t="s">
        <v>19</v>
      </c>
      <c r="K54" s="2" t="str">
        <f>J54*805.00</f>
        <v>0</v>
      </c>
      <c r="L54" s="5"/>
    </row>
    <row r="55" spans="1:12" customHeight="1" ht="105" outlineLevel="5">
      <c r="A55" s="1"/>
      <c r="B55" s="1">
        <v>810863</v>
      </c>
      <c r="C55" s="1" t="s">
        <v>214</v>
      </c>
      <c r="D55" s="1" t="s">
        <v>215</v>
      </c>
      <c r="E55" s="2" t="s">
        <v>216</v>
      </c>
      <c r="F55" s="2" t="s">
        <v>217</v>
      </c>
      <c r="G55" s="2">
        <v>0</v>
      </c>
      <c r="H55" s="2">
        <v>0</v>
      </c>
      <c r="I55" s="1">
        <v>0</v>
      </c>
      <c r="J55" s="3" t="s">
        <v>19</v>
      </c>
      <c r="K55" s="2" t="str">
        <f>J55*868.00</f>
        <v>0</v>
      </c>
      <c r="L55" s="5"/>
    </row>
    <row r="56" spans="1:12" customHeight="1" ht="105" outlineLevel="5">
      <c r="A56" s="1"/>
      <c r="B56" s="1">
        <v>810864</v>
      </c>
      <c r="C56" s="1" t="s">
        <v>218</v>
      </c>
      <c r="D56" s="1" t="s">
        <v>219</v>
      </c>
      <c r="E56" s="2" t="s">
        <v>220</v>
      </c>
      <c r="F56" s="2" t="s">
        <v>221</v>
      </c>
      <c r="G56" s="2">
        <v>0</v>
      </c>
      <c r="H56" s="2">
        <v>0</v>
      </c>
      <c r="I56" s="1">
        <v>0</v>
      </c>
      <c r="J56" s="3" t="s">
        <v>19</v>
      </c>
      <c r="K56" s="2" t="str">
        <f>J56*1309.00</f>
        <v>0</v>
      </c>
      <c r="L56" s="5"/>
    </row>
    <row r="57" spans="1:12" customHeight="1" ht="105" outlineLevel="5">
      <c r="A57" s="1"/>
      <c r="B57" s="1">
        <v>810865</v>
      </c>
      <c r="C57" s="1" t="s">
        <v>222</v>
      </c>
      <c r="D57" s="1" t="s">
        <v>223</v>
      </c>
      <c r="E57" s="2" t="s">
        <v>224</v>
      </c>
      <c r="F57" s="2" t="s">
        <v>221</v>
      </c>
      <c r="G57" s="2">
        <v>0</v>
      </c>
      <c r="H57" s="2">
        <v>0</v>
      </c>
      <c r="I57" s="1">
        <v>0</v>
      </c>
      <c r="J57" s="3" t="s">
        <v>19</v>
      </c>
      <c r="K57" s="2" t="str">
        <f>J57*1309.00</f>
        <v>0</v>
      </c>
      <c r="L57" s="5"/>
    </row>
    <row r="58" spans="1:12" customHeight="1" ht="105" outlineLevel="5">
      <c r="A58" s="1"/>
      <c r="B58" s="1">
        <v>810866</v>
      </c>
      <c r="C58" s="1" t="s">
        <v>225</v>
      </c>
      <c r="D58" s="1" t="s">
        <v>226</v>
      </c>
      <c r="E58" s="2" t="s">
        <v>227</v>
      </c>
      <c r="F58" s="2" t="s">
        <v>228</v>
      </c>
      <c r="G58" s="2">
        <v>0</v>
      </c>
      <c r="H58" s="2">
        <v>10</v>
      </c>
      <c r="I58" s="1">
        <v>0</v>
      </c>
      <c r="J58" s="3" t="s">
        <v>19</v>
      </c>
      <c r="K58" s="2" t="str">
        <f>J58*1377.00</f>
        <v>0</v>
      </c>
      <c r="L58" s="5"/>
    </row>
    <row r="59" spans="1:12" customHeight="1" ht="105" outlineLevel="5">
      <c r="A59" s="1"/>
      <c r="B59" s="1">
        <v>810867</v>
      </c>
      <c r="C59" s="1" t="s">
        <v>229</v>
      </c>
      <c r="D59" s="1" t="s">
        <v>230</v>
      </c>
      <c r="E59" s="2" t="s">
        <v>231</v>
      </c>
      <c r="F59" s="2" t="s">
        <v>232</v>
      </c>
      <c r="G59" s="2">
        <v>4</v>
      </c>
      <c r="H59" s="2" t="s">
        <v>136</v>
      </c>
      <c r="I59" s="1">
        <v>0</v>
      </c>
      <c r="J59" s="3" t="s">
        <v>19</v>
      </c>
      <c r="K59" s="2" t="str">
        <f>J59*2256.00</f>
        <v>0</v>
      </c>
      <c r="L59" s="5"/>
    </row>
    <row r="60" spans="1:12" customHeight="1" ht="105" outlineLevel="5">
      <c r="A60" s="1"/>
      <c r="B60" s="1">
        <v>810868</v>
      </c>
      <c r="C60" s="1" t="s">
        <v>233</v>
      </c>
      <c r="D60" s="1" t="s">
        <v>234</v>
      </c>
      <c r="E60" s="2" t="s">
        <v>235</v>
      </c>
      <c r="F60" s="2" t="s">
        <v>236</v>
      </c>
      <c r="G60" s="2" t="s">
        <v>136</v>
      </c>
      <c r="H60" s="2" t="s">
        <v>82</v>
      </c>
      <c r="I60" s="1">
        <v>0</v>
      </c>
      <c r="J60" s="3" t="s">
        <v>19</v>
      </c>
      <c r="K60" s="2" t="str">
        <f>J60*638.00</f>
        <v>0</v>
      </c>
      <c r="L60" s="5"/>
    </row>
    <row r="61" spans="1:12" customHeight="1" ht="105" outlineLevel="5">
      <c r="A61" s="1"/>
      <c r="B61" s="1">
        <v>810869</v>
      </c>
      <c r="C61" s="1" t="s">
        <v>237</v>
      </c>
      <c r="D61" s="1" t="s">
        <v>238</v>
      </c>
      <c r="E61" s="2" t="s">
        <v>239</v>
      </c>
      <c r="F61" s="2" t="s">
        <v>240</v>
      </c>
      <c r="G61" s="2">
        <v>10</v>
      </c>
      <c r="H61" s="2" t="s">
        <v>82</v>
      </c>
      <c r="I61" s="1">
        <v>0</v>
      </c>
      <c r="J61" s="3" t="s">
        <v>19</v>
      </c>
      <c r="K61" s="2" t="str">
        <f>J61*497.00</f>
        <v>0</v>
      </c>
      <c r="L61" s="5"/>
    </row>
    <row r="62" spans="1:12" customHeight="1" ht="105" outlineLevel="5">
      <c r="A62" s="1"/>
      <c r="B62" s="1">
        <v>810870</v>
      </c>
      <c r="C62" s="1" t="s">
        <v>241</v>
      </c>
      <c r="D62" s="1" t="s">
        <v>242</v>
      </c>
      <c r="E62" s="2" t="s">
        <v>243</v>
      </c>
      <c r="F62" s="2" t="s">
        <v>244</v>
      </c>
      <c r="G62" s="2" t="s">
        <v>136</v>
      </c>
      <c r="H62" s="2" t="s">
        <v>82</v>
      </c>
      <c r="I62" s="1">
        <v>0</v>
      </c>
      <c r="J62" s="3" t="s">
        <v>19</v>
      </c>
      <c r="K62" s="2" t="str">
        <f>J62*522.00</f>
        <v>0</v>
      </c>
      <c r="L62" s="5"/>
    </row>
    <row r="63" spans="1:12" customHeight="1" ht="105" outlineLevel="5">
      <c r="A63" s="1"/>
      <c r="B63" s="1">
        <v>810871</v>
      </c>
      <c r="C63" s="1" t="s">
        <v>245</v>
      </c>
      <c r="D63" s="1" t="s">
        <v>246</v>
      </c>
      <c r="E63" s="2" t="s">
        <v>247</v>
      </c>
      <c r="F63" s="2" t="s">
        <v>32</v>
      </c>
      <c r="G63" s="2" t="s">
        <v>136</v>
      </c>
      <c r="H63" s="2" t="s">
        <v>24</v>
      </c>
      <c r="I63" s="1">
        <v>0</v>
      </c>
      <c r="J63" s="3" t="s">
        <v>19</v>
      </c>
      <c r="K63" s="2" t="str">
        <f>J63*693.00</f>
        <v>0</v>
      </c>
      <c r="L63" s="5"/>
    </row>
    <row r="64" spans="1:12" customHeight="1" ht="105" outlineLevel="5">
      <c r="A64" s="1"/>
      <c r="B64" s="1">
        <v>810872</v>
      </c>
      <c r="C64" s="1" t="s">
        <v>248</v>
      </c>
      <c r="D64" s="1" t="s">
        <v>249</v>
      </c>
      <c r="E64" s="2" t="s">
        <v>250</v>
      </c>
      <c r="F64" s="2" t="s">
        <v>251</v>
      </c>
      <c r="G64" s="2">
        <v>10</v>
      </c>
      <c r="H64" s="2" t="s">
        <v>24</v>
      </c>
      <c r="I64" s="1">
        <v>0</v>
      </c>
      <c r="J64" s="3" t="s">
        <v>19</v>
      </c>
      <c r="K64" s="2" t="str">
        <f>J64*1085.00</f>
        <v>0</v>
      </c>
      <c r="L64" s="5"/>
    </row>
    <row r="65" spans="1:12" customHeight="1" ht="105" outlineLevel="5">
      <c r="A65" s="1"/>
      <c r="B65" s="1">
        <v>810873</v>
      </c>
      <c r="C65" s="1" t="s">
        <v>252</v>
      </c>
      <c r="D65" s="1" t="s">
        <v>253</v>
      </c>
      <c r="E65" s="2" t="s">
        <v>254</v>
      </c>
      <c r="F65" s="2" t="s">
        <v>255</v>
      </c>
      <c r="G65" s="2">
        <v>0</v>
      </c>
      <c r="H65" s="2" t="s">
        <v>45</v>
      </c>
      <c r="I65" s="1">
        <v>0</v>
      </c>
      <c r="J65" s="3" t="s">
        <v>19</v>
      </c>
      <c r="K65" s="2" t="str">
        <f>J65*820.00</f>
        <v>0</v>
      </c>
      <c r="L65" s="5"/>
    </row>
    <row r="66" spans="1:12" customHeight="1" ht="105" outlineLevel="5">
      <c r="A66" s="1"/>
      <c r="B66" s="1">
        <v>810874</v>
      </c>
      <c r="C66" s="1" t="s">
        <v>256</v>
      </c>
      <c r="D66" s="1" t="s">
        <v>257</v>
      </c>
      <c r="E66" s="2" t="s">
        <v>258</v>
      </c>
      <c r="F66" s="2" t="s">
        <v>259</v>
      </c>
      <c r="G66" s="2">
        <v>0</v>
      </c>
      <c r="H66" s="2" t="s">
        <v>24</v>
      </c>
      <c r="I66" s="1">
        <v>0</v>
      </c>
      <c r="J66" s="3" t="s">
        <v>19</v>
      </c>
      <c r="K66" s="2" t="str">
        <f>J66*1220.00</f>
        <v>0</v>
      </c>
      <c r="L66" s="5"/>
    </row>
    <row r="67" spans="1:12" customHeight="1" ht="105" outlineLevel="5">
      <c r="A67" s="1"/>
      <c r="B67" s="1">
        <v>810875</v>
      </c>
      <c r="C67" s="1" t="s">
        <v>260</v>
      </c>
      <c r="D67" s="1" t="s">
        <v>261</v>
      </c>
      <c r="E67" s="2" t="s">
        <v>262</v>
      </c>
      <c r="F67" s="2" t="s">
        <v>263</v>
      </c>
      <c r="G67" s="2">
        <v>1</v>
      </c>
      <c r="H67" s="2" t="s">
        <v>37</v>
      </c>
      <c r="I67" s="1">
        <v>0</v>
      </c>
      <c r="J67" s="3" t="s">
        <v>19</v>
      </c>
      <c r="K67" s="2" t="str">
        <f>J67*1791.00</f>
        <v>0</v>
      </c>
      <c r="L67" s="5"/>
    </row>
    <row r="68" spans="1:12" customHeight="1" ht="105" outlineLevel="5">
      <c r="A68" s="1"/>
      <c r="B68" s="1">
        <v>810876</v>
      </c>
      <c r="C68" s="1" t="s">
        <v>264</v>
      </c>
      <c r="D68" s="1" t="s">
        <v>265</v>
      </c>
      <c r="E68" s="2" t="s">
        <v>266</v>
      </c>
      <c r="F68" s="2" t="s">
        <v>267</v>
      </c>
      <c r="G68" s="2">
        <v>0</v>
      </c>
      <c r="H68" s="2" t="s">
        <v>37</v>
      </c>
      <c r="I68" s="1">
        <v>0</v>
      </c>
      <c r="J68" s="3" t="s">
        <v>19</v>
      </c>
      <c r="K68" s="2" t="str">
        <f>J68*1079.00</f>
        <v>0</v>
      </c>
      <c r="L68" s="5"/>
    </row>
    <row r="69" spans="1:12" customHeight="1" ht="105" outlineLevel="5">
      <c r="A69" s="1"/>
      <c r="B69" s="1">
        <v>810877</v>
      </c>
      <c r="C69" s="1" t="s">
        <v>268</v>
      </c>
      <c r="D69" s="1" t="s">
        <v>269</v>
      </c>
      <c r="E69" s="2" t="s">
        <v>270</v>
      </c>
      <c r="F69" s="2" t="s">
        <v>144</v>
      </c>
      <c r="G69" s="2">
        <v>0</v>
      </c>
      <c r="H69" s="2" t="s">
        <v>18</v>
      </c>
      <c r="I69" s="1">
        <v>0</v>
      </c>
      <c r="J69" s="3" t="s">
        <v>19</v>
      </c>
      <c r="K69" s="2" t="str">
        <f>J69*779.00</f>
        <v>0</v>
      </c>
      <c r="L69" s="5"/>
    </row>
    <row r="70" spans="1:12" customHeight="1" ht="105" outlineLevel="5">
      <c r="A70" s="1"/>
      <c r="B70" s="1">
        <v>810878</v>
      </c>
      <c r="C70" s="1" t="s">
        <v>271</v>
      </c>
      <c r="D70" s="1" t="s">
        <v>272</v>
      </c>
      <c r="E70" s="2" t="s">
        <v>273</v>
      </c>
      <c r="F70" s="2" t="s">
        <v>274</v>
      </c>
      <c r="G70" s="2">
        <v>0</v>
      </c>
      <c r="H70" s="2">
        <v>1</v>
      </c>
      <c r="I70" s="1">
        <v>0</v>
      </c>
      <c r="J70" s="3" t="s">
        <v>19</v>
      </c>
      <c r="K70" s="2" t="str">
        <f>J70*1033.00</f>
        <v>0</v>
      </c>
      <c r="L70" s="5"/>
    </row>
    <row r="71" spans="1:12" customHeight="1" ht="105" outlineLevel="5">
      <c r="A71" s="1"/>
      <c r="B71" s="1">
        <v>810879</v>
      </c>
      <c r="C71" s="1" t="s">
        <v>275</v>
      </c>
      <c r="D71" s="1" t="s">
        <v>276</v>
      </c>
      <c r="E71" s="2" t="s">
        <v>277</v>
      </c>
      <c r="F71" s="2" t="s">
        <v>278</v>
      </c>
      <c r="G71" s="2">
        <v>0</v>
      </c>
      <c r="H71" s="2" t="s">
        <v>37</v>
      </c>
      <c r="I71" s="1">
        <v>0</v>
      </c>
      <c r="J71" s="3" t="s">
        <v>19</v>
      </c>
      <c r="K71" s="2" t="str">
        <f>J71*760.00</f>
        <v>0</v>
      </c>
      <c r="L71" s="5"/>
    </row>
    <row r="72" spans="1:12" customHeight="1" ht="105" outlineLevel="5">
      <c r="A72" s="1"/>
      <c r="B72" s="1">
        <v>810880</v>
      </c>
      <c r="C72" s="1" t="s">
        <v>279</v>
      </c>
      <c r="D72" s="1" t="s">
        <v>280</v>
      </c>
      <c r="E72" s="2" t="s">
        <v>281</v>
      </c>
      <c r="F72" s="2" t="s">
        <v>282</v>
      </c>
      <c r="G72" s="2">
        <v>0</v>
      </c>
      <c r="H72" s="2" t="s">
        <v>37</v>
      </c>
      <c r="I72" s="1">
        <v>0</v>
      </c>
      <c r="J72" s="3" t="s">
        <v>19</v>
      </c>
      <c r="K72" s="2" t="str">
        <f>J72*1006.00</f>
        <v>0</v>
      </c>
      <c r="L72" s="5"/>
    </row>
    <row r="73" spans="1:12" customHeight="1" ht="105" outlineLevel="5">
      <c r="A73" s="1"/>
      <c r="B73" s="1">
        <v>810881</v>
      </c>
      <c r="C73" s="1" t="s">
        <v>283</v>
      </c>
      <c r="D73" s="1" t="s">
        <v>284</v>
      </c>
      <c r="E73" s="2" t="s">
        <v>285</v>
      </c>
      <c r="F73" s="2" t="s">
        <v>286</v>
      </c>
      <c r="G73" s="2">
        <v>0</v>
      </c>
      <c r="H73" s="2" t="s">
        <v>24</v>
      </c>
      <c r="I73" s="1">
        <v>0</v>
      </c>
      <c r="J73" s="3" t="s">
        <v>19</v>
      </c>
      <c r="K73" s="2" t="str">
        <f>J73*773.00</f>
        <v>0</v>
      </c>
      <c r="L73" s="5"/>
    </row>
    <row r="74" spans="1:12" customHeight="1" ht="105" outlineLevel="5">
      <c r="A74" s="1"/>
      <c r="B74" s="1">
        <v>810882</v>
      </c>
      <c r="C74" s="1" t="s">
        <v>287</v>
      </c>
      <c r="D74" s="1" t="s">
        <v>288</v>
      </c>
      <c r="E74" s="2" t="s">
        <v>289</v>
      </c>
      <c r="F74" s="2" t="s">
        <v>290</v>
      </c>
      <c r="G74" s="2">
        <v>0</v>
      </c>
      <c r="H74" s="2" t="s">
        <v>24</v>
      </c>
      <c r="I74" s="1">
        <v>0</v>
      </c>
      <c r="J74" s="3" t="s">
        <v>19</v>
      </c>
      <c r="K74" s="2" t="str">
        <f>J74*1063.00</f>
        <v>0</v>
      </c>
      <c r="L74" s="5"/>
    </row>
    <row r="75" spans="1:12" customHeight="1" ht="105" outlineLevel="5">
      <c r="A75" s="1"/>
      <c r="B75" s="1">
        <v>810883</v>
      </c>
      <c r="C75" s="1" t="s">
        <v>291</v>
      </c>
      <c r="D75" s="1" t="s">
        <v>292</v>
      </c>
      <c r="E75" s="2" t="s">
        <v>293</v>
      </c>
      <c r="F75" s="2" t="s">
        <v>294</v>
      </c>
      <c r="G75" s="2">
        <v>0</v>
      </c>
      <c r="H75" s="2" t="s">
        <v>37</v>
      </c>
      <c r="I75" s="1">
        <v>0</v>
      </c>
      <c r="J75" s="3" t="s">
        <v>19</v>
      </c>
      <c r="K75" s="2" t="str">
        <f>J75*1799.00</f>
        <v>0</v>
      </c>
      <c r="L75" s="5"/>
    </row>
    <row r="76" spans="1:12" customHeight="1" ht="105" outlineLevel="5">
      <c r="A76" s="1"/>
      <c r="B76" s="1">
        <v>810884</v>
      </c>
      <c r="C76" s="1" t="s">
        <v>295</v>
      </c>
      <c r="D76" s="1" t="s">
        <v>296</v>
      </c>
      <c r="E76" s="2" t="s">
        <v>297</v>
      </c>
      <c r="F76" s="2" t="s">
        <v>298</v>
      </c>
      <c r="G76" s="2">
        <v>0</v>
      </c>
      <c r="H76" s="2" t="s">
        <v>24</v>
      </c>
      <c r="I76" s="1">
        <v>0</v>
      </c>
      <c r="J76" s="3" t="s">
        <v>19</v>
      </c>
      <c r="K76" s="2" t="str">
        <f>J76*738.00</f>
        <v>0</v>
      </c>
      <c r="L76" s="5"/>
    </row>
    <row r="77" spans="1:12" customHeight="1" ht="105" outlineLevel="5">
      <c r="A77" s="1"/>
      <c r="B77" s="1">
        <v>810885</v>
      </c>
      <c r="C77" s="1" t="s">
        <v>299</v>
      </c>
      <c r="D77" s="1" t="s">
        <v>300</v>
      </c>
      <c r="E77" s="2" t="s">
        <v>301</v>
      </c>
      <c r="F77" s="2" t="s">
        <v>302</v>
      </c>
      <c r="G77" s="2">
        <v>0</v>
      </c>
      <c r="H77" s="2" t="s">
        <v>24</v>
      </c>
      <c r="I77" s="1">
        <v>0</v>
      </c>
      <c r="J77" s="3" t="s">
        <v>19</v>
      </c>
      <c r="K77" s="2" t="str">
        <f>J77*808.00</f>
        <v>0</v>
      </c>
      <c r="L77" s="5"/>
    </row>
    <row r="78" spans="1:12" customHeight="1" ht="105" outlineLevel="5">
      <c r="A78" s="1"/>
      <c r="B78" s="1">
        <v>810886</v>
      </c>
      <c r="C78" s="1" t="s">
        <v>303</v>
      </c>
      <c r="D78" s="1" t="s">
        <v>304</v>
      </c>
      <c r="E78" s="2" t="s">
        <v>305</v>
      </c>
      <c r="F78" s="2" t="s">
        <v>306</v>
      </c>
      <c r="G78" s="2">
        <v>0</v>
      </c>
      <c r="H78" s="2" t="s">
        <v>24</v>
      </c>
      <c r="I78" s="1">
        <v>0</v>
      </c>
      <c r="J78" s="3" t="s">
        <v>19</v>
      </c>
      <c r="K78" s="2" t="str">
        <f>J78*1095.00</f>
        <v>0</v>
      </c>
      <c r="L78" s="5"/>
    </row>
    <row r="79" spans="1:12" customHeight="1" ht="105" outlineLevel="5">
      <c r="A79" s="1"/>
      <c r="B79" s="1">
        <v>810887</v>
      </c>
      <c r="C79" s="1" t="s">
        <v>307</v>
      </c>
      <c r="D79" s="1" t="s">
        <v>308</v>
      </c>
      <c r="E79" s="2" t="s">
        <v>309</v>
      </c>
      <c r="F79" s="2" t="s">
        <v>310</v>
      </c>
      <c r="G79" s="2">
        <v>0</v>
      </c>
      <c r="H79" s="2" t="s">
        <v>37</v>
      </c>
      <c r="I79" s="1">
        <v>0</v>
      </c>
      <c r="J79" s="3" t="s">
        <v>19</v>
      </c>
      <c r="K79" s="2" t="str">
        <f>J79*1827.00</f>
        <v>0</v>
      </c>
      <c r="L79" s="5"/>
    </row>
    <row r="80" spans="1:12" customHeight="1" ht="105" outlineLevel="5">
      <c r="A80" s="1"/>
      <c r="B80" s="1">
        <v>810888</v>
      </c>
      <c r="C80" s="1" t="s">
        <v>311</v>
      </c>
      <c r="D80" s="1" t="s">
        <v>312</v>
      </c>
      <c r="E80" s="2" t="s">
        <v>313</v>
      </c>
      <c r="F80" s="2" t="s">
        <v>314</v>
      </c>
      <c r="G80" s="2">
        <v>8</v>
      </c>
      <c r="H80" s="2" t="s">
        <v>82</v>
      </c>
      <c r="I80" s="1">
        <v>0</v>
      </c>
      <c r="J80" s="3" t="s">
        <v>19</v>
      </c>
      <c r="K80" s="2" t="str">
        <f>J80*940.00</f>
        <v>0</v>
      </c>
      <c r="L80" s="5"/>
    </row>
    <row r="81" spans="1:12" customHeight="1" ht="105" outlineLevel="5">
      <c r="A81" s="1"/>
      <c r="B81" s="1">
        <v>810889</v>
      </c>
      <c r="C81" s="1" t="s">
        <v>315</v>
      </c>
      <c r="D81" s="1" t="s">
        <v>316</v>
      </c>
      <c r="E81" s="2" t="s">
        <v>317</v>
      </c>
      <c r="F81" s="2" t="s">
        <v>318</v>
      </c>
      <c r="G81" s="2">
        <v>4</v>
      </c>
      <c r="H81" s="2">
        <v>0</v>
      </c>
      <c r="I81" s="1">
        <v>0</v>
      </c>
      <c r="J81" s="3" t="s">
        <v>19</v>
      </c>
      <c r="K81" s="2" t="str">
        <f>J81*1691.00</f>
        <v>0</v>
      </c>
      <c r="L81" s="5"/>
    </row>
    <row r="82" spans="1:12" customHeight="1" ht="105" outlineLevel="5">
      <c r="A82" s="1"/>
      <c r="B82" s="1">
        <v>810890</v>
      </c>
      <c r="C82" s="1" t="s">
        <v>319</v>
      </c>
      <c r="D82" s="1" t="s">
        <v>320</v>
      </c>
      <c r="E82" s="2" t="s">
        <v>321</v>
      </c>
      <c r="F82" s="2" t="s">
        <v>322</v>
      </c>
      <c r="G82" s="2" t="s">
        <v>18</v>
      </c>
      <c r="H82" s="2" t="s">
        <v>24</v>
      </c>
      <c r="I82" s="1">
        <v>0</v>
      </c>
      <c r="J82" s="3" t="s">
        <v>19</v>
      </c>
      <c r="K82" s="2" t="str">
        <f>J82*903.00</f>
        <v>0</v>
      </c>
      <c r="L82" s="5"/>
    </row>
    <row r="83" spans="1:12" customHeight="1" ht="105" outlineLevel="5">
      <c r="A83" s="1"/>
      <c r="B83" s="1">
        <v>810891</v>
      </c>
      <c r="C83" s="1" t="s">
        <v>323</v>
      </c>
      <c r="D83" s="1" t="s">
        <v>324</v>
      </c>
      <c r="E83" s="2" t="s">
        <v>325</v>
      </c>
      <c r="F83" s="2" t="s">
        <v>326</v>
      </c>
      <c r="G83" s="2">
        <v>7</v>
      </c>
      <c r="H83" s="2" t="s">
        <v>136</v>
      </c>
      <c r="I83" s="1">
        <v>0</v>
      </c>
      <c r="J83" s="3" t="s">
        <v>19</v>
      </c>
      <c r="K83" s="2" t="str">
        <f>J83*1241.00</f>
        <v>0</v>
      </c>
      <c r="L83" s="5"/>
    </row>
    <row r="84" spans="1:12" customHeight="1" ht="105" outlineLevel="5">
      <c r="A84" s="1"/>
      <c r="B84" s="1">
        <v>810892</v>
      </c>
      <c r="C84" s="1" t="s">
        <v>327</v>
      </c>
      <c r="D84" s="1" t="s">
        <v>328</v>
      </c>
      <c r="E84" s="2" t="s">
        <v>329</v>
      </c>
      <c r="F84" s="2" t="s">
        <v>330</v>
      </c>
      <c r="G84" s="2">
        <v>0</v>
      </c>
      <c r="H84" s="2">
        <v>8</v>
      </c>
      <c r="I84" s="1">
        <v>0</v>
      </c>
      <c r="J84" s="3" t="s">
        <v>19</v>
      </c>
      <c r="K84" s="2" t="str">
        <f>J84*2135.00</f>
        <v>0</v>
      </c>
      <c r="L84" s="5"/>
    </row>
    <row r="85" spans="1:12" customHeight="1" ht="105" outlineLevel="5">
      <c r="A85" s="1"/>
      <c r="B85" s="1">
        <v>810893</v>
      </c>
      <c r="C85" s="1" t="s">
        <v>331</v>
      </c>
      <c r="D85" s="1" t="s">
        <v>332</v>
      </c>
      <c r="E85" s="2" t="s">
        <v>333</v>
      </c>
      <c r="F85" s="2" t="s">
        <v>334</v>
      </c>
      <c r="G85" s="2">
        <v>1</v>
      </c>
      <c r="H85" s="2">
        <v>0</v>
      </c>
      <c r="I85" s="1">
        <v>0</v>
      </c>
      <c r="J85" s="3" t="s">
        <v>19</v>
      </c>
      <c r="K85" s="2" t="str">
        <f>J85*0.00</f>
        <v>0</v>
      </c>
      <c r="L85" s="5"/>
    </row>
    <row r="86" spans="1:12" customHeight="1" ht="105" outlineLevel="5">
      <c r="A86" s="1"/>
      <c r="B86" s="1">
        <v>810894</v>
      </c>
      <c r="C86" s="1" t="s">
        <v>335</v>
      </c>
      <c r="D86" s="1" t="s">
        <v>336</v>
      </c>
      <c r="E86" s="2" t="s">
        <v>337</v>
      </c>
      <c r="F86" s="2" t="s">
        <v>334</v>
      </c>
      <c r="G86" s="2">
        <v>1</v>
      </c>
      <c r="H86" s="2">
        <v>0</v>
      </c>
      <c r="I86" s="1">
        <v>0</v>
      </c>
      <c r="J86" s="3" t="s">
        <v>19</v>
      </c>
      <c r="K86" s="2" t="str">
        <f>J86*0.00</f>
        <v>0</v>
      </c>
      <c r="L86" s="5"/>
    </row>
    <row r="87" spans="1:12" customHeight="1" ht="105" outlineLevel="5">
      <c r="A87" s="1"/>
      <c r="B87" s="1">
        <v>810895</v>
      </c>
      <c r="C87" s="1" t="s">
        <v>338</v>
      </c>
      <c r="D87" s="1" t="s">
        <v>339</v>
      </c>
      <c r="E87" s="2" t="s">
        <v>340</v>
      </c>
      <c r="F87" s="2" t="s">
        <v>341</v>
      </c>
      <c r="G87" s="2" t="s">
        <v>18</v>
      </c>
      <c r="H87" s="2" t="s">
        <v>82</v>
      </c>
      <c r="I87" s="1">
        <v>0</v>
      </c>
      <c r="J87" s="3" t="s">
        <v>19</v>
      </c>
      <c r="K87" s="2" t="str">
        <f>J87*528.00</f>
        <v>0</v>
      </c>
      <c r="L87" s="5"/>
    </row>
    <row r="88" spans="1:12" customHeight="1" ht="105" outlineLevel="5">
      <c r="A88" s="1"/>
      <c r="B88" s="1">
        <v>810896</v>
      </c>
      <c r="C88" s="1" t="s">
        <v>342</v>
      </c>
      <c r="D88" s="1" t="s">
        <v>343</v>
      </c>
      <c r="E88" s="2" t="s">
        <v>344</v>
      </c>
      <c r="F88" s="2" t="s">
        <v>345</v>
      </c>
      <c r="G88" s="2" t="s">
        <v>24</v>
      </c>
      <c r="H88" s="2" t="s">
        <v>127</v>
      </c>
      <c r="I88" s="1">
        <v>0</v>
      </c>
      <c r="J88" s="3" t="s">
        <v>19</v>
      </c>
      <c r="K88" s="2" t="str">
        <f>J88*489.00</f>
        <v>0</v>
      </c>
      <c r="L88" s="5"/>
    </row>
    <row r="89" spans="1:12" customHeight="1" ht="105" outlineLevel="5">
      <c r="A89" s="1"/>
      <c r="B89" s="1">
        <v>810897</v>
      </c>
      <c r="C89" s="1" t="s">
        <v>346</v>
      </c>
      <c r="D89" s="1" t="s">
        <v>347</v>
      </c>
      <c r="E89" s="2" t="s">
        <v>348</v>
      </c>
      <c r="F89" s="2" t="s">
        <v>349</v>
      </c>
      <c r="G89" s="2">
        <v>0</v>
      </c>
      <c r="H89" s="2" t="s">
        <v>82</v>
      </c>
      <c r="I89" s="1">
        <v>0</v>
      </c>
      <c r="J89" s="3" t="s">
        <v>19</v>
      </c>
      <c r="K89" s="2" t="str">
        <f>J89*1198.00</f>
        <v>0</v>
      </c>
      <c r="L89" s="5"/>
    </row>
    <row r="90" spans="1:12" customHeight="1" ht="105" outlineLevel="5">
      <c r="A90" s="1"/>
      <c r="B90" s="1">
        <v>810898</v>
      </c>
      <c r="C90" s="1" t="s">
        <v>350</v>
      </c>
      <c r="D90" s="1" t="s">
        <v>351</v>
      </c>
      <c r="E90" s="2" t="s">
        <v>352</v>
      </c>
      <c r="F90" s="2" t="s">
        <v>353</v>
      </c>
      <c r="G90" s="2">
        <v>0</v>
      </c>
      <c r="H90" s="2" t="s">
        <v>24</v>
      </c>
      <c r="I90" s="1">
        <v>0</v>
      </c>
      <c r="J90" s="3" t="s">
        <v>19</v>
      </c>
      <c r="K90" s="2" t="str">
        <f>J90*2093.00</f>
        <v>0</v>
      </c>
      <c r="L90" s="5"/>
    </row>
    <row r="91" spans="1:12" customHeight="1" ht="105" outlineLevel="5">
      <c r="A91" s="1"/>
      <c r="B91" s="1">
        <v>810899</v>
      </c>
      <c r="C91" s="1" t="s">
        <v>354</v>
      </c>
      <c r="D91" s="1" t="s">
        <v>355</v>
      </c>
      <c r="E91" s="2" t="s">
        <v>356</v>
      </c>
      <c r="F91" s="2" t="s">
        <v>357</v>
      </c>
      <c r="G91" s="2" t="s">
        <v>136</v>
      </c>
      <c r="H91" s="2" t="s">
        <v>37</v>
      </c>
      <c r="I91" s="1">
        <v>0</v>
      </c>
      <c r="J91" s="3" t="s">
        <v>19</v>
      </c>
      <c r="K91" s="2" t="str">
        <f>J91*1258.00</f>
        <v>0</v>
      </c>
      <c r="L91" s="5"/>
    </row>
    <row r="92" spans="1:12" customHeight="1" ht="105" outlineLevel="5">
      <c r="A92" s="1"/>
      <c r="B92" s="1">
        <v>810900</v>
      </c>
      <c r="C92" s="1" t="s">
        <v>358</v>
      </c>
      <c r="D92" s="1" t="s">
        <v>359</v>
      </c>
      <c r="E92" s="2" t="s">
        <v>360</v>
      </c>
      <c r="F92" s="2" t="s">
        <v>361</v>
      </c>
      <c r="G92" s="2">
        <v>0</v>
      </c>
      <c r="H92" s="2" t="s">
        <v>37</v>
      </c>
      <c r="I92" s="1">
        <v>0</v>
      </c>
      <c r="J92" s="3" t="s">
        <v>19</v>
      </c>
      <c r="K92" s="2" t="str">
        <f>J92*2166.00</f>
        <v>0</v>
      </c>
      <c r="L92" s="5"/>
    </row>
    <row r="93" spans="1:12" customHeight="1" ht="105" outlineLevel="5">
      <c r="A93" s="1"/>
      <c r="B93" s="1">
        <v>810901</v>
      </c>
      <c r="C93" s="1" t="s">
        <v>362</v>
      </c>
      <c r="D93" s="1" t="s">
        <v>363</v>
      </c>
      <c r="E93" s="2" t="s">
        <v>364</v>
      </c>
      <c r="F93" s="2" t="s">
        <v>365</v>
      </c>
      <c r="G93" s="2">
        <v>0</v>
      </c>
      <c r="H93" s="2" t="s">
        <v>24</v>
      </c>
      <c r="I93" s="1">
        <v>0</v>
      </c>
      <c r="J93" s="3" t="s">
        <v>19</v>
      </c>
      <c r="K93" s="2" t="str">
        <f>J93*1284.00</f>
        <v>0</v>
      </c>
      <c r="L93" s="5"/>
    </row>
    <row r="94" spans="1:12" customHeight="1" ht="105" outlineLevel="5">
      <c r="A94" s="1"/>
      <c r="B94" s="1">
        <v>810902</v>
      </c>
      <c r="C94" s="1" t="s">
        <v>366</v>
      </c>
      <c r="D94" s="1" t="s">
        <v>367</v>
      </c>
      <c r="E94" s="2" t="s">
        <v>368</v>
      </c>
      <c r="F94" s="2" t="s">
        <v>369</v>
      </c>
      <c r="G94" s="2">
        <v>0</v>
      </c>
      <c r="H94" s="2">
        <v>0</v>
      </c>
      <c r="I94" s="1">
        <v>0</v>
      </c>
      <c r="J94" s="3" t="s">
        <v>19</v>
      </c>
      <c r="K94" s="2" t="str">
        <f>J94*873.00</f>
        <v>0</v>
      </c>
      <c r="L94" s="5"/>
    </row>
    <row r="95" spans="1:12" customHeight="1" ht="105" outlineLevel="5">
      <c r="A95" s="1"/>
      <c r="B95" s="1">
        <v>810903</v>
      </c>
      <c r="C95" s="1" t="s">
        <v>370</v>
      </c>
      <c r="D95" s="1" t="s">
        <v>371</v>
      </c>
      <c r="E95" s="2" t="s">
        <v>372</v>
      </c>
      <c r="F95" s="2" t="s">
        <v>373</v>
      </c>
      <c r="G95" s="2" t="s">
        <v>136</v>
      </c>
      <c r="H95" s="2" t="s">
        <v>45</v>
      </c>
      <c r="I95" s="1">
        <v>0</v>
      </c>
      <c r="J95" s="3" t="s">
        <v>19</v>
      </c>
      <c r="K95" s="2" t="str">
        <f>J95*493.00</f>
        <v>0</v>
      </c>
      <c r="L95" s="5"/>
    </row>
    <row r="96" spans="1:12" customHeight="1" ht="105" outlineLevel="5">
      <c r="A96" s="1"/>
      <c r="B96" s="1">
        <v>810904</v>
      </c>
      <c r="C96" s="1" t="s">
        <v>374</v>
      </c>
      <c r="D96" s="1" t="s">
        <v>375</v>
      </c>
      <c r="E96" s="2" t="s">
        <v>376</v>
      </c>
      <c r="F96" s="2" t="s">
        <v>377</v>
      </c>
      <c r="G96" s="2" t="s">
        <v>136</v>
      </c>
      <c r="H96" s="2" t="s">
        <v>24</v>
      </c>
      <c r="I96" s="1">
        <v>0</v>
      </c>
      <c r="J96" s="3" t="s">
        <v>19</v>
      </c>
      <c r="K96" s="2" t="str">
        <f>J96*429.00</f>
        <v>0</v>
      </c>
      <c r="L96" s="5"/>
    </row>
    <row r="97" spans="1:12" customHeight="1" ht="105" outlineLevel="5">
      <c r="A97" s="1"/>
      <c r="B97" s="1">
        <v>824485</v>
      </c>
      <c r="C97" s="1" t="s">
        <v>378</v>
      </c>
      <c r="D97" s="1" t="s">
        <v>379</v>
      </c>
      <c r="E97" s="2" t="s">
        <v>380</v>
      </c>
      <c r="F97" s="2" t="s">
        <v>381</v>
      </c>
      <c r="G97" s="2">
        <v>0</v>
      </c>
      <c r="H97" s="2">
        <v>0</v>
      </c>
      <c r="I97" s="1">
        <v>0</v>
      </c>
      <c r="J97" s="3" t="s">
        <v>19</v>
      </c>
      <c r="K97" s="2" t="str">
        <f>J97*3112.00</f>
        <v>0</v>
      </c>
      <c r="L97" s="5"/>
    </row>
    <row r="98" spans="1:12" customHeight="1" ht="105" outlineLevel="5">
      <c r="A98" s="1"/>
      <c r="B98" s="1">
        <v>836169</v>
      </c>
      <c r="C98" s="1" t="s">
        <v>382</v>
      </c>
      <c r="D98" s="1" t="s">
        <v>383</v>
      </c>
      <c r="E98" s="2" t="s">
        <v>384</v>
      </c>
      <c r="F98" s="2" t="s">
        <v>334</v>
      </c>
      <c r="G98" s="2">
        <v>0</v>
      </c>
      <c r="H98" s="2">
        <v>0</v>
      </c>
      <c r="I98" s="1">
        <v>0</v>
      </c>
      <c r="J98" s="3" t="s">
        <v>19</v>
      </c>
      <c r="K98" s="2" t="str">
        <f>J98*0.00</f>
        <v>0</v>
      </c>
      <c r="L98" s="5"/>
    </row>
    <row r="99" spans="1:12" customHeight="1" ht="105" outlineLevel="5">
      <c r="A99" s="1"/>
      <c r="B99" s="1">
        <v>834701</v>
      </c>
      <c r="C99" s="1" t="s">
        <v>385</v>
      </c>
      <c r="D99" s="1" t="s">
        <v>386</v>
      </c>
      <c r="E99" s="2" t="s">
        <v>387</v>
      </c>
      <c r="F99" s="2" t="s">
        <v>388</v>
      </c>
      <c r="G99" s="2">
        <v>9</v>
      </c>
      <c r="H99" s="2" t="s">
        <v>24</v>
      </c>
      <c r="I99" s="1">
        <v>0</v>
      </c>
      <c r="J99" s="3" t="s">
        <v>19</v>
      </c>
      <c r="K99" s="2" t="str">
        <f>J99*621.00</f>
        <v>0</v>
      </c>
      <c r="L99" s="5"/>
    </row>
    <row r="100" spans="1:12" customHeight="1" ht="105" outlineLevel="5">
      <c r="A100" s="1"/>
      <c r="B100" s="1">
        <v>834702</v>
      </c>
      <c r="C100" s="1" t="s">
        <v>389</v>
      </c>
      <c r="D100" s="1" t="s">
        <v>390</v>
      </c>
      <c r="E100" s="2" t="s">
        <v>391</v>
      </c>
      <c r="F100" s="2" t="s">
        <v>392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J100*653.00</f>
        <v>0</v>
      </c>
      <c r="L100" s="5"/>
    </row>
    <row r="101" spans="1:12" customHeight="1" ht="105" outlineLevel="5">
      <c r="A101" s="1"/>
      <c r="B101" s="1">
        <v>834703</v>
      </c>
      <c r="C101" s="1" t="s">
        <v>393</v>
      </c>
      <c r="D101" s="1" t="s">
        <v>394</v>
      </c>
      <c r="E101" s="2" t="s">
        <v>395</v>
      </c>
      <c r="F101" s="2" t="s">
        <v>396</v>
      </c>
      <c r="G101" s="2">
        <v>0</v>
      </c>
      <c r="H101" s="2">
        <v>0</v>
      </c>
      <c r="I101" s="1">
        <v>0</v>
      </c>
      <c r="J101" s="3" t="s">
        <v>19</v>
      </c>
      <c r="K101" s="2" t="str">
        <f>J101*969.00</f>
        <v>0</v>
      </c>
      <c r="L101" s="5"/>
    </row>
    <row r="102" spans="1:12" customHeight="1" ht="105" outlineLevel="5">
      <c r="A102" s="1"/>
      <c r="B102" s="1">
        <v>834704</v>
      </c>
      <c r="C102" s="1" t="s">
        <v>397</v>
      </c>
      <c r="D102" s="1" t="s">
        <v>398</v>
      </c>
      <c r="E102" s="2" t="s">
        <v>399</v>
      </c>
      <c r="F102" s="2" t="s">
        <v>400</v>
      </c>
      <c r="G102" s="2">
        <v>0</v>
      </c>
      <c r="H102" s="2">
        <v>0</v>
      </c>
      <c r="I102" s="1">
        <v>0</v>
      </c>
      <c r="J102" s="3" t="s">
        <v>19</v>
      </c>
      <c r="K102" s="2" t="str">
        <f>J102*663.00</f>
        <v>0</v>
      </c>
      <c r="L102" s="5"/>
    </row>
    <row r="103" spans="1:12" customHeight="1" ht="105" outlineLevel="5">
      <c r="A103" s="1"/>
      <c r="B103" s="1">
        <v>834705</v>
      </c>
      <c r="C103" s="1" t="s">
        <v>401</v>
      </c>
      <c r="D103" s="1" t="s">
        <v>402</v>
      </c>
      <c r="E103" s="2" t="s">
        <v>403</v>
      </c>
      <c r="F103" s="2" t="s">
        <v>404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J103*994.00</f>
        <v>0</v>
      </c>
      <c r="L10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2026-08-26T16:58:23+03:00</dcterms:created>
  <dcterms:modified xsi:type="dcterms:W3CDTF">2026-08-26T16:58:23+03:00</dcterms:modified>
  <dc:title>Untitled Spreadsheet</dc:title>
  <dc:description/>
  <dc:subject/>
  <cp:keywords/>
  <cp:category/>
</cp:coreProperties>
</file>