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<sst xmlns="http://schemas.openxmlformats.org/spreadsheetml/2006/main" uniqueCount="493">
  <si>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</si>
  <si>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</si>
  <si>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</si>
  <si>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</si>
  <si>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</si>
  <si>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</si>
  <si>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</si>
  <si>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</si>
  <si>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</si>
  <si>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</si>
  <si>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</si>
  <si>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</si>
  <si>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</si>
  <si>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</si>
  <si>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</si>
  <si>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508.00 руб.</t>
  </si>
  <si>
    <t>&gt;100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</si>
  <si>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</si>
  <si>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</si>
  <si>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</si>
  <si>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</si>
  <si>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</si>
  <si>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521.00 руб.</t>
  </si>
  <si>
    <t>&gt;1000</t>
  </si>
  <si>
    <t>VLC-414004</t>
  </si>
  <si>
    <t>VT.230.N.05</t>
  </si>
  <si>
    <t>Вентиль для подкл. с/т приборов 3/4"х3/4"х3/4" (1 /90шт)</t>
  </si>
  <si>
    <t>1 180.00 руб.</t>
  </si>
  <si>
    <t>&gt;25</t>
  </si>
  <si>
    <t>VLC-414005</t>
  </si>
  <si>
    <t>VT.240.N.04</t>
  </si>
  <si>
    <t>Вентиль угловой для подкл. с/т приборов 1/2"х1/2" (1 /90шт)</t>
  </si>
  <si>
    <t>706.00 руб.</t>
  </si>
  <si>
    <t>VLC-414007</t>
  </si>
  <si>
    <t>VT.240.N.0405</t>
  </si>
  <si>
    <t>Вентиль угл. для подкл. с/т приборов 1/2"х3/4"  (1 /90шт)</t>
  </si>
  <si>
    <t>846.00 руб.</t>
  </si>
  <si>
    <t>VLC-414008</t>
  </si>
  <si>
    <t>VT.240.TN.0405</t>
  </si>
  <si>
    <t>Вентиль угловой для подкл. с/т приборов 1/2"х3/4"  (1 /90шт)</t>
  </si>
  <si>
    <t>875.00 руб.</t>
  </si>
  <si>
    <t>VLC-414009</t>
  </si>
  <si>
    <t>VT.255.N.04</t>
  </si>
  <si>
    <t>Вентиль-тройник  для подкл. с/т приборов 1/2"х3/4"х1/2"  (1 /90шт)</t>
  </si>
  <si>
    <t>735.00 руб.</t>
  </si>
  <si>
    <t>&gt;10</t>
  </si>
  <si>
    <t>VLC-414010</t>
  </si>
  <si>
    <t>VT.256.N.04</t>
  </si>
  <si>
    <t>Кран шар. для подкл. с/т приборов 1/2"х3/4"х1/2"  (1 /90шт)</t>
  </si>
  <si>
    <t>577.00 руб.</t>
  </si>
  <si>
    <t>VLC-414011</t>
  </si>
  <si>
    <t>VT.281.N.0410</t>
  </si>
  <si>
    <t>Вентиль для подкл. смесителя 1/2"хМ10 стар. арт. 7681  (1 /90шт)</t>
  </si>
  <si>
    <t>565.00 руб.</t>
  </si>
  <si>
    <t>&gt;50</t>
  </si>
  <si>
    <t>VLC-414012</t>
  </si>
  <si>
    <t>VT.281.GBC.0403</t>
  </si>
  <si>
    <t>Вентиль для подключения с/т приборов 1/2"х3/8"</t>
  </si>
  <si>
    <t>558.00 руб.</t>
  </si>
  <si>
    <t>&gt;500</t>
  </si>
  <si>
    <t>VLC-414013</t>
  </si>
  <si>
    <t>VT.281.GBC.0404</t>
  </si>
  <si>
    <t>Вентиль для подключения с/т приборов 1/2"х1/2"</t>
  </si>
  <si>
    <t>536.00 руб.</t>
  </si>
  <si>
    <t>VLC-414014</t>
  </si>
  <si>
    <t>VT.281.GBC.0410</t>
  </si>
  <si>
    <t>Вентиль для подключения с/т приборов 1/2"хМ10</t>
  </si>
  <si>
    <t>584.00 руб.</t>
  </si>
  <si>
    <t>VLC-414015</t>
  </si>
  <si>
    <t>VT.282.N.0410</t>
  </si>
  <si>
    <t>Кран шар. угловой с фильтром для подкл. с/т приборов 1/2"хМ10 стар. арт. 7682</t>
  </si>
  <si>
    <t>692.00 руб.</t>
  </si>
  <si>
    <t>VLC-414016</t>
  </si>
  <si>
    <t>VT.282.N.0404</t>
  </si>
  <si>
    <t>Кран шар. угловой с фильтром для подкл. с/т приборов 1/2"х1/2" стар. арт. 7682</t>
  </si>
  <si>
    <t>654.00 руб.</t>
  </si>
  <si>
    <t>VLC-414017</t>
  </si>
  <si>
    <t>VT.282.N.0405</t>
  </si>
  <si>
    <t>Кран шар. угловой с фильтром для подкл. с/т приборов 1/2"х3/4" стар. арт. 7682</t>
  </si>
  <si>
    <t>734.00 руб.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</si>
  <si>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</si>
  <si>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</si>
  <si>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</si>
  <si>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</si>
  <si>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</si>
  <si>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</si>
  <si>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</si>
  <si>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</si>
  <si>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</si>
  <si>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</si>
  <si>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</si>
  <si>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</si>
  <si>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</si>
  <si>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</si>
  <si>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</si>
  <si>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</si>
  <si>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</si>
  <si>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</si>
  <si>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</si>
  <si>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248.43 руб.</t>
  </si>
  <si>
    <t>VER-000884</t>
  </si>
  <si>
    <t>VER67</t>
  </si>
  <si>
    <t>Кран угловой из нерж. стали с керамической кран-буксой 1/2 x 1/2"(100/1пара)</t>
  </si>
  <si>
    <t>396.90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</si>
  <si>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</si>
  <si>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</si>
  <si>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</si>
  <si>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226.38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</si>
  <si>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</si>
  <si>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</si>
  <si>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</si>
  <si>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244.02 руб.</t>
  </si>
  <si>
    <t>VER-000887</t>
  </si>
  <si>
    <t>VER69-C</t>
  </si>
  <si>
    <t>Кран угловой из нерж. стали с отражателем, черный 1/2 x1/2" (100/1шт)</t>
  </si>
  <si>
    <t>205.80 руб.</t>
  </si>
  <si>
    <t>VER-000888</t>
  </si>
  <si>
    <t>VER70-C</t>
  </si>
  <si>
    <t>Кран угловой из нерж. стали с отражателем, черный 1/2 x3/4 " (100/1шт)</t>
  </si>
  <si>
    <t>223.44 руб.</t>
  </si>
  <si>
    <t>VER-000889</t>
  </si>
  <si>
    <t>VER69-L</t>
  </si>
  <si>
    <t>Кран угловой из нерж. стали с отражателем, хром 1/2 x1/2" (100/1шт)</t>
  </si>
  <si>
    <t>199.92 руб.</t>
  </si>
  <si>
    <t>VER-000890</t>
  </si>
  <si>
    <t>VER70-L</t>
  </si>
  <si>
    <t>Кран угловой из нерж. стали с отражателем,  хром 1/2 x3/4 " (100/1шт)</t>
  </si>
  <si>
    <t>217.56 руб.</t>
  </si>
  <si>
    <t>VER-000891</t>
  </si>
  <si>
    <t>VER71</t>
  </si>
  <si>
    <t>Кран угловой из нерж. стали с керамической кран-буксой 1/2 x1/2 " (100/1шт)</t>
  </si>
  <si>
    <t>201.39 руб.</t>
  </si>
  <si>
    <t>VER-000892</t>
  </si>
  <si>
    <t>VER72</t>
  </si>
  <si>
    <t>Кран угловой из нерж. стали с керамической кран-буксой 1/2 x3/4 " (100/1шт)</t>
  </si>
  <si>
    <t>220.50 руб.</t>
  </si>
  <si>
    <t>VER-000893</t>
  </si>
  <si>
    <t>VER73-C</t>
  </si>
  <si>
    <t>Кран угловой из нерж. стали с керамической кран-буксой, черный 1/2 x1/2" (100/1шт)</t>
  </si>
  <si>
    <t>214.62 руб.</t>
  </si>
  <si>
    <t>VER-000894</t>
  </si>
  <si>
    <t>VER74-C</t>
  </si>
  <si>
    <t>Кран угловой из нерж. стали с керамической кран-буксой, черный 1/2 x3/4" (100/1шт)</t>
  </si>
  <si>
    <t>232.26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</si>
  <si>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</si>
  <si>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</si>
  <si>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</si>
  <si>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</si>
  <si>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</si>
  <si>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</si>
  <si>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224.91 руб.</t>
  </si>
  <si>
    <t>VER-001372</t>
  </si>
  <si>
    <t>VER35</t>
  </si>
  <si>
    <t>Вентиль угловой комбинированный для подкючения смесителей, хром 1/2"x3/4"x1/2" (48/1шт)</t>
  </si>
  <si>
    <t>1 048.11 руб.</t>
  </si>
  <si>
    <t>VER-001373</t>
  </si>
  <si>
    <t>VR2030</t>
  </si>
  <si>
    <t>Кран шаровой с фильтром, с шарнирным соединением для смесителя, хром 1/2" (60/1шт)</t>
  </si>
  <si>
    <t>761.46 руб.</t>
  </si>
  <si>
    <t>VER-001575</t>
  </si>
  <si>
    <t>VER36-S</t>
  </si>
  <si>
    <t>Вентиль угловой с отражателем золото 1/2"x1/2" (120/1шт)</t>
  </si>
  <si>
    <t>673.26 руб.</t>
  </si>
  <si>
    <t>VER-001576</t>
  </si>
  <si>
    <t>VER36-G</t>
  </si>
  <si>
    <t>Вентиль угловой с отражателем графит 1/2"x1/2" (120/1шт)</t>
  </si>
  <si>
    <t>657.09 руб.</t>
  </si>
  <si>
    <t>ZAP-210001</t>
  </si>
  <si>
    <t>VER343</t>
  </si>
  <si>
    <t>кран шар. для подкл. стиральных приборов 1/2"х3/4"х1/2" (VER343) никель(10/80шт)</t>
  </si>
  <si>
    <t>352.80 руб.</t>
  </si>
  <si>
    <t>ZAP-210002</t>
  </si>
  <si>
    <t>VER33</t>
  </si>
  <si>
    <t>кран шар. угловой мат.хром для подкл. с/т приборов с отраж. 1/2"х1/2" (20/80шт)</t>
  </si>
  <si>
    <t>388.08 руб.</t>
  </si>
  <si>
    <t>ZAP-210003</t>
  </si>
  <si>
    <t>VER34</t>
  </si>
  <si>
    <t>кран шар. угловой мат.хром для подкл. с/т приборов с отраж. 1/2"х3/4" (15/60шт)</t>
  </si>
  <si>
    <t>414.54 руб.</t>
  </si>
  <si>
    <t>ZAP-210004</t>
  </si>
  <si>
    <t>VER45</t>
  </si>
  <si>
    <t>кран шар. угловой хром для подкл. с/т приборов с отраж. 1/2"х1/2" (1/100шт)</t>
  </si>
  <si>
    <t>301.35 руб.</t>
  </si>
  <si>
    <t>ZAP-210005</t>
  </si>
  <si>
    <t>VER46</t>
  </si>
  <si>
    <t>кран шар. угловой хром для подкл. с/т приборов с отраж. 1/2"х3/4" (1/100шт)</t>
  </si>
  <si>
    <t>311.64 руб.</t>
  </si>
  <si>
    <t>ZAP-210006</t>
  </si>
  <si>
    <t>VER36</t>
  </si>
  <si>
    <t>кран шар. угловой хром для подкл. с/т приборов с отраж. 1/2"х1/2" (1/100шт) декор.</t>
  </si>
  <si>
    <t>549.78 руб.</t>
  </si>
  <si>
    <t>ZAP-210007</t>
  </si>
  <si>
    <t>VER39</t>
  </si>
  <si>
    <t>кран шар. угловой хром для подкл. с/т приборов с отраж. 1/2"х3/4" (1/100шт) декор.</t>
  </si>
  <si>
    <t>576.24 руб.</t>
  </si>
  <si>
    <t>ZAP-210008</t>
  </si>
  <si>
    <t>VER37</t>
  </si>
  <si>
    <t>кран шар. угловой хром для подкл. с/т приборов с отраж. 1/2"х1/2" (1/100шт) декор. ручка</t>
  </si>
  <si>
    <t>464.52 руб.</t>
  </si>
  <si>
    <t>ZAP-210009</t>
  </si>
  <si>
    <t>VER40</t>
  </si>
  <si>
    <t>кран шар. угловой хром для подкл. с/т приборов с отраж. 1/2"х3/4" (1/100шт) декор. ручка</t>
  </si>
  <si>
    <t>495.39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</si>
  <si>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</si>
  <si>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</si>
  <si>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</si>
  <si>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589.47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</si>
  <si>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</si>
  <si>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</si>
  <si>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</si>
  <si>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646.80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</si>
  <si>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</si>
  <si>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</si>
  <si>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</si>
  <si>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1 115.73 руб.</t>
  </si>
  <si>
    <t>ZAP-210013</t>
  </si>
  <si>
    <t>VP47</t>
  </si>
  <si>
    <t>995.19 руб.</t>
  </si>
  <si>
    <t>ZAP-210014</t>
  </si>
  <si>
    <t>VR170</t>
  </si>
  <si>
    <t>кран шар. мини 1/2" вн-вн (25/100шт)</t>
  </si>
  <si>
    <t>355.74 руб.</t>
  </si>
  <si>
    <t>ZAP-210015</t>
  </si>
  <si>
    <t>VR171</t>
  </si>
  <si>
    <t>кран шар. мини 1/2" вн-нар (18/100шт)</t>
  </si>
  <si>
    <t>338.10 руб.</t>
  </si>
  <si>
    <t>ZAP-210016</t>
  </si>
  <si>
    <t>VR172</t>
  </si>
  <si>
    <t>кран шар. мини 1/2" нар-нар (18/100шт)</t>
  </si>
  <si>
    <t>333.69 руб.</t>
  </si>
  <si>
    <t>ZAP-210017</t>
  </si>
  <si>
    <t>VER343X</t>
  </si>
  <si>
    <t>кран шар. для подкл. стиральных приборов в блистере 1/2"х3/4"х1/2" ХРОМ  (10/120шт)</t>
  </si>
  <si>
    <t>429.24 руб.</t>
  </si>
  <si>
    <t>ZAP-210018</t>
  </si>
  <si>
    <t>GL182</t>
  </si>
  <si>
    <t>кран тройник для трубки фильтра 1/2" VR (2шт в упаковке)  (2/60шт)</t>
  </si>
  <si>
    <t>326.34 руб.</t>
  </si>
  <si>
    <t>ZAP-210020</t>
  </si>
  <si>
    <t>VRFF3</t>
  </si>
  <si>
    <t>кран шар. мини хром 1/2" вн-вн (10/200шт)</t>
  </si>
  <si>
    <t>351.33 руб.</t>
  </si>
  <si>
    <t>ZAP-210021</t>
  </si>
  <si>
    <t>VRFH3</t>
  </si>
  <si>
    <t>кран шар. мини хром 1/2" вн-нар (10/200шт)</t>
  </si>
  <si>
    <t>364.56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</si>
  <si>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</si>
  <si>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</si>
  <si>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</si>
  <si>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</si>
  <si>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</si>
  <si>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</si>
  <si>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501.27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</si>
  <si>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</si>
  <si>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</si>
  <si>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</si>
  <si>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</si>
  <si>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</si>
  <si>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</si>
  <si>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373.38 руб.</t>
  </si>
  <si>
    <t>ZAP-210026</t>
  </si>
  <si>
    <t>VER56</t>
  </si>
  <si>
    <t>Кран-цанга угловой хромированный 1/2 х3/8 х10мм  VIEIR  хром(120/1шт)</t>
  </si>
  <si>
    <t>383.67 руб.</t>
  </si>
  <si>
    <t>ZAP-210027</t>
  </si>
  <si>
    <t>VER57</t>
  </si>
  <si>
    <t>Венитиль угловой хромированный 1/2 х1/2   VIEIR  хром(120/1шт)</t>
  </si>
  <si>
    <t>342.51 руб.</t>
  </si>
  <si>
    <t>ZAP-210028</t>
  </si>
  <si>
    <t>VER58</t>
  </si>
  <si>
    <t>Венитиль угловой хромированный 1/2 х3/4   VIEIR  хром(120/1шт)</t>
  </si>
  <si>
    <t>360.15 руб.</t>
  </si>
  <si>
    <t>ZAP-210029</t>
  </si>
  <si>
    <t>VER59</t>
  </si>
  <si>
    <t>Венитиль-цанга угловой хромированный 1/2 х3/8 х10мм  VIEIR  хром(120/1шт)</t>
  </si>
  <si>
    <t>382.20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</si>
  <si>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</si>
  <si>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</si>
  <si>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</si>
  <si>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</si>
  <si>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</si>
  <si>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</si>
  <si>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448.35 руб.</t>
  </si>
  <si>
    <t>ZAP-210034</t>
  </si>
  <si>
    <t>GZRL33</t>
  </si>
  <si>
    <t>Угловой кран   1/2 -1/2  VER-PRO мат. хром   (100/1шт)</t>
  </si>
  <si>
    <t>524.79 руб.</t>
  </si>
  <si>
    <t>ZAP-210035</t>
  </si>
  <si>
    <t>GZRL34</t>
  </si>
  <si>
    <t>Угловой кран   1/2 -3/4   VER-PRO мат. хром  LUX (100шт)</t>
  </si>
  <si>
    <t>482.16 руб.</t>
  </si>
  <si>
    <t>ZAP-210036</t>
  </si>
  <si>
    <t>GZRL343</t>
  </si>
  <si>
    <t>Угловой кран   3-х.проход.для стир-машины   VER-PRO мат. хром  LUX (100шт)</t>
  </si>
  <si>
    <t>407.19 руб.</t>
  </si>
  <si>
    <t>ZAP-210040</t>
  </si>
  <si>
    <t>VER36-F</t>
  </si>
  <si>
    <t>Кран угловой с отражателем1/2"x1/2" БЕЛЫЙ"ViEiR" (120/1шт)</t>
  </si>
  <si>
    <t>649.74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</si>
  <si>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</si>
  <si>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</si>
  <si>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</si>
  <si>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</si>
  <si>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</si>
  <si>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</si>
  <si>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</si>
  <si>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30.00 руб.</t>
  </si>
  <si>
    <t>VLC-900035</t>
  </si>
  <si>
    <t>S.514</t>
  </si>
  <si>
    <t>ЧАШКА декоративная 1/2"</t>
  </si>
  <si>
    <t>0.00 руб.</t>
  </si>
  <si>
    <t>ZAP-230001</t>
  </si>
  <si>
    <t>VR49</t>
  </si>
  <si>
    <t>отражатель 1/2" плоский (25шт)</t>
  </si>
  <si>
    <t>8.82 руб.</t>
  </si>
  <si>
    <t>ZAP-230002</t>
  </si>
  <si>
    <t>VR50</t>
  </si>
  <si>
    <t>отражатель 3/4" плоский (25шт)</t>
  </si>
  <si>
    <t>11.76 руб.</t>
  </si>
  <si>
    <t>ZAP-230003</t>
  </si>
  <si>
    <t>VR51</t>
  </si>
  <si>
    <t>отражатель 1" плоский (20шт)</t>
  </si>
  <si>
    <t>13.23 руб.</t>
  </si>
  <si>
    <t>ZAP-230011</t>
  </si>
  <si>
    <t>VR2073</t>
  </si>
  <si>
    <t>отражатель латунь 1/2" глубокий</t>
  </si>
  <si>
    <t>97.02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</si>
  <si>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</si>
  <si>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</si>
  <si>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</si>
  <si>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</si>
  <si>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</si>
  <si>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</si>
  <si>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</si>
  <si>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</si>
  <si>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</si>
  <si>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86.73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</si>
  <si>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</si>
  <si>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</si>
  <si>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</si>
  <si>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</si>
  <si>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</si>
  <si>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</si>
  <si>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</si>
  <si>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</si>
  <si>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</si>
  <si>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20.58 руб.</t>
  </si>
  <si>
    <t>ZAP-230018</t>
  </si>
  <si>
    <t>VR2095</t>
  </si>
  <si>
    <t>отражатель 3/4" ЦИЛИНДР нержавейка для смесителя (10/640шт)</t>
  </si>
  <si>
    <t>26.46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</si>
  <si>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</si>
  <si>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</si>
  <si>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</si>
  <si>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</si>
  <si>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</si>
  <si>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</si>
  <si>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</si>
  <si>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</si>
  <si>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</si>
  <si>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30.87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</si>
  <si>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</si>
  <si>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</si>
  <si>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</si>
  <si>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</si>
  <si>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</si>
  <si>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</si>
  <si>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</si>
  <si>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</si>
  <si>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</si>
  <si>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</si>
  <si>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</si>
  <si>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</si>
  <si>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</si>
  <si>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67.62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</si>
  <si>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</si>
  <si>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</si>
  <si>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</si>
  <si>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</si>
  <si>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</si>
  <si>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</si>
  <si>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</si>
  <si>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</si>
  <si>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</si>
  <si>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</si>
  <si>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</si>
  <si>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</si>
  <si>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</si>
  <si>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</si>
  <si>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</si>
  <si>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</si>
  <si>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</si>
  <si>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</si>
  <si>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</si>
  <si>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320.79 руб.</t>
  </si>
  <si>
    <t>ZGR-000044</t>
  </si>
  <si>
    <t>FM02</t>
  </si>
  <si>
    <t>Кран шаровый Zegor  MINI 1/2" вн.-нар. (50/200шт)</t>
  </si>
  <si>
    <t>299.60 руб.</t>
  </si>
  <si>
    <t>ZGR-000045</t>
  </si>
  <si>
    <t>FZ01</t>
  </si>
  <si>
    <t>Кран шаровый Zegor угловой для подкл. с/т приборов 1/2"х1/2" латунь ХРОМ (1/80шт)</t>
  </si>
  <si>
    <t>305.79 руб.</t>
  </si>
  <si>
    <t>ZGR-000046</t>
  </si>
  <si>
    <t>FZ02</t>
  </si>
  <si>
    <t>Кран шаровый Zegor угловой для подкл. с/т приборов 1/2"х3/4" латунь ХРОМ (1/80шт)</t>
  </si>
  <si>
    <t>336.37 руб.</t>
  </si>
  <si>
    <t>ZGR-000047</t>
  </si>
  <si>
    <t>FZ03</t>
  </si>
  <si>
    <t>Кран шаровый Zegor угловой для подкл. с/т приборов 1/2"х3/8" латунь ХРОМ (1/80шт)</t>
  </si>
  <si>
    <t>324.70 руб.</t>
  </si>
  <si>
    <t>ZGR-000048</t>
  </si>
  <si>
    <t>FZ55</t>
  </si>
  <si>
    <t>Кран шаровый Zegor  тройной для подкл. с/т приборов 1/2"х3/4"х1/2" латунь ХРОМ (1 /72шт)</t>
  </si>
  <si>
    <t>345.00 руб.</t>
  </si>
  <si>
    <t>ZGR-000049</t>
  </si>
  <si>
    <t>FZ55-1</t>
  </si>
  <si>
    <t>Кран шаровый Zegor  тройной для подкл. с/т приборов 1/2"х3/4"х1/2" латунь (25/150шт)</t>
  </si>
  <si>
    <t>360.61 руб.</t>
  </si>
  <si>
    <t>ZGR-000050</t>
  </si>
  <si>
    <t>FZ61</t>
  </si>
  <si>
    <t>Вентиль угловой Zegor для подкл. с/т приборов 1/2"х1/2" латунь ХРОМ (1/80шт)</t>
  </si>
  <si>
    <t>282.27 руб.</t>
  </si>
  <si>
    <t>ZGR-000051</t>
  </si>
  <si>
    <t>FZ62</t>
  </si>
  <si>
    <t>Вентиль угловой Zegor для подкл. с/т приборов 1/2"х3/4" латунь ХРОМ (1/80шт)</t>
  </si>
  <si>
    <t>322.00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</si>
  <si>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</si>
  <si>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</si>
  <si>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</si>
  <si>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432.94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</si>
  <si>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</si>
  <si>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</si>
  <si>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</si>
  <si>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524.94 руб.</t>
  </si>
  <si>
    <t>ZGR-000126</t>
  </si>
  <si>
    <t>FM03</t>
  </si>
  <si>
    <t>Кран шаровый Zegor  MINI 1/2" нар.-нар. (50/200шт)</t>
  </si>
  <si>
    <t>314.73 руб.</t>
  </si>
  <si>
    <t>ZGR-000196</t>
  </si>
  <si>
    <t>FZ63</t>
  </si>
  <si>
    <t>Вентиль угловой Zegor для подкл. с/т приборов 1/2"х3/8" латунь ХРОМ (1/80шт)</t>
  </si>
  <si>
    <t>305.76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</si>
  <si>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</si>
  <si>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</si>
  <si>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</si>
  <si>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</si>
  <si>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</si>
  <si>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</si>
  <si>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</si>
  <si>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</si>
  <si>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</si>
  <si>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</si>
  <si>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</si>
  <si>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</si>
  <si>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</si>
  <si>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</si>
  <si>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</si>
  <si>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</si>
  <si>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</si>
  <si>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</si>
  <si>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</si>
  <si>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</si>
  <si>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</si>
  <si>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</si>
  <si>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</si>
  <si>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</si>
  <si>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</si>
  <si>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</si>
  <si>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</si>
  <si>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</si>
  <si>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</si>
  <si>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</si>
  <si>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</si>
  <si>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</si>
  <si>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538.08 руб.</t>
  </si>
  <si>
    <t>ALT-121002</t>
  </si>
  <si>
    <t>Т-КШ.С.555.1234.ХР.CN</t>
  </si>
  <si>
    <t>Кран шаровой угловой для ст. машины 1/2"х3/4" с отражателем TEBO (12/96)</t>
  </si>
  <si>
    <t>559.51 руб.</t>
  </si>
  <si>
    <t>ALT-122009</t>
  </si>
  <si>
    <t>T-КШ.М.502.12.КР.CN</t>
  </si>
  <si>
    <t>Кран шаровой TEBO MINI ВН/НАР 1/2" (16/128)</t>
  </si>
  <si>
    <t>520.30 руб.</t>
  </si>
  <si>
    <t>Краны для бытовой техники ELKA</t>
  </si>
  <si>
    <t>ELK-200304</t>
  </si>
  <si>
    <t>EL.PF.422.1.33</t>
  </si>
  <si>
    <t>КРАН УГЛОВОЙ с керамической кран-буксой, AISI 304, ¹⁄₂"-¹⁄₂", НР⁄НР (упак.50/10 шт)</t>
  </si>
  <si>
    <t>256.23 руб.</t>
  </si>
  <si>
    <t>ELK-200305</t>
  </si>
  <si>
    <t>EL.PF.422.1.34</t>
  </si>
  <si>
    <t>КРАН УГЛОВОЙ с керамической кран-буксой, AISI 304, ¹⁄₂"-³⁄₄", НР⁄НР (упак.50/10 шт)</t>
  </si>
  <si>
    <t>280.83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</si>
</sst>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9182be04_eeb6_11ef_a6dd_047c1617b143_781c640c_5a46_11f0_a775_047c1617b14334.jpeg"/><Relationship Id="rId35" Type="http://schemas.openxmlformats.org/officeDocument/2006/relationships/image" Target="../media/9182be06_eeb6_11ef_a6dd_047c1617b143_21d4f5ac_793a_11f0_a79f_047c1617b14335.jpeg"/><Relationship Id="rId36" Type="http://schemas.openxmlformats.org/officeDocument/2006/relationships/image" Target="../media/cba617b6_7e57_11f0_a7a6_047c1617b143_ab7d8f98_d05b_11f0_a810_047c1617b14336.jpeg"/><Relationship Id="rId37" Type="http://schemas.openxmlformats.org/officeDocument/2006/relationships/image" Target="../media/cba617b8_7e57_11f0_a7a6_047c1617b143_ab7d8f97_d05b_11f0_a810_047c1617b14337.jpeg"/><Relationship Id="rId38" Type="http://schemas.openxmlformats.org/officeDocument/2006/relationships/image" Target="../media/370cf619_86a5_11e9_8101_003048fd731b_365b9b59_0312_11ef_a5a4_047c1617b14338.jpeg"/><Relationship Id="rId39" Type="http://schemas.openxmlformats.org/officeDocument/2006/relationships/image" Target="../media/370cf61d_86a5_11e9_8101_003048fd731b_365b9b57_0312_11ef_a5a4_047c1617b14339.jpeg"/><Relationship Id="rId40" Type="http://schemas.openxmlformats.org/officeDocument/2006/relationships/image" Target="../media/370cf621_86a5_11e9_8101_003048fd731b_365b9b58_0312_11ef_a5a4_047c1617b14340.jpeg"/><Relationship Id="rId41" Type="http://schemas.openxmlformats.org/officeDocument/2006/relationships/image" Target="../media/370cf625_86a5_11e9_8101_003048fd731b_365b9b65_0312_11ef_a5a4_047c1617b14341.jpeg"/><Relationship Id="rId42" Type="http://schemas.openxmlformats.org/officeDocument/2006/relationships/image" Target="../media/370cf629_86a5_11e9_8101_003048fd731b_365b9b66_0312_11ef_a5a4_047c1617b14342.jpeg"/><Relationship Id="rId43" Type="http://schemas.openxmlformats.org/officeDocument/2006/relationships/image" Target="../media/370cf62d_86a5_11e9_8101_003048fd731b_365b9b5b_0312_11ef_a5a4_047c1617b14343.jpeg"/><Relationship Id="rId44" Type="http://schemas.openxmlformats.org/officeDocument/2006/relationships/image" Target="../media/370cf631_86a5_11e9_8101_003048fd731b_365b9b62_0312_11ef_a5a4_047c1617b14344.jpeg"/><Relationship Id="rId45" Type="http://schemas.openxmlformats.org/officeDocument/2006/relationships/image" Target="../media/370cf635_86a5_11e9_8101_003048fd731b_365b9b60_0312_11ef_a5a4_047c1617b14345.jpeg"/><Relationship Id="rId46" Type="http://schemas.openxmlformats.org/officeDocument/2006/relationships/image" Target="../media/370cf639_86a5_11e9_8101_003048fd731b_365b9b63_0312_11ef_a5a4_047c1617b14346.jpeg"/><Relationship Id="rId47" Type="http://schemas.openxmlformats.org/officeDocument/2006/relationships/image" Target="../media/370cf63d_86a5_11e9_8101_003048fd731b_365b9b61_0312_11ef_a5a4_047c1617b14347.jpeg"/><Relationship Id="rId48" Type="http://schemas.openxmlformats.org/officeDocument/2006/relationships/image" Target="../media/370cf641_86a5_11e9_8101_003048fd731b_365b9b64_0312_11ef_a5a4_047c1617b14348.jpeg"/><Relationship Id="rId49" Type="http://schemas.openxmlformats.org/officeDocument/2006/relationships/image" Target="../media/370cf645_86a5_11e9_8101_003048fd731b_365b9b75_0312_11ef_a5a4_047c1617b14349.jpeg"/><Relationship Id="rId50" Type="http://schemas.openxmlformats.org/officeDocument/2006/relationships/image" Target="../media/370cf649_86a5_11e9_8101_003048fd731b_365b9b73_0312_11ef_a5a4_047c1617b14350.jpeg"/><Relationship Id="rId51" Type="http://schemas.openxmlformats.org/officeDocument/2006/relationships/image" Target="../media/370cf64d_86a5_11e9_8101_003048fd731b_365b9b77_0312_11ef_a5a4_047c1617b14351.jpeg"/><Relationship Id="rId52" Type="http://schemas.openxmlformats.org/officeDocument/2006/relationships/image" Target="../media/370cf651_86a5_11e9_8101_003048fd731b_14e1e0a3_f93d_11ef_a6ea_047c1617b14352.jpeg"/><Relationship Id="rId53" Type="http://schemas.openxmlformats.org/officeDocument/2006/relationships/image" Target="../media/370cf655_86a5_11e9_8101_003048fd731b_365b9b79_0312_11ef_a5a4_047c1617b14353.jpeg"/><Relationship Id="rId54" Type="http://schemas.openxmlformats.org/officeDocument/2006/relationships/image" Target="../media/e08c3416_c253_11e9_8107_003048fd731b_365b9b5a_0312_11ef_a5a4_047c1617b14354.jpeg"/><Relationship Id="rId55" Type="http://schemas.openxmlformats.org/officeDocument/2006/relationships/image" Target="../media/c5d91162_d921_11e9_8109_003048fd731b_365b9b52_0312_11ef_a5a4_047c1617b14355.jpeg"/><Relationship Id="rId56" Type="http://schemas.openxmlformats.org/officeDocument/2006/relationships/image" Target="../media/3e1e3573_f95c_11e9_810b_003048fd731b_365b9b7a_0312_11ef_a5a4_047c1617b14356.jpeg"/><Relationship Id="rId57" Type="http://schemas.openxmlformats.org/officeDocument/2006/relationships/image" Target="../media/3e1e3575_f95c_11e9_810b_003048fd731b_365b9b7b_0312_11ef_a5a4_047c1617b14357.jpeg"/><Relationship Id="rId58" Type="http://schemas.openxmlformats.org/officeDocument/2006/relationships/image" Target="../media/3e1e3577_f95c_11e9_810b_003048fd731b_365b9b7c_0312_11ef_a5a4_047c1617b14358.jpeg"/><Relationship Id="rId59" Type="http://schemas.openxmlformats.org/officeDocument/2006/relationships/image" Target="../media/dab7a679_3767_11ea_810f_003048fd731b_ac993cf6_476f_11ea_810f_003048fd731b59.jpeg"/><Relationship Id="rId60" Type="http://schemas.openxmlformats.org/officeDocument/2006/relationships/image" Target="../media/4e6eaa1a_5f90_11eb_822d_003048fd731b_365b9b67_0312_11ef_a5a4_047c1617b14360.jpeg"/><Relationship Id="rId61" Type="http://schemas.openxmlformats.org/officeDocument/2006/relationships/image" Target="../media/4e6eaa1c_5f90_11eb_822d_003048fd731b_365b9b69_0312_11ef_a5a4_047c1617b14361.jpeg"/><Relationship Id="rId62" Type="http://schemas.openxmlformats.org/officeDocument/2006/relationships/image" Target="../media/4e6eaa1e_5f90_11eb_822d_003048fd731b_365b9b6b_0312_11ef_a5a4_047c1617b14362.jpeg"/><Relationship Id="rId63" Type="http://schemas.openxmlformats.org/officeDocument/2006/relationships/image" Target="../media/4e6eaa20_5f90_11eb_822d_003048fd731b_365b9b6d_0312_11ef_a5a4_047c1617b14363.jpeg"/><Relationship Id="rId64" Type="http://schemas.openxmlformats.org/officeDocument/2006/relationships/image" Target="../media/4e6eaa22_5f90_11eb_822d_003048fd731b_365b9b6f_0312_11ef_a5a4_047c1617b14364.jpeg"/><Relationship Id="rId65" Type="http://schemas.openxmlformats.org/officeDocument/2006/relationships/image" Target="../media/4e6eaa24_5f90_11eb_822d_003048fd731b_365b9b71_0312_11ef_a5a4_047c1617b14365.jpeg"/><Relationship Id="rId66" Type="http://schemas.openxmlformats.org/officeDocument/2006/relationships/image" Target="../media/4e6eaa26_5f90_11eb_822d_003048fd731b_75c20b85_dc7f_11ef_a6c6_047c1617b14366.jpeg"/><Relationship Id="rId67" Type="http://schemas.openxmlformats.org/officeDocument/2006/relationships/image" Target="../media/4e6eaa28_5f90_11eb_822d_003048fd731b_75c20b86_dc7f_11ef_a6c6_047c1617b14367.jpeg"/><Relationship Id="rId68" Type="http://schemas.openxmlformats.org/officeDocument/2006/relationships/image" Target="../media/1fcb309c_5f91_11eb_822d_003048fd731b_75c20b87_dc7f_11ef_a6c6_047c1617b14368.jpeg"/><Relationship Id="rId69" Type="http://schemas.openxmlformats.org/officeDocument/2006/relationships/image" Target="../media/1fcb309e_5f91_11eb_822d_003048fd731b_75c20b88_dc7f_11ef_a6c6_047c1617b14369.jpeg"/><Relationship Id="rId70" Type="http://schemas.openxmlformats.org/officeDocument/2006/relationships/image" Target="../media/1fcb30a0_5f91_11eb_822d_003048fd731b_75c20b89_dc7f_11ef_a6c6_047c1617b14370.jpeg"/><Relationship Id="rId71" Type="http://schemas.openxmlformats.org/officeDocument/2006/relationships/image" Target="../media/f0931140_0c72_11ec_8321_003048fd731b_365b9b5c_0312_11ef_a5a4_047c1617b14371.jpeg"/><Relationship Id="rId72" Type="http://schemas.openxmlformats.org/officeDocument/2006/relationships/image" Target="../media/f0931142_0c72_11ec_8321_003048fd731b_365b9b5e_0312_11ef_a5a4_047c1617b14372.jpeg"/><Relationship Id="rId73" Type="http://schemas.openxmlformats.org/officeDocument/2006/relationships/image" Target="../media/3d0cfe20_86a5_11e9_8101_003048fd731b_365b9b82_0312_11ef_a5a4_047c1617b14373.jpeg"/><Relationship Id="rId74" Type="http://schemas.openxmlformats.org/officeDocument/2006/relationships/image" Target="../media/662b1496_3466_11eb_81f3_003048fd731b_365b9b7e_0312_11ef_a5a4_047c1617b14374.jpeg"/><Relationship Id="rId75" Type="http://schemas.openxmlformats.org/officeDocument/2006/relationships/image" Target="../media/370cf663_86a5_11e9_8101_003048fd731b_539d362e_ffc0_11e9_810b_003048fd731b75.jpeg"/><Relationship Id="rId76" Type="http://schemas.openxmlformats.org/officeDocument/2006/relationships/image" Target="../media/370cf665_86a5_11e9_8101_003048fd731b_539d362f_ffc0_11e9_810b_003048fd731b76.jpeg"/><Relationship Id="rId77" Type="http://schemas.openxmlformats.org/officeDocument/2006/relationships/image" Target="../media/370cf667_86a5_11e9_8101_003048fd731b_539d3630_ffc0_11e9_810b_003048fd731b77.jpeg"/><Relationship Id="rId78" Type="http://schemas.openxmlformats.org/officeDocument/2006/relationships/image" Target="../media/370cf677_86a5_11e9_8101_003048fd731b_539d3638_ffc0_11e9_810b_003048fd731b78.jpeg"/><Relationship Id="rId79" Type="http://schemas.openxmlformats.org/officeDocument/2006/relationships/image" Target="../media/370cf679_86a5_11e9_8101_003048fd731b_539d3639_ffc0_11e9_810b_003048fd731b79.jpeg"/><Relationship Id="rId80" Type="http://schemas.openxmlformats.org/officeDocument/2006/relationships/image" Target="../media/370cf67b_86a5_11e9_8101_003048fd731b_539d363a_ffc0_11e9_810b_003048fd731b80.jpeg"/><Relationship Id="rId81" Type="http://schemas.openxmlformats.org/officeDocument/2006/relationships/image" Target="../media/370cf67d_86a5_11e9_8101_003048fd731b_539d363b_ffc0_11e9_810b_003048fd731b81.jpeg"/><Relationship Id="rId82" Type="http://schemas.openxmlformats.org/officeDocument/2006/relationships/image" Target="../media/370cf67f_86a5_11e9_8101_003048fd731b_539d363c_ffc0_11e9_810b_003048fd731b82.jpeg"/><Relationship Id="rId83" Type="http://schemas.openxmlformats.org/officeDocument/2006/relationships/image" Target="../media/370cf681_86a5_11e9_8101_003048fd731b_539d363d_ffc0_11e9_810b_003048fd731b83.jpeg"/><Relationship Id="rId84" Type="http://schemas.openxmlformats.org/officeDocument/2006/relationships/image" Target="../media/97785511_d539_11e9_8109_003048fd731b_539d3631_ffc0_11e9_810b_003048fd731b84.jpeg"/><Relationship Id="rId85" Type="http://schemas.openxmlformats.org/officeDocument/2006/relationships/image" Target="../media/97785513_d539_11e9_8109_003048fd731b_539d3632_ffc0_11e9_810b_003048fd731b85.jpeg"/><Relationship Id="rId86" Type="http://schemas.openxmlformats.org/officeDocument/2006/relationships/image" Target="../media/97785515_d539_11e9_8109_003048fd731b_539d3633_ffc0_11e9_810b_003048fd731b86.jpeg"/><Relationship Id="rId87" Type="http://schemas.openxmlformats.org/officeDocument/2006/relationships/image" Target="../media/97785517_d539_11e9_8109_003048fd731b_539d3634_ffc0_11e9_810b_003048fd731b87.jpeg"/><Relationship Id="rId88" Type="http://schemas.openxmlformats.org/officeDocument/2006/relationships/image" Target="../media/97785519_d539_11e9_8109_003048fd731b_ac993cfb_476f_11ea_810f_003048fd731b88.jpeg"/><Relationship Id="rId89" Type="http://schemas.openxmlformats.org/officeDocument/2006/relationships/image" Target="../media/9778551b_d539_11e9_8109_003048fd731b_ac993cfc_476f_11ea_810f_003048fd731b89.jpeg"/><Relationship Id="rId90" Type="http://schemas.openxmlformats.org/officeDocument/2006/relationships/image" Target="../media/9778551d_d539_11e9_8109_003048fd731b_ac993cfa_476f_11ea_810f_003048fd731b90.jpeg"/><Relationship Id="rId91" Type="http://schemas.openxmlformats.org/officeDocument/2006/relationships/image" Target="../media/e673e25c_77ea_11ea_8111_003048fd731b_7d28a3c5_7d94_11ea_8111_003048fd731b91.jpeg"/><Relationship Id="rId92" Type="http://schemas.openxmlformats.org/officeDocument/2006/relationships/image" Target="../media/1fcb30a2_5f91_11eb_822d_003048fd731b_365b9b7f_0312_11ef_a5a4_047c1617b14392.jpeg"/><Relationship Id="rId93" Type="http://schemas.openxmlformats.org/officeDocument/2006/relationships/image" Target="../media/1fcb30a4_5f91_11eb_822d_003048fd731b_365b9b80_0312_11ef_a5a4_047c1617b14393.jpeg"/><Relationship Id="rId94" Type="http://schemas.openxmlformats.org/officeDocument/2006/relationships/image" Target="../media/1fcb30a6_5f91_11eb_822d_003048fd731b_365b9b81_0312_11ef_a5a4_047c1617b14394.jpeg"/><Relationship Id="rId95" Type="http://schemas.openxmlformats.org/officeDocument/2006/relationships/image" Target="../media/394babd9_c392_11ea_8157_003048fd731b_365b9b51_0312_11ef_a5a4_047c1617b14395.jpeg"/><Relationship Id="rId96" Type="http://schemas.openxmlformats.org/officeDocument/2006/relationships/image" Target="../media/394babdb_c392_11ea_8157_003048fd731b_365b9b56_0312_11ef_a5a4_047c1617b14396.jpeg"/><Relationship Id="rId97" Type="http://schemas.openxmlformats.org/officeDocument/2006/relationships/image" Target="../media/f423f43f_c461_11eb_82be_003048fd731b_aaacbe18_602e_11ec_a20b_00259070b48797.jpeg"/><Relationship Id="rId98" Type="http://schemas.openxmlformats.org/officeDocument/2006/relationships/image" Target="../media/f423f441_c461_11eb_82be_003048fd731b_aaacbe19_602e_11ec_a20b_00259070b48798.jpeg"/><Relationship Id="rId99" Type="http://schemas.openxmlformats.org/officeDocument/2006/relationships/image" Target="../media/f423f443_c461_11eb_82be_003048fd731b_aaacbe1a_602e_11ec_a20b_00259070b48799.jpeg"/><Relationship Id="rId100" Type="http://schemas.openxmlformats.org/officeDocument/2006/relationships/image" Target="../media/f423f445_c461_11eb_82be_003048fd731b_aaacbe1b_602e_11ec_a20b_00259070b487100.jpeg"/><Relationship Id="rId101" Type="http://schemas.openxmlformats.org/officeDocument/2006/relationships/image" Target="../media/f423f447_c461_11eb_82be_003048fd731b_aaacbe1c_602e_11ec_a20b_00259070b487101.jpeg"/><Relationship Id="rId102" Type="http://schemas.openxmlformats.org/officeDocument/2006/relationships/image" Target="../media/f423f449_c461_11eb_82be_003048fd731b_aaacbe1d_602e_11ec_a20b_00259070b487102.jpeg"/><Relationship Id="rId103" Type="http://schemas.openxmlformats.org/officeDocument/2006/relationships/image" Target="../media/f423f44b_c461_11eb_82be_003048fd731b_aaacbe1e_602e_11ec_a20b_00259070b487103.jpeg"/><Relationship Id="rId104" Type="http://schemas.openxmlformats.org/officeDocument/2006/relationships/image" Target="../media/f423f44d_c461_11eb_82be_003048fd731b_aaacbe1f_602e_11ec_a20b_00259070b487104.jpeg"/><Relationship Id="rId105" Type="http://schemas.openxmlformats.org/officeDocument/2006/relationships/image" Target="../media/f423f44f_c461_11eb_82be_003048fd731b_aaacbe20_602e_11ec_a20b_00259070b487105.jpeg"/><Relationship Id="rId106" Type="http://schemas.openxmlformats.org/officeDocument/2006/relationships/image" Target="../media/f423f451_c461_11eb_82be_003048fd731b_aaacbe21_602e_11ec_a20b_00259070b487106.jpeg"/><Relationship Id="rId107" Type="http://schemas.openxmlformats.org/officeDocument/2006/relationships/image" Target="../media/f423f453_c461_11eb_82be_003048fd731b_aaacbe22_602e_11ec_a20b_00259070b487107.jpeg"/><Relationship Id="rId108" Type="http://schemas.openxmlformats.org/officeDocument/2006/relationships/image" Target="../media/29b1cbcf_3e5b_11ec_836e_003048fd731b_aaacbe23_602e_11ec_a20b_00259070b487108.jpeg"/><Relationship Id="rId109" Type="http://schemas.openxmlformats.org/officeDocument/2006/relationships/image" Target="../media/9e5408ad_9114_11ed_a3b7_047c1617b143_365b9b7d_0312_11ef_a5a4_047c1617b143109.jpeg"/><Relationship Id="rId110" Type="http://schemas.openxmlformats.org/officeDocument/2006/relationships/image" Target="../media/a12550d7_da6d_11ee_a56d_047c1617b143_9db7fc4f_42ce_11ef_a5f7_047c1617b143110.jpeg"/><Relationship Id="rId111" Type="http://schemas.openxmlformats.org/officeDocument/2006/relationships/image" Target="../media/a12550d9_da6d_11ee_a56d_047c1617b143_9db7fc50_42ce_11ef_a5f7_047c1617b143111.jpeg"/><Relationship Id="rId112" Type="http://schemas.openxmlformats.org/officeDocument/2006/relationships/image" Target="../media/a12550e5_da6d_11ee_a56d_047c1617b143_9db7fc51_42ce_11ef_a5f7_047c1617b143112.jpeg"/><Relationship Id="rId113" Type="http://schemas.openxmlformats.org/officeDocument/2006/relationships/image" Target="../media/a12550e7_da6d_11ee_a56d_047c1617b143_9db7fc54_42ce_11ef_a5f7_047c1617b143113.jpeg"/><Relationship Id="rId114" Type="http://schemas.openxmlformats.org/officeDocument/2006/relationships/image" Target="../media/a12550e9_da6d_11ee_a56d_047c1617b143_9db7fc57_42ce_11ef_a5f7_047c1617b143114.png"/><Relationship Id="rId115" Type="http://schemas.openxmlformats.org/officeDocument/2006/relationships/image" Target="../media/a12550eb_da6d_11ee_a56d_047c1617b143_9db7fc5a_42ce_11ef_a5f7_047c1617b143115.png"/><Relationship Id="rId116" Type="http://schemas.openxmlformats.org/officeDocument/2006/relationships/image" Target="../media/a12550f1_da6d_11ee_a56d_047c1617b143_9db7fc5d_42ce_11ef_a5f7_047c1617b143116.jpeg"/><Relationship Id="rId117" Type="http://schemas.openxmlformats.org/officeDocument/2006/relationships/image" Target="../media/a12550f3_da6d_11ee_a56d_047c1617b143_9db7fc5e_42ce_11ef_a5f7_047c1617b143117.jpeg"/><Relationship Id="rId118" Type="http://schemas.openxmlformats.org/officeDocument/2006/relationships/image" Target="../media/a12550f5_da6d_11ee_a56d_047c1617b143_9db7fc5f_42ce_11ef_a5f7_047c1617b143118.jpeg"/><Relationship Id="rId119" Type="http://schemas.openxmlformats.org/officeDocument/2006/relationships/image" Target="../media/b3d354e5_449f_11f0_a750_047c1617b143_4b3c1cb5_5a46_11f0_a775_047c1617b143119.jpeg"/><Relationship Id="rId120" Type="http://schemas.openxmlformats.org/officeDocument/2006/relationships/image" Target="../media/7b151f36_ba14_11ef_a69a_047c1617b143_bb06b65a_e214_11ef_a6cd_047c1617b143120.jpeg"/><Relationship Id="rId121" Type="http://schemas.openxmlformats.org/officeDocument/2006/relationships/image" Target="../media/7b151f38_ba14_11ef_a69a_047c1617b143_bb06b65c_e214_11ef_a6cd_047c1617b143121.jpeg"/><Relationship Id="rId122" Type="http://schemas.openxmlformats.org/officeDocument/2006/relationships/image" Target="../media/5a9e7849_40a9_11f0_a74b_047c1617b143_d37ff3cc_5d4f_11f0_a779_047c1617b143122.jpeg"/><Relationship Id="rId123" Type="http://schemas.openxmlformats.org/officeDocument/2006/relationships/image" Target="../media/8f0df3ef_0434_11f1_a85d_047c1617b143_2ed1400f_0c97_11f1_a86a_047c1617b143123.jpeg"/><Relationship Id="rId124" Type="http://schemas.openxmlformats.org/officeDocument/2006/relationships/image" Target="../media/8f0df3f1_0434_11f1_a85d_047c1617b143_2ed14010_0c97_11f1_a86a_047c1617b1431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3" name="Image_133" descr="Image_13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4" name="Image_134" descr="Image_13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J4*508.00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J5*521.00</f>
        <v>0</v>
      </c>
      <c r="L5" s="5"/>
    </row>
    <row r="6" spans="1:12" customHeight="1" ht="105" outlineLevel="3">
      <c r="A6" s="1"/>
      <c r="B6" s="1">
        <v>810956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4</v>
      </c>
      <c r="H6" s="2" t="s">
        <v>28</v>
      </c>
      <c r="I6" s="1">
        <v>0</v>
      </c>
      <c r="J6" s="3" t="s">
        <v>18</v>
      </c>
      <c r="K6" s="2" t="str">
        <f>J6*1180.00</f>
        <v>0</v>
      </c>
      <c r="L6" s="5"/>
    </row>
    <row r="7" spans="1:12" customHeight="1" ht="105" outlineLevel="3">
      <c r="A7" s="1"/>
      <c r="B7" s="1">
        <v>810957</v>
      </c>
      <c r="C7" s="1" t="s">
        <v>29</v>
      </c>
      <c r="D7" s="1" t="s">
        <v>30</v>
      </c>
      <c r="E7" s="2" t="s">
        <v>31</v>
      </c>
      <c r="F7" s="2" t="s">
        <v>32</v>
      </c>
      <c r="G7" s="2">
        <v>5</v>
      </c>
      <c r="H7" s="2" t="s">
        <v>16</v>
      </c>
      <c r="I7" s="1">
        <v>0</v>
      </c>
      <c r="J7" s="3" t="s">
        <v>18</v>
      </c>
      <c r="K7" s="2" t="str">
        <f>J7*706.00</f>
        <v>0</v>
      </c>
      <c r="L7" s="5"/>
    </row>
    <row r="8" spans="1:12" customHeight="1" ht="105" outlineLevel="3">
      <c r="A8" s="1"/>
      <c r="B8" s="1">
        <v>810959</v>
      </c>
      <c r="C8" s="1" t="s">
        <v>33</v>
      </c>
      <c r="D8" s="1" t="s">
        <v>34</v>
      </c>
      <c r="E8" s="2" t="s">
        <v>35</v>
      </c>
      <c r="F8" s="2" t="s">
        <v>36</v>
      </c>
      <c r="G8" s="2">
        <v>0</v>
      </c>
      <c r="H8" s="2" t="s">
        <v>16</v>
      </c>
      <c r="I8" s="1">
        <v>0</v>
      </c>
      <c r="J8" s="3" t="s">
        <v>18</v>
      </c>
      <c r="K8" s="2" t="str">
        <f>J8*846.00</f>
        <v>0</v>
      </c>
      <c r="L8" s="5"/>
    </row>
    <row r="9" spans="1:12" customHeight="1" ht="105" outlineLevel="3">
      <c r="A9" s="1"/>
      <c r="B9" s="1">
        <v>810960</v>
      </c>
      <c r="C9" s="1" t="s">
        <v>37</v>
      </c>
      <c r="D9" s="1" t="s">
        <v>38</v>
      </c>
      <c r="E9" s="2" t="s">
        <v>39</v>
      </c>
      <c r="F9" s="2" t="s">
        <v>40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J9*875.00</f>
        <v>0</v>
      </c>
      <c r="L9" s="5"/>
    </row>
    <row r="10" spans="1:12" customHeight="1" ht="105" outlineLevel="3">
      <c r="A10" s="1"/>
      <c r="B10" s="1">
        <v>810961</v>
      </c>
      <c r="C10" s="1" t="s">
        <v>41</v>
      </c>
      <c r="D10" s="1" t="s">
        <v>42</v>
      </c>
      <c r="E10" s="2" t="s">
        <v>43</v>
      </c>
      <c r="F10" s="2" t="s">
        <v>44</v>
      </c>
      <c r="G10" s="2" t="s">
        <v>45</v>
      </c>
      <c r="H10" s="2" t="s">
        <v>16</v>
      </c>
      <c r="I10" s="1">
        <v>0</v>
      </c>
      <c r="J10" s="3" t="s">
        <v>18</v>
      </c>
      <c r="K10" s="2" t="str">
        <f>J10*735.00</f>
        <v>0</v>
      </c>
      <c r="L10" s="5"/>
    </row>
    <row r="11" spans="1:12" customHeight="1" ht="105" outlineLevel="3">
      <c r="A11" s="1"/>
      <c r="B11" s="1">
        <v>810962</v>
      </c>
      <c r="C11" s="1" t="s">
        <v>46</v>
      </c>
      <c r="D11" s="1" t="s">
        <v>47</v>
      </c>
      <c r="E11" s="2" t="s">
        <v>48</v>
      </c>
      <c r="F11" s="2" t="s">
        <v>49</v>
      </c>
      <c r="G11" s="2" t="s">
        <v>16</v>
      </c>
      <c r="H11" s="2" t="s">
        <v>23</v>
      </c>
      <c r="I11" s="1">
        <v>0</v>
      </c>
      <c r="J11" s="3" t="s">
        <v>18</v>
      </c>
      <c r="K11" s="2" t="str">
        <f>J11*577.00</f>
        <v>0</v>
      </c>
      <c r="L11" s="5"/>
    </row>
    <row r="12" spans="1:12" customHeight="1" ht="105" outlineLevel="3">
      <c r="A12" s="1"/>
      <c r="B12" s="1">
        <v>810963</v>
      </c>
      <c r="C12" s="1" t="s">
        <v>50</v>
      </c>
      <c r="D12" s="1" t="s">
        <v>51</v>
      </c>
      <c r="E12" s="2" t="s">
        <v>52</v>
      </c>
      <c r="F12" s="2" t="s">
        <v>53</v>
      </c>
      <c r="G12" s="2">
        <v>3</v>
      </c>
      <c r="H12" s="2" t="s">
        <v>54</v>
      </c>
      <c r="I12" s="1">
        <v>0</v>
      </c>
      <c r="J12" s="3" t="s">
        <v>18</v>
      </c>
      <c r="K12" s="2" t="str">
        <f>J12*565.00</f>
        <v>0</v>
      </c>
      <c r="L12" s="5"/>
    </row>
    <row r="13" spans="1:12" customHeight="1" ht="105" outlineLevel="3">
      <c r="A13" s="1"/>
      <c r="B13" s="1">
        <v>810964</v>
      </c>
      <c r="C13" s="1" t="s">
        <v>55</v>
      </c>
      <c r="D13" s="1" t="s">
        <v>56</v>
      </c>
      <c r="E13" s="2" t="s">
        <v>57</v>
      </c>
      <c r="F13" s="2" t="s">
        <v>58</v>
      </c>
      <c r="G13" s="2">
        <v>0</v>
      </c>
      <c r="H13" s="2" t="s">
        <v>59</v>
      </c>
      <c r="I13" s="1">
        <v>0</v>
      </c>
      <c r="J13" s="3" t="s">
        <v>18</v>
      </c>
      <c r="K13" s="2" t="str">
        <f>J13*558.00</f>
        <v>0</v>
      </c>
      <c r="L13" s="5"/>
    </row>
    <row r="14" spans="1:12" customHeight="1" ht="105" outlineLevel="3">
      <c r="A14" s="1"/>
      <c r="B14" s="1">
        <v>810965</v>
      </c>
      <c r="C14" s="1" t="s">
        <v>60</v>
      </c>
      <c r="D14" s="1" t="s">
        <v>61</v>
      </c>
      <c r="E14" s="2" t="s">
        <v>62</v>
      </c>
      <c r="F14" s="2" t="s">
        <v>63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64</v>
      </c>
      <c r="D15" s="1" t="s">
        <v>65</v>
      </c>
      <c r="E15" s="2" t="s">
        <v>66</v>
      </c>
      <c r="F15" s="2" t="s">
        <v>67</v>
      </c>
      <c r="G15" s="2">
        <v>0</v>
      </c>
      <c r="H15" s="2" t="s">
        <v>54</v>
      </c>
      <c r="I15" s="1">
        <v>0</v>
      </c>
      <c r="J15" s="3" t="s">
        <v>18</v>
      </c>
      <c r="K15" s="2" t="str">
        <f>J15*584.00</f>
        <v>0</v>
      </c>
      <c r="L15" s="5"/>
    </row>
    <row r="16" spans="1:12" customHeight="1" ht="105" outlineLevel="3">
      <c r="A16" s="1"/>
      <c r="B16" s="1">
        <v>810967</v>
      </c>
      <c r="C16" s="1" t="s">
        <v>68</v>
      </c>
      <c r="D16" s="1" t="s">
        <v>69</v>
      </c>
      <c r="E16" s="2" t="s">
        <v>70</v>
      </c>
      <c r="F16" s="2" t="s">
        <v>71</v>
      </c>
      <c r="G16" s="2">
        <v>0</v>
      </c>
      <c r="H16" s="2" t="s">
        <v>16</v>
      </c>
      <c r="I16" s="1">
        <v>0</v>
      </c>
      <c r="J16" s="3" t="s">
        <v>18</v>
      </c>
      <c r="K16" s="2" t="str">
        <f>J16*692.00</f>
        <v>0</v>
      </c>
      <c r="L16" s="5"/>
    </row>
    <row r="17" spans="1:12" customHeight="1" ht="105" outlineLevel="3">
      <c r="A17" s="1"/>
      <c r="B17" s="1">
        <v>810968</v>
      </c>
      <c r="C17" s="1" t="s">
        <v>72</v>
      </c>
      <c r="D17" s="1" t="s">
        <v>73</v>
      </c>
      <c r="E17" s="2" t="s">
        <v>74</v>
      </c>
      <c r="F17" s="2" t="s">
        <v>75</v>
      </c>
      <c r="G17" s="2">
        <v>10</v>
      </c>
      <c r="H17" s="2" t="s">
        <v>59</v>
      </c>
      <c r="I17" s="1">
        <v>0</v>
      </c>
      <c r="J17" s="3" t="s">
        <v>18</v>
      </c>
      <c r="K17" s="2" t="str">
        <f>J17*654.00</f>
        <v>0</v>
      </c>
      <c r="L17" s="5"/>
    </row>
    <row r="18" spans="1:12" customHeight="1" ht="105" outlineLevel="3">
      <c r="A18" s="1"/>
      <c r="B18" s="1">
        <v>810969</v>
      </c>
      <c r="C18" s="1" t="s">
        <v>76</v>
      </c>
      <c r="D18" s="1" t="s">
        <v>77</v>
      </c>
      <c r="E18" s="2" t="s">
        <v>78</v>
      </c>
      <c r="F18" s="2" t="s">
        <v>79</v>
      </c>
      <c r="G18" s="2">
        <v>5</v>
      </c>
      <c r="H18" s="2" t="s">
        <v>16</v>
      </c>
      <c r="I18" s="1">
        <v>0</v>
      </c>
      <c r="J18" s="3" t="s">
        <v>18</v>
      </c>
      <c r="K18" s="2" t="str">
        <f>J18*734.00</f>
        <v>0</v>
      </c>
      <c r="L18" s="5"/>
    </row>
    <row r="19" spans="1:12" customHeight="1" ht="105" outlineLevel="3">
      <c r="A19" s="1"/>
      <c r="B19" s="1">
        <v>810970</v>
      </c>
      <c r="C19" s="1" t="s">
        <v>80</v>
      </c>
      <c r="D19" s="1" t="s">
        <v>81</v>
      </c>
      <c r="E19" s="2" t="s">
        <v>82</v>
      </c>
      <c r="F19" s="2" t="s">
        <v>83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84</v>
      </c>
      <c r="D20" s="1" t="s">
        <v>85</v>
      </c>
      <c r="E20" s="2" t="s">
        <v>86</v>
      </c>
      <c r="F20" s="2" t="s">
        <v>87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88</v>
      </c>
      <c r="D21" s="1" t="s">
        <v>89</v>
      </c>
      <c r="E21" s="2" t="s">
        <v>90</v>
      </c>
      <c r="F21" s="2" t="s">
        <v>91</v>
      </c>
      <c r="G21" s="2">
        <v>0</v>
      </c>
      <c r="H21" s="2" t="s">
        <v>45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92</v>
      </c>
      <c r="D22" s="1" t="s">
        <v>93</v>
      </c>
      <c r="E22" s="2" t="s">
        <v>94</v>
      </c>
      <c r="F22" s="2" t="s">
        <v>83</v>
      </c>
      <c r="G22" s="2">
        <v>0</v>
      </c>
      <c r="H22" s="2" t="s">
        <v>54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8</v>
      </c>
      <c r="H24" s="2">
        <v>0</v>
      </c>
      <c r="I24" s="1">
        <v>0</v>
      </c>
      <c r="J24" s="3" t="s">
        <v>18</v>
      </c>
      <c r="K24" s="2" t="str">
        <f>J24*248.43</f>
        <v>0</v>
      </c>
      <c r="L24" s="5"/>
    </row>
    <row r="25" spans="1:12" customHeight="1" ht="105" outlineLevel="3">
      <c r="A25" s="1"/>
      <c r="B25" s="1">
        <v>884638</v>
      </c>
      <c r="C25" s="1" t="s">
        <v>100</v>
      </c>
      <c r="D25" s="1" t="s">
        <v>101</v>
      </c>
      <c r="E25" s="2" t="s">
        <v>102</v>
      </c>
      <c r="F25" s="2" t="s">
        <v>103</v>
      </c>
      <c r="G25" s="2" t="s">
        <v>45</v>
      </c>
      <c r="H25" s="2">
        <v>0</v>
      </c>
      <c r="I25" s="1">
        <v>0</v>
      </c>
      <c r="J25" s="3" t="s">
        <v>18</v>
      </c>
      <c r="K25" s="2" t="str">
        <f>J25*396.90</f>
        <v>0</v>
      </c>
      <c r="L25" s="5"/>
    </row>
    <row r="26" spans="1:12" customHeight="1" ht="105" outlineLevel="3">
      <c r="A26" s="1"/>
      <c r="B26" s="1">
        <v>884639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9</v>
      </c>
      <c r="H26" s="2">
        <v>0</v>
      </c>
      <c r="I26" s="1">
        <v>0</v>
      </c>
      <c r="J26" s="3" t="s">
        <v>18</v>
      </c>
      <c r="K26" s="2" t="str">
        <f>J26*226.38</f>
        <v>0</v>
      </c>
      <c r="L26" s="5"/>
    </row>
    <row r="27" spans="1:12" customHeight="1" ht="105" outlineLevel="3">
      <c r="A27" s="1"/>
      <c r="B27" s="1">
        <v>884640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9</v>
      </c>
      <c r="H27" s="2">
        <v>0</v>
      </c>
      <c r="I27" s="1">
        <v>0</v>
      </c>
      <c r="J27" s="3" t="s">
        <v>18</v>
      </c>
      <c r="K27" s="2" t="str">
        <f>J27*244.02</f>
        <v>0</v>
      </c>
      <c r="L27" s="5"/>
    </row>
    <row r="28" spans="1:12" customHeight="1" ht="105" outlineLevel="3">
      <c r="A28" s="1"/>
      <c r="B28" s="1">
        <v>884641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7</v>
      </c>
      <c r="H28" s="2">
        <v>0</v>
      </c>
      <c r="I28" s="1">
        <v>0</v>
      </c>
      <c r="J28" s="3" t="s">
        <v>18</v>
      </c>
      <c r="K28" s="2" t="str">
        <f>J28*205.80</f>
        <v>0</v>
      </c>
      <c r="L28" s="5"/>
    </row>
    <row r="29" spans="1:12" customHeight="1" ht="105" outlineLevel="3">
      <c r="A29" s="1"/>
      <c r="B29" s="1">
        <v>884642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10</v>
      </c>
      <c r="H29" s="2">
        <v>0</v>
      </c>
      <c r="I29" s="1">
        <v>0</v>
      </c>
      <c r="J29" s="3" t="s">
        <v>18</v>
      </c>
      <c r="K29" s="2" t="str">
        <f>J29*223.44</f>
        <v>0</v>
      </c>
      <c r="L29" s="5"/>
    </row>
    <row r="30" spans="1:12" customHeight="1" ht="105" outlineLevel="3">
      <c r="A30" s="1"/>
      <c r="B30" s="1">
        <v>884643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0</v>
      </c>
      <c r="I30" s="1">
        <v>0</v>
      </c>
      <c r="J30" s="3" t="s">
        <v>18</v>
      </c>
      <c r="K30" s="2" t="str">
        <f>J30*199.92</f>
        <v>0</v>
      </c>
      <c r="L30" s="5"/>
    </row>
    <row r="31" spans="1:12" customHeight="1" ht="105" outlineLevel="3">
      <c r="A31" s="1"/>
      <c r="B31" s="1">
        <v>884644</v>
      </c>
      <c r="C31" s="1" t="s">
        <v>124</v>
      </c>
      <c r="D31" s="1" t="s">
        <v>125</v>
      </c>
      <c r="E31" s="2" t="s">
        <v>126</v>
      </c>
      <c r="F31" s="2" t="s">
        <v>127</v>
      </c>
      <c r="G31" s="2" t="s">
        <v>45</v>
      </c>
      <c r="H31" s="2">
        <v>0</v>
      </c>
      <c r="I31" s="1">
        <v>0</v>
      </c>
      <c r="J31" s="3" t="s">
        <v>18</v>
      </c>
      <c r="K31" s="2" t="str">
        <f>J31*217.56</f>
        <v>0</v>
      </c>
      <c r="L31" s="5"/>
    </row>
    <row r="32" spans="1:12" customHeight="1" ht="105" outlineLevel="3">
      <c r="A32" s="1"/>
      <c r="B32" s="1">
        <v>884645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9</v>
      </c>
      <c r="H32" s="2">
        <v>0</v>
      </c>
      <c r="I32" s="1">
        <v>0</v>
      </c>
      <c r="J32" s="3" t="s">
        <v>18</v>
      </c>
      <c r="K32" s="2" t="str">
        <f>J32*201.39</f>
        <v>0</v>
      </c>
      <c r="L32" s="5"/>
    </row>
    <row r="33" spans="1:12" customHeight="1" ht="105" outlineLevel="3">
      <c r="A33" s="1"/>
      <c r="B33" s="1">
        <v>884646</v>
      </c>
      <c r="C33" s="1" t="s">
        <v>132</v>
      </c>
      <c r="D33" s="1" t="s">
        <v>133</v>
      </c>
      <c r="E33" s="2" t="s">
        <v>134</v>
      </c>
      <c r="F33" s="2" t="s">
        <v>135</v>
      </c>
      <c r="G33" s="2" t="s">
        <v>45</v>
      </c>
      <c r="H33" s="2">
        <v>0</v>
      </c>
      <c r="I33" s="1">
        <v>0</v>
      </c>
      <c r="J33" s="3" t="s">
        <v>18</v>
      </c>
      <c r="K33" s="2" t="str">
        <f>J33*220.50</f>
        <v>0</v>
      </c>
      <c r="L33" s="5"/>
    </row>
    <row r="34" spans="1:12" customHeight="1" ht="105" outlineLevel="3">
      <c r="A34" s="1"/>
      <c r="B34" s="1">
        <v>884647</v>
      </c>
      <c r="C34" s="1" t="s">
        <v>136</v>
      </c>
      <c r="D34" s="1" t="s">
        <v>137</v>
      </c>
      <c r="E34" s="2" t="s">
        <v>138</v>
      </c>
      <c r="F34" s="2" t="s">
        <v>139</v>
      </c>
      <c r="G34" s="2" t="s">
        <v>45</v>
      </c>
      <c r="H34" s="2">
        <v>0</v>
      </c>
      <c r="I34" s="1">
        <v>0</v>
      </c>
      <c r="J34" s="3" t="s">
        <v>18</v>
      </c>
      <c r="K34" s="2" t="str">
        <f>J34*214.62</f>
        <v>0</v>
      </c>
      <c r="L34" s="5"/>
    </row>
    <row r="35" spans="1:12" customHeight="1" ht="105" outlineLevel="3">
      <c r="A35" s="1"/>
      <c r="B35" s="1">
        <v>884648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J35*232.26</f>
        <v>0</v>
      </c>
      <c r="L35" s="5"/>
    </row>
    <row r="36" spans="1:12" customHeight="1" ht="105" outlineLevel="3">
      <c r="A36" s="1"/>
      <c r="B36" s="1">
        <v>884649</v>
      </c>
      <c r="C36" s="1" t="s">
        <v>144</v>
      </c>
      <c r="D36" s="1" t="s">
        <v>145</v>
      </c>
      <c r="E36" s="2" t="s">
        <v>146</v>
      </c>
      <c r="F36" s="2" t="s">
        <v>115</v>
      </c>
      <c r="G36" s="2" t="s">
        <v>45</v>
      </c>
      <c r="H36" s="2">
        <v>0</v>
      </c>
      <c r="I36" s="1">
        <v>0</v>
      </c>
      <c r="J36" s="3" t="s">
        <v>18</v>
      </c>
      <c r="K36" s="2" t="str">
        <f>J36*205.80</f>
        <v>0</v>
      </c>
      <c r="L36" s="5"/>
    </row>
    <row r="37" spans="1:12" customHeight="1" ht="105" outlineLevel="3">
      <c r="A37" s="1"/>
      <c r="B37" s="1">
        <v>884650</v>
      </c>
      <c r="C37" s="1" t="s">
        <v>147</v>
      </c>
      <c r="D37" s="1" t="s">
        <v>148</v>
      </c>
      <c r="E37" s="2" t="s">
        <v>149</v>
      </c>
      <c r="F37" s="2" t="s">
        <v>150</v>
      </c>
      <c r="G37" s="2">
        <v>0</v>
      </c>
      <c r="H37" s="2">
        <v>0</v>
      </c>
      <c r="I37" s="1">
        <v>0</v>
      </c>
      <c r="J37" s="3" t="s">
        <v>18</v>
      </c>
      <c r="K37" s="2" t="str">
        <f>J37*224.91</f>
        <v>0</v>
      </c>
      <c r="L37" s="5"/>
    </row>
    <row r="38" spans="1:12" customHeight="1" ht="105" outlineLevel="3">
      <c r="A38" s="1"/>
      <c r="B38" s="1">
        <v>955704</v>
      </c>
      <c r="C38" s="1" t="s">
        <v>151</v>
      </c>
      <c r="D38" s="1" t="s">
        <v>152</v>
      </c>
      <c r="E38" s="2" t="s">
        <v>153</v>
      </c>
      <c r="F38" s="2" t="s">
        <v>154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J38*1048.11</f>
        <v>0</v>
      </c>
      <c r="L38" s="5"/>
    </row>
    <row r="39" spans="1:12" customHeight="1" ht="105" outlineLevel="3">
      <c r="A39" s="1"/>
      <c r="B39" s="1">
        <v>955705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>
        <v>0</v>
      </c>
      <c r="I39" s="1">
        <v>0</v>
      </c>
      <c r="J39" s="3" t="s">
        <v>18</v>
      </c>
      <c r="K39" s="2" t="str">
        <f>J39*761.46</f>
        <v>0</v>
      </c>
      <c r="L39" s="5"/>
    </row>
    <row r="40" spans="1:12" customHeight="1" ht="105" outlineLevel="3">
      <c r="A40" s="1"/>
      <c r="B40" s="1">
        <v>955726</v>
      </c>
      <c r="C40" s="1" t="s">
        <v>159</v>
      </c>
      <c r="D40" s="1" t="s">
        <v>160</v>
      </c>
      <c r="E40" s="2" t="s">
        <v>161</v>
      </c>
      <c r="F40" s="2" t="s">
        <v>162</v>
      </c>
      <c r="G40" s="2">
        <v>9</v>
      </c>
      <c r="H40" s="2">
        <v>0</v>
      </c>
      <c r="I40" s="1">
        <v>0</v>
      </c>
      <c r="J40" s="3" t="s">
        <v>18</v>
      </c>
      <c r="K40" s="2" t="str">
        <f>J40*673.26</f>
        <v>0</v>
      </c>
      <c r="L40" s="5"/>
    </row>
    <row r="41" spans="1:12" customHeight="1" ht="105" outlineLevel="3">
      <c r="A41" s="1"/>
      <c r="B41" s="1">
        <v>955727</v>
      </c>
      <c r="C41" s="1" t="s">
        <v>163</v>
      </c>
      <c r="D41" s="1" t="s">
        <v>164</v>
      </c>
      <c r="E41" s="2" t="s">
        <v>165</v>
      </c>
      <c r="F41" s="2" t="s">
        <v>166</v>
      </c>
      <c r="G41" s="2">
        <v>9</v>
      </c>
      <c r="H41" s="2">
        <v>0</v>
      </c>
      <c r="I41" s="1">
        <v>0</v>
      </c>
      <c r="J41" s="3" t="s">
        <v>18</v>
      </c>
      <c r="K41" s="2" t="str">
        <f>J41*657.09</f>
        <v>0</v>
      </c>
      <c r="L41" s="5"/>
    </row>
    <row r="42" spans="1:12" customHeight="1" ht="105" outlineLevel="3">
      <c r="A42" s="1"/>
      <c r="B42" s="1">
        <v>810797</v>
      </c>
      <c r="C42" s="1" t="s">
        <v>167</v>
      </c>
      <c r="D42" s="1" t="s">
        <v>168</v>
      </c>
      <c r="E42" s="2" t="s">
        <v>169</v>
      </c>
      <c r="F42" s="2" t="s">
        <v>170</v>
      </c>
      <c r="G42" s="2" t="s">
        <v>16</v>
      </c>
      <c r="H42" s="2">
        <v>0</v>
      </c>
      <c r="I42" s="1">
        <v>0</v>
      </c>
      <c r="J42" s="3" t="s">
        <v>18</v>
      </c>
      <c r="K42" s="2" t="str">
        <f>J42*352.80</f>
        <v>0</v>
      </c>
      <c r="L42" s="5"/>
    </row>
    <row r="43" spans="1:12" customHeight="1" ht="105" outlineLevel="3">
      <c r="A43" s="1"/>
      <c r="B43" s="1">
        <v>810798</v>
      </c>
      <c r="C43" s="1" t="s">
        <v>171</v>
      </c>
      <c r="D43" s="1" t="s">
        <v>172</v>
      </c>
      <c r="E43" s="2" t="s">
        <v>173</v>
      </c>
      <c r="F43" s="2" t="s">
        <v>174</v>
      </c>
      <c r="G43" s="2" t="s">
        <v>16</v>
      </c>
      <c r="H43" s="2">
        <v>0</v>
      </c>
      <c r="I43" s="1">
        <v>0</v>
      </c>
      <c r="J43" s="3" t="s">
        <v>18</v>
      </c>
      <c r="K43" s="2" t="str">
        <f>J43*388.08</f>
        <v>0</v>
      </c>
      <c r="L43" s="5"/>
    </row>
    <row r="44" spans="1:12" customHeight="1" ht="105" outlineLevel="3">
      <c r="A44" s="1"/>
      <c r="B44" s="1">
        <v>810799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16</v>
      </c>
      <c r="H44" s="2">
        <v>0</v>
      </c>
      <c r="I44" s="1">
        <v>0</v>
      </c>
      <c r="J44" s="3" t="s">
        <v>18</v>
      </c>
      <c r="K44" s="2" t="str">
        <f>J44*414.54</f>
        <v>0</v>
      </c>
      <c r="L44" s="5"/>
    </row>
    <row r="45" spans="1:12" customHeight="1" ht="105" outlineLevel="3">
      <c r="A45" s="1"/>
      <c r="B45" s="1">
        <v>810800</v>
      </c>
      <c r="C45" s="1" t="s">
        <v>179</v>
      </c>
      <c r="D45" s="1" t="s">
        <v>180</v>
      </c>
      <c r="E45" s="2" t="s">
        <v>181</v>
      </c>
      <c r="F45" s="2" t="s">
        <v>182</v>
      </c>
      <c r="G45" s="2">
        <v>0</v>
      </c>
      <c r="H45" s="2">
        <v>0</v>
      </c>
      <c r="I45" s="1">
        <v>0</v>
      </c>
      <c r="J45" s="3" t="s">
        <v>18</v>
      </c>
      <c r="K45" s="2" t="str">
        <f>J45*301.35</f>
        <v>0</v>
      </c>
      <c r="L45" s="5"/>
    </row>
    <row r="46" spans="1:12" customHeight="1" ht="105" outlineLevel="3">
      <c r="A46" s="1"/>
      <c r="B46" s="1">
        <v>810801</v>
      </c>
      <c r="C46" s="1" t="s">
        <v>183</v>
      </c>
      <c r="D46" s="1" t="s">
        <v>184</v>
      </c>
      <c r="E46" s="2" t="s">
        <v>185</v>
      </c>
      <c r="F46" s="2" t="s">
        <v>186</v>
      </c>
      <c r="G46" s="2">
        <v>0</v>
      </c>
      <c r="H46" s="2">
        <v>0</v>
      </c>
      <c r="I46" s="1">
        <v>0</v>
      </c>
      <c r="J46" s="3" t="s">
        <v>18</v>
      </c>
      <c r="K46" s="2" t="str">
        <f>J46*311.64</f>
        <v>0</v>
      </c>
      <c r="L46" s="5"/>
    </row>
    <row r="47" spans="1:12" customHeight="1" ht="105" outlineLevel="3">
      <c r="A47" s="1"/>
      <c r="B47" s="1">
        <v>810802</v>
      </c>
      <c r="C47" s="1" t="s">
        <v>187</v>
      </c>
      <c r="D47" s="1" t="s">
        <v>188</v>
      </c>
      <c r="E47" s="2" t="s">
        <v>189</v>
      </c>
      <c r="F47" s="2" t="s">
        <v>190</v>
      </c>
      <c r="G47" s="2" t="s">
        <v>45</v>
      </c>
      <c r="H47" s="2">
        <v>0</v>
      </c>
      <c r="I47" s="1">
        <v>0</v>
      </c>
      <c r="J47" s="3" t="s">
        <v>18</v>
      </c>
      <c r="K47" s="2" t="str">
        <f>J47*549.78</f>
        <v>0</v>
      </c>
      <c r="L47" s="5"/>
    </row>
    <row r="48" spans="1:12" customHeight="1" ht="105" outlineLevel="3">
      <c r="A48" s="1"/>
      <c r="B48" s="1">
        <v>810803</v>
      </c>
      <c r="C48" s="1" t="s">
        <v>191</v>
      </c>
      <c r="D48" s="1" t="s">
        <v>192</v>
      </c>
      <c r="E48" s="2" t="s">
        <v>193</v>
      </c>
      <c r="F48" s="2" t="s">
        <v>194</v>
      </c>
      <c r="G48" s="2">
        <v>7</v>
      </c>
      <c r="H48" s="2">
        <v>0</v>
      </c>
      <c r="I48" s="1">
        <v>0</v>
      </c>
      <c r="J48" s="3" t="s">
        <v>18</v>
      </c>
      <c r="K48" s="2" t="str">
        <f>J48*576.24</f>
        <v>0</v>
      </c>
      <c r="L48" s="5"/>
    </row>
    <row r="49" spans="1:12" customHeight="1" ht="105" outlineLevel="3">
      <c r="A49" s="1"/>
      <c r="B49" s="1">
        <v>810804</v>
      </c>
      <c r="C49" s="1" t="s">
        <v>195</v>
      </c>
      <c r="D49" s="1" t="s">
        <v>196</v>
      </c>
      <c r="E49" s="2" t="s">
        <v>197</v>
      </c>
      <c r="F49" s="2" t="s">
        <v>198</v>
      </c>
      <c r="G49" s="2">
        <v>0</v>
      </c>
      <c r="H49" s="2">
        <v>0</v>
      </c>
      <c r="I49" s="1">
        <v>0</v>
      </c>
      <c r="J49" s="3" t="s">
        <v>18</v>
      </c>
      <c r="K49" s="2" t="str">
        <f>J49*464.52</f>
        <v>0</v>
      </c>
      <c r="L49" s="5"/>
    </row>
    <row r="50" spans="1:12" customHeight="1" ht="105" outlineLevel="3">
      <c r="A50" s="1"/>
      <c r="B50" s="1">
        <v>810805</v>
      </c>
      <c r="C50" s="1" t="s">
        <v>199</v>
      </c>
      <c r="D50" s="1" t="s">
        <v>200</v>
      </c>
      <c r="E50" s="2" t="s">
        <v>201</v>
      </c>
      <c r="F50" s="2" t="s">
        <v>202</v>
      </c>
      <c r="G50" s="2">
        <v>0</v>
      </c>
      <c r="H50" s="2">
        <v>0</v>
      </c>
      <c r="I50" s="1">
        <v>0</v>
      </c>
      <c r="J50" s="3" t="s">
        <v>18</v>
      </c>
      <c r="K50" s="2" t="str">
        <f>J50*495.39</f>
        <v>0</v>
      </c>
      <c r="L50" s="5"/>
    </row>
    <row r="51" spans="1:12" customHeight="1" ht="105" outlineLevel="3">
      <c r="A51" s="1"/>
      <c r="B51" s="1">
        <v>810806</v>
      </c>
      <c r="C51" s="1" t="s">
        <v>203</v>
      </c>
      <c r="D51" s="1" t="s">
        <v>204</v>
      </c>
      <c r="E51" s="2" t="s">
        <v>205</v>
      </c>
      <c r="F51" s="2" t="s">
        <v>206</v>
      </c>
      <c r="G51" s="2" t="s">
        <v>45</v>
      </c>
      <c r="H51" s="2">
        <v>0</v>
      </c>
      <c r="I51" s="1">
        <v>0</v>
      </c>
      <c r="J51" s="3" t="s">
        <v>18</v>
      </c>
      <c r="K51" s="2" t="str">
        <f>J51*589.47</f>
        <v>0</v>
      </c>
      <c r="L51" s="5"/>
    </row>
    <row r="52" spans="1:12" customHeight="1" ht="105" outlineLevel="3">
      <c r="A52" s="1"/>
      <c r="B52" s="1">
        <v>810807</v>
      </c>
      <c r="C52" s="1" t="s">
        <v>207</v>
      </c>
      <c r="D52" s="1" t="s">
        <v>208</v>
      </c>
      <c r="E52" s="2" t="s">
        <v>209</v>
      </c>
      <c r="F52" s="2" t="s">
        <v>210</v>
      </c>
      <c r="G52" s="2">
        <v>7</v>
      </c>
      <c r="H52" s="2">
        <v>0</v>
      </c>
      <c r="I52" s="1">
        <v>0</v>
      </c>
      <c r="J52" s="3" t="s">
        <v>18</v>
      </c>
      <c r="K52" s="2" t="str">
        <f>J52*646.80</f>
        <v>0</v>
      </c>
      <c r="L52" s="5"/>
    </row>
    <row r="53" spans="1:12" customHeight="1" ht="105" outlineLevel="3">
      <c r="A53" s="1"/>
      <c r="B53" s="1">
        <v>810808</v>
      </c>
      <c r="C53" s="1" t="s">
        <v>211</v>
      </c>
      <c r="D53" s="1" t="s">
        <v>212</v>
      </c>
      <c r="E53" s="2" t="s">
        <v>213</v>
      </c>
      <c r="F53" s="2" t="s">
        <v>214</v>
      </c>
      <c r="G53" s="2">
        <v>3</v>
      </c>
      <c r="H53" s="2">
        <v>0</v>
      </c>
      <c r="I53" s="1">
        <v>0</v>
      </c>
      <c r="J53" s="3" t="s">
        <v>18</v>
      </c>
      <c r="K53" s="2" t="str">
        <f>J53*1115.73</f>
        <v>0</v>
      </c>
      <c r="L53" s="5"/>
    </row>
    <row r="54" spans="1:12" customHeight="1" ht="105" outlineLevel="3">
      <c r="A54" s="1"/>
      <c r="B54" s="1">
        <v>810809</v>
      </c>
      <c r="C54" s="1" t="s">
        <v>215</v>
      </c>
      <c r="D54" s="1" t="s">
        <v>216</v>
      </c>
      <c r="E54" s="2" t="s">
        <v>213</v>
      </c>
      <c r="F54" s="2" t="s">
        <v>217</v>
      </c>
      <c r="G54" s="2">
        <v>5</v>
      </c>
      <c r="H54" s="2">
        <v>0</v>
      </c>
      <c r="I54" s="1">
        <v>0</v>
      </c>
      <c r="J54" s="3" t="s">
        <v>18</v>
      </c>
      <c r="K54" s="2" t="str">
        <f>J54*995.19</f>
        <v>0</v>
      </c>
      <c r="L54" s="5"/>
    </row>
    <row r="55" spans="1:12" customHeight="1" ht="105" outlineLevel="3">
      <c r="A55" s="1"/>
      <c r="B55" s="1">
        <v>810810</v>
      </c>
      <c r="C55" s="1" t="s">
        <v>218</v>
      </c>
      <c r="D55" s="1" t="s">
        <v>219</v>
      </c>
      <c r="E55" s="2" t="s">
        <v>220</v>
      </c>
      <c r="F55" s="2" t="s">
        <v>221</v>
      </c>
      <c r="G55" s="2" t="s">
        <v>54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3">
      <c r="A56" s="1"/>
      <c r="B56" s="1">
        <v>810811</v>
      </c>
      <c r="C56" s="1" t="s">
        <v>222</v>
      </c>
      <c r="D56" s="1" t="s">
        <v>223</v>
      </c>
      <c r="E56" s="2" t="s">
        <v>224</v>
      </c>
      <c r="F56" s="2" t="s">
        <v>225</v>
      </c>
      <c r="G56" s="2" t="s">
        <v>16</v>
      </c>
      <c r="H56" s="2">
        <v>0</v>
      </c>
      <c r="I56" s="1">
        <v>0</v>
      </c>
      <c r="J56" s="3" t="s">
        <v>18</v>
      </c>
      <c r="K56" s="2" t="str">
        <f>J56*338.10</f>
        <v>0</v>
      </c>
      <c r="L56" s="5"/>
    </row>
    <row r="57" spans="1:12" customHeight="1" ht="105" outlineLevel="3">
      <c r="A57" s="1"/>
      <c r="B57" s="1">
        <v>810812</v>
      </c>
      <c r="C57" s="1" t="s">
        <v>226</v>
      </c>
      <c r="D57" s="1" t="s">
        <v>227</v>
      </c>
      <c r="E57" s="2" t="s">
        <v>228</v>
      </c>
      <c r="F57" s="2" t="s">
        <v>229</v>
      </c>
      <c r="G57" s="2" t="s">
        <v>28</v>
      </c>
      <c r="H57" s="2">
        <v>0</v>
      </c>
      <c r="I57" s="1">
        <v>0</v>
      </c>
      <c r="J57" s="3" t="s">
        <v>18</v>
      </c>
      <c r="K57" s="2" t="str">
        <f>J57*333.69</f>
        <v>0</v>
      </c>
      <c r="L57" s="5"/>
    </row>
    <row r="58" spans="1:12" customHeight="1" ht="105" outlineLevel="3">
      <c r="A58" s="1"/>
      <c r="B58" s="1">
        <v>823102</v>
      </c>
      <c r="C58" s="1" t="s">
        <v>230</v>
      </c>
      <c r="D58" s="1" t="s">
        <v>231</v>
      </c>
      <c r="E58" s="2" t="s">
        <v>232</v>
      </c>
      <c r="F58" s="2" t="s">
        <v>233</v>
      </c>
      <c r="G58" s="2" t="s">
        <v>54</v>
      </c>
      <c r="H58" s="2">
        <v>0</v>
      </c>
      <c r="I58" s="1">
        <v>0</v>
      </c>
      <c r="J58" s="3" t="s">
        <v>18</v>
      </c>
      <c r="K58" s="2" t="str">
        <f>J58*429.24</f>
        <v>0</v>
      </c>
      <c r="L58" s="5"/>
    </row>
    <row r="59" spans="1:12" customHeight="1" ht="105" outlineLevel="3">
      <c r="A59" s="1"/>
      <c r="B59" s="1">
        <v>823316</v>
      </c>
      <c r="C59" s="1" t="s">
        <v>234</v>
      </c>
      <c r="D59" s="1" t="s">
        <v>235</v>
      </c>
      <c r="E59" s="2" t="s">
        <v>236</v>
      </c>
      <c r="F59" s="2" t="s">
        <v>237</v>
      </c>
      <c r="G59" s="2" t="s">
        <v>45</v>
      </c>
      <c r="H59" s="2">
        <v>0</v>
      </c>
      <c r="I59" s="1">
        <v>0</v>
      </c>
      <c r="J59" s="3" t="s">
        <v>18</v>
      </c>
      <c r="K59" s="2" t="str">
        <f>J59*326.34</f>
        <v>0</v>
      </c>
      <c r="L59" s="5"/>
    </row>
    <row r="60" spans="1:12" customHeight="1" ht="105" outlineLevel="3">
      <c r="A60" s="1"/>
      <c r="B60" s="1">
        <v>823995</v>
      </c>
      <c r="C60" s="1" t="s">
        <v>238</v>
      </c>
      <c r="D60" s="1" t="s">
        <v>239</v>
      </c>
      <c r="E60" s="2" t="s">
        <v>240</v>
      </c>
      <c r="F60" s="2" t="s">
        <v>241</v>
      </c>
      <c r="G60" s="2" t="s">
        <v>45</v>
      </c>
      <c r="H60" s="2">
        <v>0</v>
      </c>
      <c r="I60" s="1">
        <v>0</v>
      </c>
      <c r="J60" s="3" t="s">
        <v>18</v>
      </c>
      <c r="K60" s="2" t="str">
        <f>J60*351.33</f>
        <v>0</v>
      </c>
      <c r="L60" s="5"/>
    </row>
    <row r="61" spans="1:12" customHeight="1" ht="105" outlineLevel="3">
      <c r="A61" s="1"/>
      <c r="B61" s="1">
        <v>823996</v>
      </c>
      <c r="C61" s="1" t="s">
        <v>242</v>
      </c>
      <c r="D61" s="1" t="s">
        <v>243</v>
      </c>
      <c r="E61" s="2" t="s">
        <v>244</v>
      </c>
      <c r="F61" s="2" t="s">
        <v>245</v>
      </c>
      <c r="G61" s="2" t="s">
        <v>16</v>
      </c>
      <c r="H61" s="2">
        <v>0</v>
      </c>
      <c r="I61" s="1">
        <v>0</v>
      </c>
      <c r="J61" s="3" t="s">
        <v>18</v>
      </c>
      <c r="K61" s="2" t="str">
        <f>J61*364.56</f>
        <v>0</v>
      </c>
      <c r="L61" s="5"/>
    </row>
    <row r="62" spans="1:12" customHeight="1" ht="105" outlineLevel="3">
      <c r="A62" s="1"/>
      <c r="B62" s="1">
        <v>823997</v>
      </c>
      <c r="C62" s="1" t="s">
        <v>246</v>
      </c>
      <c r="D62" s="1" t="s">
        <v>247</v>
      </c>
      <c r="E62" s="2" t="s">
        <v>248</v>
      </c>
      <c r="F62" s="2" t="s">
        <v>241</v>
      </c>
      <c r="G62" s="2">
        <v>3</v>
      </c>
      <c r="H62" s="2">
        <v>0</v>
      </c>
      <c r="I62" s="1">
        <v>0</v>
      </c>
      <c r="J62" s="3" t="s">
        <v>18</v>
      </c>
      <c r="K62" s="2" t="str">
        <f>J62*351.33</f>
        <v>0</v>
      </c>
      <c r="L62" s="5"/>
    </row>
    <row r="63" spans="1:12" customHeight="1" ht="105" outlineLevel="3">
      <c r="A63" s="1"/>
      <c r="B63" s="1">
        <v>824566</v>
      </c>
      <c r="C63" s="1" t="s">
        <v>249</v>
      </c>
      <c r="D63" s="1" t="s">
        <v>250</v>
      </c>
      <c r="E63" s="2" t="s">
        <v>251</v>
      </c>
      <c r="F63" s="2" t="s">
        <v>252</v>
      </c>
      <c r="G63" s="2">
        <v>5</v>
      </c>
      <c r="H63" s="2">
        <v>0</v>
      </c>
      <c r="I63" s="1">
        <v>0</v>
      </c>
      <c r="J63" s="3" t="s">
        <v>18</v>
      </c>
      <c r="K63" s="2" t="str">
        <f>J63*501.27</f>
        <v>0</v>
      </c>
      <c r="L63" s="5"/>
    </row>
    <row r="64" spans="1:12" customHeight="1" ht="105" outlineLevel="3">
      <c r="A64" s="1"/>
      <c r="B64" s="1">
        <v>834429</v>
      </c>
      <c r="C64" s="1" t="s">
        <v>253</v>
      </c>
      <c r="D64" s="1" t="s">
        <v>254</v>
      </c>
      <c r="E64" s="2" t="s">
        <v>255</v>
      </c>
      <c r="F64" s="2" t="s">
        <v>241</v>
      </c>
      <c r="G64" s="2">
        <v>0</v>
      </c>
      <c r="H64" s="2">
        <v>0</v>
      </c>
      <c r="I64" s="1">
        <v>0</v>
      </c>
      <c r="J64" s="3" t="s">
        <v>18</v>
      </c>
      <c r="K64" s="2" t="str">
        <f>J64*351.33</f>
        <v>0</v>
      </c>
      <c r="L64" s="5"/>
    </row>
    <row r="65" spans="1:12" customHeight="1" ht="105" outlineLevel="3">
      <c r="A65" s="1"/>
      <c r="B65" s="1">
        <v>834430</v>
      </c>
      <c r="C65" s="1" t="s">
        <v>256</v>
      </c>
      <c r="D65" s="1" t="s">
        <v>257</v>
      </c>
      <c r="E65" s="2" t="s">
        <v>258</v>
      </c>
      <c r="F65" s="2" t="s">
        <v>259</v>
      </c>
      <c r="G65" s="2">
        <v>0</v>
      </c>
      <c r="H65" s="2">
        <v>0</v>
      </c>
      <c r="I65" s="1">
        <v>0</v>
      </c>
      <c r="J65" s="3" t="s">
        <v>18</v>
      </c>
      <c r="K65" s="2" t="str">
        <f>J65*373.38</f>
        <v>0</v>
      </c>
      <c r="L65" s="5"/>
    </row>
    <row r="66" spans="1:12" customHeight="1" ht="105" outlineLevel="3">
      <c r="A66" s="1"/>
      <c r="B66" s="1">
        <v>834431</v>
      </c>
      <c r="C66" s="1" t="s">
        <v>260</v>
      </c>
      <c r="D66" s="1" t="s">
        <v>261</v>
      </c>
      <c r="E66" s="2" t="s">
        <v>262</v>
      </c>
      <c r="F66" s="2" t="s">
        <v>263</v>
      </c>
      <c r="G66" s="2">
        <v>4</v>
      </c>
      <c r="H66" s="2">
        <v>0</v>
      </c>
      <c r="I66" s="1">
        <v>0</v>
      </c>
      <c r="J66" s="3" t="s">
        <v>18</v>
      </c>
      <c r="K66" s="2" t="str">
        <f>J66*383.67</f>
        <v>0</v>
      </c>
      <c r="L66" s="5"/>
    </row>
    <row r="67" spans="1:12" customHeight="1" ht="105" outlineLevel="3">
      <c r="A67" s="1"/>
      <c r="B67" s="1">
        <v>834432</v>
      </c>
      <c r="C67" s="1" t="s">
        <v>264</v>
      </c>
      <c r="D67" s="1" t="s">
        <v>265</v>
      </c>
      <c r="E67" s="2" t="s">
        <v>266</v>
      </c>
      <c r="F67" s="2" t="s">
        <v>267</v>
      </c>
      <c r="G67" s="2" t="s">
        <v>45</v>
      </c>
      <c r="H67" s="2">
        <v>0</v>
      </c>
      <c r="I67" s="1">
        <v>0</v>
      </c>
      <c r="J67" s="3" t="s">
        <v>18</v>
      </c>
      <c r="K67" s="2" t="str">
        <f>J67*342.51</f>
        <v>0</v>
      </c>
      <c r="L67" s="5"/>
    </row>
    <row r="68" spans="1:12" customHeight="1" ht="105" outlineLevel="3">
      <c r="A68" s="1"/>
      <c r="B68" s="1">
        <v>834433</v>
      </c>
      <c r="C68" s="1" t="s">
        <v>268</v>
      </c>
      <c r="D68" s="1" t="s">
        <v>269</v>
      </c>
      <c r="E68" s="2" t="s">
        <v>270</v>
      </c>
      <c r="F68" s="2" t="s">
        <v>271</v>
      </c>
      <c r="G68" s="2" t="s">
        <v>45</v>
      </c>
      <c r="H68" s="2">
        <v>0</v>
      </c>
      <c r="I68" s="1">
        <v>0</v>
      </c>
      <c r="J68" s="3" t="s">
        <v>18</v>
      </c>
      <c r="K68" s="2" t="str">
        <f>J68*360.15</f>
        <v>0</v>
      </c>
      <c r="L68" s="5"/>
    </row>
    <row r="69" spans="1:12" customHeight="1" ht="105" outlineLevel="3">
      <c r="A69" s="1"/>
      <c r="B69" s="1">
        <v>834434</v>
      </c>
      <c r="C69" s="1" t="s">
        <v>272</v>
      </c>
      <c r="D69" s="1" t="s">
        <v>273</v>
      </c>
      <c r="E69" s="2" t="s">
        <v>274</v>
      </c>
      <c r="F69" s="2" t="s">
        <v>275</v>
      </c>
      <c r="G69" s="2" t="s">
        <v>45</v>
      </c>
      <c r="H69" s="2">
        <v>0</v>
      </c>
      <c r="I69" s="1">
        <v>0</v>
      </c>
      <c r="J69" s="3" t="s">
        <v>18</v>
      </c>
      <c r="K69" s="2" t="str">
        <f>J69*382.20</f>
        <v>0</v>
      </c>
      <c r="L69" s="5"/>
    </row>
    <row r="70" spans="1:12" customHeight="1" ht="105" outlineLevel="3">
      <c r="A70" s="1"/>
      <c r="B70" s="1">
        <v>885245</v>
      </c>
      <c r="C70" s="1" t="s">
        <v>276</v>
      </c>
      <c r="D70" s="1" t="s">
        <v>277</v>
      </c>
      <c r="E70" s="2" t="s">
        <v>278</v>
      </c>
      <c r="F70" s="2" t="s">
        <v>178</v>
      </c>
      <c r="G70" s="2" t="s">
        <v>54</v>
      </c>
      <c r="H70" s="2">
        <v>0</v>
      </c>
      <c r="I70" s="1">
        <v>0</v>
      </c>
      <c r="J70" s="3" t="s">
        <v>18</v>
      </c>
      <c r="K70" s="2" t="str">
        <f>J70*414.54</f>
        <v>0</v>
      </c>
      <c r="L70" s="5"/>
    </row>
    <row r="71" spans="1:12" customHeight="1" ht="105" outlineLevel="3">
      <c r="A71" s="1"/>
      <c r="B71" s="1">
        <v>885246</v>
      </c>
      <c r="C71" s="1" t="s">
        <v>279</v>
      </c>
      <c r="D71" s="1" t="s">
        <v>280</v>
      </c>
      <c r="E71" s="2" t="s">
        <v>281</v>
      </c>
      <c r="F71" s="2" t="s">
        <v>282</v>
      </c>
      <c r="G71" s="2" t="s">
        <v>54</v>
      </c>
      <c r="H71" s="2">
        <v>0</v>
      </c>
      <c r="I71" s="1">
        <v>0</v>
      </c>
      <c r="J71" s="3" t="s">
        <v>18</v>
      </c>
      <c r="K71" s="2" t="str">
        <f>J71*448.35</f>
        <v>0</v>
      </c>
      <c r="L71" s="5"/>
    </row>
    <row r="72" spans="1:12" customHeight="1" ht="105" outlineLevel="3">
      <c r="A72" s="1"/>
      <c r="B72" s="1">
        <v>885247</v>
      </c>
      <c r="C72" s="1" t="s">
        <v>283</v>
      </c>
      <c r="D72" s="1" t="s">
        <v>284</v>
      </c>
      <c r="E72" s="2" t="s">
        <v>285</v>
      </c>
      <c r="F72" s="2" t="s">
        <v>286</v>
      </c>
      <c r="G72" s="2" t="s">
        <v>16</v>
      </c>
      <c r="H72" s="2">
        <v>0</v>
      </c>
      <c r="I72" s="1">
        <v>0</v>
      </c>
      <c r="J72" s="3" t="s">
        <v>18</v>
      </c>
      <c r="K72" s="2" t="str">
        <f>J72*524.79</f>
        <v>0</v>
      </c>
      <c r="L72" s="5"/>
    </row>
    <row r="73" spans="1:12" customHeight="1" ht="105" outlineLevel="3">
      <c r="A73" s="1"/>
      <c r="B73" s="1">
        <v>885248</v>
      </c>
      <c r="C73" s="1" t="s">
        <v>287</v>
      </c>
      <c r="D73" s="1" t="s">
        <v>288</v>
      </c>
      <c r="E73" s="2" t="s">
        <v>289</v>
      </c>
      <c r="F73" s="2" t="s">
        <v>290</v>
      </c>
      <c r="G73" s="2" t="s">
        <v>16</v>
      </c>
      <c r="H73" s="2">
        <v>0</v>
      </c>
      <c r="I73" s="1">
        <v>0</v>
      </c>
      <c r="J73" s="3" t="s">
        <v>18</v>
      </c>
      <c r="K73" s="2" t="str">
        <f>J73*482.16</f>
        <v>0</v>
      </c>
      <c r="L73" s="5"/>
    </row>
    <row r="74" spans="1:12" customHeight="1" ht="105" outlineLevel="3">
      <c r="A74" s="1"/>
      <c r="B74" s="1">
        <v>853683</v>
      </c>
      <c r="C74" s="1" t="s">
        <v>291</v>
      </c>
      <c r="D74" s="1" t="s">
        <v>292</v>
      </c>
      <c r="E74" s="2" t="s">
        <v>293</v>
      </c>
      <c r="F74" s="2" t="s">
        <v>294</v>
      </c>
      <c r="G74" s="2">
        <v>10</v>
      </c>
      <c r="H74" s="2">
        <v>0</v>
      </c>
      <c r="I74" s="1">
        <v>0</v>
      </c>
      <c r="J74" s="3" t="s">
        <v>18</v>
      </c>
      <c r="K74" s="2" t="str">
        <f>J74*407.19</f>
        <v>0</v>
      </c>
      <c r="L74" s="5"/>
    </row>
    <row r="75" spans="1:12" customHeight="1" ht="105" outlineLevel="3">
      <c r="A75" s="1"/>
      <c r="B75" s="1">
        <v>837115</v>
      </c>
      <c r="C75" s="1" t="s">
        <v>295</v>
      </c>
      <c r="D75" s="1" t="s">
        <v>296</v>
      </c>
      <c r="E75" s="2" t="s">
        <v>297</v>
      </c>
      <c r="F75" s="2" t="s">
        <v>298</v>
      </c>
      <c r="G75" s="2">
        <v>2</v>
      </c>
      <c r="H75" s="2">
        <v>0</v>
      </c>
      <c r="I75" s="1">
        <v>0</v>
      </c>
      <c r="J75" s="3" t="s">
        <v>18</v>
      </c>
      <c r="K75" s="2" t="str">
        <f>J75*649.74</f>
        <v>0</v>
      </c>
      <c r="L75" s="5"/>
    </row>
    <row r="76" spans="1:12" customHeight="1" ht="105" outlineLevel="3">
      <c r="A76" s="1"/>
      <c r="B76" s="1">
        <v>837116</v>
      </c>
      <c r="C76" s="1" t="s">
        <v>299</v>
      </c>
      <c r="D76" s="1" t="s">
        <v>300</v>
      </c>
      <c r="E76" s="2" t="s">
        <v>301</v>
      </c>
      <c r="F76" s="2" t="s">
        <v>298</v>
      </c>
      <c r="G76" s="2">
        <v>4</v>
      </c>
      <c r="H76" s="2">
        <v>0</v>
      </c>
      <c r="I76" s="1">
        <v>0</v>
      </c>
      <c r="J76" s="3" t="s">
        <v>18</v>
      </c>
      <c r="K76" s="2" t="str">
        <f>J76*649.74</f>
        <v>0</v>
      </c>
      <c r="L76" s="5"/>
    </row>
    <row r="77" spans="1:12" outlineLevel="1">
      <c r="A77" s="7" t="s">
        <v>302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5"/>
    </row>
    <row r="78" spans="1:12" customHeight="1" ht="105" outlineLevel="3">
      <c r="A78" s="1"/>
      <c r="B78" s="1">
        <v>810955</v>
      </c>
      <c r="C78" s="1" t="s">
        <v>303</v>
      </c>
      <c r="D78" s="1" t="s">
        <v>304</v>
      </c>
      <c r="E78" s="2" t="s">
        <v>305</v>
      </c>
      <c r="F78" s="2" t="s">
        <v>306</v>
      </c>
      <c r="G78" s="2" t="s">
        <v>54</v>
      </c>
      <c r="H78" s="2" t="s">
        <v>23</v>
      </c>
      <c r="I78" s="1">
        <v>0</v>
      </c>
      <c r="J78" s="3" t="s">
        <v>18</v>
      </c>
      <c r="K78" s="2" t="str">
        <f>J78*30.00</f>
        <v>0</v>
      </c>
      <c r="L78" s="5"/>
    </row>
    <row r="79" spans="1:12" customHeight="1" ht="105" outlineLevel="3">
      <c r="A79" s="1"/>
      <c r="B79" s="1">
        <v>852541</v>
      </c>
      <c r="C79" s="1" t="s">
        <v>307</v>
      </c>
      <c r="D79" s="1" t="s">
        <v>308</v>
      </c>
      <c r="E79" s="2" t="s">
        <v>309</v>
      </c>
      <c r="F79" s="2" t="s">
        <v>310</v>
      </c>
      <c r="G79" s="2">
        <v>0</v>
      </c>
      <c r="H79" s="2">
        <v>0</v>
      </c>
      <c r="I79" s="1">
        <v>0</v>
      </c>
      <c r="J79" s="3" t="s">
        <v>18</v>
      </c>
      <c r="K79" s="2" t="str">
        <f>J79*0.00</f>
        <v>0</v>
      </c>
      <c r="L79" s="5"/>
    </row>
    <row r="80" spans="1:12" customHeight="1" ht="105" outlineLevel="3">
      <c r="A80" s="1"/>
      <c r="B80" s="1">
        <v>810813</v>
      </c>
      <c r="C80" s="1" t="s">
        <v>311</v>
      </c>
      <c r="D80" s="1" t="s">
        <v>312</v>
      </c>
      <c r="E80" s="2" t="s">
        <v>313</v>
      </c>
      <c r="F80" s="2" t="s">
        <v>314</v>
      </c>
      <c r="G80" s="2" t="s">
        <v>23</v>
      </c>
      <c r="H80" s="2">
        <v>0</v>
      </c>
      <c r="I80" s="1">
        <v>0</v>
      </c>
      <c r="J80" s="3" t="s">
        <v>18</v>
      </c>
      <c r="K80" s="2" t="str">
        <f>J80*8.82</f>
        <v>0</v>
      </c>
      <c r="L80" s="5"/>
    </row>
    <row r="81" spans="1:12" customHeight="1" ht="105" outlineLevel="3">
      <c r="A81" s="1"/>
      <c r="B81" s="1">
        <v>810814</v>
      </c>
      <c r="C81" s="1" t="s">
        <v>315</v>
      </c>
      <c r="D81" s="1" t="s">
        <v>316</v>
      </c>
      <c r="E81" s="2" t="s">
        <v>317</v>
      </c>
      <c r="F81" s="2" t="s">
        <v>318</v>
      </c>
      <c r="G81" s="2" t="s">
        <v>16</v>
      </c>
      <c r="H81" s="2">
        <v>0</v>
      </c>
      <c r="I81" s="1">
        <v>0</v>
      </c>
      <c r="J81" s="3" t="s">
        <v>18</v>
      </c>
      <c r="K81" s="2" t="str">
        <f>J81*11.76</f>
        <v>0</v>
      </c>
      <c r="L81" s="5"/>
    </row>
    <row r="82" spans="1:12" customHeight="1" ht="105" outlineLevel="3">
      <c r="A82" s="1"/>
      <c r="B82" s="1">
        <v>810815</v>
      </c>
      <c r="C82" s="1" t="s">
        <v>319</v>
      </c>
      <c r="D82" s="1" t="s">
        <v>320</v>
      </c>
      <c r="E82" s="2" t="s">
        <v>321</v>
      </c>
      <c r="F82" s="2" t="s">
        <v>322</v>
      </c>
      <c r="G82" s="2" t="s">
        <v>54</v>
      </c>
      <c r="H82" s="2">
        <v>0</v>
      </c>
      <c r="I82" s="1">
        <v>0</v>
      </c>
      <c r="J82" s="3" t="s">
        <v>18</v>
      </c>
      <c r="K82" s="2" t="str">
        <f>J82*13.23</f>
        <v>0</v>
      </c>
      <c r="L82" s="5"/>
    </row>
    <row r="83" spans="1:12" customHeight="1" ht="105" outlineLevel="3">
      <c r="A83" s="1"/>
      <c r="B83" s="1">
        <v>810817</v>
      </c>
      <c r="C83" s="1" t="s">
        <v>323</v>
      </c>
      <c r="D83" s="1" t="s">
        <v>324</v>
      </c>
      <c r="E83" s="2" t="s">
        <v>325</v>
      </c>
      <c r="F83" s="2" t="s">
        <v>326</v>
      </c>
      <c r="G83" s="2" t="s">
        <v>28</v>
      </c>
      <c r="H83" s="2">
        <v>0</v>
      </c>
      <c r="I83" s="1">
        <v>0</v>
      </c>
      <c r="J83" s="3" t="s">
        <v>18</v>
      </c>
      <c r="K83" s="2" t="str">
        <f>J83*97.02</f>
        <v>0</v>
      </c>
      <c r="L83" s="5"/>
    </row>
    <row r="84" spans="1:12" customHeight="1" ht="105" outlineLevel="3">
      <c r="A84" s="1"/>
      <c r="B84" s="1">
        <v>810818</v>
      </c>
      <c r="C84" s="1" t="s">
        <v>327</v>
      </c>
      <c r="D84" s="1" t="s">
        <v>328</v>
      </c>
      <c r="E84" s="2" t="s">
        <v>329</v>
      </c>
      <c r="F84" s="2" t="s">
        <v>326</v>
      </c>
      <c r="G84" s="2" t="s">
        <v>45</v>
      </c>
      <c r="H84" s="2">
        <v>0</v>
      </c>
      <c r="I84" s="1">
        <v>0</v>
      </c>
      <c r="J84" s="3" t="s">
        <v>18</v>
      </c>
      <c r="K84" s="2" t="str">
        <f>J84*97.02</f>
        <v>0</v>
      </c>
      <c r="L84" s="5"/>
    </row>
    <row r="85" spans="1:12" customHeight="1" ht="105" outlineLevel="3">
      <c r="A85" s="1"/>
      <c r="B85" s="1">
        <v>810819</v>
      </c>
      <c r="C85" s="1" t="s">
        <v>330</v>
      </c>
      <c r="D85" s="1" t="s">
        <v>331</v>
      </c>
      <c r="E85" s="2" t="s">
        <v>332</v>
      </c>
      <c r="F85" s="2" t="s">
        <v>326</v>
      </c>
      <c r="G85" s="2" t="s">
        <v>54</v>
      </c>
      <c r="H85" s="2">
        <v>0</v>
      </c>
      <c r="I85" s="1">
        <v>0</v>
      </c>
      <c r="J85" s="3" t="s">
        <v>18</v>
      </c>
      <c r="K85" s="2" t="str">
        <f>J85*97.02</f>
        <v>0</v>
      </c>
      <c r="L85" s="5"/>
    </row>
    <row r="86" spans="1:12" customHeight="1" ht="105" outlineLevel="3">
      <c r="A86" s="1"/>
      <c r="B86" s="1">
        <v>810820</v>
      </c>
      <c r="C86" s="1" t="s">
        <v>333</v>
      </c>
      <c r="D86" s="1" t="s">
        <v>334</v>
      </c>
      <c r="E86" s="2" t="s">
        <v>335</v>
      </c>
      <c r="F86" s="2" t="s">
        <v>336</v>
      </c>
      <c r="G86" s="2" t="s">
        <v>28</v>
      </c>
      <c r="H86" s="2">
        <v>0</v>
      </c>
      <c r="I86" s="1">
        <v>0</v>
      </c>
      <c r="J86" s="3" t="s">
        <v>18</v>
      </c>
      <c r="K86" s="2" t="str">
        <f>J86*86.73</f>
        <v>0</v>
      </c>
      <c r="L86" s="5"/>
    </row>
    <row r="87" spans="1:12" customHeight="1" ht="105" outlineLevel="3">
      <c r="A87" s="1"/>
      <c r="B87" s="1">
        <v>810821</v>
      </c>
      <c r="C87" s="1" t="s">
        <v>337</v>
      </c>
      <c r="D87" s="1" t="s">
        <v>338</v>
      </c>
      <c r="E87" s="2" t="s">
        <v>339</v>
      </c>
      <c r="F87" s="2" t="s">
        <v>336</v>
      </c>
      <c r="G87" s="2" t="s">
        <v>54</v>
      </c>
      <c r="H87" s="2">
        <v>0</v>
      </c>
      <c r="I87" s="1">
        <v>0</v>
      </c>
      <c r="J87" s="3" t="s">
        <v>18</v>
      </c>
      <c r="K87" s="2" t="str">
        <f>J87*86.73</f>
        <v>0</v>
      </c>
      <c r="L87" s="5"/>
    </row>
    <row r="88" spans="1:12" customHeight="1" ht="105" outlineLevel="3">
      <c r="A88" s="1"/>
      <c r="B88" s="1">
        <v>810822</v>
      </c>
      <c r="C88" s="1" t="s">
        <v>340</v>
      </c>
      <c r="D88" s="1" t="s">
        <v>341</v>
      </c>
      <c r="E88" s="2" t="s">
        <v>342</v>
      </c>
      <c r="F88" s="2" t="s">
        <v>336</v>
      </c>
      <c r="G88" s="2" t="s">
        <v>16</v>
      </c>
      <c r="H88" s="2">
        <v>0</v>
      </c>
      <c r="I88" s="1">
        <v>0</v>
      </c>
      <c r="J88" s="3" t="s">
        <v>18</v>
      </c>
      <c r="K88" s="2" t="str">
        <f>J88*86.73</f>
        <v>0</v>
      </c>
      <c r="L88" s="5"/>
    </row>
    <row r="89" spans="1:12" customHeight="1" ht="105" outlineLevel="3">
      <c r="A89" s="1"/>
      <c r="B89" s="1">
        <v>823109</v>
      </c>
      <c r="C89" s="1" t="s">
        <v>343</v>
      </c>
      <c r="D89" s="1" t="s">
        <v>344</v>
      </c>
      <c r="E89" s="2" t="s">
        <v>345</v>
      </c>
      <c r="F89" s="2" t="s">
        <v>346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J89*20.58</f>
        <v>0</v>
      </c>
      <c r="L89" s="5"/>
    </row>
    <row r="90" spans="1:12" customHeight="1" ht="105" outlineLevel="3">
      <c r="A90" s="1"/>
      <c r="B90" s="1">
        <v>823110</v>
      </c>
      <c r="C90" s="1" t="s">
        <v>347</v>
      </c>
      <c r="D90" s="1" t="s">
        <v>348</v>
      </c>
      <c r="E90" s="2" t="s">
        <v>349</v>
      </c>
      <c r="F90" s="2" t="s">
        <v>350</v>
      </c>
      <c r="G90" s="2" t="s">
        <v>54</v>
      </c>
      <c r="H90" s="2">
        <v>0</v>
      </c>
      <c r="I90" s="1">
        <v>0</v>
      </c>
      <c r="J90" s="3" t="s">
        <v>18</v>
      </c>
      <c r="K90" s="2" t="str">
        <f>J90*26.46</f>
        <v>0</v>
      </c>
      <c r="L90" s="5"/>
    </row>
    <row r="91" spans="1:12" customHeight="1" ht="105" outlineLevel="3">
      <c r="A91" s="1"/>
      <c r="B91" s="1">
        <v>823111</v>
      </c>
      <c r="C91" s="1" t="s">
        <v>351</v>
      </c>
      <c r="D91" s="1" t="s">
        <v>352</v>
      </c>
      <c r="E91" s="2" t="s">
        <v>353</v>
      </c>
      <c r="F91" s="2" t="s">
        <v>346</v>
      </c>
      <c r="G91" s="2" t="s">
        <v>28</v>
      </c>
      <c r="H91" s="2">
        <v>0</v>
      </c>
      <c r="I91" s="1">
        <v>0</v>
      </c>
      <c r="J91" s="3" t="s">
        <v>18</v>
      </c>
      <c r="K91" s="2" t="str">
        <f>J91*20.58</f>
        <v>0</v>
      </c>
      <c r="L91" s="5"/>
    </row>
    <row r="92" spans="1:12" customHeight="1" ht="105" outlineLevel="3">
      <c r="A92" s="1"/>
      <c r="B92" s="1">
        <v>823112</v>
      </c>
      <c r="C92" s="1" t="s">
        <v>354</v>
      </c>
      <c r="D92" s="1" t="s">
        <v>355</v>
      </c>
      <c r="E92" s="2" t="s">
        <v>356</v>
      </c>
      <c r="F92" s="2" t="s">
        <v>346</v>
      </c>
      <c r="G92" s="2" t="s">
        <v>54</v>
      </c>
      <c r="H92" s="2">
        <v>0</v>
      </c>
      <c r="I92" s="1">
        <v>0</v>
      </c>
      <c r="J92" s="3" t="s">
        <v>18</v>
      </c>
      <c r="K92" s="2" t="str">
        <f>J92*20.58</f>
        <v>0</v>
      </c>
      <c r="L92" s="5"/>
    </row>
    <row r="93" spans="1:12" customHeight="1" ht="105" outlineLevel="3">
      <c r="A93" s="1"/>
      <c r="B93" s="1">
        <v>823113</v>
      </c>
      <c r="C93" s="1" t="s">
        <v>357</v>
      </c>
      <c r="D93" s="1" t="s">
        <v>358</v>
      </c>
      <c r="E93" s="2" t="s">
        <v>359</v>
      </c>
      <c r="F93" s="2" t="s">
        <v>360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J93*30.87</f>
        <v>0</v>
      </c>
      <c r="L93" s="5"/>
    </row>
    <row r="94" spans="1:12" customHeight="1" ht="105" outlineLevel="3">
      <c r="A94" s="1"/>
      <c r="B94" s="1">
        <v>823114</v>
      </c>
      <c r="C94" s="1" t="s">
        <v>361</v>
      </c>
      <c r="D94" s="1" t="s">
        <v>362</v>
      </c>
      <c r="E94" s="2" t="s">
        <v>363</v>
      </c>
      <c r="F94" s="2" t="s">
        <v>360</v>
      </c>
      <c r="G94" s="2" t="s">
        <v>54</v>
      </c>
      <c r="H94" s="2">
        <v>0</v>
      </c>
      <c r="I94" s="1">
        <v>0</v>
      </c>
      <c r="J94" s="3" t="s">
        <v>18</v>
      </c>
      <c r="K94" s="2" t="str">
        <f>J94*30.87</f>
        <v>0</v>
      </c>
      <c r="L94" s="5"/>
    </row>
    <row r="95" spans="1:12" customHeight="1" ht="105" outlineLevel="3">
      <c r="A95" s="1"/>
      <c r="B95" s="1">
        <v>823115</v>
      </c>
      <c r="C95" s="1" t="s">
        <v>364</v>
      </c>
      <c r="D95" s="1" t="s">
        <v>365</v>
      </c>
      <c r="E95" s="2" t="s">
        <v>366</v>
      </c>
      <c r="F95" s="2" t="s">
        <v>360</v>
      </c>
      <c r="G95" s="2" t="s">
        <v>54</v>
      </c>
      <c r="H95" s="2">
        <v>0</v>
      </c>
      <c r="I95" s="1">
        <v>0</v>
      </c>
      <c r="J95" s="3" t="s">
        <v>18</v>
      </c>
      <c r="K95" s="2" t="str">
        <f>J95*30.87</f>
        <v>0</v>
      </c>
      <c r="L95" s="5"/>
    </row>
    <row r="96" spans="1:12" customHeight="1" ht="105" outlineLevel="3">
      <c r="A96" s="1"/>
      <c r="B96" s="1">
        <v>825637</v>
      </c>
      <c r="C96" s="1" t="s">
        <v>367</v>
      </c>
      <c r="D96" s="1" t="s">
        <v>368</v>
      </c>
      <c r="E96" s="2" t="s">
        <v>369</v>
      </c>
      <c r="F96" s="2" t="s">
        <v>370</v>
      </c>
      <c r="G96" s="2" t="s">
        <v>16</v>
      </c>
      <c r="H96" s="2">
        <v>0</v>
      </c>
      <c r="I96" s="1">
        <v>0</v>
      </c>
      <c r="J96" s="3" t="s">
        <v>18</v>
      </c>
      <c r="K96" s="2" t="str">
        <f>J96*26.37</f>
        <v>0</v>
      </c>
      <c r="L96" s="5"/>
    </row>
    <row r="97" spans="1:12" customHeight="1" ht="105" outlineLevel="3">
      <c r="A97" s="1"/>
      <c r="B97" s="1">
        <v>834435</v>
      </c>
      <c r="C97" s="1" t="s">
        <v>371</v>
      </c>
      <c r="D97" s="1" t="s">
        <v>372</v>
      </c>
      <c r="E97" s="2" t="s">
        <v>373</v>
      </c>
      <c r="F97" s="2" t="s">
        <v>374</v>
      </c>
      <c r="G97" s="2" t="s">
        <v>16</v>
      </c>
      <c r="H97" s="2">
        <v>0</v>
      </c>
      <c r="I97" s="1">
        <v>0</v>
      </c>
      <c r="J97" s="3" t="s">
        <v>18</v>
      </c>
      <c r="K97" s="2" t="str">
        <f>J97*67.62</f>
        <v>0</v>
      </c>
      <c r="L97" s="5"/>
    </row>
    <row r="98" spans="1:12" customHeight="1" ht="105" outlineLevel="3">
      <c r="A98" s="1"/>
      <c r="B98" s="1">
        <v>834436</v>
      </c>
      <c r="C98" s="1" t="s">
        <v>375</v>
      </c>
      <c r="D98" s="1" t="s">
        <v>376</v>
      </c>
      <c r="E98" s="2" t="s">
        <v>377</v>
      </c>
      <c r="F98" s="2" t="s">
        <v>374</v>
      </c>
      <c r="G98" s="2" t="s">
        <v>28</v>
      </c>
      <c r="H98" s="2">
        <v>0</v>
      </c>
      <c r="I98" s="1">
        <v>0</v>
      </c>
      <c r="J98" s="3" t="s">
        <v>18</v>
      </c>
      <c r="K98" s="2" t="str">
        <f>J98*67.62</f>
        <v>0</v>
      </c>
      <c r="L98" s="5"/>
    </row>
    <row r="99" spans="1:12" customHeight="1" ht="105" outlineLevel="3">
      <c r="A99" s="1"/>
      <c r="B99" s="1">
        <v>834437</v>
      </c>
      <c r="C99" s="1" t="s">
        <v>378</v>
      </c>
      <c r="D99" s="1" t="s">
        <v>379</v>
      </c>
      <c r="E99" s="2" t="s">
        <v>380</v>
      </c>
      <c r="F99" s="2" t="s">
        <v>374</v>
      </c>
      <c r="G99" s="2" t="s">
        <v>28</v>
      </c>
      <c r="H99" s="2">
        <v>0</v>
      </c>
      <c r="I99" s="1">
        <v>0</v>
      </c>
      <c r="J99" s="3" t="s">
        <v>18</v>
      </c>
      <c r="K99" s="2" t="str">
        <f>J99*67.62</f>
        <v>0</v>
      </c>
      <c r="L99" s="5"/>
    </row>
    <row r="100" spans="1:12" outlineLevel="1">
      <c r="A100" s="7" t="s">
        <v>381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customHeight="1" ht="105" outlineLevel="3">
      <c r="A101" s="1"/>
      <c r="B101" s="1">
        <v>827981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45</v>
      </c>
      <c r="H101" s="2">
        <v>0</v>
      </c>
      <c r="I101" s="1">
        <v>0</v>
      </c>
      <c r="J101" s="3" t="s">
        <v>18</v>
      </c>
      <c r="K101" s="2" t="str">
        <f>J101*316.32</f>
        <v>0</v>
      </c>
      <c r="L101" s="5"/>
    </row>
    <row r="102" spans="1:12" customHeight="1" ht="105" outlineLevel="3">
      <c r="A102" s="1"/>
      <c r="B102" s="1">
        <v>827982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28</v>
      </c>
      <c r="H102" s="2">
        <v>0</v>
      </c>
      <c r="I102" s="1">
        <v>0</v>
      </c>
      <c r="J102" s="3" t="s">
        <v>18</v>
      </c>
      <c r="K102" s="2" t="str">
        <f>J102*390.49</f>
        <v>0</v>
      </c>
      <c r="L102" s="5"/>
    </row>
    <row r="103" spans="1:12" outlineLevel="1">
      <c r="A103" s="7" t="s">
        <v>390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5"/>
    </row>
    <row r="104" spans="1:12" customHeight="1" ht="105" outlineLevel="3">
      <c r="A104" s="1"/>
      <c r="B104" s="1">
        <v>833182</v>
      </c>
      <c r="C104" s="1" t="s">
        <v>391</v>
      </c>
      <c r="D104" s="1" t="s">
        <v>392</v>
      </c>
      <c r="E104" s="2" t="s">
        <v>393</v>
      </c>
      <c r="F104" s="2" t="s">
        <v>394</v>
      </c>
      <c r="G104" s="2" t="s">
        <v>28</v>
      </c>
      <c r="H104" s="2">
        <v>0</v>
      </c>
      <c r="I104" s="1">
        <v>0</v>
      </c>
      <c r="J104" s="3" t="s">
        <v>18</v>
      </c>
      <c r="K104" s="2" t="str">
        <f>J104*320.79</f>
        <v>0</v>
      </c>
      <c r="L104" s="5"/>
    </row>
    <row r="105" spans="1:12" customHeight="1" ht="105" outlineLevel="3">
      <c r="A105" s="1"/>
      <c r="B105" s="1">
        <v>833183</v>
      </c>
      <c r="C105" s="1" t="s">
        <v>395</v>
      </c>
      <c r="D105" s="1" t="s">
        <v>396</v>
      </c>
      <c r="E105" s="2" t="s">
        <v>397</v>
      </c>
      <c r="F105" s="2" t="s">
        <v>398</v>
      </c>
      <c r="G105" s="2" t="s">
        <v>16</v>
      </c>
      <c r="H105" s="2">
        <v>0</v>
      </c>
      <c r="I105" s="1">
        <v>0</v>
      </c>
      <c r="J105" s="3" t="s">
        <v>18</v>
      </c>
      <c r="K105" s="2" t="str">
        <f>J105*299.60</f>
        <v>0</v>
      </c>
      <c r="L105" s="5"/>
    </row>
    <row r="106" spans="1:12" customHeight="1" ht="105" outlineLevel="3">
      <c r="A106" s="1"/>
      <c r="B106" s="1">
        <v>833184</v>
      </c>
      <c r="C106" s="1" t="s">
        <v>399</v>
      </c>
      <c r="D106" s="1" t="s">
        <v>400</v>
      </c>
      <c r="E106" s="2" t="s">
        <v>401</v>
      </c>
      <c r="F106" s="2" t="s">
        <v>402</v>
      </c>
      <c r="G106" s="2" t="s">
        <v>54</v>
      </c>
      <c r="H106" s="2">
        <v>0</v>
      </c>
      <c r="I106" s="1">
        <v>0</v>
      </c>
      <c r="J106" s="3" t="s">
        <v>18</v>
      </c>
      <c r="K106" s="2" t="str">
        <f>J106*305.79</f>
        <v>0</v>
      </c>
      <c r="L106" s="5"/>
    </row>
    <row r="107" spans="1:12" customHeight="1" ht="105" outlineLevel="3">
      <c r="A107" s="1"/>
      <c r="B107" s="1">
        <v>833185</v>
      </c>
      <c r="C107" s="1" t="s">
        <v>403</v>
      </c>
      <c r="D107" s="1" t="s">
        <v>404</v>
      </c>
      <c r="E107" s="2" t="s">
        <v>405</v>
      </c>
      <c r="F107" s="2" t="s">
        <v>406</v>
      </c>
      <c r="G107" s="2" t="s">
        <v>28</v>
      </c>
      <c r="H107" s="2">
        <v>0</v>
      </c>
      <c r="I107" s="1">
        <v>0</v>
      </c>
      <c r="J107" s="3" t="s">
        <v>18</v>
      </c>
      <c r="K107" s="2" t="str">
        <f>J107*336.37</f>
        <v>0</v>
      </c>
      <c r="L107" s="5"/>
    </row>
    <row r="108" spans="1:12" customHeight="1" ht="105" outlineLevel="3">
      <c r="A108" s="1"/>
      <c r="B108" s="1">
        <v>833186</v>
      </c>
      <c r="C108" s="1" t="s">
        <v>407</v>
      </c>
      <c r="D108" s="1" t="s">
        <v>408</v>
      </c>
      <c r="E108" s="2" t="s">
        <v>409</v>
      </c>
      <c r="F108" s="2" t="s">
        <v>410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J108*324.70</f>
        <v>0</v>
      </c>
      <c r="L108" s="5"/>
    </row>
    <row r="109" spans="1:12" customHeight="1" ht="105" outlineLevel="3">
      <c r="A109" s="1"/>
      <c r="B109" s="1">
        <v>833187</v>
      </c>
      <c r="C109" s="1" t="s">
        <v>411</v>
      </c>
      <c r="D109" s="1" t="s">
        <v>412</v>
      </c>
      <c r="E109" s="2" t="s">
        <v>413</v>
      </c>
      <c r="F109" s="2" t="s">
        <v>414</v>
      </c>
      <c r="G109" s="2">
        <v>0</v>
      </c>
      <c r="H109" s="2">
        <v>0</v>
      </c>
      <c r="I109" s="1">
        <v>0</v>
      </c>
      <c r="J109" s="3" t="s">
        <v>18</v>
      </c>
      <c r="K109" s="2" t="str">
        <f>J109*345.00</f>
        <v>0</v>
      </c>
      <c r="L109" s="5"/>
    </row>
    <row r="110" spans="1:12" customHeight="1" ht="105" outlineLevel="3">
      <c r="A110" s="1"/>
      <c r="B110" s="1">
        <v>833188</v>
      </c>
      <c r="C110" s="1" t="s">
        <v>415</v>
      </c>
      <c r="D110" s="1" t="s">
        <v>416</v>
      </c>
      <c r="E110" s="2" t="s">
        <v>417</v>
      </c>
      <c r="F110" s="2" t="s">
        <v>418</v>
      </c>
      <c r="G110" s="2" t="s">
        <v>54</v>
      </c>
      <c r="H110" s="2">
        <v>0</v>
      </c>
      <c r="I110" s="1">
        <v>0</v>
      </c>
      <c r="J110" s="3" t="s">
        <v>18</v>
      </c>
      <c r="K110" s="2" t="str">
        <f>J110*360.61</f>
        <v>0</v>
      </c>
      <c r="L110" s="5"/>
    </row>
    <row r="111" spans="1:12" customHeight="1" ht="105" outlineLevel="3">
      <c r="A111" s="1"/>
      <c r="B111" s="1">
        <v>833189</v>
      </c>
      <c r="C111" s="1" t="s">
        <v>419</v>
      </c>
      <c r="D111" s="1" t="s">
        <v>420</v>
      </c>
      <c r="E111" s="2" t="s">
        <v>421</v>
      </c>
      <c r="F111" s="2" t="s">
        <v>422</v>
      </c>
      <c r="G111" s="2" t="s">
        <v>28</v>
      </c>
      <c r="H111" s="2">
        <v>0</v>
      </c>
      <c r="I111" s="1">
        <v>0</v>
      </c>
      <c r="J111" s="3" t="s">
        <v>18</v>
      </c>
      <c r="K111" s="2" t="str">
        <f>J111*282.27</f>
        <v>0</v>
      </c>
      <c r="L111" s="5"/>
    </row>
    <row r="112" spans="1:12" customHeight="1" ht="105" outlineLevel="3">
      <c r="A112" s="1"/>
      <c r="B112" s="1">
        <v>833190</v>
      </c>
      <c r="C112" s="1" t="s">
        <v>423</v>
      </c>
      <c r="D112" s="1" t="s">
        <v>424</v>
      </c>
      <c r="E112" s="2" t="s">
        <v>425</v>
      </c>
      <c r="F112" s="2" t="s">
        <v>426</v>
      </c>
      <c r="G112" s="2" t="s">
        <v>54</v>
      </c>
      <c r="H112" s="2">
        <v>0</v>
      </c>
      <c r="I112" s="1">
        <v>0</v>
      </c>
      <c r="J112" s="3" t="s">
        <v>18</v>
      </c>
      <c r="K112" s="2" t="str">
        <f>J112*322.00</f>
        <v>0</v>
      </c>
      <c r="L112" s="5"/>
    </row>
    <row r="113" spans="1:12" customHeight="1" ht="105" outlineLevel="3">
      <c r="A113" s="1"/>
      <c r="B113" s="1">
        <v>833191</v>
      </c>
      <c r="C113" s="1" t="s">
        <v>427</v>
      </c>
      <c r="D113" s="1" t="s">
        <v>428</v>
      </c>
      <c r="E113" s="2" t="s">
        <v>429</v>
      </c>
      <c r="F113" s="2" t="s">
        <v>430</v>
      </c>
      <c r="G113" s="2" t="s">
        <v>54</v>
      </c>
      <c r="H113" s="2">
        <v>0</v>
      </c>
      <c r="I113" s="1">
        <v>0</v>
      </c>
      <c r="J113" s="3" t="s">
        <v>18</v>
      </c>
      <c r="K113" s="2" t="str">
        <f>J113*432.94</f>
        <v>0</v>
      </c>
      <c r="L113" s="5"/>
    </row>
    <row r="114" spans="1:12" customHeight="1" ht="105" outlineLevel="3">
      <c r="A114" s="1"/>
      <c r="B114" s="1">
        <v>833192</v>
      </c>
      <c r="C114" s="1" t="s">
        <v>431</v>
      </c>
      <c r="D114" s="1" t="s">
        <v>432</v>
      </c>
      <c r="E114" s="2" t="s">
        <v>433</v>
      </c>
      <c r="F114" s="2" t="s">
        <v>434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J114*524.94</f>
        <v>0</v>
      </c>
      <c r="L114" s="5"/>
    </row>
    <row r="115" spans="1:12" customHeight="1" ht="105" outlineLevel="3">
      <c r="A115" s="1"/>
      <c r="B115" s="1">
        <v>837292</v>
      </c>
      <c r="C115" s="1" t="s">
        <v>435</v>
      </c>
      <c r="D115" s="1" t="s">
        <v>436</v>
      </c>
      <c r="E115" s="2" t="s">
        <v>437</v>
      </c>
      <c r="F115" s="2" t="s">
        <v>438</v>
      </c>
      <c r="G115" s="2" t="s">
        <v>28</v>
      </c>
      <c r="H115" s="2">
        <v>0</v>
      </c>
      <c r="I115" s="1">
        <v>0</v>
      </c>
      <c r="J115" s="3" t="s">
        <v>18</v>
      </c>
      <c r="K115" s="2" t="str">
        <f>J115*314.73</f>
        <v>0</v>
      </c>
      <c r="L115" s="5"/>
    </row>
    <row r="116" spans="1:12" customHeight="1" ht="105" outlineLevel="3">
      <c r="A116" s="1"/>
      <c r="B116" s="1">
        <v>873436</v>
      </c>
      <c r="C116" s="1" t="s">
        <v>439</v>
      </c>
      <c r="D116" s="1" t="s">
        <v>440</v>
      </c>
      <c r="E116" s="2" t="s">
        <v>441</v>
      </c>
      <c r="F116" s="2" t="s">
        <v>442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J116*305.76</f>
        <v>0</v>
      </c>
      <c r="L116" s="5"/>
    </row>
    <row r="117" spans="1:12" outlineLevel="1">
      <c r="A117" s="7" t="s">
        <v>443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5"/>
    </row>
    <row r="118" spans="1:12" customHeight="1" ht="105" outlineLevel="3">
      <c r="A118" s="1"/>
      <c r="B118" s="1">
        <v>883265</v>
      </c>
      <c r="C118" s="1" t="s">
        <v>444</v>
      </c>
      <c r="D118" s="1"/>
      <c r="E118" s="2" t="s">
        <v>445</v>
      </c>
      <c r="F118" s="2" t="s">
        <v>446</v>
      </c>
      <c r="G118" s="2" t="s">
        <v>54</v>
      </c>
      <c r="H118" s="2">
        <v>0</v>
      </c>
      <c r="I118" s="1">
        <v>0</v>
      </c>
      <c r="J118" s="3" t="s">
        <v>18</v>
      </c>
      <c r="K118" s="2" t="str">
        <f>J118*340.29</f>
        <v>0</v>
      </c>
      <c r="L118" s="5"/>
    </row>
    <row r="119" spans="1:12" customHeight="1" ht="105" outlineLevel="3">
      <c r="A119" s="1"/>
      <c r="B119" s="1">
        <v>883266</v>
      </c>
      <c r="C119" s="1" t="s">
        <v>447</v>
      </c>
      <c r="D119" s="1"/>
      <c r="E119" s="2" t="s">
        <v>448</v>
      </c>
      <c r="F119" s="2" t="s">
        <v>449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J119*362.52</f>
        <v>0</v>
      </c>
      <c r="L119" s="5"/>
    </row>
    <row r="120" spans="1:12" customHeight="1" ht="105" outlineLevel="3">
      <c r="A120" s="1"/>
      <c r="B120" s="1">
        <v>882885</v>
      </c>
      <c r="C120" s="1" t="s">
        <v>450</v>
      </c>
      <c r="D120" s="1"/>
      <c r="E120" s="2" t="s">
        <v>451</v>
      </c>
      <c r="F120" s="2" t="s">
        <v>452</v>
      </c>
      <c r="G120" s="2" t="s">
        <v>28</v>
      </c>
      <c r="H120" s="2">
        <v>0</v>
      </c>
      <c r="I120" s="1">
        <v>0</v>
      </c>
      <c r="J120" s="3" t="s">
        <v>18</v>
      </c>
      <c r="K120" s="2" t="str">
        <f>J120*256.50</f>
        <v>0</v>
      </c>
      <c r="L120" s="5"/>
    </row>
    <row r="121" spans="1:12" customHeight="1" ht="105" outlineLevel="3">
      <c r="A121" s="1"/>
      <c r="B121" s="1">
        <v>882886</v>
      </c>
      <c r="C121" s="1" t="s">
        <v>453</v>
      </c>
      <c r="D121" s="1"/>
      <c r="E121" s="2" t="s">
        <v>454</v>
      </c>
      <c r="F121" s="2" t="s">
        <v>455</v>
      </c>
      <c r="G121" s="2" t="s">
        <v>45</v>
      </c>
      <c r="H121" s="2">
        <v>0</v>
      </c>
      <c r="I121" s="1">
        <v>0</v>
      </c>
      <c r="J121" s="3" t="s">
        <v>18</v>
      </c>
      <c r="K121" s="2" t="str">
        <f>J121*265.05</f>
        <v>0</v>
      </c>
      <c r="L121" s="5"/>
    </row>
    <row r="122" spans="1:12" customHeight="1" ht="105" outlineLevel="3">
      <c r="A122" s="1"/>
      <c r="B122" s="1">
        <v>883282</v>
      </c>
      <c r="C122" s="1" t="s">
        <v>456</v>
      </c>
      <c r="D122" s="1"/>
      <c r="E122" s="2" t="s">
        <v>451</v>
      </c>
      <c r="F122" s="2" t="s">
        <v>457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J122*345.42</f>
        <v>0</v>
      </c>
      <c r="L122" s="5"/>
    </row>
    <row r="123" spans="1:12" customHeight="1" ht="105" outlineLevel="3">
      <c r="A123" s="1"/>
      <c r="B123" s="1">
        <v>883283</v>
      </c>
      <c r="C123" s="1" t="s">
        <v>458</v>
      </c>
      <c r="D123" s="1"/>
      <c r="E123" s="2" t="s">
        <v>454</v>
      </c>
      <c r="F123" s="2" t="s">
        <v>459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J123*352.26</f>
        <v>0</v>
      </c>
      <c r="L123" s="5"/>
    </row>
    <row r="124" spans="1:12" customHeight="1" ht="105" outlineLevel="3">
      <c r="A124" s="1"/>
      <c r="B124" s="1">
        <v>883284</v>
      </c>
      <c r="C124" s="1" t="s">
        <v>460</v>
      </c>
      <c r="D124" s="1"/>
      <c r="E124" s="2" t="s">
        <v>461</v>
      </c>
      <c r="F124" s="2" t="s">
        <v>462</v>
      </c>
      <c r="G124" s="2" t="s">
        <v>54</v>
      </c>
      <c r="H124" s="2">
        <v>0</v>
      </c>
      <c r="I124" s="1">
        <v>0</v>
      </c>
      <c r="J124" s="3" t="s">
        <v>18</v>
      </c>
      <c r="K124" s="2" t="str">
        <f>J124*395.01</f>
        <v>0</v>
      </c>
      <c r="L124" s="5"/>
    </row>
    <row r="125" spans="1:12" customHeight="1" ht="105" outlineLevel="3">
      <c r="A125" s="1"/>
      <c r="B125" s="1">
        <v>883285</v>
      </c>
      <c r="C125" s="1" t="s">
        <v>463</v>
      </c>
      <c r="D125" s="1"/>
      <c r="E125" s="2" t="s">
        <v>464</v>
      </c>
      <c r="F125" s="2" t="s">
        <v>465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J125*413.82</f>
        <v>0</v>
      </c>
      <c r="L125" s="5"/>
    </row>
    <row r="126" spans="1:12" customHeight="1" ht="105" outlineLevel="3">
      <c r="A126" s="1"/>
      <c r="B126" s="1">
        <v>883286</v>
      </c>
      <c r="C126" s="1" t="s">
        <v>466</v>
      </c>
      <c r="D126" s="1"/>
      <c r="E126" s="2" t="s">
        <v>467</v>
      </c>
      <c r="F126" s="2" t="s">
        <v>468</v>
      </c>
      <c r="G126" s="2" t="s">
        <v>54</v>
      </c>
      <c r="H126" s="2">
        <v>0</v>
      </c>
      <c r="I126" s="1">
        <v>0</v>
      </c>
      <c r="J126" s="3" t="s">
        <v>18</v>
      </c>
      <c r="K126" s="2" t="str">
        <f>J126*538.65</f>
        <v>0</v>
      </c>
      <c r="L126" s="5"/>
    </row>
    <row r="127" spans="1:12" customHeight="1" ht="105" outlineLevel="3">
      <c r="A127" s="1"/>
      <c r="B127" s="1">
        <v>888487</v>
      </c>
      <c r="C127" s="1" t="s">
        <v>469</v>
      </c>
      <c r="D127" s="1"/>
      <c r="E127" s="2" t="s">
        <v>470</v>
      </c>
      <c r="F127" s="2" t="s">
        <v>457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J127*345.42</f>
        <v>0</v>
      </c>
      <c r="L127" s="5"/>
    </row>
    <row r="128" spans="1:12" outlineLevel="1">
      <c r="A128" s="7" t="s">
        <v>471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customHeight="1" ht="105" outlineLevel="3">
      <c r="A129" s="1"/>
      <c r="B129" s="1">
        <v>884237</v>
      </c>
      <c r="C129" s="1" t="s">
        <v>472</v>
      </c>
      <c r="D129" s="1" t="s">
        <v>473</v>
      </c>
      <c r="E129" s="2" t="s">
        <v>474</v>
      </c>
      <c r="F129" s="2" t="s">
        <v>475</v>
      </c>
      <c r="G129" s="2" t="s">
        <v>16</v>
      </c>
      <c r="H129" s="2">
        <v>0</v>
      </c>
      <c r="I129" s="1">
        <v>0</v>
      </c>
      <c r="J129" s="3" t="s">
        <v>18</v>
      </c>
      <c r="K129" s="2" t="str">
        <f>J129*538.08</f>
        <v>0</v>
      </c>
      <c r="L129" s="5"/>
    </row>
    <row r="130" spans="1:12" customHeight="1" ht="105" outlineLevel="3">
      <c r="A130" s="1"/>
      <c r="B130" s="1">
        <v>884238</v>
      </c>
      <c r="C130" s="1" t="s">
        <v>476</v>
      </c>
      <c r="D130" s="1" t="s">
        <v>477</v>
      </c>
      <c r="E130" s="2" t="s">
        <v>478</v>
      </c>
      <c r="F130" s="2" t="s">
        <v>479</v>
      </c>
      <c r="G130" s="2">
        <v>0</v>
      </c>
      <c r="H130" s="2">
        <v>0</v>
      </c>
      <c r="I130" s="1" t="s">
        <v>54</v>
      </c>
      <c r="J130" s="3" t="s">
        <v>18</v>
      </c>
      <c r="K130" s="2" t="str">
        <f>J130*559.51</f>
        <v>0</v>
      </c>
      <c r="L130" s="5"/>
    </row>
    <row r="131" spans="1:12" customHeight="1" ht="105" outlineLevel="3">
      <c r="A131" s="1"/>
      <c r="B131" s="1">
        <v>888634</v>
      </c>
      <c r="C131" s="1" t="s">
        <v>480</v>
      </c>
      <c r="D131" s="1" t="s">
        <v>481</v>
      </c>
      <c r="E131" s="2" t="s">
        <v>482</v>
      </c>
      <c r="F131" s="2" t="s">
        <v>483</v>
      </c>
      <c r="G131" s="2" t="s">
        <v>16</v>
      </c>
      <c r="H131" s="2">
        <v>0</v>
      </c>
      <c r="I131" s="1">
        <v>0</v>
      </c>
      <c r="J131" s="3" t="s">
        <v>18</v>
      </c>
      <c r="K131" s="2" t="str">
        <f>J131*520.30</f>
        <v>0</v>
      </c>
      <c r="L131" s="5"/>
    </row>
    <row r="132" spans="1:12" outlineLevel="1">
      <c r="A132" s="7" t="s">
        <v>484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5"/>
    </row>
    <row r="133" spans="1:12" customHeight="1" ht="105" outlineLevel="3">
      <c r="A133" s="1"/>
      <c r="B133" s="1">
        <v>954559</v>
      </c>
      <c r="C133" s="1" t="s">
        <v>485</v>
      </c>
      <c r="D133" s="1" t="s">
        <v>486</v>
      </c>
      <c r="E133" s="2" t="s">
        <v>487</v>
      </c>
      <c r="F133" s="2" t="s">
        <v>488</v>
      </c>
      <c r="G133" s="2">
        <v>10</v>
      </c>
      <c r="H133" s="2">
        <v>0</v>
      </c>
      <c r="I133" s="1">
        <v>0</v>
      </c>
      <c r="J133" s="3" t="s">
        <v>18</v>
      </c>
      <c r="K133" s="2" t="str">
        <f>J133*256.23</f>
        <v>0</v>
      </c>
      <c r="L133" s="5"/>
    </row>
    <row r="134" spans="1:12" customHeight="1" ht="105" outlineLevel="3">
      <c r="A134" s="1"/>
      <c r="B134" s="1">
        <v>954560</v>
      </c>
      <c r="C134" s="1" t="s">
        <v>489</v>
      </c>
      <c r="D134" s="1" t="s">
        <v>490</v>
      </c>
      <c r="E134" s="2" t="s">
        <v>491</v>
      </c>
      <c r="F134" s="2" t="s">
        <v>492</v>
      </c>
      <c r="G134" s="2">
        <v>9</v>
      </c>
      <c r="H134" s="2">
        <v>0</v>
      </c>
      <c r="I134" s="1">
        <v>0</v>
      </c>
      <c r="J134" s="3" t="s">
        <v>18</v>
      </c>
      <c r="K134" s="2" t="str">
        <f>J134*280.83</f>
        <v>0</v>
      </c>
      <c r="L1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7:K77"/>
    <mergeCell ref="A100:K100"/>
    <mergeCell ref="A103:K103"/>
    <mergeCell ref="A117:K117"/>
    <mergeCell ref="A128:K128"/>
    <mergeCell ref="A132:K1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2026-04-30T01:01:16+03:00</dcterms:created>
  <dcterms:modified xsi:type="dcterms:W3CDTF">2026-04-30T01:01:16+03:00</dcterms:modified>
  <dc:title>Untitled Spreadsheet</dc:title>
  <dc:description/>
  <dc:subject/>
  <cp:keywords/>
  <cp:category/>
</cp:coreProperties>
</file>