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<sst xmlns="http://schemas.openxmlformats.org/spreadsheetml/2006/main" uniqueCount="681">
  <si>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</si>
  <si>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</si>
  <si>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</si>
  <si>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</si>
  <si>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</si>
  <si>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</si>
  <si>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</si>
  <si>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</si>
  <si>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</si>
  <si>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</si>
  <si>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Измерительные приборы</t>
  </si>
  <si>
    <t>Счетчики воды резьбовые (муфтовые)</t>
  </si>
  <si>
    <t>Водосчетчики  VALTEC</t>
  </si>
  <si>
    <t>VLC-1121001</t>
  </si>
  <si>
    <t>VLF-15U</t>
  </si>
  <si>
    <t>ВОДОСЧЕТЧИК  унив., квартирный, до +90^С, 1,5м3, 1/2", 110 мм  (NEW)   (1 /12шт)</t>
  </si>
  <si>
    <t>1 473.00 руб.</t>
  </si>
  <si>
    <t>шт</t>
  </si>
  <si>
    <t>VLC-1121002</t>
  </si>
  <si>
    <t>VLF-15U-L.110</t>
  </si>
  <si>
    <t>ВОДОСЧЕТЧИК унив., квартирный, БЕЗ СГОНОВ до +90^С, 1,5м3, 1/2", 110 мм  (NEW)    (1 /12шт)</t>
  </si>
  <si>
    <t>1 181.00 руб.</t>
  </si>
  <si>
    <t>VLC-1121003</t>
  </si>
  <si>
    <t>VLF-20U</t>
  </si>
  <si>
    <t>Водосчетчик унив., квартирный, до +90^С, 2,5м3, 3/4", 105 мм (NEW)  (1 /10шт)</t>
  </si>
  <si>
    <t>2 733.00 руб.</t>
  </si>
  <si>
    <t>VLC-1121004</t>
  </si>
  <si>
    <t>VLF-15U-L</t>
  </si>
  <si>
    <t>Водосчетчик унив., квартирный, БЕЗ СГОНОВ, до +90^С, 1,5м3, 1/2", 80 мм (NEW)  (1 /12шт)</t>
  </si>
  <si>
    <t>1 135.00 руб.</t>
  </si>
  <si>
    <t>VLC-1121005</t>
  </si>
  <si>
    <t>VLF-15U-I</t>
  </si>
  <si>
    <t>Водосчетчик унив, квартирный, с импульсным выходом, до +90^С, 1,5м3, 1/2", 80 мм (NEW)  (1 /12шт)</t>
  </si>
  <si>
    <t>1 548.00 руб.</t>
  </si>
  <si>
    <t>VLC-1121006</t>
  </si>
  <si>
    <t>VLF-R-IL.80</t>
  </si>
  <si>
    <t>Водосчетчик унив, квартирный, с импульсным выходом, БЕЗ СГОНОВ, до +90^С, 1,5м3, 1/2", 80 мм</t>
  </si>
  <si>
    <t>1 309.00 руб.</t>
  </si>
  <si>
    <t>&gt;100</t>
  </si>
  <si>
    <t>VLC-900102</t>
  </si>
  <si>
    <t>VLF-15U-IL.110</t>
  </si>
  <si>
    <t>Водосчетчик унив, квартирный, с импульсным выходом, БЕЗ СГОНОВ, до +90^С, 1,5м3, 1/2", 110 мм (NEW)</t>
  </si>
  <si>
    <t>1 358.00 руб.</t>
  </si>
  <si>
    <t>&gt;25</t>
  </si>
  <si>
    <t>Водосчетчики ЭКОНОМ</t>
  </si>
  <si>
    <t>KIP-150001</t>
  </si>
  <si>
    <t>СВ110-008</t>
  </si>
  <si>
    <t>ВОДОСЧЕТЧИК универсальный ЭКО НОМ-15-110мм БЕЗ штуцеров (1/20шт)</t>
  </si>
  <si>
    <t>834.35 руб.</t>
  </si>
  <si>
    <t>&gt;5000</t>
  </si>
  <si>
    <t>KIP-150002</t>
  </si>
  <si>
    <t>СВ110-004</t>
  </si>
  <si>
    <t>ВОДОСЧЕТЧИК универсальный ЭКО НОМ-15-110мм + ШТУЦЕРА комплект (1/20шт)</t>
  </si>
  <si>
    <t>1 019.35 руб.</t>
  </si>
  <si>
    <t>KIP-150010</t>
  </si>
  <si>
    <t>СВ20-003</t>
  </si>
  <si>
    <t>Счетчик воды универсальный ЭКО НОМ-20-130мм + ШТУЦЕРА комплект</t>
  </si>
  <si>
    <t>1 900.00 руб.</t>
  </si>
  <si>
    <t>KIP-150011</t>
  </si>
  <si>
    <t>СВ20-004</t>
  </si>
  <si>
    <t>Счетчик воды универсальный импульсный  ЭКО НОМ СВ 20-130мм ДГ+КМЧ-20</t>
  </si>
  <si>
    <t>0.00 руб.</t>
  </si>
  <si>
    <t>KIP-150016</t>
  </si>
  <si>
    <t>СВДЛ25-003</t>
  </si>
  <si>
    <t>Счетчик воды универсальный многоструйный ЭКО НОМ СВ ДЛ-25 (латунь)+КМЧ</t>
  </si>
  <si>
    <t>6 634.80 руб.</t>
  </si>
  <si>
    <t>KIP-150017</t>
  </si>
  <si>
    <t>СВДЛ32-003</t>
  </si>
  <si>
    <t>Счетчик воды универсальный многоструйный ЭКО НОМ СВ ДЛ-32 (латунь)+КМЧ</t>
  </si>
  <si>
    <t>10 508.90 руб.</t>
  </si>
  <si>
    <t>KIP-150018</t>
  </si>
  <si>
    <t>СВДЛ40-003</t>
  </si>
  <si>
    <t>Счетчик воды универсальный многоструйный ЭКО НОМ СВ ДЛ-40 (латунь)+КМЧ</t>
  </si>
  <si>
    <t>14 956.80 руб.</t>
  </si>
  <si>
    <t>KIP-150019</t>
  </si>
  <si>
    <t>СВДЛ50-003</t>
  </si>
  <si>
    <t>Счетчик воды универсальный многоструйный ЭКО НОМ СВ ДЛ-50 (латунь)+КМЧ</t>
  </si>
  <si>
    <t>18 602.90 руб.</t>
  </si>
  <si>
    <t>KIP-150021</t>
  </si>
  <si>
    <t>СВДМ25-003</t>
  </si>
  <si>
    <t>Счетчик воды универсальный многоструйный ЭКО НОМ СВ ДМ-25 (чугун) + КМЧ</t>
  </si>
  <si>
    <t>4 297.80 руб.</t>
  </si>
  <si>
    <t>KIP-150022</t>
  </si>
  <si>
    <t>СВДМ32-004</t>
  </si>
  <si>
    <t>Счетчик воды универсальный многоструйный ЭКО НОМ СВ ДМ-32 (чугун) + КМЧ</t>
  </si>
  <si>
    <t>5 589.80 руб.</t>
  </si>
  <si>
    <t>KIP-150024</t>
  </si>
  <si>
    <t>СВДМ40-003</t>
  </si>
  <si>
    <t>Счетчик воды универсальный многоструйный ЭКО НОМ СВ ДМ-40 (чугун) + КМЧ</t>
  </si>
  <si>
    <t>9 790.70 руб.</t>
  </si>
  <si>
    <t>KIP-150025</t>
  </si>
  <si>
    <t>СВДМ50-003</t>
  </si>
  <si>
    <t>Счетчик воды универсальный многоструйный ЭКО НОМ СВ ДМ-50 (чугун) + КМЧ</t>
  </si>
  <si>
    <t>12 657.80 руб.</t>
  </si>
  <si>
    <t>Водосчетчики МЕТЕР</t>
  </si>
  <si>
    <t>KIP-151100</t>
  </si>
  <si>
    <t>СВУ-15 (Невод)</t>
  </si>
  <si>
    <t>ВОДОСЧЕТЧИК универ. МЕТЕР/БЕТАР СВУ-15  110мм БЕЗ ШТУЦЕРОВ, пр-во Россия (1/20шт)</t>
  </si>
  <si>
    <t>860.25 руб.</t>
  </si>
  <si>
    <t>KIP-151101</t>
  </si>
  <si>
    <t>СВУ-15 с КМЧ (Невод)</t>
  </si>
  <si>
    <t>ВОДОСЧЕТЧИК универ. МЕТЕР/БЕТАР СВУ-15  110мм +ШТУЦЕРА, пр-во Россия (1/20шт)</t>
  </si>
  <si>
    <t>980.00 руб.</t>
  </si>
  <si>
    <t>KIP-151104</t>
  </si>
  <si>
    <t>Водосчетчик МЕТЕР ВК - 25 Г со штуцерами, монтаж длина (260/310мм) (1/6шт)</t>
  </si>
  <si>
    <t>8 149.80 руб.</t>
  </si>
  <si>
    <t>KIP-151105</t>
  </si>
  <si>
    <t>Водосчетчик МЕТЕР ВК - 25 Х со штуцерами, монтаж длина (260/310мм) (1/6шт)</t>
  </si>
  <si>
    <t>7 503.12 руб.</t>
  </si>
  <si>
    <t>KIP-151106</t>
  </si>
  <si>
    <t>Водосчетчик МЕТЕР ВК - 32 Г со штуцерами, монтаж длина (260/310мм) (1/5шт)</t>
  </si>
  <si>
    <t>9 708.36 руб.</t>
  </si>
  <si>
    <t>KIP-151107</t>
  </si>
  <si>
    <t>Водосчетчик МЕТЕР ВК - 32 Х со штуцерами, монтаж длина (260/315мм) (1/5шт)</t>
  </si>
  <si>
    <t>9 126.96 руб.</t>
  </si>
  <si>
    <t>KIP-151108</t>
  </si>
  <si>
    <t>Водосчетчик МЕТЕР ВК - 40 Г со штуцерами, монтаж длина (300/355мм) (1/2шт)</t>
  </si>
  <si>
    <t>13 162.08 руб.</t>
  </si>
  <si>
    <t>KIP-151109</t>
  </si>
  <si>
    <t>Водосчетчик МЕТЕР ВК - 40 Х со штуцерами, монтаж длина (300/355мм) (1/2шт)</t>
  </si>
  <si>
    <t>12 503.16 руб.</t>
  </si>
  <si>
    <t>KIP-151110</t>
  </si>
  <si>
    <t>Водосчетчик МЕТЕР ВК - 50 Г со штуцерами, монтаж длина (300/372мм) (1/2шт)</t>
  </si>
  <si>
    <t>19 416.72 руб.</t>
  </si>
  <si>
    <t>KIP-151111</t>
  </si>
  <si>
    <t>Водосчетчик МЕТЕР ВК - 50 Х со штуцерами, монтаж длина (300/372мм) (1/2шт)</t>
  </si>
  <si>
    <t>19 029.12 руб.</t>
  </si>
  <si>
    <t>KIP-151120</t>
  </si>
  <si>
    <t>СВ-15</t>
  </si>
  <si>
    <t>ВОДОСЧЕТЧИК универсальный Метер СВ-15 110мм БЕЗ ШТУЦЕРОВ (1/20шт)</t>
  </si>
  <si>
    <t>799.80 руб.</t>
  </si>
  <si>
    <t>KIP-151121</t>
  </si>
  <si>
    <t>СВ-15 с КМЧ</t>
  </si>
  <si>
    <t>ВОДОСЧЕТЧИК универсальный Метер СВ-15  110мм +ШТУЦЕРА комплект  (1/20шт)</t>
  </si>
  <si>
    <t>954.00 руб.</t>
  </si>
  <si>
    <t>Водосчетчики НОРМА</t>
  </si>
  <si>
    <t>KIP-130001</t>
  </si>
  <si>
    <t>водосчетчик НОРМА СВКМ-15У универсальный (БЕЗ ШТУЦЕРОВ) (1/20шт)</t>
  </si>
  <si>
    <t>809.25 руб.</t>
  </si>
  <si>
    <t>KIP-130002</t>
  </si>
  <si>
    <t>водосчетчик НОРМА СВКМ-15У универсальный (с штуцерами) (1/20шт)</t>
  </si>
  <si>
    <t>945.75 руб.</t>
  </si>
  <si>
    <t>KIP-130101</t>
  </si>
  <si>
    <t>водосчетчик НОРМА СВКМ-15У универсальный ЧК (с штуцерами) (1/20шт)</t>
  </si>
  <si>
    <t>892.50 руб.</t>
  </si>
  <si>
    <t>KIP-130102</t>
  </si>
  <si>
    <t>водосчетчик НОРМА СВКМ-15У универсальный ЧК (БЕЗ ШТУЦЕРОВ) (1/20шт)</t>
  </si>
  <si>
    <t>735.00 руб.</t>
  </si>
  <si>
    <t>Водосчетчики DUX</t>
  </si>
  <si>
    <t>KIP-150051</t>
  </si>
  <si>
    <t>СВ-15-110 с КМЧ</t>
  </si>
  <si>
    <t>ВОДОСЧЕТЧИК универсальный DUX СВ-15-110мм + ШТУЦЕРА комплект (1/20шт)</t>
  </si>
  <si>
    <t>1 102.00 руб.</t>
  </si>
  <si>
    <t>&gt;50</t>
  </si>
  <si>
    <t>&gt;1000</t>
  </si>
  <si>
    <t>KIP-150052</t>
  </si>
  <si>
    <t>СВ-15-110</t>
  </si>
  <si>
    <t>ВОДОСЧЕТЧИК универсальный DUX СВ-15-110мм БЕЗ штуцеров (1/20шт)</t>
  </si>
  <si>
    <t>902.00 руб.</t>
  </si>
  <si>
    <t>Манометры и комплектующие</t>
  </si>
  <si>
    <t>Манометры VIEIR</t>
  </si>
  <si>
    <t>KIP-240001</t>
  </si>
  <si>
    <t>YLA6</t>
  </si>
  <si>
    <t>Манометр радиальный 1/4 нижнее подключ  6 бар VR (1/100шт)</t>
  </si>
  <si>
    <t>179.99 руб.</t>
  </si>
  <si>
    <t>KIP-240002</t>
  </si>
  <si>
    <t>YLA10</t>
  </si>
  <si>
    <t>Манометр радиальный 1/4 нижнее подключ 10 бар VR (1/100шт)</t>
  </si>
  <si>
    <t>KIP-240003</t>
  </si>
  <si>
    <t>YLA16</t>
  </si>
  <si>
    <t>Манометр радиальный 1/4  нижнее подключ 16 бар VR (1/100шт)</t>
  </si>
  <si>
    <t>KIP-240004</t>
  </si>
  <si>
    <t>YLB6</t>
  </si>
  <si>
    <t>Манометр аксиальный 1/4 подключ сзади  6 бар VR (1/100шт)</t>
  </si>
  <si>
    <t>185.94 руб.</t>
  </si>
  <si>
    <t>KIP-240005</t>
  </si>
  <si>
    <t>YLB10</t>
  </si>
  <si>
    <t>Манометр аксиальный 1/4 подключ сзади 10 бар VR (1/100шт)</t>
  </si>
  <si>
    <t>KIP-240006</t>
  </si>
  <si>
    <t>YLB16</t>
  </si>
  <si>
    <t>Манометр аксиальный 1/4 подключ сзади 16 бар VR (1/100шт)</t>
  </si>
  <si>
    <t>KIP-240007</t>
  </si>
  <si>
    <t>YL20</t>
  </si>
  <si>
    <t>Манометр с верхним 1/4 подключением VIEIR 1/4 (1/100шт)</t>
  </si>
  <si>
    <t>251.39 руб.</t>
  </si>
  <si>
    <t>Манометры Росма</t>
  </si>
  <si>
    <t>VLC-1131001</t>
  </si>
  <si>
    <t>TM-510P.0406</t>
  </si>
  <si>
    <t>Манометр TM-510P Ду 100 с нижним подключением (150°) 1/2", 0-6 бар</t>
  </si>
  <si>
    <t>1 095.00 руб.</t>
  </si>
  <si>
    <t>VLC-1131002</t>
  </si>
  <si>
    <t>TM-510P.0410</t>
  </si>
  <si>
    <t>Манометр TM-510P Ду 100 с нижним подключением (150°) 1/2", 0-10 бар</t>
  </si>
  <si>
    <t>VLC-1131003</t>
  </si>
  <si>
    <t>TM-510P.0416</t>
  </si>
  <si>
    <t>Манометр TM-510P Ду 100 с нижним подключением (150°) 1/2", 0-16 бар</t>
  </si>
  <si>
    <t>VLC-1131004</t>
  </si>
  <si>
    <t>TM-310P.0204</t>
  </si>
  <si>
    <t>Манометр TM-310P Dy 63 с нижним подключением 1/4", 0-4 бар</t>
  </si>
  <si>
    <t>572.00 руб.</t>
  </si>
  <si>
    <t>VLC-1131005</t>
  </si>
  <si>
    <t>TM-310P.0206</t>
  </si>
  <si>
    <t>Манометр TM-310P Dy 63 с нижним подключением 1/4", 0-6 бар</t>
  </si>
  <si>
    <t>&gt;500</t>
  </si>
  <si>
    <t>VLC-1131006</t>
  </si>
  <si>
    <t>TM-310P.0210</t>
  </si>
  <si>
    <t>Манометр TM-310P Dy 63 с нижним подключением 1/4", 0-10 бар</t>
  </si>
  <si>
    <t>VLC-1131007</t>
  </si>
  <si>
    <t>TM-310P.0216</t>
  </si>
  <si>
    <t>Манометр TM-310P Dy 63 с нижним подключением 1/4", 0-16 бар</t>
  </si>
  <si>
    <t>588.00 руб.</t>
  </si>
  <si>
    <t>VLC-1131008</t>
  </si>
  <si>
    <t>TM-310T.0204</t>
  </si>
  <si>
    <t>Манометр TM310T Dy 63 с задним подключением 1/4", 0-4 бар</t>
  </si>
  <si>
    <t>VLC-1131009</t>
  </si>
  <si>
    <t>TM-310T.0206</t>
  </si>
  <si>
    <t>Манометр TM310T Dy 63 с задним подключением 1/4", 0-6 бар</t>
  </si>
  <si>
    <t>VLC-1131010</t>
  </si>
  <si>
    <t>TM-310T.0210</t>
  </si>
  <si>
    <t>Манометр TM310T Dy 63 с задним подключением 1/4", 0-10 бар</t>
  </si>
  <si>
    <t>VLC-1131011</t>
  </si>
  <si>
    <t>TM-310T.0216</t>
  </si>
  <si>
    <t>Манометр TM310T Dy 63 с задним подключением 1/4", 0-16 бар</t>
  </si>
  <si>
    <t>Краны и оборудования для манометров</t>
  </si>
  <si>
    <t>KIP-210001</t>
  </si>
  <si>
    <t>кран для манометра Ду 15 (11Б18/38бк) М20*1,5</t>
  </si>
  <si>
    <t>372.13 руб.</t>
  </si>
  <si>
    <t>KIP-210002</t>
  </si>
  <si>
    <t>кран для манометра Ду 15 (11Б27п(м)1) G1/2хG1/2</t>
  </si>
  <si>
    <t>KIP-210003</t>
  </si>
  <si>
    <t>кран для манометра Ду 15 (11Б27п(м)1) G1/2хМ20*1,5</t>
  </si>
  <si>
    <t>KIP-210004</t>
  </si>
  <si>
    <t>кран для манометра Ду 15 (11Б38бк) с площадкой</t>
  </si>
  <si>
    <t>520.03 руб.</t>
  </si>
  <si>
    <t>KIP-210005</t>
  </si>
  <si>
    <t>кран для манометра Ду 15 с ручкой (11Б18/38бк)</t>
  </si>
  <si>
    <t>477.19 руб.</t>
  </si>
  <si>
    <t>KIP-210006</t>
  </si>
  <si>
    <t>Переходник для манометра на метрическую резьбу М12 * М20</t>
  </si>
  <si>
    <t>130.56 руб.</t>
  </si>
  <si>
    <t>KIP-210007</t>
  </si>
  <si>
    <t>Переходник для манометра на трубную резьбу M20*G1/2</t>
  </si>
  <si>
    <t>137.53 руб.</t>
  </si>
  <si>
    <t>KIP-210008</t>
  </si>
  <si>
    <t>Переходник для манометра на трубную резьбу М12 * G1/2</t>
  </si>
  <si>
    <t>KIP-210009</t>
  </si>
  <si>
    <t>трубка демпферная ПРЯМАЯ для манометра М20*1,5/G1/2</t>
  </si>
  <si>
    <t>806.50 руб.</t>
  </si>
  <si>
    <t>KIP-210010</t>
  </si>
  <si>
    <t>трубка демпферная УГЛОВАЯ для манометра М20*1,5/G1/2</t>
  </si>
  <si>
    <t>804.61 руб.</t>
  </si>
  <si>
    <t>VLC-900122</t>
  </si>
  <si>
    <t>OR.1807.02</t>
  </si>
  <si>
    <t>Кран для маном. трехход.  1/4"</t>
  </si>
  <si>
    <t>1 506.00 руб.</t>
  </si>
  <si>
    <t>VLC-900123</t>
  </si>
  <si>
    <t>OR.1807.04</t>
  </si>
  <si>
    <t>Кран для маном. трехход.  1/2"</t>
  </si>
  <si>
    <t>1 892.00 руб.</t>
  </si>
  <si>
    <t>VLC-900124</t>
  </si>
  <si>
    <t>OR.1808.04</t>
  </si>
  <si>
    <t>Кран для маном. трехход. с фланцем 1/2"</t>
  </si>
  <si>
    <t>2 333.00 руб.</t>
  </si>
  <si>
    <t>&gt;10</t>
  </si>
  <si>
    <t>VLC-900125</t>
  </si>
  <si>
    <t>OR.1808.02</t>
  </si>
  <si>
    <t>Кран для маном. трехход. с фланцем 1/4"</t>
  </si>
  <si>
    <t>2 046.00 руб.</t>
  </si>
  <si>
    <t>VLC-900126</t>
  </si>
  <si>
    <t>OR.1809.04</t>
  </si>
  <si>
    <t>Демпферная трубка 1/2"</t>
  </si>
  <si>
    <t>1 492.00 руб.</t>
  </si>
  <si>
    <t>VLC-900128</t>
  </si>
  <si>
    <t>VT.1807.RG.04</t>
  </si>
  <si>
    <t>Кран для манометра трехходовой 1/2"</t>
  </si>
  <si>
    <t>1 519.00 руб.</t>
  </si>
  <si>
    <t>VLC-900129</t>
  </si>
  <si>
    <t>VT.1808.RG.04</t>
  </si>
  <si>
    <t>Кран для манометра трехходовой с фланцем 1/2"</t>
  </si>
  <si>
    <t>2 082.00 руб.</t>
  </si>
  <si>
    <t>VLC-900130</t>
  </si>
  <si>
    <t>VT.1809.RN.04</t>
  </si>
  <si>
    <t>1 236.00 руб.</t>
  </si>
  <si>
    <t>Манометры Экомера</t>
  </si>
  <si>
    <t>KIP-250001</t>
  </si>
  <si>
    <t>МД02-100-G-1МПа-ЭИ</t>
  </si>
  <si>
    <t>Манометр Экомера МД02-100мм 0-10 бар нижнее подключение  G1/2</t>
  </si>
  <si>
    <t>702.00 руб.</t>
  </si>
  <si>
    <t>KIP-250002</t>
  </si>
  <si>
    <t>МД02-100-G-1,6МПа-ЭИ</t>
  </si>
  <si>
    <t>Манометр Экомера МД02-100мм 0-16 бар нижнее подключение G1/2</t>
  </si>
  <si>
    <t>KIP-250003</t>
  </si>
  <si>
    <t>МД02-100-G-0,6МПа-ЭИ</t>
  </si>
  <si>
    <t>Манометр Экомера МД02-100мм 0-6 бар нижнее подключение G1/2</t>
  </si>
  <si>
    <t>KIP-250004</t>
  </si>
  <si>
    <t>МД02-100-G-2,5МПа-ЭИ</t>
  </si>
  <si>
    <t xml:space="preserve">Манометр Экомера МД02-100мм 0-25 бар нижнее подключение G1/2 </t>
  </si>
  <si>
    <t>KIP-250005</t>
  </si>
  <si>
    <t>Манометр Экомера МД02-100мм 0-6 бар нижнее подключение 20х1,5</t>
  </si>
  <si>
    <t>KIP-250006</t>
  </si>
  <si>
    <t>Манометр Экомера МД02-100мм 0-10 бар нижнее подключение 20х1,5</t>
  </si>
  <si>
    <t>KIP-250007</t>
  </si>
  <si>
    <t>Манометр Экомера МД02-100мм 0-16 бар нижнее подключение 20х1,5</t>
  </si>
  <si>
    <t>KIP-250008</t>
  </si>
  <si>
    <t>Манометр Экомера МД02-63мм 0-6 бар нижнее подключение G1/4</t>
  </si>
  <si>
    <t>401.40 руб.</t>
  </si>
  <si>
    <t>KIP-250009</t>
  </si>
  <si>
    <t>Манометр Экомера МД02-63мм 0-10 бар нижнее подключение G1/4</t>
  </si>
  <si>
    <t>KIP-250010</t>
  </si>
  <si>
    <t>Манометр Экомера МД02-63мм 0-16 бар нижнее подключение G1/4</t>
  </si>
  <si>
    <t>KIP-250011</t>
  </si>
  <si>
    <t>Манометр Экомера МД02-63мм 0-6 бар заднее подключение G1/4</t>
  </si>
  <si>
    <t>KIP-250012</t>
  </si>
  <si>
    <t>Манометр Экомера МД02-63мм 0-10 бар заднее подключение G1/4</t>
  </si>
  <si>
    <t>KIP-250013</t>
  </si>
  <si>
    <t>Манометр Экомера МД02-63мм 0-16 бар заднее подключение G1/4</t>
  </si>
  <si>
    <t>Манометры МЕТЕР</t>
  </si>
  <si>
    <t>KIP-270029</t>
  </si>
  <si>
    <t>Манометр ДМ-02, Ду 63, ниж подключ 0-6 бар, трубная резьба  G1/4 (аналог Росма TM-310P.0206)</t>
  </si>
  <si>
    <t>448.56 руб.</t>
  </si>
  <si>
    <t>KIP-270050</t>
  </si>
  <si>
    <t xml:space="preserve">Манометр ДМ-02, Ду 100, ниж подключение, 0-10 бар, трубная резьба G1/2 (аналог Росма TM-510P.0410) </t>
  </si>
  <si>
    <t>1 011.50 руб.</t>
  </si>
  <si>
    <t>KIP-270052</t>
  </si>
  <si>
    <t>Манометр ДМ-02, Ду 100 ниж подключение, 0-16 бар, трубная резьба G1/2 (аналог Росма TM-510P.0416)</t>
  </si>
  <si>
    <t>KIP-270055</t>
  </si>
  <si>
    <t xml:space="preserve">Манометр ДМ-02, Ду 100 ниж подключение, 0-25 бар, трубная резьба G1/2 </t>
  </si>
  <si>
    <t>889.08 руб.</t>
  </si>
  <si>
    <t>KIP-270057</t>
  </si>
  <si>
    <t>Манометр ДМ-02, Ду 100 ниж подключение, 0-6 бар, трубная резьба G1/2 (аналог Росма TM-510P.0406)</t>
  </si>
  <si>
    <t>Манометры ZEGOR</t>
  </si>
  <si>
    <t>ZGR-000109</t>
  </si>
  <si>
    <t>YB-V6</t>
  </si>
  <si>
    <t>Манометр радиальный (низ) до 6 бар, сталь, диаметр 40 мм, резьба 1/4" (1/200шт)</t>
  </si>
  <si>
    <t>226.56 руб.</t>
  </si>
  <si>
    <t>ZGR-000110</t>
  </si>
  <si>
    <t>YB-V12</t>
  </si>
  <si>
    <t>Манометр радиальный (низ) до 12 бар, сталь, диаметр 50 мм, резьба 1/4" (1/200шт)</t>
  </si>
  <si>
    <t>250.23 руб.</t>
  </si>
  <si>
    <t>ZGR-000111</t>
  </si>
  <si>
    <t>YB-H12</t>
  </si>
  <si>
    <t>Манометр аксиальный (зад) до 12 бар, сталь, диаметр 50 мм, резьба 1/4" (1/200шт)</t>
  </si>
  <si>
    <t>263.11 руб.</t>
  </si>
  <si>
    <t>ZGR-000125</t>
  </si>
  <si>
    <t>YB-H6</t>
  </si>
  <si>
    <t>Манометр аксиальный (зад) до 6 бар, сталь, диаметр 40 мм, резьба 1/4" (1/200шт)</t>
  </si>
  <si>
    <t>243.37 руб.</t>
  </si>
  <si>
    <t>Манометры VALTEC</t>
  </si>
  <si>
    <t>VLC-1131012</t>
  </si>
  <si>
    <t>VT.TM40.D.01</t>
  </si>
  <si>
    <t>Манометр VT.TM40 Dy 40 с нижним подключением 1/8",  0-10 бар (для подпиточного клапана)</t>
  </si>
  <si>
    <t>405.00 руб.</t>
  </si>
  <si>
    <t>VLC-1131013</t>
  </si>
  <si>
    <t>VT.TM50.D.02</t>
  </si>
  <si>
    <t>Манометр VT.TM50 Dy 50 с нижним подключением 1/4", 0-10 бар (для  самоочищающегося фильтра)</t>
  </si>
  <si>
    <t>545.00 руб.</t>
  </si>
  <si>
    <t>VLC-1131014</t>
  </si>
  <si>
    <t>VT.TM40.VC.02</t>
  </si>
  <si>
    <t>Манометр Ду 40 с верхним подключением , 1/4", 0-6 бар (для редуктора давления)</t>
  </si>
  <si>
    <t>513.00 руб.</t>
  </si>
  <si>
    <t>VLC-1144015</t>
  </si>
  <si>
    <t>VT.088.0.R</t>
  </si>
  <si>
    <t>Манометр для редуктора VT.088.N (1 /100шт)</t>
  </si>
  <si>
    <t>311.00 руб.</t>
  </si>
  <si>
    <t>VLC-900951</t>
  </si>
  <si>
    <t>VT.TM40.DC.01</t>
  </si>
  <si>
    <t>Манометр-индикатор с нижним радиальным подключением; 40мм; 0…6 бар; 1/8"</t>
  </si>
  <si>
    <t>442.00 руб.</t>
  </si>
  <si>
    <t>VLC-900952</t>
  </si>
  <si>
    <t>VT.TM40.DF.01</t>
  </si>
  <si>
    <t>Манометр-индикатор с нижним радиальным подключением; 40мм; 0…4 бар; 1/8"</t>
  </si>
  <si>
    <t>VLC-900953</t>
  </si>
  <si>
    <t>VT.TM40.T.01</t>
  </si>
  <si>
    <t>Манометр-индикатор с осевым подключением; 40мм; 0…10 бар; 1/8"</t>
  </si>
  <si>
    <t>VLC-900954</t>
  </si>
  <si>
    <t>VT.TM40.TC.01</t>
  </si>
  <si>
    <t>Манометр-индикатор с осевым подключением; 40мм; 0…6 бар; 1/8"</t>
  </si>
  <si>
    <t>VLC-900955</t>
  </si>
  <si>
    <t>VT.TM40.TF.01</t>
  </si>
  <si>
    <t>Манометр-индикатор с осевым подключением; 40мм; 0…4 бар; 1/8"</t>
  </si>
  <si>
    <t>VLC-900956</t>
  </si>
  <si>
    <t>VT.TM50.DC.02</t>
  </si>
  <si>
    <t>Манометр-индикатор с нижним радиальным подключением; 50мм; 0…6 бар; 1/4"</t>
  </si>
  <si>
    <t>515.00 руб.</t>
  </si>
  <si>
    <t>VLC-900957</t>
  </si>
  <si>
    <t>VT.TM50.DF.02</t>
  </si>
  <si>
    <t>Манометр-индикатор с нижним радиальным подключением; 50мм; 0…4 бар; 1/4"</t>
  </si>
  <si>
    <t>VLC-900958</t>
  </si>
  <si>
    <t>VT.TM50.T.02</t>
  </si>
  <si>
    <t>Манометр-индикатор с осевым подключением; 50мм; 0…10 бар; 1/4"</t>
  </si>
  <si>
    <t>VLC-900959</t>
  </si>
  <si>
    <t>VT.TM50.TC.02</t>
  </si>
  <si>
    <t>Манометр-индикатор с осевым подключением; 50мм; 0…6 бар; 1/4"</t>
  </si>
  <si>
    <t>VLC-900960</t>
  </si>
  <si>
    <t>VT.TM50.TF.02</t>
  </si>
  <si>
    <t>Манометр-индикатор с осевым подключением; 50мм; 0…4 бар; 1/4"</t>
  </si>
  <si>
    <t>Термометры</t>
  </si>
  <si>
    <t>Термометры VIEIR</t>
  </si>
  <si>
    <t>KIP-320001</t>
  </si>
  <si>
    <t>YL17</t>
  </si>
  <si>
    <t>Термометр накладной с пружиной 0-120"С VR (1/100шт)</t>
  </si>
  <si>
    <t>252.88 руб.</t>
  </si>
  <si>
    <t>KIP-320002</t>
  </si>
  <si>
    <t>YL18</t>
  </si>
  <si>
    <t>Термометр с гильзой 0-120"С , d 63, зад подключение 1/2 (1/100шт)</t>
  </si>
  <si>
    <t>290.06 руб.</t>
  </si>
  <si>
    <t>KIP-320003</t>
  </si>
  <si>
    <t>YL19</t>
  </si>
  <si>
    <t>Термометр 0-120 биметаллический d 40мм, зад подключение 1/4, с погружной гильзой  ViEiR  (1/100шт)</t>
  </si>
  <si>
    <t>238.00 руб.</t>
  </si>
  <si>
    <t>VER-001403</t>
  </si>
  <si>
    <t>YL18-C</t>
  </si>
  <si>
    <t>Термометр с гильзой 0-120"С, синий (100/1шт)</t>
  </si>
  <si>
    <t>303.45 руб.</t>
  </si>
  <si>
    <t>VER-001404</t>
  </si>
  <si>
    <t>YL18-K</t>
  </si>
  <si>
    <t>Термометр с гильзой 0-120"С, красный (100/1шт)</t>
  </si>
  <si>
    <t>Термометры Росма</t>
  </si>
  <si>
    <t>VLC-900106</t>
  </si>
  <si>
    <t>БТ-51-120</t>
  </si>
  <si>
    <t>Термометр БT-51 Dy 100 с задн. подкл., 1/2" 0-120*  (L=64мм, кл. точн. 1,5)</t>
  </si>
  <si>
    <t>1 175.00 руб.</t>
  </si>
  <si>
    <t>VLC-900107</t>
  </si>
  <si>
    <t>БТ-31</t>
  </si>
  <si>
    <t>Термометр БТ-31 Dy 63 с задн. подкл., 1/2" 0-120*  (L=46мм, кл. точн. 2,5)</t>
  </si>
  <si>
    <t>714.00 руб.</t>
  </si>
  <si>
    <t>VLC-900108</t>
  </si>
  <si>
    <t>БT-31</t>
  </si>
  <si>
    <t>Термометр БТ-31 Dy 63 с задн. подкл., 1/2" 0-160*  (L=46мм, кл. точн. 2,5)</t>
  </si>
  <si>
    <t>VLC-900109</t>
  </si>
  <si>
    <t>БТ-30</t>
  </si>
  <si>
    <t>Термометр БТ-30 Dy 63 накладной, 1/2" 0-120* (кл. точн. 2,5)</t>
  </si>
  <si>
    <t>467.00 руб.</t>
  </si>
  <si>
    <t>VLC-900110</t>
  </si>
  <si>
    <t>БТ-30-150</t>
  </si>
  <si>
    <t>Термометр БT-30 Dy 63 накладной, 0-150* (кл. точн. 2,5)</t>
  </si>
  <si>
    <t>Термометры МЕТЕР</t>
  </si>
  <si>
    <t>KIP-350003</t>
  </si>
  <si>
    <t>Термометр ТБ-63, Ду-63, диап. 0..120 С, шток 40мм, кл.2,5, зад подключ G1/2 (аналог Росма БТ-31)</t>
  </si>
  <si>
    <t>553.16 руб.</t>
  </si>
  <si>
    <t>KIP-350005</t>
  </si>
  <si>
    <t>Термометр ТБ-63, Ду-63, диапазон 0..120 С, шток 60мм, кл.2,5 зад подключ G1/2</t>
  </si>
  <si>
    <t>615.52 руб.</t>
  </si>
  <si>
    <t>KIP-350009</t>
  </si>
  <si>
    <t>Термометр ТБ-63, Ду-63, диап. 0..160 С, шток 40мм, кл.2,5, зад подключ G1/2 (аналог Росма БТ-31)</t>
  </si>
  <si>
    <t>KIP-350020</t>
  </si>
  <si>
    <t>Термометр ТБ-80, Ду-80, диапазон 0..120 С, шток 60мм, кл.1,5 , зад подключ G1/2</t>
  </si>
  <si>
    <t>794.54 руб.</t>
  </si>
  <si>
    <t>KIP-350021</t>
  </si>
  <si>
    <t>Термометр ТБ-80, Ду-80, диапазон 0..120 С, шток 80мм, кл.1,5 зад подключ G1/2</t>
  </si>
  <si>
    <t>854.89 руб.</t>
  </si>
  <si>
    <t>KIP-350037</t>
  </si>
  <si>
    <t>Термометр ТБ-100, Ду-100, диап 0..120 С, шток 60мм, кл.1,5 зад подключ G1/2 (аналог Росма БТ-51)</t>
  </si>
  <si>
    <t>868.97 руб.</t>
  </si>
  <si>
    <t>KIP-350039</t>
  </si>
  <si>
    <t>Термометр ТБ-100, Ду-100, диап 0..160 С, шток 100мм, кл.1,5 зад подключ G1/2 (аналог Росма БТ-51)</t>
  </si>
  <si>
    <t>1 011.78 руб.</t>
  </si>
  <si>
    <t>Термометры ЭКОМЕРА</t>
  </si>
  <si>
    <t>KIP-250014</t>
  </si>
  <si>
    <t>БТ-1-63-120C-L40</t>
  </si>
  <si>
    <t>Термометр биметалл Экомера БТ-1-63мм 0-120*С, L=40, заднее (осевое) подключение</t>
  </si>
  <si>
    <t>588.60 руб.</t>
  </si>
  <si>
    <t>KIP-250015</t>
  </si>
  <si>
    <t>БТ-1-63-160C-L40</t>
  </si>
  <si>
    <t>Термометр биметалл Экомера БТ-1-63мм 0-160*С, L=40, заднее (осевое) подключение</t>
  </si>
  <si>
    <t>KIP-250016</t>
  </si>
  <si>
    <t>БТ-1-63-120C-L60</t>
  </si>
  <si>
    <t>Термометр биметалл Экомера БТ-1-63мм 0-120*С, L=60, заднее (осевое) подключение</t>
  </si>
  <si>
    <t>624.60 руб.</t>
  </si>
  <si>
    <t>KIP-250017</t>
  </si>
  <si>
    <t>БТ-1-80-120C-L60</t>
  </si>
  <si>
    <t>Термометр биметалл Экомера БТ-1-80мм 0-120*С, L=60, заднее (осевое) подключение</t>
  </si>
  <si>
    <t>811.80 руб.</t>
  </si>
  <si>
    <t>KIP-250018</t>
  </si>
  <si>
    <t>БТ-1-80-120C-L80</t>
  </si>
  <si>
    <t>Термометр биметалл Экомера БТ-1-80мм 0-120*С, L=80, заднее (осевое) подключение</t>
  </si>
  <si>
    <t>901.80 руб.</t>
  </si>
  <si>
    <t>Термоманометры</t>
  </si>
  <si>
    <t>Термоманометры VIEIR</t>
  </si>
  <si>
    <t>KIP-430001</t>
  </si>
  <si>
    <t>YE6</t>
  </si>
  <si>
    <t>Термоманометр (вертикал.)  6 БАР  ViEiR (50/1шт)</t>
  </si>
  <si>
    <t>578.64 руб.</t>
  </si>
  <si>
    <t>KIP-430002</t>
  </si>
  <si>
    <t>YE10</t>
  </si>
  <si>
    <t>Термоманометр (вертикал.) 10 БАР  ViEiR (50/1шт)</t>
  </si>
  <si>
    <t>KIP-430003</t>
  </si>
  <si>
    <t>YF6</t>
  </si>
  <si>
    <t>Термоманометр (горизонт.)  6 БАР  ViEiR (50/1шт)</t>
  </si>
  <si>
    <t>605.41 руб.</t>
  </si>
  <si>
    <t>KIP-430004</t>
  </si>
  <si>
    <t>YF10</t>
  </si>
  <si>
    <t>Термоманометр (горизонт.)  10 БАР  ViEiR (50/1шт)</t>
  </si>
  <si>
    <t>Термоманометры Росма</t>
  </si>
  <si>
    <t>VLC-1133001</t>
  </si>
  <si>
    <t>ТМТБ-31Р.0406120</t>
  </si>
  <si>
    <t>Термоманометр ТМТБ-31Р Dy 80 с нижним подключением 1/2", 6 бар 0-120*</t>
  </si>
  <si>
    <t>2 105.00 руб.</t>
  </si>
  <si>
    <t>VLC-1133002</t>
  </si>
  <si>
    <t>ТМТБ-31Т.0406120</t>
  </si>
  <si>
    <t>Термоманометр ТМТБ-31Т Dy 80  с задним подключением 1/2", 6 бар 0-120*</t>
  </si>
  <si>
    <t>1 679.00 руб.</t>
  </si>
  <si>
    <t>VLC-1133003</t>
  </si>
  <si>
    <t>ТМТБ-31P.0410120</t>
  </si>
  <si>
    <t>Термоманометр ТМТБ-31P Dy 80  с нижним подключением 1/2", 10 бар 0-120*</t>
  </si>
  <si>
    <t>VLC-1133004</t>
  </si>
  <si>
    <t>ТМТБ-31P.0406150</t>
  </si>
  <si>
    <t>Термоманометр ТМТБ-31P Dy 80  с нижним подключением 1/2", 6 бар 0-150*</t>
  </si>
  <si>
    <t>VLC-1133005</t>
  </si>
  <si>
    <t>ТМТБ-31P.0410150</t>
  </si>
  <si>
    <t>Термоманометр ТМТБ-31P Dy 80  с нижним подключением 1/2", 10 бар 0-150*</t>
  </si>
  <si>
    <t>VLC-1133006</t>
  </si>
  <si>
    <t>ТМТБ-31T.0410120</t>
  </si>
  <si>
    <t>Термоманометр ТМТБ-31T Dy 80 с задним подключением 1/2", 10 бар 0-120*</t>
  </si>
  <si>
    <t>VLC-1133007</t>
  </si>
  <si>
    <t>ТМТБ-31T.0406150</t>
  </si>
  <si>
    <t>Термоманометр ТМТБ-31T Dy 80 с задним подключением 1/2", 6 бар 0-150*</t>
  </si>
  <si>
    <t>VLC-1133008</t>
  </si>
  <si>
    <t>ТМТБ-31T.0410150</t>
  </si>
  <si>
    <t>Термоманометр ТМТБ-31T Dy 80 с задним подключением 1/2", 10 бар 0-150*</t>
  </si>
  <si>
    <t>VLC-1133009</t>
  </si>
  <si>
    <t>ТМТБ-41P.0406120</t>
  </si>
  <si>
    <t>Термоманометр ТМТБ-41P Dy 100 с нижним подключением 1/2", 6 бар 0-120*</t>
  </si>
  <si>
    <t>2 263.00 руб.</t>
  </si>
  <si>
    <t>VLC-1133010</t>
  </si>
  <si>
    <t>ТМТБ-41Р.0410150</t>
  </si>
  <si>
    <t>Термоманометр ТМТБ-41Р Dy 100 с нижним подключением 1/2", 10 бар 0-150*</t>
  </si>
  <si>
    <t>VLC-1133011</t>
  </si>
  <si>
    <t>ТМТБ-41T.0406120</t>
  </si>
  <si>
    <t>Термоманометр ТМТБ-41T Dy 100 с задним подключением 1/2", 6 бар 0-120*</t>
  </si>
  <si>
    <t>1 797.00 руб.</t>
  </si>
  <si>
    <t>VLC-1133012</t>
  </si>
  <si>
    <t>ТМТБ-41Т.0410150</t>
  </si>
  <si>
    <t>Термоманометр ТМТБ-41Т Dy 100 с задним подключением 1/2", 10 бар 0-150*</t>
  </si>
  <si>
    <t>VLC-1133013</t>
  </si>
  <si>
    <t>ТМТБ-41Т.0406150</t>
  </si>
  <si>
    <t>Термоманометр ТМТБ-41Т Dy 100 с задним подключением 1/2", 6 бар 0-150*</t>
  </si>
  <si>
    <t>VLC-1133014</t>
  </si>
  <si>
    <t>ТМТБ-41Т.0410120</t>
  </si>
  <si>
    <t>Термоманометр ТМТБ-41Т Dy 100 с задним подключением 1/2", 10 бар 0-120*</t>
  </si>
  <si>
    <t>Термоманометры E-LINE</t>
  </si>
  <si>
    <t>ELT-101006</t>
  </si>
  <si>
    <t>Термоманометр 6bar, 80mm (1/60)</t>
  </si>
  <si>
    <t>510.00 руб.</t>
  </si>
  <si>
    <t>ELT-101007</t>
  </si>
  <si>
    <t>Термоманометр 10bar, 80mm (1/60)</t>
  </si>
  <si>
    <t>Комплектующие для тепло и водосчетчиков</t>
  </si>
  <si>
    <t>KIP-130019</t>
  </si>
  <si>
    <t>VRS - K</t>
  </si>
  <si>
    <t>комплект латунных штуцеров (2шт) с накидкой гайкой для подключения водосчетчика</t>
  </si>
  <si>
    <t>200.00 руб.</t>
  </si>
  <si>
    <t>ком</t>
  </si>
  <si>
    <t>KIP-130103</t>
  </si>
  <si>
    <t>VRS - S</t>
  </si>
  <si>
    <t>комплект стальных штуцеров (2шт) с накидкой гайкой для подключения водосчетчика</t>
  </si>
  <si>
    <t>250.00 руб.</t>
  </si>
  <si>
    <t>VLC-1121007</t>
  </si>
  <si>
    <t>VT.KIT.5.0</t>
  </si>
  <si>
    <t>Набор №5. Кольца уплотнительные паранитовые, для сгонов к счетчикам (упаковка 4 шт).</t>
  </si>
  <si>
    <t>48.00 руб.</t>
  </si>
  <si>
    <t>VLC-900101</t>
  </si>
  <si>
    <t>VT.141.0.04</t>
  </si>
  <si>
    <t>Обратный клапан для водосчетчика (под сгон) ½”</t>
  </si>
  <si>
    <t>46.00 руб.</t>
  </si>
  <si>
    <t>Счетчики тепла</t>
  </si>
  <si>
    <t>Теплосчетчики VALTEC</t>
  </si>
  <si>
    <t>Теплосчетчики VALTEC тахометрические</t>
  </si>
  <si>
    <t>VLC-1112001</t>
  </si>
  <si>
    <t>VHM-T-15/0,6/O/</t>
  </si>
  <si>
    <t>Теплосчетчик квартирный,с тахометрическим расходомером(для установки на обратный трубопровод)(Qn=0,6</t>
  </si>
  <si>
    <t>6 113.00 руб.</t>
  </si>
  <si>
    <t>VLC-1112002</t>
  </si>
  <si>
    <t>VHM-T-15/0,6/P/</t>
  </si>
  <si>
    <t>Теплосчетчик квартирн.,с тахометрическим расходомером(для установки на подающий трубопровод)(Qn=0,6)</t>
  </si>
  <si>
    <t>VLC-1112003</t>
  </si>
  <si>
    <t>VHM-T-15/1,5/O/</t>
  </si>
  <si>
    <t>Теплосчетчик квартирный, с тахометрическим расходомером (для установки на обратный трубопровод)</t>
  </si>
  <si>
    <t>6 081.00 руб.</t>
  </si>
  <si>
    <t>VLC-1112004</t>
  </si>
  <si>
    <t>VHM-T-15/1,5/P/</t>
  </si>
  <si>
    <t>Теплосчетчик квартирный, с тахометрическим расходомером (для установки на подающий трубопровод)</t>
  </si>
  <si>
    <t>VLC-1112005</t>
  </si>
  <si>
    <t>VHM-T-20/2,5/O/</t>
  </si>
  <si>
    <t>Теплосчетчик квартирн.,с тахометрическим расходомером(для установки на обратный трубопровод)(Qn=2,5)</t>
  </si>
  <si>
    <t>6 227.00 руб.</t>
  </si>
  <si>
    <t>VLC-1112006</t>
  </si>
  <si>
    <t>VHM-T-20/2,5/P/</t>
  </si>
  <si>
    <t>Теплосчетчик квартирн,с тахометрическим расходомером(для установки на подающий трубопровод)(Qn=2,5)</t>
  </si>
  <si>
    <t>VLC-900084</t>
  </si>
  <si>
    <t>VHM-T-15/0,6-МИ-О</t>
  </si>
  <si>
    <t>Теплосчетчик кварт. с тахометрическим расходомером, M-BUS и имп. вых. (на обратный тр.) 0,6 м3/час</t>
  </si>
  <si>
    <t>6 988.00 руб.</t>
  </si>
  <si>
    <t>VLC-900085</t>
  </si>
  <si>
    <t>VHM-T-15/0,6-МИ-П</t>
  </si>
  <si>
    <t>Теплосчетчик кварт. с тахометрическим расходомером, M-BUS и имп. вых. (на подающий тр.) 0,6 м3/час</t>
  </si>
  <si>
    <t>VLC-900086</t>
  </si>
  <si>
    <t>VHM-T-15/0,6-С-О</t>
  </si>
  <si>
    <t>Теплосчетчик квартирный, с тахометрическим расходомером, RS-485  (на обратный тр.) 0,6 м3/час</t>
  </si>
  <si>
    <t>6 970.00 руб.</t>
  </si>
  <si>
    <t>VLC-900087</t>
  </si>
  <si>
    <t>VHM-T-15/0,6-С-П</t>
  </si>
  <si>
    <t>Теплосчетчик квартирный, с тахометрическим расходомером, RS-485  (на подающий тр.) 0,6 м3/час</t>
  </si>
  <si>
    <t>VLC-900088</t>
  </si>
  <si>
    <t>VHM-T-15/0,6-СИ-О</t>
  </si>
  <si>
    <t>Теплосчетчик кварт., с тахометрическим расходомером, c RS-485 и блоком имп. вх. и вых. (на обр. труб</t>
  </si>
  <si>
    <t>6 972.00 руб.</t>
  </si>
  <si>
    <t>VLC-900089</t>
  </si>
  <si>
    <t>VHM-T-15/0,6-СИ-П</t>
  </si>
  <si>
    <t>Теплосчетчик кварт., с тахометрическим расходомером, c RS-485 и блоком имп. вх. и вых. (на подающ. т</t>
  </si>
  <si>
    <t>VLC-900090</t>
  </si>
  <si>
    <t>VHM-T-15/1,5-МИ-О</t>
  </si>
  <si>
    <t>Теплосчетчик кварт. с тахометрическим расходомером, M-BUS и имп. вых. (на обратный тр.) 1,5 м3/час</t>
  </si>
  <si>
    <t>6 956.00 руб.</t>
  </si>
  <si>
    <t>VLC-900091</t>
  </si>
  <si>
    <t>VHM-T-15/1,5-МИ-П</t>
  </si>
  <si>
    <t>Теплосчетчик кварт. с тахометрическим расходомером, M-BUS и имп. вых. (на подающий тр.) 1,5 м3/час</t>
  </si>
  <si>
    <t>VLC-900092</t>
  </si>
  <si>
    <t>VHM-T-15/1,5-С-О</t>
  </si>
  <si>
    <t>Теплосчетчик квартирный, с тахометрическим расходомером, RS-485  (на обратный тр.) 1,5 м3/час</t>
  </si>
  <si>
    <t>6 938.00 руб.</t>
  </si>
  <si>
    <t>VLC-900093</t>
  </si>
  <si>
    <t>VHM-T-15/1,5-С-П</t>
  </si>
  <si>
    <t>Теплосчетчик квартирный, с тахометрическим расходомером, R-485  (на подающий тр.) 1,5 м3/час</t>
  </si>
  <si>
    <t>VLC-900094</t>
  </si>
  <si>
    <t>VHM-T-15/1,5-СИ-П</t>
  </si>
  <si>
    <t>VLC-900095</t>
  </si>
  <si>
    <t>VHM-T-20/2,5-МИ-О</t>
  </si>
  <si>
    <t>Теплосчетчик кварт. с тахометрическим расходомером, M-BUS и имп. вых. (на обратный тр.) 2,5 м3/час</t>
  </si>
  <si>
    <t>7 103.00 руб.</t>
  </si>
  <si>
    <t>VLC-900096</t>
  </si>
  <si>
    <t>VHM-T-20/2,5-МИ-П</t>
  </si>
  <si>
    <t>Теплосчетчик кварт. с тахометрическим расходомером, M-BUS и имп. вых. (на подающий тр.) 2,5 м3/час</t>
  </si>
  <si>
    <t>VLC-900097</t>
  </si>
  <si>
    <t>VHM-T-20/2,5-С-О</t>
  </si>
  <si>
    <t>Теплосчетчик квартирный, с тахометрическим расходомером, RS-485  (на обратный тр.) 2,5 м3/час</t>
  </si>
  <si>
    <t>7 086.00 руб.</t>
  </si>
  <si>
    <t>VLC-900098</t>
  </si>
  <si>
    <t>VHM-T-20/2,5-С-П</t>
  </si>
  <si>
    <t>Теплосчетчик квартирный, с тахометрическим расходомером, RS-485  (на подающий тр.) 2,5 м3/час</t>
  </si>
  <si>
    <t>VLC-900099</t>
  </si>
  <si>
    <t>VHM-T-20/2,5-CИ-П</t>
  </si>
  <si>
    <t>Теплосчетчик кварт., с тахометрическим расходомером,c RS-485 и блоком имп.вх. и вых.(на подающ.т)2,5</t>
  </si>
  <si>
    <t>Теплосчетчики VALTEC ультразвуковые</t>
  </si>
  <si>
    <t>VLC-900480</t>
  </si>
  <si>
    <t>TCY.15.06.0.0.00.G</t>
  </si>
  <si>
    <t>Теплосчётчик ультразвуковой, без интерфейса, 0,6 м3/час (на подающий тр.)</t>
  </si>
  <si>
    <t>5 335.00 руб.</t>
  </si>
  <si>
    <t>VLC-900481</t>
  </si>
  <si>
    <t>TCY-15.06.0.0.00.H</t>
  </si>
  <si>
    <t>Теплосчётчик ультразвуковой, без интерфейса, 0,6 м3/час (на обратный тр.)</t>
  </si>
  <si>
    <t>VLC-900482</t>
  </si>
  <si>
    <t>TCY.15.06.M.0.00.G</t>
  </si>
  <si>
    <t>Теплосчётчик ультразвуковой, M-Bus, 0,6 м3/час (на подающий тр.)</t>
  </si>
  <si>
    <t>5 645.00 руб.</t>
  </si>
  <si>
    <t>VLC-900483</t>
  </si>
  <si>
    <t>TCY-15.06.M.0.00.H</t>
  </si>
  <si>
    <t>Теплосчётчик ультразвуковой, M-Bus, 0,6 м3/час (на обратный тр.)</t>
  </si>
  <si>
    <t>VLC-900484</t>
  </si>
  <si>
    <t>TCY.15.06.R.0.00.G</t>
  </si>
  <si>
    <t>Теплосчётчик ультразвуковой, RS-485, 0,6 м3/час (на подающий тр.)</t>
  </si>
  <si>
    <t>VLC-900485</t>
  </si>
  <si>
    <t>TCY-15.06.R.0.00.H</t>
  </si>
  <si>
    <t>Теплосчётчик ультразвуковой, RS-485, 0,6 м3/час (на обратный тр.)</t>
  </si>
  <si>
    <t>VLC-900486</t>
  </si>
  <si>
    <t>TCY.15.15.0.0.00.G</t>
  </si>
  <si>
    <t>Теплосчётчик ультразвуковой, без интерфейса, 1,5 м3/час (на подающий тр.)</t>
  </si>
  <si>
    <t>VLC-900487</t>
  </si>
  <si>
    <t>TCY-15.15.0.0.00.H</t>
  </si>
  <si>
    <t>Теплосчётчик ультразвуковой, без интерфейса, 1,5 м3/час (на обратный тр.)</t>
  </si>
  <si>
    <t>VLC-900488</t>
  </si>
  <si>
    <t>TCY.15.15.M.0.00.G</t>
  </si>
  <si>
    <t>Теплосчётчик ультразвуковой, M-Bus, 1,5 м3/час (на подающий тр.)</t>
  </si>
  <si>
    <t>VLC-900489</t>
  </si>
  <si>
    <t>TCY-15.15.M.0.00.H</t>
  </si>
  <si>
    <t>Теплосчётчик ультразвуковой, M-Bus, 1,5 м3/час (на обратный тр.)</t>
  </si>
  <si>
    <t>VLC-900490</t>
  </si>
  <si>
    <t>TCY.15.15.R.0.00.G</t>
  </si>
  <si>
    <t>Теплосчётчик ультразвуковой, RS-485, 1,5 м3/час (на подающий тр.)</t>
  </si>
  <si>
    <t>VLC-900491</t>
  </si>
  <si>
    <t>TCY-15.15.R.0.00.H</t>
  </si>
  <si>
    <t>Теплосчётчик ультразвуковой, RS-485, 1,5 м3/час (на обратный тр.)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</si>
</sst>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  <xf xfId="0" fontId="1" numFmtId="0" fillId="2" borderId="1" applyFont="1" applyNumberFormat="0" applyFill="1" applyBorder="1" applyAlignment="1">
      <alignment horizontal="general" vertical="center" textRotation="0" wrapText="true" shrinkToFit="false" indent="4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1497ad31_86a6_11e9_8101_003048fd731b_9960d365_27b4_11ed_a30e_00259070b4871.jpeg"/><Relationship Id="rId2" Type="http://schemas.openxmlformats.org/officeDocument/2006/relationships/image" Target="../media/1497ad34_86a6_11e9_8101_003048fd731b_9960d349_27b4_11ed_a30e_00259070b4872.jpeg"/><Relationship Id="rId3" Type="http://schemas.openxmlformats.org/officeDocument/2006/relationships/image" Target="../media/1497ad37_86a6_11e9_8101_003048fd731b_9960d35e_27b4_11ed_a30e_00259070b4873.jpeg"/><Relationship Id="rId4" Type="http://schemas.openxmlformats.org/officeDocument/2006/relationships/image" Target="../media/1497ad3a_86a6_11e9_8101_003048fd731b_9960d350_27b4_11ed_a30e_00259070b4874.jpeg"/><Relationship Id="rId5" Type="http://schemas.openxmlformats.org/officeDocument/2006/relationships/image" Target="../media/1497ad3d_86a6_11e9_8101_003048fd731b_9960d342_27b4_11ed_a30e_00259070b4875.jpeg"/><Relationship Id="rId6" Type="http://schemas.openxmlformats.org/officeDocument/2006/relationships/image" Target="../media/1497ad40_86a6_11e9_8101_003048fd731b_634a430c_f953_11e9_810b_003048fd731b6.jpeg"/><Relationship Id="rId7" Type="http://schemas.openxmlformats.org/officeDocument/2006/relationships/image" Target="../media/662b151c_3466_11eb_81f3_003048fd731b_9960d33b_27b4_11ed_a30e_00259070b4877.jpeg"/><Relationship Id="rId8" Type="http://schemas.openxmlformats.org/officeDocument/2006/relationships/image" Target="../media/3c8d8cc2_68f5_11ea_8111_003048fd731b_018ae949_7ca2_11ea_8111_003048fd731b8.jpeg"/><Relationship Id="rId9" Type="http://schemas.openxmlformats.org/officeDocument/2006/relationships/image" Target="../media/3c8d8cc4_68f5_11ea_8111_003048fd731b_018ae94a_7ca2_11ea_8111_003048fd731b9.jpeg"/><Relationship Id="rId10" Type="http://schemas.openxmlformats.org/officeDocument/2006/relationships/image" Target="../media/3c8d8cd4_68f5_11ea_8111_003048fd731b_018ae952_7ca2_11ea_8111_003048fd731b10.jpeg"/><Relationship Id="rId11" Type="http://schemas.openxmlformats.org/officeDocument/2006/relationships/image" Target="../media/3c8d8cd6_68f5_11ea_8111_003048fd731b_018ae953_7ca2_11ea_8111_003048fd731b11.jpeg"/><Relationship Id="rId12" Type="http://schemas.openxmlformats.org/officeDocument/2006/relationships/image" Target="../media/1755ba3f_5fbd_11f0_a77c_047c1617b143_20fe9cb5_793a_11f0_a79f_047c1617b14312.jpeg"/><Relationship Id="rId13" Type="http://schemas.openxmlformats.org/officeDocument/2006/relationships/image" Target="../media/1755ba41_5fbd_11f0_a77c_047c1617b143_20fe9cb6_793a_11f0_a79f_047c1617b14313.jpeg"/><Relationship Id="rId14" Type="http://schemas.openxmlformats.org/officeDocument/2006/relationships/image" Target="../media/1755ba43_5fbd_11f0_a77c_047c1617b143_20fe9cb7_793a_11f0_a79f_047c1617b14314.jpeg"/><Relationship Id="rId15" Type="http://schemas.openxmlformats.org/officeDocument/2006/relationships/image" Target="../media/1755ba45_5fbd_11f0_a77c_047c1617b143_20fe9cb8_793a_11f0_a79f_047c1617b14315.jpeg"/><Relationship Id="rId16" Type="http://schemas.openxmlformats.org/officeDocument/2006/relationships/image" Target="../media/4aff7eac_600f_11f0_a77c_047c1617b143_20fe9cb9_793a_11f0_a79f_047c1617b14316.jpeg"/><Relationship Id="rId17" Type="http://schemas.openxmlformats.org/officeDocument/2006/relationships/image" Target="../media/4aff7eae_600f_11f0_a77c_047c1617b143_20fe9cba_793a_11f0_a79f_047c1617b14317.jpeg"/><Relationship Id="rId18" Type="http://schemas.openxmlformats.org/officeDocument/2006/relationships/image" Target="../media/4aff7eb2_600f_11f0_a77c_047c1617b143_20fe9cbb_793a_11f0_a79f_047c1617b14318.jpeg"/><Relationship Id="rId19" Type="http://schemas.openxmlformats.org/officeDocument/2006/relationships/image" Target="../media/4aff7eb4_600f_11f0_a77c_047c1617b143_20fe9cbc_793a_11f0_a79f_047c1617b14319.jpeg"/><Relationship Id="rId20" Type="http://schemas.openxmlformats.org/officeDocument/2006/relationships/image" Target="../media/02a72b9c_034c_11ed_a2de_00259070b487_a73d6b9f_3fbb_11ef_a5f3_047c1617b14320.jpeg"/><Relationship Id="rId21" Type="http://schemas.openxmlformats.org/officeDocument/2006/relationships/image" Target="../media/02a72b9a_034c_11ed_a2de_00259070b487_a73d6b9d_3fbb_11ef_a5f3_047c1617b14321.jpeg"/><Relationship Id="rId22" Type="http://schemas.openxmlformats.org/officeDocument/2006/relationships/image" Target="../media/02a72ba6_034c_11ed_a2de_00259070b487_444b1d3d_5a46_11f0_a775_047c1617b14322.jpeg"/><Relationship Id="rId23" Type="http://schemas.openxmlformats.org/officeDocument/2006/relationships/image" Target="../media/02a72b9e_034c_11ed_a2de_00259070b487_444b1d39_5a46_11f0_a775_047c1617b14323.jpeg"/><Relationship Id="rId24" Type="http://schemas.openxmlformats.org/officeDocument/2006/relationships/image" Target="../media/02a72ba8_034c_11ed_a2de_00259070b487_444b1d3e_5a46_11f0_a775_047c1617b14324.jpeg"/><Relationship Id="rId25" Type="http://schemas.openxmlformats.org/officeDocument/2006/relationships/image" Target="../media/02a72ba0_034c_11ed_a2de_00259070b487_444b1d3a_5a46_11f0_a775_047c1617b14325.jpeg"/><Relationship Id="rId26" Type="http://schemas.openxmlformats.org/officeDocument/2006/relationships/image" Target="../media/02a72baa_034c_11ed_a2de_00259070b487_83eb96ed_5d58_11f0_a779_047c1617b14326.jpeg"/><Relationship Id="rId27" Type="http://schemas.openxmlformats.org/officeDocument/2006/relationships/image" Target="../media/02a72ba2_034c_11ed_a2de_00259070b487_444b1d3b_5a46_11f0_a775_047c1617b14327.jpeg"/><Relationship Id="rId28" Type="http://schemas.openxmlformats.org/officeDocument/2006/relationships/image" Target="../media/02a72bac_034c_11ed_a2de_00259070b487_444b1d3f_5a46_11f0_a775_047c1617b14328.jpeg"/><Relationship Id="rId29" Type="http://schemas.openxmlformats.org/officeDocument/2006/relationships/image" Target="../media/02a72ba4_034c_11ed_a2de_00259070b487_444b1d3c_5a46_11f0_a775_047c1617b14329.jpeg"/><Relationship Id="rId30" Type="http://schemas.openxmlformats.org/officeDocument/2006/relationships/image" Target="../media/75d5e8ca_2a90_11ed_a316_00259070b484_444b1d40_5a46_11f0_a775_047c1617b14330.jpeg"/><Relationship Id="rId31" Type="http://schemas.openxmlformats.org/officeDocument/2006/relationships/image" Target="../media/75d5e8c8_2a90_11ed_a316_00259070b484_444b1d41_5a46_11f0_a775_047c1617b14331.jpeg"/><Relationship Id="rId32" Type="http://schemas.openxmlformats.org/officeDocument/2006/relationships/image" Target="../media/1497ad4e_86a6_11e9_8101_003048fd731b_3e438478_cab9_11f0_a809_047c1617b14332.jpeg"/><Relationship Id="rId33" Type="http://schemas.openxmlformats.org/officeDocument/2006/relationships/image" Target="../media/1497ad50_86a6_11e9_8101_003048fd731b_3e438479_cab9_11f0_a809_047c1617b14333.jpeg"/><Relationship Id="rId34" Type="http://schemas.openxmlformats.org/officeDocument/2006/relationships/image" Target="../media/3e43846f_cab9_11f0_a809_047c1617b143_3e438476_cab9_11f0_a809_047c1617b14334.jpeg"/><Relationship Id="rId35" Type="http://schemas.openxmlformats.org/officeDocument/2006/relationships/image" Target="../media/3e438472_cab9_11f0_a809_047c1617b143_3e438477_cab9_11f0_a809_047c1617b14335.jpeg"/><Relationship Id="rId36" Type="http://schemas.openxmlformats.org/officeDocument/2006/relationships/image" Target="../media/d23ede4c_f5d0_11f0_a845_047c1617b143_3a28be09_f8f6_11f0_a84f_047c1617b14336.png"/><Relationship Id="rId37" Type="http://schemas.openxmlformats.org/officeDocument/2006/relationships/image" Target="../media/d23ede4e_f5d0_11f0_a845_047c1617b143_3a28be0a_f8f6_11f0_a84f_047c1617b14337.png"/><Relationship Id="rId38" Type="http://schemas.openxmlformats.org/officeDocument/2006/relationships/image" Target="../media/1af17011_86a6_11e9_8101_003048fd731b_9960d447_27b4_11ed_a30e_00259070b48738.jpeg"/><Relationship Id="rId39" Type="http://schemas.openxmlformats.org/officeDocument/2006/relationships/image" Target="../media/1af17015_86a6_11e9_8101_003048fd731b_9960d448_27b4_11ed_a30e_00259070b48739.jpeg"/><Relationship Id="rId40" Type="http://schemas.openxmlformats.org/officeDocument/2006/relationships/image" Target="../media/1af17019_86a6_11e9_8101_003048fd731b_9960d446_27b4_11ed_a30e_00259070b48740.jpeg"/><Relationship Id="rId41" Type="http://schemas.openxmlformats.org/officeDocument/2006/relationships/image" Target="../media/1af1701d_86a6_11e9_8101_003048fd731b_9960d443_27b4_11ed_a30e_00259070b48741.jpeg"/><Relationship Id="rId42" Type="http://schemas.openxmlformats.org/officeDocument/2006/relationships/image" Target="../media/1af17021_86a6_11e9_8101_003048fd731b_9960d444_27b4_11ed_a30e_00259070b48742.jpeg"/><Relationship Id="rId43" Type="http://schemas.openxmlformats.org/officeDocument/2006/relationships/image" Target="../media/1af17025_86a6_11e9_8101_003048fd731b_9960d445_27b4_11ed_a30e_00259070b48743.jpeg"/><Relationship Id="rId44" Type="http://schemas.openxmlformats.org/officeDocument/2006/relationships/image" Target="../media/32cd962c_0918_11eb_81b8_003048fd731b_9960d449_27b4_11ed_a30e_00259070b48744.jpeg"/><Relationship Id="rId45" Type="http://schemas.openxmlformats.org/officeDocument/2006/relationships/image" Target="../media/1af16fb5_86a6_11e9_8101_003048fd731b_634a430f_f953_11e9_810b_003048fd731b45.jpeg"/><Relationship Id="rId46" Type="http://schemas.openxmlformats.org/officeDocument/2006/relationships/image" Target="../media/1af16fb8_86a6_11e9_8101_003048fd731b_634a4310_f953_11e9_810b_003048fd731b46.jpeg"/><Relationship Id="rId47" Type="http://schemas.openxmlformats.org/officeDocument/2006/relationships/image" Target="../media/1af16fbb_86a6_11e9_8101_003048fd731b_634a4311_f953_11e9_810b_003048fd731b47.jpeg"/><Relationship Id="rId48" Type="http://schemas.openxmlformats.org/officeDocument/2006/relationships/image" Target="../media/1af16fbe_86a6_11e9_8101_003048fd731b_9960d44c_27b4_11ed_a30e_00259070b48748.jpeg"/><Relationship Id="rId49" Type="http://schemas.openxmlformats.org/officeDocument/2006/relationships/image" Target="../media/1af16fc1_86a6_11e9_8101_003048fd731b_9960d44d_27b4_11ed_a30e_00259070b48749.jpeg"/><Relationship Id="rId50" Type="http://schemas.openxmlformats.org/officeDocument/2006/relationships/image" Target="../media/1af16fc4_86a6_11e9_8101_003048fd731b_9960d44a_27b4_11ed_a30e_00259070b48750.jpeg"/><Relationship Id="rId51" Type="http://schemas.openxmlformats.org/officeDocument/2006/relationships/image" Target="../media/1af16fc7_86a6_11e9_8101_003048fd731b_9960d44b_27b4_11ed_a30e_00259070b48751.jpeg"/><Relationship Id="rId52" Type="http://schemas.openxmlformats.org/officeDocument/2006/relationships/image" Target="../media/1af16fca_86a6_11e9_8101_003048fd731b_9960d450_27b4_11ed_a30e_00259070b48752.jpeg"/><Relationship Id="rId53" Type="http://schemas.openxmlformats.org/officeDocument/2006/relationships/image" Target="../media/1af16fcd_86a6_11e9_8101_003048fd731b_9960d451_27b4_11ed_a30e_00259070b48753.jpeg"/><Relationship Id="rId54" Type="http://schemas.openxmlformats.org/officeDocument/2006/relationships/image" Target="../media/1af16fd0_86a6_11e9_8101_003048fd731b_9960d44e_27b4_11ed_a30e_00259070b48754.jpeg"/><Relationship Id="rId55" Type="http://schemas.openxmlformats.org/officeDocument/2006/relationships/image" Target="../media/1af16fd3_86a6_11e9_8101_003048fd731b_9960d44f_27b4_11ed_a30e_00259070b48755.jpeg"/><Relationship Id="rId56" Type="http://schemas.openxmlformats.org/officeDocument/2006/relationships/image" Target="../media/1af16f77_86a6_11e9_8101_003048fd731b_46b00c9f_57f4_11ea_810f_003048fd731b56.jpeg"/><Relationship Id="rId57" Type="http://schemas.openxmlformats.org/officeDocument/2006/relationships/image" Target="../media/1af16f79_86a6_11e9_8101_003048fd731b_46b00ca0_57f4_11ea_810f_003048fd731b57.jpeg"/><Relationship Id="rId58" Type="http://schemas.openxmlformats.org/officeDocument/2006/relationships/image" Target="../media/1af16f7b_86a6_11e9_8101_003048fd731b_46b00ca1_57f4_11ea_810f_003048fd731b58.jpeg"/><Relationship Id="rId59" Type="http://schemas.openxmlformats.org/officeDocument/2006/relationships/image" Target="../media/1af16f7d_86a6_11e9_8101_003048fd731b_46b00ca2_57f4_11ea_810f_003048fd731b59.jpeg"/><Relationship Id="rId60" Type="http://schemas.openxmlformats.org/officeDocument/2006/relationships/image" Target="../media/1af16f7f_86a6_11e9_8101_003048fd731b_46b00ca3_57f4_11ea_810f_003048fd731b60.png"/><Relationship Id="rId61" Type="http://schemas.openxmlformats.org/officeDocument/2006/relationships/image" Target="../media/1af16f81_86a6_11e9_8101_003048fd731b_365b9b86_0312_11ef_a5a4_047c1617b14361.jpeg"/><Relationship Id="rId62" Type="http://schemas.openxmlformats.org/officeDocument/2006/relationships/image" Target="../media/1af16f83_86a6_11e9_8101_003048fd731b_365b9b87_0312_11ef_a5a4_047c1617b14362.jpeg"/><Relationship Id="rId63" Type="http://schemas.openxmlformats.org/officeDocument/2006/relationships/image" Target="../media/1af16f85_86a6_11e9_8101_003048fd731b_365b9b88_0312_11ef_a5a4_047c1617b14363.jpeg"/><Relationship Id="rId64" Type="http://schemas.openxmlformats.org/officeDocument/2006/relationships/image" Target="../media/1af16f87_86a6_11e9_8101_003048fd731b_46b00ca4_57f4_11ea_810f_003048fd731b64.jpeg"/><Relationship Id="rId65" Type="http://schemas.openxmlformats.org/officeDocument/2006/relationships/image" Target="../media/1af16f89_86a6_11e9_8101_003048fd731b_46b00ca5_57f4_11ea_810f_003048fd731b65.jpeg"/><Relationship Id="rId66" Type="http://schemas.openxmlformats.org/officeDocument/2006/relationships/image" Target="../media/662b1544_3466_11eb_81f3_003048fd731b_9960d46a_27b4_11ed_a30e_00259070b48766.jpeg"/><Relationship Id="rId67" Type="http://schemas.openxmlformats.org/officeDocument/2006/relationships/image" Target="../media/662b1546_3466_11eb_81f3_003048fd731b_9960d46b_27b4_11ed_a30e_00259070b48767.jpeg"/><Relationship Id="rId68" Type="http://schemas.openxmlformats.org/officeDocument/2006/relationships/image" Target="../media/662b1548_3466_11eb_81f3_003048fd731b_9960d467_27b4_11ed_a30e_00259070b48768.jpeg"/><Relationship Id="rId69" Type="http://schemas.openxmlformats.org/officeDocument/2006/relationships/image" Target="../media/662b154a_3466_11eb_81f3_003048fd731b_9960d468_27b4_11ed_a30e_00259070b48769.jpeg"/><Relationship Id="rId70" Type="http://schemas.openxmlformats.org/officeDocument/2006/relationships/image" Target="../media/662b154c_3466_11eb_81f3_003048fd731b_9960d469_27b4_11ed_a30e_00259070b48770.jpeg"/><Relationship Id="rId71" Type="http://schemas.openxmlformats.org/officeDocument/2006/relationships/image" Target="../media/662b1550_3466_11eb_81f3_003048fd731b_365b9b89_0312_11ef_a5a4_047c1617b14371.jpeg"/><Relationship Id="rId72" Type="http://schemas.openxmlformats.org/officeDocument/2006/relationships/image" Target="../media/662b1552_3466_11eb_81f3_003048fd731b_365b9b8d_0312_11ef_a5a4_047c1617b14372.jpeg"/><Relationship Id="rId73" Type="http://schemas.openxmlformats.org/officeDocument/2006/relationships/image" Target="../media/662b1554_3466_11eb_81f3_003048fd731b_365b9b91_0312_11ef_a5a4_047c1617b14373.jpeg"/><Relationship Id="rId74" Type="http://schemas.openxmlformats.org/officeDocument/2006/relationships/image" Target="../media/f6f0cea7_c48a_11ea_8158_003048fd731b_444b1d32_5a46_11f0_a775_047c1617b14374.jpeg"/><Relationship Id="rId75" Type="http://schemas.openxmlformats.org/officeDocument/2006/relationships/image" Target="../media/f6f0cea9_c48a_11ea_8158_003048fd731b_444b1d33_5a46_11f0_a775_047c1617b14375.jpeg"/><Relationship Id="rId76" Type="http://schemas.openxmlformats.org/officeDocument/2006/relationships/image" Target="../media/b5898a37_f05e_11ec_a2c1_00259070b487_444b1d35_5a46_11f0_a775_047c1617b14376.jpeg"/><Relationship Id="rId77" Type="http://schemas.openxmlformats.org/officeDocument/2006/relationships/image" Target="../media/80f81268_6cb4_11ee_a4dc_047c1617b143_444b1d34_5a46_11f0_a775_047c1617b14377.jpeg"/><Relationship Id="rId78" Type="http://schemas.openxmlformats.org/officeDocument/2006/relationships/image" Target="../media/80f8126a_6cb4_11ee_a4dc_047c1617b143_444b1d31_5a46_11f0_a775_047c1617b14378.jpeg"/><Relationship Id="rId79" Type="http://schemas.openxmlformats.org/officeDocument/2006/relationships/image" Target="../media/80f8126c_6cb4_11ee_a4dc_047c1617b143_444b1d2f_5a46_11f0_a775_047c1617b14379.jpeg"/><Relationship Id="rId80" Type="http://schemas.openxmlformats.org/officeDocument/2006/relationships/image" Target="../media/80f8126e_6cb4_11ee_a4dc_047c1617b143_444b1d30_5a46_11f0_a775_047c1617b14380.jpeg"/><Relationship Id="rId81" Type="http://schemas.openxmlformats.org/officeDocument/2006/relationships/image" Target="../media/80f81270_6cb4_11ee_a4dc_047c1617b143_444b1d38_5a46_11f0_a775_047c1617b14381.jpeg"/><Relationship Id="rId82" Type="http://schemas.openxmlformats.org/officeDocument/2006/relationships/image" Target="../media/80f81272_6cb4_11ee_a4dc_047c1617b143_444b1d36_5a46_11f0_a775_047c1617b14382.jpeg"/><Relationship Id="rId83" Type="http://schemas.openxmlformats.org/officeDocument/2006/relationships/image" Target="../media/80f81274_6cb4_11ee_a4dc_047c1617b143_444b1d37_5a46_11f0_a775_047c1617b14383.jpeg"/><Relationship Id="rId84" Type="http://schemas.openxmlformats.org/officeDocument/2006/relationships/image" Target="../media/a9c98f97_6cec_11ee_a4dc_047c1617b143_365b9b99_0312_11ef_a5a4_047c1617b14384.jpeg"/><Relationship Id="rId85" Type="http://schemas.openxmlformats.org/officeDocument/2006/relationships/image" Target="../media/a9c98f99_6cec_11ee_a4dc_047c1617b143_365b9b95_0312_11ef_a5a4_047c1617b14385.jpeg"/><Relationship Id="rId86" Type="http://schemas.openxmlformats.org/officeDocument/2006/relationships/image" Target="../media/a9c98f9b_6cec_11ee_a4dc_047c1617b143_365b9b97_0312_11ef_a5a4_047c1617b14386.jpeg"/><Relationship Id="rId87" Type="http://schemas.openxmlformats.org/officeDocument/2006/relationships/image" Target="../media/da0c0749_5cb2_11eb_8229_003048fd731b_9960d438_27b4_11ed_a30e_00259070b48787.jpeg"/><Relationship Id="rId88" Type="http://schemas.openxmlformats.org/officeDocument/2006/relationships/image" Target="../media/da0c0773_5cb2_11eb_8229_003048fd731b_9960d43e_27b4_11ed_a30e_00259070b48788.jpeg"/><Relationship Id="rId89" Type="http://schemas.openxmlformats.org/officeDocument/2006/relationships/image" Target="../media/da0c0777_5cb2_11eb_8229_003048fd731b_9960d440_27b4_11ed_a30e_00259070b48789.jpeg"/><Relationship Id="rId90" Type="http://schemas.openxmlformats.org/officeDocument/2006/relationships/image" Target="../media/da0c077d_5cb2_11eb_8229_003048fd731b_9960d43b_27b4_11ed_a30e_00259070b48790.jpeg"/><Relationship Id="rId91" Type="http://schemas.openxmlformats.org/officeDocument/2006/relationships/image" Target="../media/da0c0781_5cb2_11eb_8229_003048fd731b_9960d43d_27b4_11ed_a30e_00259070b48791.jpeg"/><Relationship Id="rId92" Type="http://schemas.openxmlformats.org/officeDocument/2006/relationships/image" Target="../media/5540d7b7_f5a0_11eb_8302_003048fd731b_a15553c2_602e_11ec_a20b_00259070b48792.jpeg"/><Relationship Id="rId93" Type="http://schemas.openxmlformats.org/officeDocument/2006/relationships/image" Target="../media/5540d7b9_f5a0_11eb_8302_003048fd731b_a15553c3_602e_11ec_a20b_00259070b48793.jpeg"/><Relationship Id="rId94" Type="http://schemas.openxmlformats.org/officeDocument/2006/relationships/image" Target="../media/5540d7bb_f5a0_11eb_8302_003048fd731b_a15553c4_602e_11ec_a20b_00259070b48794.jpeg"/><Relationship Id="rId95" Type="http://schemas.openxmlformats.org/officeDocument/2006/relationships/image" Target="../media/29b1cbcd_3e5b_11ec_836e_003048fd731b_a15553c5_602e_11ec_a20b_00259070b48795.jpeg"/><Relationship Id="rId96" Type="http://schemas.openxmlformats.org/officeDocument/2006/relationships/image" Target="../media/1af16f8c_86a6_11e9_8101_003048fd731b_9960d452_27b4_11ed_a30e_00259070b48796.jpeg"/><Relationship Id="rId97" Type="http://schemas.openxmlformats.org/officeDocument/2006/relationships/image" Target="../media/1af16f8f_86a6_11e9_8101_003048fd731b_9960d459_27b4_11ed_a30e_00259070b48797.jpeg"/><Relationship Id="rId98" Type="http://schemas.openxmlformats.org/officeDocument/2006/relationships/image" Target="../media/1af16f92_86a6_11e9_8101_003048fd731b_9960d460_27b4_11ed_a30e_00259070b48798.jpeg"/><Relationship Id="rId99" Type="http://schemas.openxmlformats.org/officeDocument/2006/relationships/image" Target="../media/27dd1eb1_86a6_11e9_8101_003048fd731b_d9a655f4_f1e4_11ef_a6e1_047c1617b14399.jpeg"/><Relationship Id="rId100" Type="http://schemas.openxmlformats.org/officeDocument/2006/relationships/image" Target="../media/2a5d659b_54b7_11f0_a76e_047c1617b143_579e232e_5a46_11f0_a775_047c1617b143100.jpeg"/><Relationship Id="rId101" Type="http://schemas.openxmlformats.org/officeDocument/2006/relationships/image" Target="../media/2a5d659d_54b7_11f0_a76e_047c1617b143_579e2332_5a46_11f0_a775_047c1617b143101.jpeg"/><Relationship Id="rId102" Type="http://schemas.openxmlformats.org/officeDocument/2006/relationships/image" Target="../media/2a5d659f_54b7_11f0_a76e_047c1617b143_579e2336_5a46_11f0_a775_047c1617b143102.jpeg"/><Relationship Id="rId103" Type="http://schemas.openxmlformats.org/officeDocument/2006/relationships/image" Target="../media/2a5d65a1_54b7_11f0_a76e_047c1617b143_579e233a_5a46_11f0_a775_047c1617b143103.jpeg"/><Relationship Id="rId104" Type="http://schemas.openxmlformats.org/officeDocument/2006/relationships/image" Target="../media/2a5d65a3_54b7_11f0_a76e_047c1617b143_579e233e_5a46_11f0_a775_047c1617b143104.jpeg"/><Relationship Id="rId105" Type="http://schemas.openxmlformats.org/officeDocument/2006/relationships/image" Target="../media/2a5d65a5_54b7_11f0_a76e_047c1617b143_579e2342_5a46_11f0_a775_047c1617b143105.jpeg"/><Relationship Id="rId106" Type="http://schemas.openxmlformats.org/officeDocument/2006/relationships/image" Target="../media/2a5d65a7_54b7_11f0_a76e_047c1617b143_579e2346_5a46_11f0_a775_047c1617b143106.jpeg"/><Relationship Id="rId107" Type="http://schemas.openxmlformats.org/officeDocument/2006/relationships/image" Target="../media/2a5d65a9_54b7_11f0_a76e_047c1617b143_579e234a_5a46_11f0_a775_047c1617b143107.jpeg"/><Relationship Id="rId108" Type="http://schemas.openxmlformats.org/officeDocument/2006/relationships/image" Target="../media/2a5d65ab_54b7_11f0_a76e_047c1617b143_579e234e_5a46_11f0_a775_047c1617b143108.jpeg"/><Relationship Id="rId109" Type="http://schemas.openxmlformats.org/officeDocument/2006/relationships/image" Target="../media/2a5d65ad_54b7_11f0_a76e_047c1617b143_579e2352_5a46_11f0_a775_047c1617b143109.jpeg"/><Relationship Id="rId110" Type="http://schemas.openxmlformats.org/officeDocument/2006/relationships/image" Target="../media/1af17040_86a6_11e9_8101_003048fd731b_a0086590_27b4_11ed_a30e_00259070b487110.jpeg"/><Relationship Id="rId111" Type="http://schemas.openxmlformats.org/officeDocument/2006/relationships/image" Target="../media/211861a8_86a6_11e9_8101_003048fd731b_a0086591_27b4_11ed_a30e_00259070b487111.jpeg"/><Relationship Id="rId112" Type="http://schemas.openxmlformats.org/officeDocument/2006/relationships/image" Target="../media/1fcb313e_5f91_11eb_822d_003048fd731b_365b9bcb_0312_11ef_a5a4_047c1617b143112.jpeg"/><Relationship Id="rId113" Type="http://schemas.openxmlformats.org/officeDocument/2006/relationships/image" Target="../media/9182be42_eeb6_11ef_a6dd_047c1617b143_21d4f593_793a_11f0_a79f_047c1617b143113.jpeg"/><Relationship Id="rId114" Type="http://schemas.openxmlformats.org/officeDocument/2006/relationships/image" Target="../media/9182be44_eeb6_11ef_a6dd_047c1617b143_21d4f591_793a_11f0_a79f_047c1617b143114.jpeg"/><Relationship Id="rId115" Type="http://schemas.openxmlformats.org/officeDocument/2006/relationships/image" Target="../media/662b1524_3466_11eb_81f3_003048fd731b_a0086596_27b4_11ed_a30e_00259070b487115.jpeg"/><Relationship Id="rId116" Type="http://schemas.openxmlformats.org/officeDocument/2006/relationships/image" Target="../media/662b1526_3466_11eb_81f3_003048fd731b_a0086595_27b4_11ed_a30e_00259070b487116.jpeg"/><Relationship Id="rId117" Type="http://schemas.openxmlformats.org/officeDocument/2006/relationships/image" Target="../media/662b1528_3466_11eb_81f3_003048fd731b_a0086594_27b4_11ed_a30e_00259070b487117.jpeg"/><Relationship Id="rId118" Type="http://schemas.openxmlformats.org/officeDocument/2006/relationships/image" Target="../media/662b152a_3466_11eb_81f3_003048fd731b_a0086592_27b4_11ed_a30e_00259070b487118.jpeg"/><Relationship Id="rId119" Type="http://schemas.openxmlformats.org/officeDocument/2006/relationships/image" Target="../media/662b152c_3466_11eb_81f3_003048fd731b_a0086593_27b4_11ed_a30e_00259070b487119.jpeg"/><Relationship Id="rId120" Type="http://schemas.openxmlformats.org/officeDocument/2006/relationships/image" Target="../media/fa4c34e1_5cb2_11eb_8229_003048fd731b_444b1d4b_5a46_11f0_a775_047c1617b143120.jpeg"/><Relationship Id="rId121" Type="http://schemas.openxmlformats.org/officeDocument/2006/relationships/image" Target="../media/fa4c34e5_5cb2_11eb_8229_003048fd731b_444b1d53_5a46_11f0_a775_047c1617b143121.jpeg"/><Relationship Id="rId122" Type="http://schemas.openxmlformats.org/officeDocument/2006/relationships/image" Target="../media/fa4c34ed_5cb2_11eb_8229_003048fd731b_444b1d4f_5a46_11f0_a775_047c1617b143122.jpeg"/><Relationship Id="rId123" Type="http://schemas.openxmlformats.org/officeDocument/2006/relationships/image" Target="../media/fa4c3503_5cb2_11eb_8229_003048fd731b_4b3c1bdf_5a46_11f0_a775_047c1617b143123.jpeg"/><Relationship Id="rId124" Type="http://schemas.openxmlformats.org/officeDocument/2006/relationships/image" Target="../media/140e2b03_5ccf_11eb_8229_003048fd731b_4b3c1be3_5a46_11f0_a775_047c1617b143124.jpeg"/><Relationship Id="rId125" Type="http://schemas.openxmlformats.org/officeDocument/2006/relationships/image" Target="../media/140e2b23_5ccf_11eb_8229_003048fd731b_444b1d43_5a46_11f0_a775_047c1617b143125.jpeg"/><Relationship Id="rId126" Type="http://schemas.openxmlformats.org/officeDocument/2006/relationships/image" Target="../media/140e2b27_5ccf_11eb_8229_003048fd731b_444b1d47_5a46_11f0_a775_047c1617b143126.jpeg"/><Relationship Id="rId127" Type="http://schemas.openxmlformats.org/officeDocument/2006/relationships/image" Target="../media/d9697142_3df7_11ef_a5f1_047c1617b143_4b3c1be7_5a46_11f0_a775_047c1617b143127.jpeg"/><Relationship Id="rId128" Type="http://schemas.openxmlformats.org/officeDocument/2006/relationships/image" Target="../media/d9697144_3df7_11ef_a5f1_047c1617b143_4b3c1be9_5a46_11f0_a775_047c1617b143128.jpeg"/><Relationship Id="rId129" Type="http://schemas.openxmlformats.org/officeDocument/2006/relationships/image" Target="../media/d9697146_3df7_11ef_a5f1_047c1617b143_4b3c1be8_5a46_11f0_a775_047c1617b143129.jpeg"/><Relationship Id="rId130" Type="http://schemas.openxmlformats.org/officeDocument/2006/relationships/image" Target="../media/d9697148_3df7_11ef_a5f1_047c1617b143_4b3c1bea_5a46_11f0_a775_047c1617b143130.jpeg"/><Relationship Id="rId131" Type="http://schemas.openxmlformats.org/officeDocument/2006/relationships/image" Target="../media/d969714a_3df7_11ef_a5f1_047c1617b143_4b3c1beb_5a46_11f0_a775_047c1617b143131.jpeg"/><Relationship Id="rId132" Type="http://schemas.openxmlformats.org/officeDocument/2006/relationships/image" Target="../media/1fcb3140_5f91_11eb_822d_003048fd731b_a0086599_27b4_11ed_a30e_00259070b487132.jpeg"/><Relationship Id="rId133" Type="http://schemas.openxmlformats.org/officeDocument/2006/relationships/image" Target="../media/1fcb3142_5f91_11eb_822d_003048fd731b_a0086598_27b4_11ed_a30e_00259070b487133.jpeg"/><Relationship Id="rId134" Type="http://schemas.openxmlformats.org/officeDocument/2006/relationships/image" Target="../media/1fcb3144_5f91_11eb_822d_003048fd731b_a008659a_27b4_11ed_a30e_00259070b487134.jpeg"/><Relationship Id="rId135" Type="http://schemas.openxmlformats.org/officeDocument/2006/relationships/image" Target="../media/1fcb3146_5f91_11eb_822d_003048fd731b_a008659b_27b4_11ed_a30e_00259070b487135.jpeg"/><Relationship Id="rId136" Type="http://schemas.openxmlformats.org/officeDocument/2006/relationships/image" Target="../media/211861ee_86a6_11e9_8101_003048fd731b_634a431d_f953_11e9_810b_003048fd731b136.jpeg"/><Relationship Id="rId137" Type="http://schemas.openxmlformats.org/officeDocument/2006/relationships/image" Target="../media/211861f1_86a6_11e9_8101_003048fd731b_634a431e_f953_11e9_810b_003048fd731b137.jpeg"/><Relationship Id="rId138" Type="http://schemas.openxmlformats.org/officeDocument/2006/relationships/image" Target="../media/211861f4_86a6_11e9_8101_003048fd731b_634a431f_f953_11e9_810b_003048fd731b138.jpeg"/><Relationship Id="rId139" Type="http://schemas.openxmlformats.org/officeDocument/2006/relationships/image" Target="../media/211861f7_86a6_11e9_8101_003048fd731b_634a4320_f953_11e9_810b_003048fd731b139.jpeg"/><Relationship Id="rId140" Type="http://schemas.openxmlformats.org/officeDocument/2006/relationships/image" Target="../media/211861fa_86a6_11e9_8101_003048fd731b_634a4321_f953_11e9_810b_003048fd731b140.jpeg"/><Relationship Id="rId141" Type="http://schemas.openxmlformats.org/officeDocument/2006/relationships/image" Target="../media/211861fd_86a6_11e9_8101_003048fd731b_634a4322_f953_11e9_810b_003048fd731b141.jpeg"/><Relationship Id="rId142" Type="http://schemas.openxmlformats.org/officeDocument/2006/relationships/image" Target="../media/211861ff_86a6_11e9_8101_003048fd731b_634a4323_f953_11e9_810b_003048fd731b142.jpeg"/><Relationship Id="rId143" Type="http://schemas.openxmlformats.org/officeDocument/2006/relationships/image" Target="../media/21186202_86a6_11e9_8101_003048fd731b_634a4324_f953_11e9_810b_003048fd731b143.jpeg"/><Relationship Id="rId144" Type="http://schemas.openxmlformats.org/officeDocument/2006/relationships/image" Target="../media/21186205_86a6_11e9_8101_003048fd731b_634a4325_f953_11e9_810b_003048fd731b144.jpeg"/><Relationship Id="rId145" Type="http://schemas.openxmlformats.org/officeDocument/2006/relationships/image" Target="../media/21186208_86a6_11e9_8101_003048fd731b_634a4326_f953_11e9_810b_003048fd731b145.jpeg"/><Relationship Id="rId146" Type="http://schemas.openxmlformats.org/officeDocument/2006/relationships/image" Target="../media/2118620b_86a6_11e9_8101_003048fd731b_d9a655f5_f1e4_11ef_a6e1_047c1617b143146.jpeg"/><Relationship Id="rId147" Type="http://schemas.openxmlformats.org/officeDocument/2006/relationships/image" Target="../media/2118620e_86a6_11e9_8101_003048fd731b_d9a655f6_f1e4_11ef_a6e1_047c1617b143147.jpeg"/><Relationship Id="rId148" Type="http://schemas.openxmlformats.org/officeDocument/2006/relationships/image" Target="../media/21186211_86a6_11e9_8101_003048fd731b_d9a655f7_f1e4_11ef_a6e1_047c1617b143148.jpeg"/><Relationship Id="rId149" Type="http://schemas.openxmlformats.org/officeDocument/2006/relationships/image" Target="../media/21186214_86a6_11e9_8101_003048fd731b_d9a655f8_f1e4_11ef_a6e1_047c1617b143149.jpeg"/><Relationship Id="rId150" Type="http://schemas.openxmlformats.org/officeDocument/2006/relationships/image" Target="../media/c80274d6_2e67_11ef_a5dc_047c1617b143_d159f9fc_42c7_11ef_a5f7_047c1617b143150.jpeg"/><Relationship Id="rId151" Type="http://schemas.openxmlformats.org/officeDocument/2006/relationships/image" Target="../media/c80274d8_2e67_11ef_a5dc_047c1617b143_d159f9fd_42c7_11ef_a5f7_047c1617b143151.jpeg"/><Relationship Id="rId152" Type="http://schemas.openxmlformats.org/officeDocument/2006/relationships/image" Target="../media/1af16f5b_86a6_11e9_8101_003048fd731b_eb9c2457_f954_11e9_810b_003048fd731b152.jpeg"/><Relationship Id="rId153" Type="http://schemas.openxmlformats.org/officeDocument/2006/relationships/image" Target="../media/c1e5ed7e_cb65_11f0_a80a_047c1617b143_ab7d8fd1_d05b_11f0_a810_047c1617b143153.jpeg"/><Relationship Id="rId154" Type="http://schemas.openxmlformats.org/officeDocument/2006/relationships/image" Target="../media/1497ad43_86a6_11e9_8101_003048fd731b_634a430d_f953_11e9_810b_003048fd731b154.jpeg"/><Relationship Id="rId155" Type="http://schemas.openxmlformats.org/officeDocument/2006/relationships/image" Target="../media/662b151a_3466_11eb_81f3_003048fd731b_9960d357_27b4_11ed_a30e_00259070b487155.jpeg"/><Relationship Id="rId156" Type="http://schemas.openxmlformats.org/officeDocument/2006/relationships/image" Target="../media/1af16f61_86a6_11e9_8101_003048fd731b_9960d46c_27b4_11ed_a30e_00259070b487156.jpeg"/><Relationship Id="rId157" Type="http://schemas.openxmlformats.org/officeDocument/2006/relationships/image" Target="../media/1af16f64_86a6_11e9_8101_003048fd731b_9960d473_27b4_11ed_a30e_00259070b487157.jpeg"/><Relationship Id="rId158" Type="http://schemas.openxmlformats.org/officeDocument/2006/relationships/image" Target="../media/1af16f67_86a6_11e9_8101_003048fd731b_9960d47a_27b4_11ed_a30e_00259070b487158.jpeg"/><Relationship Id="rId159" Type="http://schemas.openxmlformats.org/officeDocument/2006/relationships/image" Target="../media/1af16f6a_86a6_11e9_8101_003048fd731b_9960d481_27b4_11ed_a30e_00259070b487159.jpeg"/><Relationship Id="rId160" Type="http://schemas.openxmlformats.org/officeDocument/2006/relationships/image" Target="../media/1af16f6d_86a6_11e9_8101_003048fd731b_9960d488_27b4_11ed_a30e_00259070b487160.jpeg"/><Relationship Id="rId161" Type="http://schemas.openxmlformats.org/officeDocument/2006/relationships/image" Target="../media/1af16f6f_86a6_11e9_8101_003048fd731b_9960d48f_27b4_11ed_a30e_00259070b487161.jpeg"/><Relationship Id="rId162" Type="http://schemas.openxmlformats.org/officeDocument/2006/relationships/image" Target="../media/662b14f8_3466_11eb_81f3_003048fd731b_9960d496_27b4_11ed_a30e_00259070b487162.jpeg"/><Relationship Id="rId163" Type="http://schemas.openxmlformats.org/officeDocument/2006/relationships/image" Target="../media/662b14fa_3466_11eb_81f3_003048fd731b_9960d49d_27b4_11ed_a30e_00259070b487163.jpeg"/><Relationship Id="rId164" Type="http://schemas.openxmlformats.org/officeDocument/2006/relationships/image" Target="../media/662b14fc_3466_11eb_81f3_003048fd731b_9960d4ea_27b4_11ed_a30e_00259070b487164.jpeg"/><Relationship Id="rId165" Type="http://schemas.openxmlformats.org/officeDocument/2006/relationships/image" Target="../media/662b14fe_3466_11eb_81f3_003048fd731b_a008657b_27b4_11ed_a30e_00259070b487165.jpeg"/><Relationship Id="rId166" Type="http://schemas.openxmlformats.org/officeDocument/2006/relationships/image" Target="../media/662b1500_3466_11eb_81f3_003048fd731b_9960d4c0_27b4_11ed_a30e_00259070b487166.jpeg"/><Relationship Id="rId167" Type="http://schemas.openxmlformats.org/officeDocument/2006/relationships/image" Target="../media/662b1502_3466_11eb_81f3_003048fd731b_9960d4c7_27b4_11ed_a30e_00259070b487167.jpeg"/><Relationship Id="rId168" Type="http://schemas.openxmlformats.org/officeDocument/2006/relationships/image" Target="../media/662b1504_3466_11eb_81f3_003048fd731b_9960d4a4_27b4_11ed_a30e_00259070b487168.jpeg"/><Relationship Id="rId169" Type="http://schemas.openxmlformats.org/officeDocument/2006/relationships/image" Target="../media/662b1506_3466_11eb_81f3_003048fd731b_9960d4ab_27b4_11ed_a30e_00259070b487169.jpeg"/><Relationship Id="rId170" Type="http://schemas.openxmlformats.org/officeDocument/2006/relationships/image" Target="../media/662b1508_3466_11eb_81f3_003048fd731b_a0086582_27b4_11ed_a30e_00259070b487170.jpeg"/><Relationship Id="rId171" Type="http://schemas.openxmlformats.org/officeDocument/2006/relationships/image" Target="../media/662b150a_3466_11eb_81f3_003048fd731b_a0086589_27b4_11ed_a30e_00259070b487171.jpeg"/><Relationship Id="rId172" Type="http://schemas.openxmlformats.org/officeDocument/2006/relationships/image" Target="../media/662b150c_3466_11eb_81f3_003048fd731b_9960d4ce_27b4_11ed_a30e_00259070b487172.jpeg"/><Relationship Id="rId173" Type="http://schemas.openxmlformats.org/officeDocument/2006/relationships/image" Target="../media/662b150e_3466_11eb_81f3_003048fd731b_9960d4b2_27b4_11ed_a30e_00259070b487173.jpeg"/><Relationship Id="rId174" Type="http://schemas.openxmlformats.org/officeDocument/2006/relationships/image" Target="../media/662b1510_3466_11eb_81f3_003048fd731b_9960d4b9_27b4_11ed_a30e_00259070b487174.jpeg"/><Relationship Id="rId175" Type="http://schemas.openxmlformats.org/officeDocument/2006/relationships/image" Target="../media/662b1512_3466_11eb_81f3_003048fd731b_9960d4dc_27b4_11ed_a30e_00259070b487175.jpeg"/><Relationship Id="rId176" Type="http://schemas.openxmlformats.org/officeDocument/2006/relationships/image" Target="../media/662b1514_3466_11eb_81f3_003048fd731b_9960d4e3_27b4_11ed_a30e_00259070b487176.jpeg"/><Relationship Id="rId177" Type="http://schemas.openxmlformats.org/officeDocument/2006/relationships/image" Target="../media/662b1516_3466_11eb_81f3_003048fd731b_9960d4d5_27b4_11ed_a30e_00259070b487177.jpeg"/><Relationship Id="rId178" Type="http://schemas.openxmlformats.org/officeDocument/2006/relationships/image" Target="../media/ed155073_242c_11ed_a30a_00259070b487_365b9bb3_0312_11ef_a5a4_047c1617b143178.jpeg"/><Relationship Id="rId179" Type="http://schemas.openxmlformats.org/officeDocument/2006/relationships/image" Target="../media/ed155075_242c_11ed_a30a_00259070b487_365b9b9b_0312_11ef_a5a4_047c1617b143179.jpeg"/><Relationship Id="rId180" Type="http://schemas.openxmlformats.org/officeDocument/2006/relationships/image" Target="../media/ed155077_242c_11ed_a30a_00259070b487_365b9bb7_0312_11ef_a5a4_047c1617b143180.jpeg"/><Relationship Id="rId181" Type="http://schemas.openxmlformats.org/officeDocument/2006/relationships/image" Target="../media/ed155079_242c_11ed_a30a_00259070b487_365b9b9f_0312_11ef_a5a4_047c1617b143181.jpeg"/><Relationship Id="rId182" Type="http://schemas.openxmlformats.org/officeDocument/2006/relationships/image" Target="../media/ed15507b_242c_11ed_a30a_00259070b487_365b9bbb_0312_11ef_a5a4_047c1617b143182.jpeg"/><Relationship Id="rId183" Type="http://schemas.openxmlformats.org/officeDocument/2006/relationships/image" Target="../media/ed15507d_242c_11ed_a30a_00259070b487_365b9ba3_0312_11ef_a5a4_047c1617b143183.jpeg"/><Relationship Id="rId184" Type="http://schemas.openxmlformats.org/officeDocument/2006/relationships/image" Target="../media/ed15507f_242c_11ed_a30a_00259070b487_365b9bbf_0312_11ef_a5a4_047c1617b143184.jpeg"/><Relationship Id="rId185" Type="http://schemas.openxmlformats.org/officeDocument/2006/relationships/image" Target="../media/ed155081_242c_11ed_a30a_00259070b487_365b9ba7_0312_11ef_a5a4_047c1617b143185.jpeg"/><Relationship Id="rId186" Type="http://schemas.openxmlformats.org/officeDocument/2006/relationships/image" Target="../media/ed155083_242c_11ed_a30a_00259070b487_365b9bc3_0312_11ef_a5a4_047c1617b143186.jpeg"/><Relationship Id="rId187" Type="http://schemas.openxmlformats.org/officeDocument/2006/relationships/image" Target="../media/ed155085_242c_11ed_a30a_00259070b487_365b9bab_0312_11ef_a5a4_047c1617b143187.jpeg"/><Relationship Id="rId188" Type="http://schemas.openxmlformats.org/officeDocument/2006/relationships/image" Target="../media/ed155087_242c_11ed_a30a_00259070b487_365b9bc7_0312_11ef_a5a4_047c1617b143188.jpeg"/><Relationship Id="rId189" Type="http://schemas.openxmlformats.org/officeDocument/2006/relationships/image" Target="../media/ed155089_242c_11ed_a30a_00259070b487_365b9baf_0312_11ef_a5a4_047c1617b143189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8" name="Image_13" descr="Image_13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9" name="Image_14" descr="Image_14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0" name="Image_15" descr="Image_15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1" name="Image_16" descr="Image_16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2" name="Image_17" descr="Image_17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3" name="Image_18" descr="Image_18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4" name="Image_19" descr="Image_19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5" name="Image_20" descr="Image_20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6" name="Image_21" descr="Image_21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7" name="Image_22" descr="Image_22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8" name="Image_23" descr="Image_23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19" name="Image_24" descr="Image_24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0" name="Image_26" descr="Image_26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1" name="Image_27" descr="Image_27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2" name="Image_28" descr="Image_28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3" name="Image_29" descr="Image_29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4" name="Image_30" descr="Image_30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5" name="Image_31" descr="Image_31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6" name="Image_32" descr="Image_32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7" name="Image_33" descr="Image_33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28" name="Image_34" descr="Image_34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29" name="Image_35" descr="Image_35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30" name="Image_36" descr="Image_36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1" name="Image_37" descr="Image_37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2" name="Image_39" descr="Image_39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3" name="Image_40" descr="Image_40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4" name="Image_41" descr="Image_41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5" name="Image_42" descr="Image_42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36" name="Image_44" descr="Image_44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37" name="Image_45" descr="Image_45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38" name="Image_48" descr="Image_48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39" name="Image_49" descr="Image_49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40" name="Image_50" descr="Image_50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</xdr:row>
      <xdr:rowOff>95250</xdr:rowOff>
    </xdr:from>
    <xdr:ext cx="1143000" cy="1143000"/>
    <xdr:pic>
      <xdr:nvPicPr>
        <xdr:cNvPr id="41" name="Image_51" descr="Image_51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1143000" cy="1143000"/>
    <xdr:pic>
      <xdr:nvPicPr>
        <xdr:cNvPr id="42" name="Image_52" descr="Image_52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1143000" cy="1143000"/>
    <xdr:pic>
      <xdr:nvPicPr>
        <xdr:cNvPr id="43" name="Image_53" descr="Image_53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143000"/>
    <xdr:pic>
      <xdr:nvPicPr>
        <xdr:cNvPr id="44" name="Image_54" descr="Image_54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</xdr:row>
      <xdr:rowOff>95250</xdr:rowOff>
    </xdr:from>
    <xdr:ext cx="1143000" cy="1143000"/>
    <xdr:pic>
      <xdr:nvPicPr>
        <xdr:cNvPr id="45" name="Image_56" descr="Image_56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</xdr:row>
      <xdr:rowOff>95250</xdr:rowOff>
    </xdr:from>
    <xdr:ext cx="1143000" cy="1143000"/>
    <xdr:pic>
      <xdr:nvPicPr>
        <xdr:cNvPr id="46" name="Image_57" descr="Image_57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</xdr:row>
      <xdr:rowOff>95250</xdr:rowOff>
    </xdr:from>
    <xdr:ext cx="1143000" cy="1143000"/>
    <xdr:pic>
      <xdr:nvPicPr>
        <xdr:cNvPr id="47" name="Image_58" descr="Image_58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</xdr:row>
      <xdr:rowOff>95250</xdr:rowOff>
    </xdr:from>
    <xdr:ext cx="1143000" cy="1143000"/>
    <xdr:pic>
      <xdr:nvPicPr>
        <xdr:cNvPr id="48" name="Image_59" descr="Image_59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</xdr:row>
      <xdr:rowOff>95250</xdr:rowOff>
    </xdr:from>
    <xdr:ext cx="1143000" cy="1143000"/>
    <xdr:pic>
      <xdr:nvPicPr>
        <xdr:cNvPr id="49" name="Image_60" descr="Image_60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</xdr:row>
      <xdr:rowOff>95250</xdr:rowOff>
    </xdr:from>
    <xdr:ext cx="1143000" cy="1143000"/>
    <xdr:pic>
      <xdr:nvPicPr>
        <xdr:cNvPr id="50" name="Image_61" descr="Image_61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</xdr:row>
      <xdr:rowOff>95250</xdr:rowOff>
    </xdr:from>
    <xdr:ext cx="1143000" cy="1143000"/>
    <xdr:pic>
      <xdr:nvPicPr>
        <xdr:cNvPr id="51" name="Image_62" descr="Image_62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</xdr:row>
      <xdr:rowOff>95250</xdr:rowOff>
    </xdr:from>
    <xdr:ext cx="1143000" cy="1143000"/>
    <xdr:pic>
      <xdr:nvPicPr>
        <xdr:cNvPr id="52" name="Image_63" descr="Image_63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</xdr:row>
      <xdr:rowOff>95250</xdr:rowOff>
    </xdr:from>
    <xdr:ext cx="1143000" cy="1143000"/>
    <xdr:pic>
      <xdr:nvPicPr>
        <xdr:cNvPr id="53" name="Image_64" descr="Image_64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</xdr:row>
      <xdr:rowOff>95250</xdr:rowOff>
    </xdr:from>
    <xdr:ext cx="1143000" cy="1143000"/>
    <xdr:pic>
      <xdr:nvPicPr>
        <xdr:cNvPr id="54" name="Image_65" descr="Image_65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</xdr:row>
      <xdr:rowOff>95250</xdr:rowOff>
    </xdr:from>
    <xdr:ext cx="1143000" cy="1143000"/>
    <xdr:pic>
      <xdr:nvPicPr>
        <xdr:cNvPr id="55" name="Image_66" descr="Image_66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</xdr:row>
      <xdr:rowOff>95250</xdr:rowOff>
    </xdr:from>
    <xdr:ext cx="1143000" cy="1143000"/>
    <xdr:pic>
      <xdr:nvPicPr>
        <xdr:cNvPr id="56" name="Image_68" descr="Image_68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</xdr:row>
      <xdr:rowOff>95250</xdr:rowOff>
    </xdr:from>
    <xdr:ext cx="1143000" cy="1143000"/>
    <xdr:pic>
      <xdr:nvPicPr>
        <xdr:cNvPr id="57" name="Image_69" descr="Image_69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</xdr:row>
      <xdr:rowOff>95250</xdr:rowOff>
    </xdr:from>
    <xdr:ext cx="1143000" cy="1143000"/>
    <xdr:pic>
      <xdr:nvPicPr>
        <xdr:cNvPr id="58" name="Image_70" descr="Image_70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</xdr:row>
      <xdr:rowOff>95250</xdr:rowOff>
    </xdr:from>
    <xdr:ext cx="1143000" cy="1143000"/>
    <xdr:pic>
      <xdr:nvPicPr>
        <xdr:cNvPr id="59" name="Image_71" descr="Image_71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</xdr:row>
      <xdr:rowOff>95250</xdr:rowOff>
    </xdr:from>
    <xdr:ext cx="1143000" cy="1143000"/>
    <xdr:pic>
      <xdr:nvPicPr>
        <xdr:cNvPr id="60" name="Image_72" descr="Image_72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</xdr:row>
      <xdr:rowOff>95250</xdr:rowOff>
    </xdr:from>
    <xdr:ext cx="1143000" cy="1143000"/>
    <xdr:pic>
      <xdr:nvPicPr>
        <xdr:cNvPr id="61" name="Image_73" descr="Image_73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</xdr:row>
      <xdr:rowOff>95250</xdr:rowOff>
    </xdr:from>
    <xdr:ext cx="1143000" cy="1143000"/>
    <xdr:pic>
      <xdr:nvPicPr>
        <xdr:cNvPr id="62" name="Image_74" descr="Image_74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</xdr:row>
      <xdr:rowOff>95250</xdr:rowOff>
    </xdr:from>
    <xdr:ext cx="1143000" cy="1143000"/>
    <xdr:pic>
      <xdr:nvPicPr>
        <xdr:cNvPr id="63" name="Image_75" descr="Image_75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</xdr:row>
      <xdr:rowOff>95250</xdr:rowOff>
    </xdr:from>
    <xdr:ext cx="1143000" cy="1143000"/>
    <xdr:pic>
      <xdr:nvPicPr>
        <xdr:cNvPr id="64" name="Image_76" descr="Image_76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</xdr:row>
      <xdr:rowOff>95250</xdr:rowOff>
    </xdr:from>
    <xdr:ext cx="1143000" cy="1143000"/>
    <xdr:pic>
      <xdr:nvPicPr>
        <xdr:cNvPr id="65" name="Image_77" descr="Image_77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</xdr:row>
      <xdr:rowOff>95250</xdr:rowOff>
    </xdr:from>
    <xdr:ext cx="1143000" cy="1143000"/>
    <xdr:pic>
      <xdr:nvPicPr>
        <xdr:cNvPr id="66" name="Image_78" descr="Image_78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</xdr:row>
      <xdr:rowOff>95250</xdr:rowOff>
    </xdr:from>
    <xdr:ext cx="1143000" cy="1143000"/>
    <xdr:pic>
      <xdr:nvPicPr>
        <xdr:cNvPr id="67" name="Image_79" descr="Image_79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</xdr:row>
      <xdr:rowOff>95250</xdr:rowOff>
    </xdr:from>
    <xdr:ext cx="1143000" cy="1143000"/>
    <xdr:pic>
      <xdr:nvPicPr>
        <xdr:cNvPr id="68" name="Image_80" descr="Image_80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</xdr:row>
      <xdr:rowOff>95250</xdr:rowOff>
    </xdr:from>
    <xdr:ext cx="1143000" cy="1143000"/>
    <xdr:pic>
      <xdr:nvPicPr>
        <xdr:cNvPr id="69" name="Image_81" descr="Image_81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</xdr:row>
      <xdr:rowOff>95250</xdr:rowOff>
    </xdr:from>
    <xdr:ext cx="1143000" cy="1143000"/>
    <xdr:pic>
      <xdr:nvPicPr>
        <xdr:cNvPr id="70" name="Image_82" descr="Image_82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</xdr:row>
      <xdr:rowOff>95250</xdr:rowOff>
    </xdr:from>
    <xdr:ext cx="1143000" cy="1143000"/>
    <xdr:pic>
      <xdr:nvPicPr>
        <xdr:cNvPr id="71" name="Image_83" descr="Image_83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83</xdr:row>
      <xdr:rowOff>95250</xdr:rowOff>
    </xdr:from>
    <xdr:ext cx="1143000" cy="1143000"/>
    <xdr:pic>
      <xdr:nvPicPr>
        <xdr:cNvPr id="72" name="Image_84" descr="Image_84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84</xdr:row>
      <xdr:rowOff>95250</xdr:rowOff>
    </xdr:from>
    <xdr:ext cx="1143000" cy="1143000"/>
    <xdr:pic>
      <xdr:nvPicPr>
        <xdr:cNvPr id="73" name="Image_85" descr="Image_85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86</xdr:row>
      <xdr:rowOff>95250</xdr:rowOff>
    </xdr:from>
    <xdr:ext cx="1143000" cy="1143000"/>
    <xdr:pic>
      <xdr:nvPicPr>
        <xdr:cNvPr id="74" name="Image_87" descr="Image_87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87</xdr:row>
      <xdr:rowOff>95250</xdr:rowOff>
    </xdr:from>
    <xdr:ext cx="1143000" cy="1143000"/>
    <xdr:pic>
      <xdr:nvPicPr>
        <xdr:cNvPr id="75" name="Image_88" descr="Image_88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88</xdr:row>
      <xdr:rowOff>95250</xdr:rowOff>
    </xdr:from>
    <xdr:ext cx="1143000" cy="1143000"/>
    <xdr:pic>
      <xdr:nvPicPr>
        <xdr:cNvPr id="76" name="Image_89" descr="Image_89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89</xdr:row>
      <xdr:rowOff>95250</xdr:rowOff>
    </xdr:from>
    <xdr:ext cx="1143000" cy="1143000"/>
    <xdr:pic>
      <xdr:nvPicPr>
        <xdr:cNvPr id="77" name="Image_90" descr="Image_90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90</xdr:row>
      <xdr:rowOff>95250</xdr:rowOff>
    </xdr:from>
    <xdr:ext cx="1143000" cy="1143000"/>
    <xdr:pic>
      <xdr:nvPicPr>
        <xdr:cNvPr id="78" name="Image_91" descr="Image_91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91</xdr:row>
      <xdr:rowOff>95250</xdr:rowOff>
    </xdr:from>
    <xdr:ext cx="1143000" cy="1143000"/>
    <xdr:pic>
      <xdr:nvPicPr>
        <xdr:cNvPr id="79" name="Image_92" descr="Image_92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92</xdr:row>
      <xdr:rowOff>95250</xdr:rowOff>
    </xdr:from>
    <xdr:ext cx="1143000" cy="1143000"/>
    <xdr:pic>
      <xdr:nvPicPr>
        <xdr:cNvPr id="80" name="Image_93" descr="Image_93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93</xdr:row>
      <xdr:rowOff>95250</xdr:rowOff>
    </xdr:from>
    <xdr:ext cx="1143000" cy="1143000"/>
    <xdr:pic>
      <xdr:nvPicPr>
        <xdr:cNvPr id="81" name="Image_94" descr="Image_94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94</xdr:row>
      <xdr:rowOff>95250</xdr:rowOff>
    </xdr:from>
    <xdr:ext cx="1143000" cy="1143000"/>
    <xdr:pic>
      <xdr:nvPicPr>
        <xdr:cNvPr id="82" name="Image_95" descr="Image_95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95</xdr:row>
      <xdr:rowOff>95250</xdr:rowOff>
    </xdr:from>
    <xdr:ext cx="1143000" cy="1143000"/>
    <xdr:pic>
      <xdr:nvPicPr>
        <xdr:cNvPr id="83" name="Image_96" descr="Image_96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96</xdr:row>
      <xdr:rowOff>95250</xdr:rowOff>
    </xdr:from>
    <xdr:ext cx="1143000" cy="1143000"/>
    <xdr:pic>
      <xdr:nvPicPr>
        <xdr:cNvPr id="84" name="Image_97" descr="Image_97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97</xdr:row>
      <xdr:rowOff>95250</xdr:rowOff>
    </xdr:from>
    <xdr:ext cx="1143000" cy="1143000"/>
    <xdr:pic>
      <xdr:nvPicPr>
        <xdr:cNvPr id="85" name="Image_98" descr="Image_98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98</xdr:row>
      <xdr:rowOff>95250</xdr:rowOff>
    </xdr:from>
    <xdr:ext cx="1143000" cy="1143000"/>
    <xdr:pic>
      <xdr:nvPicPr>
        <xdr:cNvPr id="86" name="Image_99" descr="Image_99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100</xdr:row>
      <xdr:rowOff>95250</xdr:rowOff>
    </xdr:from>
    <xdr:ext cx="1143000" cy="1143000"/>
    <xdr:pic>
      <xdr:nvPicPr>
        <xdr:cNvPr id="87" name="Image_101" descr="Image_101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101</xdr:row>
      <xdr:rowOff>95250</xdr:rowOff>
    </xdr:from>
    <xdr:ext cx="1143000" cy="1143000"/>
    <xdr:pic>
      <xdr:nvPicPr>
        <xdr:cNvPr id="88" name="Image_102" descr="Image_102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102</xdr:row>
      <xdr:rowOff>95250</xdr:rowOff>
    </xdr:from>
    <xdr:ext cx="1143000" cy="1143000"/>
    <xdr:pic>
      <xdr:nvPicPr>
        <xdr:cNvPr id="89" name="Image_103" descr="Image_103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103</xdr:row>
      <xdr:rowOff>95250</xdr:rowOff>
    </xdr:from>
    <xdr:ext cx="1143000" cy="1143000"/>
    <xdr:pic>
      <xdr:nvPicPr>
        <xdr:cNvPr id="90" name="Image_104" descr="Image_104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104</xdr:row>
      <xdr:rowOff>95250</xdr:rowOff>
    </xdr:from>
    <xdr:ext cx="1143000" cy="1143000"/>
    <xdr:pic>
      <xdr:nvPicPr>
        <xdr:cNvPr id="91" name="Image_105" descr="Image_105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106</xdr:row>
      <xdr:rowOff>95250</xdr:rowOff>
    </xdr:from>
    <xdr:ext cx="1143000" cy="1143000"/>
    <xdr:pic>
      <xdr:nvPicPr>
        <xdr:cNvPr id="92" name="Image_107" descr="Image_107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107</xdr:row>
      <xdr:rowOff>95250</xdr:rowOff>
    </xdr:from>
    <xdr:ext cx="1143000" cy="1143000"/>
    <xdr:pic>
      <xdr:nvPicPr>
        <xdr:cNvPr id="93" name="Image_108" descr="Image_108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108</xdr:row>
      <xdr:rowOff>95250</xdr:rowOff>
    </xdr:from>
    <xdr:ext cx="1143000" cy="1143000"/>
    <xdr:pic>
      <xdr:nvPicPr>
        <xdr:cNvPr id="94" name="Image_109" descr="Image_109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109</xdr:row>
      <xdr:rowOff>95250</xdr:rowOff>
    </xdr:from>
    <xdr:ext cx="1143000" cy="1143000"/>
    <xdr:pic>
      <xdr:nvPicPr>
        <xdr:cNvPr id="95" name="Image_110" descr="Image_110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111</xdr:row>
      <xdr:rowOff>95250</xdr:rowOff>
    </xdr:from>
    <xdr:ext cx="1143000" cy="1143000"/>
    <xdr:pic>
      <xdr:nvPicPr>
        <xdr:cNvPr id="96" name="Image_112" descr="Image_112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112</xdr:row>
      <xdr:rowOff>95250</xdr:rowOff>
    </xdr:from>
    <xdr:ext cx="1143000" cy="1143000"/>
    <xdr:pic>
      <xdr:nvPicPr>
        <xdr:cNvPr id="97" name="Image_113" descr="Image_113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113</xdr:row>
      <xdr:rowOff>95250</xdr:rowOff>
    </xdr:from>
    <xdr:ext cx="1143000" cy="1143000"/>
    <xdr:pic>
      <xdr:nvPicPr>
        <xdr:cNvPr id="98" name="Image_114" descr="Image_114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114</xdr:row>
      <xdr:rowOff>95250</xdr:rowOff>
    </xdr:from>
    <xdr:ext cx="1143000" cy="1143000"/>
    <xdr:pic>
      <xdr:nvPicPr>
        <xdr:cNvPr id="99" name="Image_115" descr="Image_115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115</xdr:row>
      <xdr:rowOff>95250</xdr:rowOff>
    </xdr:from>
    <xdr:ext cx="1143000" cy="1143000"/>
    <xdr:pic>
      <xdr:nvPicPr>
        <xdr:cNvPr id="100" name="Image_116" descr="Image_116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116</xdr:row>
      <xdr:rowOff>95250</xdr:rowOff>
    </xdr:from>
    <xdr:ext cx="1143000" cy="1143000"/>
    <xdr:pic>
      <xdr:nvPicPr>
        <xdr:cNvPr id="101" name="Image_117" descr="Image_117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117</xdr:row>
      <xdr:rowOff>95250</xdr:rowOff>
    </xdr:from>
    <xdr:ext cx="1143000" cy="1143000"/>
    <xdr:pic>
      <xdr:nvPicPr>
        <xdr:cNvPr id="102" name="Image_118" descr="Image_118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118</xdr:row>
      <xdr:rowOff>95250</xdr:rowOff>
    </xdr:from>
    <xdr:ext cx="1143000" cy="1143000"/>
    <xdr:pic>
      <xdr:nvPicPr>
        <xdr:cNvPr id="103" name="Image_119" descr="Image_119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119</xdr:row>
      <xdr:rowOff>95250</xdr:rowOff>
    </xdr:from>
    <xdr:ext cx="1143000" cy="1143000"/>
    <xdr:pic>
      <xdr:nvPicPr>
        <xdr:cNvPr id="104" name="Image_120" descr="Image_120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120</xdr:row>
      <xdr:rowOff>95250</xdr:rowOff>
    </xdr:from>
    <xdr:ext cx="1143000" cy="1143000"/>
    <xdr:pic>
      <xdr:nvPicPr>
        <xdr:cNvPr id="105" name="Image_121" descr="Image_121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121</xdr:row>
      <xdr:rowOff>95250</xdr:rowOff>
    </xdr:from>
    <xdr:ext cx="1143000" cy="1143000"/>
    <xdr:pic>
      <xdr:nvPicPr>
        <xdr:cNvPr id="106" name="Image_122" descr="Image_122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122</xdr:row>
      <xdr:rowOff>95250</xdr:rowOff>
    </xdr:from>
    <xdr:ext cx="1143000" cy="1143000"/>
    <xdr:pic>
      <xdr:nvPicPr>
        <xdr:cNvPr id="107" name="Image_123" descr="Image_123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123</xdr:row>
      <xdr:rowOff>95250</xdr:rowOff>
    </xdr:from>
    <xdr:ext cx="1143000" cy="1143000"/>
    <xdr:pic>
      <xdr:nvPicPr>
        <xdr:cNvPr id="108" name="Image_124" descr="Image_124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124</xdr:row>
      <xdr:rowOff>95250</xdr:rowOff>
    </xdr:from>
    <xdr:ext cx="1143000" cy="1143000"/>
    <xdr:pic>
      <xdr:nvPicPr>
        <xdr:cNvPr id="109" name="Image_125" descr="Image_125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127</xdr:row>
      <xdr:rowOff>95250</xdr:rowOff>
    </xdr:from>
    <xdr:ext cx="1143000" cy="1143000"/>
    <xdr:pic>
      <xdr:nvPicPr>
        <xdr:cNvPr id="110" name="Image_128" descr="Image_128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128</xdr:row>
      <xdr:rowOff>95250</xdr:rowOff>
    </xdr:from>
    <xdr:ext cx="1143000" cy="1143000"/>
    <xdr:pic>
      <xdr:nvPicPr>
        <xdr:cNvPr id="111" name="Image_129" descr="Image_129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129</xdr:row>
      <xdr:rowOff>95250</xdr:rowOff>
    </xdr:from>
    <xdr:ext cx="1143000" cy="1143000"/>
    <xdr:pic>
      <xdr:nvPicPr>
        <xdr:cNvPr id="112" name="Image_130" descr="Image_130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130</xdr:row>
      <xdr:rowOff>95250</xdr:rowOff>
    </xdr:from>
    <xdr:ext cx="1143000" cy="1143000"/>
    <xdr:pic>
      <xdr:nvPicPr>
        <xdr:cNvPr id="113" name="Image_131" descr="Image_131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131</xdr:row>
      <xdr:rowOff>95250</xdr:rowOff>
    </xdr:from>
    <xdr:ext cx="1143000" cy="1143000"/>
    <xdr:pic>
      <xdr:nvPicPr>
        <xdr:cNvPr id="114" name="Image_132" descr="Image_132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133</xdr:row>
      <xdr:rowOff>95250</xdr:rowOff>
    </xdr:from>
    <xdr:ext cx="1143000" cy="1143000"/>
    <xdr:pic>
      <xdr:nvPicPr>
        <xdr:cNvPr id="115" name="Image_134" descr="Image_134"/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134</xdr:row>
      <xdr:rowOff>95250</xdr:rowOff>
    </xdr:from>
    <xdr:ext cx="1143000" cy="1143000"/>
    <xdr:pic>
      <xdr:nvPicPr>
        <xdr:cNvPr id="116" name="Image_135" descr="Image_135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135</xdr:row>
      <xdr:rowOff>95250</xdr:rowOff>
    </xdr:from>
    <xdr:ext cx="1143000" cy="1143000"/>
    <xdr:pic>
      <xdr:nvPicPr>
        <xdr:cNvPr id="117" name="Image_136" descr="Image_136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136</xdr:row>
      <xdr:rowOff>95250</xdr:rowOff>
    </xdr:from>
    <xdr:ext cx="1143000" cy="1143000"/>
    <xdr:pic>
      <xdr:nvPicPr>
        <xdr:cNvPr id="118" name="Image_137" descr="Image_137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137</xdr:row>
      <xdr:rowOff>95250</xdr:rowOff>
    </xdr:from>
    <xdr:ext cx="1143000" cy="1143000"/>
    <xdr:pic>
      <xdr:nvPicPr>
        <xdr:cNvPr id="119" name="Image_138" descr="Image_138"/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139</xdr:row>
      <xdr:rowOff>95250</xdr:rowOff>
    </xdr:from>
    <xdr:ext cx="1143000" cy="1143000"/>
    <xdr:pic>
      <xdr:nvPicPr>
        <xdr:cNvPr id="120" name="Image_140" descr="Image_140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140</xdr:row>
      <xdr:rowOff>95250</xdr:rowOff>
    </xdr:from>
    <xdr:ext cx="1143000" cy="1143000"/>
    <xdr:pic>
      <xdr:nvPicPr>
        <xdr:cNvPr id="121" name="Image_141" descr="Image_141"/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141</xdr:row>
      <xdr:rowOff>95250</xdr:rowOff>
    </xdr:from>
    <xdr:ext cx="1143000" cy="1143000"/>
    <xdr:pic>
      <xdr:nvPicPr>
        <xdr:cNvPr id="122" name="Image_142" descr="Image_142"/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142</xdr:row>
      <xdr:rowOff>95250</xdr:rowOff>
    </xdr:from>
    <xdr:ext cx="1143000" cy="1143000"/>
    <xdr:pic>
      <xdr:nvPicPr>
        <xdr:cNvPr id="123" name="Image_143" descr="Image_143"/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143</xdr:row>
      <xdr:rowOff>95250</xdr:rowOff>
    </xdr:from>
    <xdr:ext cx="1143000" cy="1143000"/>
    <xdr:pic>
      <xdr:nvPicPr>
        <xdr:cNvPr id="124" name="Image_144" descr="Image_144"/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144</xdr:row>
      <xdr:rowOff>95250</xdr:rowOff>
    </xdr:from>
    <xdr:ext cx="1143000" cy="1143000"/>
    <xdr:pic>
      <xdr:nvPicPr>
        <xdr:cNvPr id="125" name="Image_145" descr="Image_145"/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145</xdr:row>
      <xdr:rowOff>95250</xdr:rowOff>
    </xdr:from>
    <xdr:ext cx="1143000" cy="1143000"/>
    <xdr:pic>
      <xdr:nvPicPr>
        <xdr:cNvPr id="126" name="Image_146" descr="Image_146"/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147</xdr:row>
      <xdr:rowOff>95250</xdr:rowOff>
    </xdr:from>
    <xdr:ext cx="1143000" cy="1143000"/>
    <xdr:pic>
      <xdr:nvPicPr>
        <xdr:cNvPr id="127" name="Image_148" descr="Image_148"/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148</xdr:row>
      <xdr:rowOff>95250</xdr:rowOff>
    </xdr:from>
    <xdr:ext cx="1143000" cy="1143000"/>
    <xdr:pic>
      <xdr:nvPicPr>
        <xdr:cNvPr id="128" name="Image_149" descr="Image_149"/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149</xdr:row>
      <xdr:rowOff>95250</xdr:rowOff>
    </xdr:from>
    <xdr:ext cx="1143000" cy="1143000"/>
    <xdr:pic>
      <xdr:nvPicPr>
        <xdr:cNvPr id="129" name="Image_150" descr="Image_150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150</xdr:row>
      <xdr:rowOff>95250</xdr:rowOff>
    </xdr:from>
    <xdr:ext cx="1143000" cy="1143000"/>
    <xdr:pic>
      <xdr:nvPicPr>
        <xdr:cNvPr id="130" name="Image_151" descr="Image_151"/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151</xdr:row>
      <xdr:rowOff>95250</xdr:rowOff>
    </xdr:from>
    <xdr:ext cx="1143000" cy="1143000"/>
    <xdr:pic>
      <xdr:nvPicPr>
        <xdr:cNvPr id="131" name="Image_152" descr="Image_152"/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154</xdr:row>
      <xdr:rowOff>95250</xdr:rowOff>
    </xdr:from>
    <xdr:ext cx="1143000" cy="1143000"/>
    <xdr:pic>
      <xdr:nvPicPr>
        <xdr:cNvPr id="132" name="Image_155" descr="Image_155"/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155</xdr:row>
      <xdr:rowOff>95250</xdr:rowOff>
    </xdr:from>
    <xdr:ext cx="1143000" cy="1143000"/>
    <xdr:pic>
      <xdr:nvPicPr>
        <xdr:cNvPr id="133" name="Image_156" descr="Image_156"/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156</xdr:row>
      <xdr:rowOff>95250</xdr:rowOff>
    </xdr:from>
    <xdr:ext cx="1143000" cy="1143000"/>
    <xdr:pic>
      <xdr:nvPicPr>
        <xdr:cNvPr id="134" name="Image_157" descr="Image_157"/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157</xdr:row>
      <xdr:rowOff>95250</xdr:rowOff>
    </xdr:from>
    <xdr:ext cx="1143000" cy="1143000"/>
    <xdr:pic>
      <xdr:nvPicPr>
        <xdr:cNvPr id="135" name="Image_158" descr="Image_158"/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159</xdr:row>
      <xdr:rowOff>95250</xdr:rowOff>
    </xdr:from>
    <xdr:ext cx="1143000" cy="1143000"/>
    <xdr:pic>
      <xdr:nvPicPr>
        <xdr:cNvPr id="136" name="Image_160" descr="Image_160"/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160</xdr:row>
      <xdr:rowOff>95250</xdr:rowOff>
    </xdr:from>
    <xdr:ext cx="1143000" cy="1143000"/>
    <xdr:pic>
      <xdr:nvPicPr>
        <xdr:cNvPr id="137" name="Image_161" descr="Image_161"/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161</xdr:row>
      <xdr:rowOff>95250</xdr:rowOff>
    </xdr:from>
    <xdr:ext cx="1143000" cy="1143000"/>
    <xdr:pic>
      <xdr:nvPicPr>
        <xdr:cNvPr id="138" name="Image_162" descr="Image_162"/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162</xdr:row>
      <xdr:rowOff>95250</xdr:rowOff>
    </xdr:from>
    <xdr:ext cx="1143000" cy="1143000"/>
    <xdr:pic>
      <xdr:nvPicPr>
        <xdr:cNvPr id="139" name="Image_163" descr="Image_163"/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163</xdr:row>
      <xdr:rowOff>95250</xdr:rowOff>
    </xdr:from>
    <xdr:ext cx="1143000" cy="1143000"/>
    <xdr:pic>
      <xdr:nvPicPr>
        <xdr:cNvPr id="140" name="Image_164" descr="Image_164"/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164</xdr:row>
      <xdr:rowOff>95250</xdr:rowOff>
    </xdr:from>
    <xdr:ext cx="1143000" cy="1143000"/>
    <xdr:pic>
      <xdr:nvPicPr>
        <xdr:cNvPr id="141" name="Image_165" descr="Image_165"/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165</xdr:row>
      <xdr:rowOff>95250</xdr:rowOff>
    </xdr:from>
    <xdr:ext cx="1143000" cy="1143000"/>
    <xdr:pic>
      <xdr:nvPicPr>
        <xdr:cNvPr id="142" name="Image_166" descr="Image_166"/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166</xdr:row>
      <xdr:rowOff>95250</xdr:rowOff>
    </xdr:from>
    <xdr:ext cx="1143000" cy="1143000"/>
    <xdr:pic>
      <xdr:nvPicPr>
        <xdr:cNvPr id="143" name="Image_167" descr="Image_167"/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167</xdr:row>
      <xdr:rowOff>95250</xdr:rowOff>
    </xdr:from>
    <xdr:ext cx="1143000" cy="1143000"/>
    <xdr:pic>
      <xdr:nvPicPr>
        <xdr:cNvPr id="144" name="Image_168" descr="Image_168"/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168</xdr:row>
      <xdr:rowOff>95250</xdr:rowOff>
    </xdr:from>
    <xdr:ext cx="1143000" cy="1143000"/>
    <xdr:pic>
      <xdr:nvPicPr>
        <xdr:cNvPr id="145" name="Image_169" descr="Image_169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169</xdr:row>
      <xdr:rowOff>95250</xdr:rowOff>
    </xdr:from>
    <xdr:ext cx="1143000" cy="1143000"/>
    <xdr:pic>
      <xdr:nvPicPr>
        <xdr:cNvPr id="146" name="Image_170" descr="Image_170"/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170</xdr:row>
      <xdr:rowOff>95250</xdr:rowOff>
    </xdr:from>
    <xdr:ext cx="1143000" cy="1143000"/>
    <xdr:pic>
      <xdr:nvPicPr>
        <xdr:cNvPr id="147" name="Image_171" descr="Image_171"/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171</xdr:row>
      <xdr:rowOff>95250</xdr:rowOff>
    </xdr:from>
    <xdr:ext cx="1143000" cy="1143000"/>
    <xdr:pic>
      <xdr:nvPicPr>
        <xdr:cNvPr id="148" name="Image_172" descr="Image_172"/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172</xdr:row>
      <xdr:rowOff>95250</xdr:rowOff>
    </xdr:from>
    <xdr:ext cx="1143000" cy="1143000"/>
    <xdr:pic>
      <xdr:nvPicPr>
        <xdr:cNvPr id="149" name="Image_173" descr="Image_173"/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174</xdr:row>
      <xdr:rowOff>95250</xdr:rowOff>
    </xdr:from>
    <xdr:ext cx="1143000" cy="1143000"/>
    <xdr:pic>
      <xdr:nvPicPr>
        <xdr:cNvPr id="150" name="Image_175" descr="Image_175"/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175</xdr:row>
      <xdr:rowOff>95250</xdr:rowOff>
    </xdr:from>
    <xdr:ext cx="1143000" cy="1143000"/>
    <xdr:pic>
      <xdr:nvPicPr>
        <xdr:cNvPr id="151" name="Image_176" descr="Image_176"/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177</xdr:row>
      <xdr:rowOff>95250</xdr:rowOff>
    </xdr:from>
    <xdr:ext cx="1143000" cy="1143000"/>
    <xdr:pic>
      <xdr:nvPicPr>
        <xdr:cNvPr id="152" name="Image_178" descr="Image_178"/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178</xdr:row>
      <xdr:rowOff>95250</xdr:rowOff>
    </xdr:from>
    <xdr:ext cx="1143000" cy="1143000"/>
    <xdr:pic>
      <xdr:nvPicPr>
        <xdr:cNvPr id="153" name="Image_179" descr="Image_179"/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179</xdr:row>
      <xdr:rowOff>95250</xdr:rowOff>
    </xdr:from>
    <xdr:ext cx="1143000" cy="1143000"/>
    <xdr:pic>
      <xdr:nvPicPr>
        <xdr:cNvPr id="154" name="Image_180" descr="Image_180"/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180</xdr:row>
      <xdr:rowOff>95250</xdr:rowOff>
    </xdr:from>
    <xdr:ext cx="1143000" cy="1143000"/>
    <xdr:pic>
      <xdr:nvPicPr>
        <xdr:cNvPr id="155" name="Image_181" descr="Image_181"/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184</xdr:row>
      <xdr:rowOff>95250</xdr:rowOff>
    </xdr:from>
    <xdr:ext cx="1143000" cy="1143000"/>
    <xdr:pic>
      <xdr:nvPicPr>
        <xdr:cNvPr id="156" name="Image_185" descr="Image_185"/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185</xdr:row>
      <xdr:rowOff>95250</xdr:rowOff>
    </xdr:from>
    <xdr:ext cx="1143000" cy="1143000"/>
    <xdr:pic>
      <xdr:nvPicPr>
        <xdr:cNvPr id="157" name="Image_186" descr="Image_186"/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186</xdr:row>
      <xdr:rowOff>95250</xdr:rowOff>
    </xdr:from>
    <xdr:ext cx="1143000" cy="1143000"/>
    <xdr:pic>
      <xdr:nvPicPr>
        <xdr:cNvPr id="158" name="Image_187" descr="Image_187"/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187</xdr:row>
      <xdr:rowOff>95250</xdr:rowOff>
    </xdr:from>
    <xdr:ext cx="1143000" cy="1143000"/>
    <xdr:pic>
      <xdr:nvPicPr>
        <xdr:cNvPr id="159" name="Image_188" descr="Image_188"/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188</xdr:row>
      <xdr:rowOff>95250</xdr:rowOff>
    </xdr:from>
    <xdr:ext cx="1143000" cy="1143000"/>
    <xdr:pic>
      <xdr:nvPicPr>
        <xdr:cNvPr id="160" name="Image_189" descr="Image_189"/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189</xdr:row>
      <xdr:rowOff>95250</xdr:rowOff>
    </xdr:from>
    <xdr:ext cx="1143000" cy="1143000"/>
    <xdr:pic>
      <xdr:nvPicPr>
        <xdr:cNvPr id="161" name="Image_190" descr="Image_190"/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190</xdr:row>
      <xdr:rowOff>95250</xdr:rowOff>
    </xdr:from>
    <xdr:ext cx="1143000" cy="1143000"/>
    <xdr:pic>
      <xdr:nvPicPr>
        <xdr:cNvPr id="162" name="Image_191" descr="Image_191"/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191</xdr:row>
      <xdr:rowOff>95250</xdr:rowOff>
    </xdr:from>
    <xdr:ext cx="1143000" cy="1143000"/>
    <xdr:pic>
      <xdr:nvPicPr>
        <xdr:cNvPr id="163" name="Image_192" descr="Image_192"/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192</xdr:row>
      <xdr:rowOff>95250</xdr:rowOff>
    </xdr:from>
    <xdr:ext cx="1143000" cy="1143000"/>
    <xdr:pic>
      <xdr:nvPicPr>
        <xdr:cNvPr id="164" name="Image_193" descr="Image_193"/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193</xdr:row>
      <xdr:rowOff>95250</xdr:rowOff>
    </xdr:from>
    <xdr:ext cx="1143000" cy="1143000"/>
    <xdr:pic>
      <xdr:nvPicPr>
        <xdr:cNvPr id="165" name="Image_194" descr="Image_194"/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194</xdr:row>
      <xdr:rowOff>95250</xdr:rowOff>
    </xdr:from>
    <xdr:ext cx="1143000" cy="1143000"/>
    <xdr:pic>
      <xdr:nvPicPr>
        <xdr:cNvPr id="166" name="Image_195" descr="Image_195"/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195</xdr:row>
      <xdr:rowOff>95250</xdr:rowOff>
    </xdr:from>
    <xdr:ext cx="1143000" cy="1143000"/>
    <xdr:pic>
      <xdr:nvPicPr>
        <xdr:cNvPr id="167" name="Image_196" descr="Image_196"/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196</xdr:row>
      <xdr:rowOff>95250</xdr:rowOff>
    </xdr:from>
    <xdr:ext cx="1143000" cy="1143000"/>
    <xdr:pic>
      <xdr:nvPicPr>
        <xdr:cNvPr id="168" name="Image_197" descr="Image_197"/>
        <xdr:cNvPicPr>
          <a:picLocks noChangeAspect="1"/>
        </xdr:cNvPicPr>
      </xdr:nvPicPr>
      <xdr:blipFill>
        <a:blip xmlns:r="http://schemas.openxmlformats.org/officeDocument/2006/relationships" r:embed="rId1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197</xdr:row>
      <xdr:rowOff>95250</xdr:rowOff>
    </xdr:from>
    <xdr:ext cx="1143000" cy="1143000"/>
    <xdr:pic>
      <xdr:nvPicPr>
        <xdr:cNvPr id="169" name="Image_198" descr="Image_198"/>
        <xdr:cNvPicPr>
          <a:picLocks noChangeAspect="1"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198</xdr:row>
      <xdr:rowOff>95250</xdr:rowOff>
    </xdr:from>
    <xdr:ext cx="1143000" cy="1143000"/>
    <xdr:pic>
      <xdr:nvPicPr>
        <xdr:cNvPr id="170" name="Image_199" descr="Image_199"/>
        <xdr:cNvPicPr>
          <a:picLocks noChangeAspect="1"/>
        </xdr:cNvPicPr>
      </xdr:nvPicPr>
      <xdr:blipFill>
        <a:blip xmlns:r="http://schemas.openxmlformats.org/officeDocument/2006/relationships" r:embed="rId1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199</xdr:row>
      <xdr:rowOff>95250</xdr:rowOff>
    </xdr:from>
    <xdr:ext cx="1143000" cy="1143000"/>
    <xdr:pic>
      <xdr:nvPicPr>
        <xdr:cNvPr id="171" name="Image_200" descr="Image_200"/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200</xdr:row>
      <xdr:rowOff>95250</xdr:rowOff>
    </xdr:from>
    <xdr:ext cx="1143000" cy="1143000"/>
    <xdr:pic>
      <xdr:nvPicPr>
        <xdr:cNvPr id="172" name="Image_201" descr="Image_201"/>
        <xdr:cNvPicPr>
          <a:picLocks noChangeAspect="1"/>
        </xdr:cNvPicPr>
      </xdr:nvPicPr>
      <xdr:blipFill>
        <a:blip xmlns:r="http://schemas.openxmlformats.org/officeDocument/2006/relationships" r:embed="rId1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201</xdr:row>
      <xdr:rowOff>95250</xdr:rowOff>
    </xdr:from>
    <xdr:ext cx="1143000" cy="1143000"/>
    <xdr:pic>
      <xdr:nvPicPr>
        <xdr:cNvPr id="173" name="Image_202" descr="Image_202"/>
        <xdr:cNvPicPr>
          <a:picLocks noChangeAspect="1"/>
        </xdr:cNvPicPr>
      </xdr:nvPicPr>
      <xdr:blipFill>
        <a:blip xmlns:r="http://schemas.openxmlformats.org/officeDocument/2006/relationships" r:embed="rId1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202</xdr:row>
      <xdr:rowOff>95250</xdr:rowOff>
    </xdr:from>
    <xdr:ext cx="1143000" cy="1143000"/>
    <xdr:pic>
      <xdr:nvPicPr>
        <xdr:cNvPr id="174" name="Image_203" descr="Image_203"/>
        <xdr:cNvPicPr>
          <a:picLocks noChangeAspect="1"/>
        </xdr:cNvPicPr>
      </xdr:nvPicPr>
      <xdr:blipFill>
        <a:blip xmlns:r="http://schemas.openxmlformats.org/officeDocument/2006/relationships" r:embed="rId1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203</xdr:row>
      <xdr:rowOff>95250</xdr:rowOff>
    </xdr:from>
    <xdr:ext cx="1143000" cy="1143000"/>
    <xdr:pic>
      <xdr:nvPicPr>
        <xdr:cNvPr id="175" name="Image_204" descr="Image_204"/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204</xdr:row>
      <xdr:rowOff>95250</xdr:rowOff>
    </xdr:from>
    <xdr:ext cx="1143000" cy="1143000"/>
    <xdr:pic>
      <xdr:nvPicPr>
        <xdr:cNvPr id="176" name="Image_205" descr="Image_205"/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205</xdr:row>
      <xdr:rowOff>95250</xdr:rowOff>
    </xdr:from>
    <xdr:ext cx="1143000" cy="1143000"/>
    <xdr:pic>
      <xdr:nvPicPr>
        <xdr:cNvPr id="177" name="Image_206" descr="Image_206"/>
        <xdr:cNvPicPr>
          <a:picLocks noChangeAspect="1"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207</xdr:row>
      <xdr:rowOff>95250</xdr:rowOff>
    </xdr:from>
    <xdr:ext cx="1143000" cy="1143000"/>
    <xdr:pic>
      <xdr:nvPicPr>
        <xdr:cNvPr id="178" name="Image_208" descr="Image_208"/>
        <xdr:cNvPicPr>
          <a:picLocks noChangeAspect="1"/>
        </xdr:cNvPicPr>
      </xdr:nvPicPr>
      <xdr:blipFill>
        <a:blip xmlns:r="http://schemas.openxmlformats.org/officeDocument/2006/relationships" r:embed="rId1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208</xdr:row>
      <xdr:rowOff>95250</xdr:rowOff>
    </xdr:from>
    <xdr:ext cx="1143000" cy="1143000"/>
    <xdr:pic>
      <xdr:nvPicPr>
        <xdr:cNvPr id="179" name="Image_209" descr="Image_209"/>
        <xdr:cNvPicPr>
          <a:picLocks noChangeAspect="1"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209</xdr:row>
      <xdr:rowOff>95250</xdr:rowOff>
    </xdr:from>
    <xdr:ext cx="1143000" cy="1143000"/>
    <xdr:pic>
      <xdr:nvPicPr>
        <xdr:cNvPr id="180" name="Image_210" descr="Image_210"/>
        <xdr:cNvPicPr>
          <a:picLocks noChangeAspect="1"/>
        </xdr:cNvPicPr>
      </xdr:nvPicPr>
      <xdr:blipFill>
        <a:blip xmlns:r="http://schemas.openxmlformats.org/officeDocument/2006/relationships" r:embed="rId1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210</xdr:row>
      <xdr:rowOff>95250</xdr:rowOff>
    </xdr:from>
    <xdr:ext cx="1143000" cy="1143000"/>
    <xdr:pic>
      <xdr:nvPicPr>
        <xdr:cNvPr id="181" name="Image_211" descr="Image_211"/>
        <xdr:cNvPicPr>
          <a:picLocks noChangeAspect="1"/>
        </xdr:cNvPicPr>
      </xdr:nvPicPr>
      <xdr:blipFill>
        <a:blip xmlns:r="http://schemas.openxmlformats.org/officeDocument/2006/relationships" r:embed="rId1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211</xdr:row>
      <xdr:rowOff>95250</xdr:rowOff>
    </xdr:from>
    <xdr:ext cx="1143000" cy="1143000"/>
    <xdr:pic>
      <xdr:nvPicPr>
        <xdr:cNvPr id="182" name="Image_212" descr="Image_212"/>
        <xdr:cNvPicPr>
          <a:picLocks noChangeAspect="1"/>
        </xdr:cNvPicPr>
      </xdr:nvPicPr>
      <xdr:blipFill>
        <a:blip xmlns:r="http://schemas.openxmlformats.org/officeDocument/2006/relationships" r:embed="rId1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212</xdr:row>
      <xdr:rowOff>95250</xdr:rowOff>
    </xdr:from>
    <xdr:ext cx="1143000" cy="1143000"/>
    <xdr:pic>
      <xdr:nvPicPr>
        <xdr:cNvPr id="183" name="Image_213" descr="Image_213"/>
        <xdr:cNvPicPr>
          <a:picLocks noChangeAspect="1"/>
        </xdr:cNvPicPr>
      </xdr:nvPicPr>
      <xdr:blipFill>
        <a:blip xmlns:r="http://schemas.openxmlformats.org/officeDocument/2006/relationships" r:embed="rId1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213</xdr:row>
      <xdr:rowOff>95250</xdr:rowOff>
    </xdr:from>
    <xdr:ext cx="1143000" cy="1143000"/>
    <xdr:pic>
      <xdr:nvPicPr>
        <xdr:cNvPr id="184" name="Image_214" descr="Image_214"/>
        <xdr:cNvPicPr>
          <a:picLocks noChangeAspect="1"/>
        </xdr:cNvPicPr>
      </xdr:nvPicPr>
      <xdr:blipFill>
        <a:blip xmlns:r="http://schemas.openxmlformats.org/officeDocument/2006/relationships" r:embed="rId1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214</xdr:row>
      <xdr:rowOff>95250</xdr:rowOff>
    </xdr:from>
    <xdr:ext cx="1143000" cy="1143000"/>
    <xdr:pic>
      <xdr:nvPicPr>
        <xdr:cNvPr id="185" name="Image_215" descr="Image_215"/>
        <xdr:cNvPicPr>
          <a:picLocks noChangeAspect="1"/>
        </xdr:cNvPicPr>
      </xdr:nvPicPr>
      <xdr:blipFill>
        <a:blip xmlns:r="http://schemas.openxmlformats.org/officeDocument/2006/relationships" r:embed="rId1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215</xdr:row>
      <xdr:rowOff>95250</xdr:rowOff>
    </xdr:from>
    <xdr:ext cx="1143000" cy="1143000"/>
    <xdr:pic>
      <xdr:nvPicPr>
        <xdr:cNvPr id="186" name="Image_216" descr="Image_216"/>
        <xdr:cNvPicPr>
          <a:picLocks noChangeAspect="1"/>
        </xdr:cNvPicPr>
      </xdr:nvPicPr>
      <xdr:blipFill>
        <a:blip xmlns:r="http://schemas.openxmlformats.org/officeDocument/2006/relationships" r:embed="rId1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216</xdr:row>
      <xdr:rowOff>95250</xdr:rowOff>
    </xdr:from>
    <xdr:ext cx="1143000" cy="1143000"/>
    <xdr:pic>
      <xdr:nvPicPr>
        <xdr:cNvPr id="187" name="Image_217" descr="Image_217"/>
        <xdr:cNvPicPr>
          <a:picLocks noChangeAspect="1"/>
        </xdr:cNvPicPr>
      </xdr:nvPicPr>
      <xdr:blipFill>
        <a:blip xmlns:r="http://schemas.openxmlformats.org/officeDocument/2006/relationships" r:embed="rId1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217</xdr:row>
      <xdr:rowOff>95250</xdr:rowOff>
    </xdr:from>
    <xdr:ext cx="1143000" cy="1143000"/>
    <xdr:pic>
      <xdr:nvPicPr>
        <xdr:cNvPr id="188" name="Image_218" descr="Image_218"/>
        <xdr:cNvPicPr>
          <a:picLocks noChangeAspect="1"/>
        </xdr:cNvPicPr>
      </xdr:nvPicPr>
      <xdr:blipFill>
        <a:blip xmlns:r="http://schemas.openxmlformats.org/officeDocument/2006/relationships" r:embed="rId1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218</xdr:row>
      <xdr:rowOff>95250</xdr:rowOff>
    </xdr:from>
    <xdr:ext cx="1143000" cy="1143000"/>
    <xdr:pic>
      <xdr:nvPicPr>
        <xdr:cNvPr id="189" name="Image_219" descr="Image_219"/>
        <xdr:cNvPicPr>
          <a:picLocks noChangeAspect="1"/>
        </xdr:cNvPicPr>
      </xdr:nvPicPr>
      <xdr:blipFill>
        <a:blip xmlns:r="http://schemas.openxmlformats.org/officeDocument/2006/relationships" r:embed="rId1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219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5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SUM(J2:J219)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821191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0</v>
      </c>
      <c r="H5" s="2">
        <v>0</v>
      </c>
      <c r="I5" s="1">
        <v>0</v>
      </c>
      <c r="J5" s="3" t="s">
        <v>17</v>
      </c>
      <c r="K5" s="2" t="str">
        <f>J5*1473.00</f>
        <v>0</v>
      </c>
      <c r="L5" s="5"/>
    </row>
    <row r="6" spans="1:12" customHeight="1" ht="105" outlineLevel="4">
      <c r="A6" s="1"/>
      <c r="B6" s="1">
        <v>821192</v>
      </c>
      <c r="C6" s="1" t="s">
        <v>18</v>
      </c>
      <c r="D6" s="1" t="s">
        <v>19</v>
      </c>
      <c r="E6" s="2" t="s">
        <v>20</v>
      </c>
      <c r="F6" s="2" t="s">
        <v>21</v>
      </c>
      <c r="G6" s="2">
        <v>0</v>
      </c>
      <c r="H6" s="2">
        <v>0</v>
      </c>
      <c r="I6" s="1">
        <v>0</v>
      </c>
      <c r="J6" s="3" t="s">
        <v>17</v>
      </c>
      <c r="K6" s="2" t="str">
        <f>J6*1181.00</f>
        <v>0</v>
      </c>
      <c r="L6" s="5"/>
    </row>
    <row r="7" spans="1:12" customHeight="1" ht="105" outlineLevel="4">
      <c r="A7" s="1"/>
      <c r="B7" s="1">
        <v>821193</v>
      </c>
      <c r="C7" s="1" t="s">
        <v>22</v>
      </c>
      <c r="D7" s="1" t="s">
        <v>23</v>
      </c>
      <c r="E7" s="2" t="s">
        <v>24</v>
      </c>
      <c r="F7" s="2" t="s">
        <v>25</v>
      </c>
      <c r="G7" s="2">
        <v>0</v>
      </c>
      <c r="H7" s="2">
        <v>0</v>
      </c>
      <c r="I7" s="1">
        <v>0</v>
      </c>
      <c r="J7" s="3" t="s">
        <v>17</v>
      </c>
      <c r="K7" s="2" t="str">
        <f>J7*2733.00</f>
        <v>0</v>
      </c>
      <c r="L7" s="5"/>
    </row>
    <row r="8" spans="1:12" customHeight="1" ht="105" outlineLevel="4">
      <c r="A8" s="1"/>
      <c r="B8" s="1">
        <v>821194</v>
      </c>
      <c r="C8" s="1" t="s">
        <v>26</v>
      </c>
      <c r="D8" s="1" t="s">
        <v>27</v>
      </c>
      <c r="E8" s="2" t="s">
        <v>28</v>
      </c>
      <c r="F8" s="2" t="s">
        <v>29</v>
      </c>
      <c r="G8" s="2">
        <v>0</v>
      </c>
      <c r="H8" s="2">
        <v>0</v>
      </c>
      <c r="I8" s="1">
        <v>0</v>
      </c>
      <c r="J8" s="3" t="s">
        <v>17</v>
      </c>
      <c r="K8" s="2" t="str">
        <f>J8*1135.00</f>
        <v>0</v>
      </c>
      <c r="L8" s="5"/>
    </row>
    <row r="9" spans="1:12" customHeight="1" ht="105" outlineLevel="4">
      <c r="A9" s="1"/>
      <c r="B9" s="1">
        <v>821195</v>
      </c>
      <c r="C9" s="1" t="s">
        <v>30</v>
      </c>
      <c r="D9" s="1" t="s">
        <v>31</v>
      </c>
      <c r="E9" s="2" t="s">
        <v>32</v>
      </c>
      <c r="F9" s="2" t="s">
        <v>33</v>
      </c>
      <c r="G9" s="2">
        <v>0</v>
      </c>
      <c r="H9" s="2">
        <v>0</v>
      </c>
      <c r="I9" s="1">
        <v>0</v>
      </c>
      <c r="J9" s="3" t="s">
        <v>17</v>
      </c>
      <c r="K9" s="2" t="str">
        <f>J9*1548.00</f>
        <v>0</v>
      </c>
      <c r="L9" s="5"/>
    </row>
    <row r="10" spans="1:12" customHeight="1" ht="105" outlineLevel="4">
      <c r="A10" s="1"/>
      <c r="B10" s="1">
        <v>821196</v>
      </c>
      <c r="C10" s="1" t="s">
        <v>34</v>
      </c>
      <c r="D10" s="1" t="s">
        <v>35</v>
      </c>
      <c r="E10" s="2" t="s">
        <v>36</v>
      </c>
      <c r="F10" s="2" t="s">
        <v>37</v>
      </c>
      <c r="G10" s="2">
        <v>0</v>
      </c>
      <c r="H10" s="2" t="s">
        <v>38</v>
      </c>
      <c r="I10" s="1">
        <v>0</v>
      </c>
      <c r="J10" s="3" t="s">
        <v>17</v>
      </c>
      <c r="K10" s="2" t="str">
        <f>J10*1309.00</f>
        <v>0</v>
      </c>
      <c r="L10" s="5"/>
    </row>
    <row r="11" spans="1:12" customHeight="1" ht="105" outlineLevel="4">
      <c r="A11" s="1"/>
      <c r="B11" s="1">
        <v>836191</v>
      </c>
      <c r="C11" s="1" t="s">
        <v>39</v>
      </c>
      <c r="D11" s="1" t="s">
        <v>40</v>
      </c>
      <c r="E11" s="2" t="s">
        <v>41</v>
      </c>
      <c r="F11" s="2" t="s">
        <v>42</v>
      </c>
      <c r="G11" s="2">
        <v>0</v>
      </c>
      <c r="H11" s="2" t="s">
        <v>43</v>
      </c>
      <c r="I11" s="1">
        <v>0</v>
      </c>
      <c r="J11" s="3" t="s">
        <v>17</v>
      </c>
      <c r="K11" s="2" t="str">
        <f>J11*1358.00</f>
        <v>0</v>
      </c>
      <c r="L11" s="5"/>
    </row>
    <row r="12" spans="1:12" outlineLevel="2">
      <c r="A12" s="8" t="s">
        <v>44</v>
      </c>
      <c r="B12" s="8"/>
      <c r="C12" s="8"/>
      <c r="D12" s="8"/>
      <c r="E12" s="8"/>
      <c r="F12" s="8"/>
      <c r="G12" s="8"/>
      <c r="H12" s="8"/>
      <c r="I12" s="8"/>
      <c r="J12" s="8"/>
      <c r="K12" s="8"/>
      <c r="L12" s="5"/>
    </row>
    <row r="13" spans="1:12" customHeight="1" ht="105" outlineLevel="4">
      <c r="A13" s="1"/>
      <c r="B13" s="1">
        <v>825349</v>
      </c>
      <c r="C13" s="1" t="s">
        <v>45</v>
      </c>
      <c r="D13" s="1" t="s">
        <v>46</v>
      </c>
      <c r="E13" s="2" t="s">
        <v>47</v>
      </c>
      <c r="F13" s="2" t="s">
        <v>48</v>
      </c>
      <c r="G13" s="2" t="s">
        <v>49</v>
      </c>
      <c r="H13" s="2">
        <v>0</v>
      </c>
      <c r="I13" s="1">
        <v>0</v>
      </c>
      <c r="J13" s="3" t="s">
        <v>17</v>
      </c>
      <c r="K13" s="2" t="str">
        <f>J13*834.35</f>
        <v>0</v>
      </c>
      <c r="L13" s="5"/>
    </row>
    <row r="14" spans="1:12" customHeight="1" ht="105" outlineLevel="4">
      <c r="A14" s="1"/>
      <c r="B14" s="1">
        <v>825350</v>
      </c>
      <c r="C14" s="1" t="s">
        <v>50</v>
      </c>
      <c r="D14" s="1" t="s">
        <v>51</v>
      </c>
      <c r="E14" s="2" t="s">
        <v>52</v>
      </c>
      <c r="F14" s="2" t="s">
        <v>53</v>
      </c>
      <c r="G14" s="2">
        <v>-324</v>
      </c>
      <c r="H14" s="2">
        <v>0</v>
      </c>
      <c r="I14" s="1">
        <v>0</v>
      </c>
      <c r="J14" s="3" t="s">
        <v>17</v>
      </c>
      <c r="K14" s="2" t="str">
        <f>J14*1019.35</f>
        <v>0</v>
      </c>
      <c r="L14" s="5"/>
    </row>
    <row r="15" spans="1:12" customHeight="1" ht="105" outlineLevel="4">
      <c r="A15" s="1"/>
      <c r="B15" s="1">
        <v>825357</v>
      </c>
      <c r="C15" s="1" t="s">
        <v>54</v>
      </c>
      <c r="D15" s="1" t="s">
        <v>55</v>
      </c>
      <c r="E15" s="2" t="s">
        <v>56</v>
      </c>
      <c r="F15" s="2" t="s">
        <v>57</v>
      </c>
      <c r="G15" s="2" t="s">
        <v>43</v>
      </c>
      <c r="H15" s="2">
        <v>0</v>
      </c>
      <c r="I15" s="1">
        <v>0</v>
      </c>
      <c r="J15" s="3" t="s">
        <v>17</v>
      </c>
      <c r="K15" s="2" t="str">
        <f>J15*1900.00</f>
        <v>0</v>
      </c>
      <c r="L15" s="5"/>
    </row>
    <row r="16" spans="1:12" customHeight="1" ht="105" outlineLevel="4">
      <c r="A16" s="1"/>
      <c r="B16" s="1">
        <v>825358</v>
      </c>
      <c r="C16" s="1" t="s">
        <v>58</v>
      </c>
      <c r="D16" s="1" t="s">
        <v>59</v>
      </c>
      <c r="E16" s="2" t="s">
        <v>60</v>
      </c>
      <c r="F16" s="2" t="s">
        <v>61</v>
      </c>
      <c r="G16" s="2">
        <v>0</v>
      </c>
      <c r="H16" s="2">
        <v>0</v>
      </c>
      <c r="I16" s="1">
        <v>0</v>
      </c>
      <c r="J16" s="3" t="s">
        <v>17</v>
      </c>
      <c r="K16" s="2" t="str">
        <f>J16*0.00</f>
        <v>0</v>
      </c>
      <c r="L16" s="5"/>
    </row>
    <row r="17" spans="1:12" customHeight="1" ht="105" outlineLevel="4">
      <c r="A17" s="1"/>
      <c r="B17" s="1">
        <v>889573</v>
      </c>
      <c r="C17" s="1" t="s">
        <v>62</v>
      </c>
      <c r="D17" s="1" t="s">
        <v>63</v>
      </c>
      <c r="E17" s="2" t="s">
        <v>64</v>
      </c>
      <c r="F17" s="2" t="s">
        <v>65</v>
      </c>
      <c r="G17" s="2">
        <v>2</v>
      </c>
      <c r="H17" s="2">
        <v>0</v>
      </c>
      <c r="I17" s="1">
        <v>0</v>
      </c>
      <c r="J17" s="3" t="s">
        <v>17</v>
      </c>
      <c r="K17" s="2" t="str">
        <f>J17*6634.80</f>
        <v>0</v>
      </c>
      <c r="L17" s="5"/>
    </row>
    <row r="18" spans="1:12" customHeight="1" ht="105" outlineLevel="4">
      <c r="A18" s="1"/>
      <c r="B18" s="1">
        <v>889574</v>
      </c>
      <c r="C18" s="1" t="s">
        <v>66</v>
      </c>
      <c r="D18" s="1" t="s">
        <v>67</v>
      </c>
      <c r="E18" s="2" t="s">
        <v>68</v>
      </c>
      <c r="F18" s="2" t="s">
        <v>69</v>
      </c>
      <c r="G18" s="2">
        <v>3</v>
      </c>
      <c r="H18" s="2">
        <v>0</v>
      </c>
      <c r="I18" s="1">
        <v>0</v>
      </c>
      <c r="J18" s="3" t="s">
        <v>17</v>
      </c>
      <c r="K18" s="2" t="str">
        <f>J18*10508.90</f>
        <v>0</v>
      </c>
      <c r="L18" s="5"/>
    </row>
    <row r="19" spans="1:12" customHeight="1" ht="105" outlineLevel="4">
      <c r="A19" s="1"/>
      <c r="B19" s="1">
        <v>889575</v>
      </c>
      <c r="C19" s="1" t="s">
        <v>70</v>
      </c>
      <c r="D19" s="1" t="s">
        <v>71</v>
      </c>
      <c r="E19" s="2" t="s">
        <v>72</v>
      </c>
      <c r="F19" s="2" t="s">
        <v>73</v>
      </c>
      <c r="G19" s="2">
        <v>3</v>
      </c>
      <c r="H19" s="2">
        <v>0</v>
      </c>
      <c r="I19" s="1">
        <v>0</v>
      </c>
      <c r="J19" s="3" t="s">
        <v>17</v>
      </c>
      <c r="K19" s="2" t="str">
        <f>J19*14956.80</f>
        <v>0</v>
      </c>
      <c r="L19" s="5"/>
    </row>
    <row r="20" spans="1:12" customHeight="1" ht="105" outlineLevel="4">
      <c r="A20" s="1"/>
      <c r="B20" s="1">
        <v>889576</v>
      </c>
      <c r="C20" s="1" t="s">
        <v>74</v>
      </c>
      <c r="D20" s="1" t="s">
        <v>75</v>
      </c>
      <c r="E20" s="2" t="s">
        <v>76</v>
      </c>
      <c r="F20" s="2" t="s">
        <v>77</v>
      </c>
      <c r="G20" s="2">
        <v>2</v>
      </c>
      <c r="H20" s="2">
        <v>0</v>
      </c>
      <c r="I20" s="1">
        <v>0</v>
      </c>
      <c r="J20" s="3" t="s">
        <v>17</v>
      </c>
      <c r="K20" s="2" t="str">
        <f>J20*18602.90</f>
        <v>0</v>
      </c>
      <c r="L20" s="5"/>
    </row>
    <row r="21" spans="1:12" customHeight="1" ht="105" outlineLevel="4">
      <c r="A21" s="1"/>
      <c r="B21" s="1">
        <v>889577</v>
      </c>
      <c r="C21" s="1" t="s">
        <v>78</v>
      </c>
      <c r="D21" s="1" t="s">
        <v>79</v>
      </c>
      <c r="E21" s="2" t="s">
        <v>80</v>
      </c>
      <c r="F21" s="2" t="s">
        <v>81</v>
      </c>
      <c r="G21" s="2">
        <v>8</v>
      </c>
      <c r="H21" s="2">
        <v>0</v>
      </c>
      <c r="I21" s="1">
        <v>0</v>
      </c>
      <c r="J21" s="3" t="s">
        <v>17</v>
      </c>
      <c r="K21" s="2" t="str">
        <f>J21*4297.80</f>
        <v>0</v>
      </c>
      <c r="L21" s="5"/>
    </row>
    <row r="22" spans="1:12" customHeight="1" ht="105" outlineLevel="4">
      <c r="A22" s="1"/>
      <c r="B22" s="1">
        <v>889578</v>
      </c>
      <c r="C22" s="1" t="s">
        <v>82</v>
      </c>
      <c r="D22" s="1" t="s">
        <v>83</v>
      </c>
      <c r="E22" s="2" t="s">
        <v>84</v>
      </c>
      <c r="F22" s="2" t="s">
        <v>85</v>
      </c>
      <c r="G22" s="2">
        <v>6</v>
      </c>
      <c r="H22" s="2">
        <v>0</v>
      </c>
      <c r="I22" s="1">
        <v>0</v>
      </c>
      <c r="J22" s="3" t="s">
        <v>17</v>
      </c>
      <c r="K22" s="2" t="str">
        <f>J22*5589.80</f>
        <v>0</v>
      </c>
      <c r="L22" s="5"/>
    </row>
    <row r="23" spans="1:12" customHeight="1" ht="105" outlineLevel="4">
      <c r="A23" s="1"/>
      <c r="B23" s="1">
        <v>889579</v>
      </c>
      <c r="C23" s="1" t="s">
        <v>86</v>
      </c>
      <c r="D23" s="1" t="s">
        <v>87</v>
      </c>
      <c r="E23" s="2" t="s">
        <v>88</v>
      </c>
      <c r="F23" s="2" t="s">
        <v>89</v>
      </c>
      <c r="G23" s="2">
        <v>3</v>
      </c>
      <c r="H23" s="2">
        <v>0</v>
      </c>
      <c r="I23" s="1">
        <v>0</v>
      </c>
      <c r="J23" s="3" t="s">
        <v>17</v>
      </c>
      <c r="K23" s="2" t="str">
        <f>J23*9790.70</f>
        <v>0</v>
      </c>
      <c r="L23" s="5"/>
    </row>
    <row r="24" spans="1:12" customHeight="1" ht="105" outlineLevel="4">
      <c r="A24" s="1"/>
      <c r="B24" s="1">
        <v>889580</v>
      </c>
      <c r="C24" s="1" t="s">
        <v>90</v>
      </c>
      <c r="D24" s="1" t="s">
        <v>91</v>
      </c>
      <c r="E24" s="2" t="s">
        <v>92</v>
      </c>
      <c r="F24" s="2" t="s">
        <v>93</v>
      </c>
      <c r="G24" s="2">
        <v>3</v>
      </c>
      <c r="H24" s="2">
        <v>0</v>
      </c>
      <c r="I24" s="1">
        <v>0</v>
      </c>
      <c r="J24" s="3" t="s">
        <v>17</v>
      </c>
      <c r="K24" s="2" t="str">
        <f>J24*12657.80</f>
        <v>0</v>
      </c>
      <c r="L24" s="5"/>
    </row>
    <row r="25" spans="1:12" outlineLevel="2">
      <c r="A25" s="8" t="s">
        <v>94</v>
      </c>
      <c r="B25" s="8"/>
      <c r="C25" s="8"/>
      <c r="D25" s="8"/>
      <c r="E25" s="8"/>
      <c r="F25" s="8"/>
      <c r="G25" s="8"/>
      <c r="H25" s="8"/>
      <c r="I25" s="8"/>
      <c r="J25" s="8"/>
      <c r="K25" s="8"/>
      <c r="L25" s="5"/>
    </row>
    <row r="26" spans="1:12" customHeight="1" ht="105" outlineLevel="4">
      <c r="A26" s="1"/>
      <c r="B26" s="1">
        <v>868621</v>
      </c>
      <c r="C26" s="1" t="s">
        <v>95</v>
      </c>
      <c r="D26" s="1" t="s">
        <v>96</v>
      </c>
      <c r="E26" s="2" t="s">
        <v>97</v>
      </c>
      <c r="F26" s="2" t="s">
        <v>98</v>
      </c>
      <c r="G26" s="2">
        <v>0</v>
      </c>
      <c r="H26" s="2">
        <v>0</v>
      </c>
      <c r="I26" s="1">
        <v>0</v>
      </c>
      <c r="J26" s="3" t="s">
        <v>17</v>
      </c>
      <c r="K26" s="2" t="str">
        <f>J26*860.25</f>
        <v>0</v>
      </c>
      <c r="L26" s="5"/>
    </row>
    <row r="27" spans="1:12" customHeight="1" ht="105" outlineLevel="4">
      <c r="A27" s="1"/>
      <c r="B27" s="1">
        <v>868620</v>
      </c>
      <c r="C27" s="1" t="s">
        <v>99</v>
      </c>
      <c r="D27" s="1" t="s">
        <v>100</v>
      </c>
      <c r="E27" s="2" t="s">
        <v>101</v>
      </c>
      <c r="F27" s="2" t="s">
        <v>102</v>
      </c>
      <c r="G27" s="2">
        <v>0</v>
      </c>
      <c r="H27" s="2">
        <v>0</v>
      </c>
      <c r="I27" s="1">
        <v>0</v>
      </c>
      <c r="J27" s="3" t="s">
        <v>17</v>
      </c>
      <c r="K27" s="2" t="str">
        <f>J27*980.00</f>
        <v>0</v>
      </c>
      <c r="L27" s="5"/>
    </row>
    <row r="28" spans="1:12" customHeight="1" ht="105" outlineLevel="4">
      <c r="A28" s="1"/>
      <c r="B28" s="1">
        <v>868626</v>
      </c>
      <c r="C28" s="1" t="s">
        <v>103</v>
      </c>
      <c r="D28" s="1"/>
      <c r="E28" s="2" t="s">
        <v>104</v>
      </c>
      <c r="F28" s="2" t="s">
        <v>105</v>
      </c>
      <c r="G28" s="2">
        <v>2</v>
      </c>
      <c r="H28" s="2">
        <v>0</v>
      </c>
      <c r="I28" s="1">
        <v>0</v>
      </c>
      <c r="J28" s="3" t="s">
        <v>17</v>
      </c>
      <c r="K28" s="2" t="str">
        <f>J28*8149.80</f>
        <v>0</v>
      </c>
      <c r="L28" s="5"/>
    </row>
    <row r="29" spans="1:12" customHeight="1" ht="105" outlineLevel="4">
      <c r="A29" s="1"/>
      <c r="B29" s="1">
        <v>868622</v>
      </c>
      <c r="C29" s="1" t="s">
        <v>106</v>
      </c>
      <c r="D29" s="1"/>
      <c r="E29" s="2" t="s">
        <v>107</v>
      </c>
      <c r="F29" s="2" t="s">
        <v>108</v>
      </c>
      <c r="G29" s="2">
        <v>0</v>
      </c>
      <c r="H29" s="2">
        <v>0</v>
      </c>
      <c r="I29" s="1">
        <v>0</v>
      </c>
      <c r="J29" s="3" t="s">
        <v>17</v>
      </c>
      <c r="K29" s="2" t="str">
        <f>J29*7503.12</f>
        <v>0</v>
      </c>
      <c r="L29" s="5"/>
    </row>
    <row r="30" spans="1:12" customHeight="1" ht="105" outlineLevel="4">
      <c r="A30" s="1"/>
      <c r="B30" s="1">
        <v>868627</v>
      </c>
      <c r="C30" s="1" t="s">
        <v>109</v>
      </c>
      <c r="D30" s="1"/>
      <c r="E30" s="2" t="s">
        <v>110</v>
      </c>
      <c r="F30" s="2" t="s">
        <v>111</v>
      </c>
      <c r="G30" s="2">
        <v>0</v>
      </c>
      <c r="H30" s="2">
        <v>0</v>
      </c>
      <c r="I30" s="1">
        <v>0</v>
      </c>
      <c r="J30" s="3" t="s">
        <v>17</v>
      </c>
      <c r="K30" s="2" t="str">
        <f>J30*9708.36</f>
        <v>0</v>
      </c>
      <c r="L30" s="5"/>
    </row>
    <row r="31" spans="1:12" customHeight="1" ht="105" outlineLevel="4">
      <c r="A31" s="1"/>
      <c r="B31" s="1">
        <v>868623</v>
      </c>
      <c r="C31" s="1" t="s">
        <v>112</v>
      </c>
      <c r="D31" s="1"/>
      <c r="E31" s="2" t="s">
        <v>113</v>
      </c>
      <c r="F31" s="2" t="s">
        <v>114</v>
      </c>
      <c r="G31" s="2">
        <v>0</v>
      </c>
      <c r="H31" s="2">
        <v>0</v>
      </c>
      <c r="I31" s="1">
        <v>0</v>
      </c>
      <c r="J31" s="3" t="s">
        <v>17</v>
      </c>
      <c r="K31" s="2" t="str">
        <f>J31*9126.96</f>
        <v>0</v>
      </c>
      <c r="L31" s="5"/>
    </row>
    <row r="32" spans="1:12" customHeight="1" ht="105" outlineLevel="4">
      <c r="A32" s="1"/>
      <c r="B32" s="1">
        <v>868628</v>
      </c>
      <c r="C32" s="1" t="s">
        <v>115</v>
      </c>
      <c r="D32" s="1"/>
      <c r="E32" s="2" t="s">
        <v>116</v>
      </c>
      <c r="F32" s="2" t="s">
        <v>117</v>
      </c>
      <c r="G32" s="2">
        <v>0</v>
      </c>
      <c r="H32" s="2">
        <v>0</v>
      </c>
      <c r="I32" s="1">
        <v>0</v>
      </c>
      <c r="J32" s="3" t="s">
        <v>17</v>
      </c>
      <c r="K32" s="2" t="str">
        <f>J32*13162.08</f>
        <v>0</v>
      </c>
      <c r="L32" s="5"/>
    </row>
    <row r="33" spans="1:12" customHeight="1" ht="105" outlineLevel="4">
      <c r="A33" s="1"/>
      <c r="B33" s="1">
        <v>868624</v>
      </c>
      <c r="C33" s="1" t="s">
        <v>118</v>
      </c>
      <c r="D33" s="1"/>
      <c r="E33" s="2" t="s">
        <v>119</v>
      </c>
      <c r="F33" s="2" t="s">
        <v>120</v>
      </c>
      <c r="G33" s="2">
        <v>0</v>
      </c>
      <c r="H33" s="2">
        <v>0</v>
      </c>
      <c r="I33" s="1">
        <v>0</v>
      </c>
      <c r="J33" s="3" t="s">
        <v>17</v>
      </c>
      <c r="K33" s="2" t="str">
        <f>J33*12503.16</f>
        <v>0</v>
      </c>
      <c r="L33" s="5"/>
    </row>
    <row r="34" spans="1:12" customHeight="1" ht="105" outlineLevel="4">
      <c r="A34" s="1"/>
      <c r="B34" s="1">
        <v>868629</v>
      </c>
      <c r="C34" s="1" t="s">
        <v>121</v>
      </c>
      <c r="D34" s="1"/>
      <c r="E34" s="2" t="s">
        <v>122</v>
      </c>
      <c r="F34" s="2" t="s">
        <v>123</v>
      </c>
      <c r="G34" s="2">
        <v>1</v>
      </c>
      <c r="H34" s="2">
        <v>0</v>
      </c>
      <c r="I34" s="1">
        <v>0</v>
      </c>
      <c r="J34" s="3" t="s">
        <v>17</v>
      </c>
      <c r="K34" s="2" t="str">
        <f>J34*19416.72</f>
        <v>0</v>
      </c>
      <c r="L34" s="5"/>
    </row>
    <row r="35" spans="1:12" customHeight="1" ht="105" outlineLevel="4">
      <c r="A35" s="1"/>
      <c r="B35" s="1">
        <v>868625</v>
      </c>
      <c r="C35" s="1" t="s">
        <v>124</v>
      </c>
      <c r="D35" s="1"/>
      <c r="E35" s="2" t="s">
        <v>125</v>
      </c>
      <c r="F35" s="2" t="s">
        <v>126</v>
      </c>
      <c r="G35" s="2">
        <v>1</v>
      </c>
      <c r="H35" s="2">
        <v>0</v>
      </c>
      <c r="I35" s="1">
        <v>0</v>
      </c>
      <c r="J35" s="3" t="s">
        <v>17</v>
      </c>
      <c r="K35" s="2" t="str">
        <f>J35*19029.12</f>
        <v>0</v>
      </c>
      <c r="L35" s="5"/>
    </row>
    <row r="36" spans="1:12" customHeight="1" ht="105" outlineLevel="4">
      <c r="A36" s="1"/>
      <c r="B36" s="1">
        <v>869388</v>
      </c>
      <c r="C36" s="1" t="s">
        <v>127</v>
      </c>
      <c r="D36" s="1" t="s">
        <v>128</v>
      </c>
      <c r="E36" s="2" t="s">
        <v>129</v>
      </c>
      <c r="F36" s="2" t="s">
        <v>130</v>
      </c>
      <c r="G36" s="2">
        <v>0</v>
      </c>
      <c r="H36" s="2">
        <v>0</v>
      </c>
      <c r="I36" s="1">
        <v>0</v>
      </c>
      <c r="J36" s="3" t="s">
        <v>17</v>
      </c>
      <c r="K36" s="2" t="str">
        <f>J36*799.80</f>
        <v>0</v>
      </c>
      <c r="L36" s="5"/>
    </row>
    <row r="37" spans="1:12" customHeight="1" ht="105" outlineLevel="4">
      <c r="A37" s="1"/>
      <c r="B37" s="1">
        <v>869387</v>
      </c>
      <c r="C37" s="1" t="s">
        <v>131</v>
      </c>
      <c r="D37" s="1" t="s">
        <v>132</v>
      </c>
      <c r="E37" s="2" t="s">
        <v>133</v>
      </c>
      <c r="F37" s="2" t="s">
        <v>134</v>
      </c>
      <c r="G37" s="2">
        <v>0</v>
      </c>
      <c r="H37" s="2">
        <v>0</v>
      </c>
      <c r="I37" s="1">
        <v>0</v>
      </c>
      <c r="J37" s="3" t="s">
        <v>17</v>
      </c>
      <c r="K37" s="2" t="str">
        <f>J37*954.00</f>
        <v>0</v>
      </c>
      <c r="L37" s="5"/>
    </row>
    <row r="38" spans="1:12" outlineLevel="2">
      <c r="A38" s="8" t="s">
        <v>135</v>
      </c>
      <c r="B38" s="8"/>
      <c r="C38" s="8"/>
      <c r="D38" s="8"/>
      <c r="E38" s="8"/>
      <c r="F38" s="8"/>
      <c r="G38" s="8"/>
      <c r="H38" s="8"/>
      <c r="I38" s="8"/>
      <c r="J38" s="8"/>
      <c r="K38" s="8"/>
      <c r="L38" s="5"/>
    </row>
    <row r="39" spans="1:12" customHeight="1" ht="105" outlineLevel="4">
      <c r="A39" s="1"/>
      <c r="B39" s="1">
        <v>883303</v>
      </c>
      <c r="C39" s="1" t="s">
        <v>136</v>
      </c>
      <c r="D39" s="1"/>
      <c r="E39" s="2" t="s">
        <v>137</v>
      </c>
      <c r="F39" s="2" t="s">
        <v>138</v>
      </c>
      <c r="G39" s="2">
        <v>0</v>
      </c>
      <c r="H39" s="2">
        <v>0</v>
      </c>
      <c r="I39" s="1">
        <v>0</v>
      </c>
      <c r="J39" s="3" t="s">
        <v>17</v>
      </c>
      <c r="K39" s="2" t="str">
        <f>J39*809.25</f>
        <v>0</v>
      </c>
      <c r="L39" s="5"/>
    </row>
    <row r="40" spans="1:12" customHeight="1" ht="105" outlineLevel="4">
      <c r="A40" s="1"/>
      <c r="B40" s="1">
        <v>883304</v>
      </c>
      <c r="C40" s="1" t="s">
        <v>139</v>
      </c>
      <c r="D40" s="1"/>
      <c r="E40" s="2" t="s">
        <v>140</v>
      </c>
      <c r="F40" s="2" t="s">
        <v>141</v>
      </c>
      <c r="G40" s="2">
        <v>0</v>
      </c>
      <c r="H40" s="2">
        <v>0</v>
      </c>
      <c r="I40" s="1">
        <v>0</v>
      </c>
      <c r="J40" s="3" t="s">
        <v>17</v>
      </c>
      <c r="K40" s="2" t="str">
        <f>J40*945.75</f>
        <v>0</v>
      </c>
      <c r="L40" s="5"/>
    </row>
    <row r="41" spans="1:12" customHeight="1" ht="105" outlineLevel="4">
      <c r="A41" s="1"/>
      <c r="B41" s="1">
        <v>954113</v>
      </c>
      <c r="C41" s="1" t="s">
        <v>142</v>
      </c>
      <c r="D41" s="1"/>
      <c r="E41" s="2" t="s">
        <v>143</v>
      </c>
      <c r="F41" s="2" t="s">
        <v>144</v>
      </c>
      <c r="G41" s="2">
        <v>0</v>
      </c>
      <c r="H41" s="2">
        <v>0</v>
      </c>
      <c r="I41" s="1">
        <v>0</v>
      </c>
      <c r="J41" s="3" t="s">
        <v>17</v>
      </c>
      <c r="K41" s="2" t="str">
        <f>J41*892.50</f>
        <v>0</v>
      </c>
      <c r="L41" s="5"/>
    </row>
    <row r="42" spans="1:12" customHeight="1" ht="105" outlineLevel="4">
      <c r="A42" s="1"/>
      <c r="B42" s="1">
        <v>954114</v>
      </c>
      <c r="C42" s="1" t="s">
        <v>145</v>
      </c>
      <c r="D42" s="1"/>
      <c r="E42" s="2" t="s">
        <v>146</v>
      </c>
      <c r="F42" s="2" t="s">
        <v>147</v>
      </c>
      <c r="G42" s="2">
        <v>-20</v>
      </c>
      <c r="H42" s="2">
        <v>0</v>
      </c>
      <c r="I42" s="1">
        <v>0</v>
      </c>
      <c r="J42" s="3" t="s">
        <v>17</v>
      </c>
      <c r="K42" s="2" t="str">
        <f>J42*735.00</f>
        <v>0</v>
      </c>
      <c r="L42" s="5"/>
    </row>
    <row r="43" spans="1:12" outlineLevel="2">
      <c r="A43" s="8" t="s">
        <v>148</v>
      </c>
      <c r="B43" s="8"/>
      <c r="C43" s="8"/>
      <c r="D43" s="8"/>
      <c r="E43" s="8"/>
      <c r="F43" s="8"/>
      <c r="G43" s="8"/>
      <c r="H43" s="8"/>
      <c r="I43" s="8"/>
      <c r="J43" s="8"/>
      <c r="K43" s="8"/>
      <c r="L43" s="5"/>
    </row>
    <row r="44" spans="1:12" customHeight="1" ht="105" outlineLevel="4">
      <c r="A44" s="1"/>
      <c r="B44" s="1">
        <v>954413</v>
      </c>
      <c r="C44" s="1" t="s">
        <v>149</v>
      </c>
      <c r="D44" s="1" t="s">
        <v>150</v>
      </c>
      <c r="E44" s="2" t="s">
        <v>151</v>
      </c>
      <c r="F44" s="2" t="s">
        <v>152</v>
      </c>
      <c r="G44" s="2" t="s">
        <v>153</v>
      </c>
      <c r="H44" s="2">
        <v>0</v>
      </c>
      <c r="I44" s="1" t="s">
        <v>154</v>
      </c>
      <c r="J44" s="3" t="s">
        <v>17</v>
      </c>
      <c r="K44" s="2" t="str">
        <f>J44*1102.00</f>
        <v>0</v>
      </c>
      <c r="L44" s="5"/>
    </row>
    <row r="45" spans="1:12" customHeight="1" ht="105" outlineLevel="4">
      <c r="A45" s="1"/>
      <c r="B45" s="1">
        <v>954414</v>
      </c>
      <c r="C45" s="1" t="s">
        <v>155</v>
      </c>
      <c r="D45" s="1" t="s">
        <v>156</v>
      </c>
      <c r="E45" s="2" t="s">
        <v>157</v>
      </c>
      <c r="F45" s="2" t="s">
        <v>158</v>
      </c>
      <c r="G45" s="2">
        <v>-76</v>
      </c>
      <c r="H45" s="2">
        <v>0</v>
      </c>
      <c r="I45" s="1">
        <v>0</v>
      </c>
      <c r="J45" s="3" t="s">
        <v>17</v>
      </c>
      <c r="K45" s="2" t="str">
        <f>J45*902.00</f>
        <v>0</v>
      </c>
      <c r="L45" s="5"/>
    </row>
    <row r="46" spans="1:12" outlineLevel="1">
      <c r="A46" s="7" t="s">
        <v>159</v>
      </c>
      <c r="B46" s="7"/>
      <c r="C46" s="7"/>
      <c r="D46" s="7"/>
      <c r="E46" s="7"/>
      <c r="F46" s="7"/>
      <c r="G46" s="7"/>
      <c r="H46" s="7"/>
      <c r="I46" s="7"/>
      <c r="J46" s="7"/>
      <c r="K46" s="7"/>
      <c r="L46" s="5"/>
    </row>
    <row r="47" spans="1:12" outlineLevel="2">
      <c r="A47" s="8" t="s">
        <v>160</v>
      </c>
      <c r="B47" s="8"/>
      <c r="C47" s="8"/>
      <c r="D47" s="8"/>
      <c r="E47" s="8"/>
      <c r="F47" s="8"/>
      <c r="G47" s="8"/>
      <c r="H47" s="8"/>
      <c r="I47" s="8"/>
      <c r="J47" s="8"/>
      <c r="K47" s="8"/>
      <c r="L47" s="5"/>
    </row>
    <row r="48" spans="1:12" customHeight="1" ht="105" outlineLevel="4">
      <c r="A48" s="1"/>
      <c r="B48" s="1">
        <v>821295</v>
      </c>
      <c r="C48" s="1" t="s">
        <v>161</v>
      </c>
      <c r="D48" s="1" t="s">
        <v>162</v>
      </c>
      <c r="E48" s="2" t="s">
        <v>163</v>
      </c>
      <c r="F48" s="2" t="s">
        <v>164</v>
      </c>
      <c r="G48" s="2" t="s">
        <v>153</v>
      </c>
      <c r="H48" s="2">
        <v>0</v>
      </c>
      <c r="I48" s="1">
        <v>0</v>
      </c>
      <c r="J48" s="3" t="s">
        <v>17</v>
      </c>
      <c r="K48" s="2" t="str">
        <f>J48*179.99</f>
        <v>0</v>
      </c>
      <c r="L48" s="5"/>
    </row>
    <row r="49" spans="1:12" customHeight="1" ht="105" outlineLevel="4">
      <c r="A49" s="1"/>
      <c r="B49" s="1">
        <v>821296</v>
      </c>
      <c r="C49" s="1" t="s">
        <v>165</v>
      </c>
      <c r="D49" s="1" t="s">
        <v>166</v>
      </c>
      <c r="E49" s="2" t="s">
        <v>167</v>
      </c>
      <c r="F49" s="2" t="s">
        <v>164</v>
      </c>
      <c r="G49" s="2">
        <v>0</v>
      </c>
      <c r="H49" s="2">
        <v>0</v>
      </c>
      <c r="I49" s="1">
        <v>0</v>
      </c>
      <c r="J49" s="3" t="s">
        <v>17</v>
      </c>
      <c r="K49" s="2" t="str">
        <f>J49*179.99</f>
        <v>0</v>
      </c>
      <c r="L49" s="5"/>
    </row>
    <row r="50" spans="1:12" customHeight="1" ht="105" outlineLevel="4">
      <c r="A50" s="1"/>
      <c r="B50" s="1">
        <v>821297</v>
      </c>
      <c r="C50" s="1" t="s">
        <v>168</v>
      </c>
      <c r="D50" s="1" t="s">
        <v>169</v>
      </c>
      <c r="E50" s="2" t="s">
        <v>170</v>
      </c>
      <c r="F50" s="2" t="s">
        <v>164</v>
      </c>
      <c r="G50" s="2" t="s">
        <v>153</v>
      </c>
      <c r="H50" s="2">
        <v>0</v>
      </c>
      <c r="I50" s="1">
        <v>0</v>
      </c>
      <c r="J50" s="3" t="s">
        <v>17</v>
      </c>
      <c r="K50" s="2" t="str">
        <f>J50*179.99</f>
        <v>0</v>
      </c>
      <c r="L50" s="5"/>
    </row>
    <row r="51" spans="1:12" customHeight="1" ht="105" outlineLevel="4">
      <c r="A51" s="1"/>
      <c r="B51" s="1">
        <v>821298</v>
      </c>
      <c r="C51" s="1" t="s">
        <v>171</v>
      </c>
      <c r="D51" s="1" t="s">
        <v>172</v>
      </c>
      <c r="E51" s="2" t="s">
        <v>173</v>
      </c>
      <c r="F51" s="2" t="s">
        <v>174</v>
      </c>
      <c r="G51" s="2" t="s">
        <v>153</v>
      </c>
      <c r="H51" s="2">
        <v>0</v>
      </c>
      <c r="I51" s="1">
        <v>0</v>
      </c>
      <c r="J51" s="3" t="s">
        <v>17</v>
      </c>
      <c r="K51" s="2" t="str">
        <f>J51*185.94</f>
        <v>0</v>
      </c>
      <c r="L51" s="5"/>
    </row>
    <row r="52" spans="1:12" customHeight="1" ht="105" outlineLevel="4">
      <c r="A52" s="1"/>
      <c r="B52" s="1">
        <v>821299</v>
      </c>
      <c r="C52" s="1" t="s">
        <v>175</v>
      </c>
      <c r="D52" s="1" t="s">
        <v>176</v>
      </c>
      <c r="E52" s="2" t="s">
        <v>177</v>
      </c>
      <c r="F52" s="2" t="s">
        <v>174</v>
      </c>
      <c r="G52" s="2" t="s">
        <v>153</v>
      </c>
      <c r="H52" s="2">
        <v>0</v>
      </c>
      <c r="I52" s="1">
        <v>0</v>
      </c>
      <c r="J52" s="3" t="s">
        <v>17</v>
      </c>
      <c r="K52" s="2" t="str">
        <f>J52*185.94</f>
        <v>0</v>
      </c>
      <c r="L52" s="5"/>
    </row>
    <row r="53" spans="1:12" customHeight="1" ht="105" outlineLevel="4">
      <c r="A53" s="1"/>
      <c r="B53" s="1">
        <v>821300</v>
      </c>
      <c r="C53" s="1" t="s">
        <v>178</v>
      </c>
      <c r="D53" s="1" t="s">
        <v>179</v>
      </c>
      <c r="E53" s="2" t="s">
        <v>180</v>
      </c>
      <c r="F53" s="2" t="s">
        <v>174</v>
      </c>
      <c r="G53" s="2" t="s">
        <v>153</v>
      </c>
      <c r="H53" s="2">
        <v>0</v>
      </c>
      <c r="I53" s="1">
        <v>0</v>
      </c>
      <c r="J53" s="3" t="s">
        <v>17</v>
      </c>
      <c r="K53" s="2" t="str">
        <f>J53*185.94</f>
        <v>0</v>
      </c>
      <c r="L53" s="5"/>
    </row>
    <row r="54" spans="1:12" customHeight="1" ht="105" outlineLevel="4">
      <c r="A54" s="1"/>
      <c r="B54" s="1">
        <v>829321</v>
      </c>
      <c r="C54" s="1" t="s">
        <v>181</v>
      </c>
      <c r="D54" s="1" t="s">
        <v>182</v>
      </c>
      <c r="E54" s="2" t="s">
        <v>183</v>
      </c>
      <c r="F54" s="2" t="s">
        <v>184</v>
      </c>
      <c r="G54" s="2" t="s">
        <v>153</v>
      </c>
      <c r="H54" s="2">
        <v>0</v>
      </c>
      <c r="I54" s="1">
        <v>0</v>
      </c>
      <c r="J54" s="3" t="s">
        <v>17</v>
      </c>
      <c r="K54" s="2" t="str">
        <f>J54*251.39</f>
        <v>0</v>
      </c>
      <c r="L54" s="5"/>
    </row>
    <row r="55" spans="1:12" outlineLevel="2">
      <c r="A55" s="8" t="s">
        <v>185</v>
      </c>
      <c r="B55" s="8"/>
      <c r="C55" s="8"/>
      <c r="D55" s="8"/>
      <c r="E55" s="8"/>
      <c r="F55" s="8"/>
      <c r="G55" s="8"/>
      <c r="H55" s="8"/>
      <c r="I55" s="8"/>
      <c r="J55" s="8"/>
      <c r="K55" s="8"/>
      <c r="L55" s="5"/>
    </row>
    <row r="56" spans="1:12" customHeight="1" ht="105" outlineLevel="4">
      <c r="A56" s="1"/>
      <c r="B56" s="1">
        <v>821255</v>
      </c>
      <c r="C56" s="1" t="s">
        <v>186</v>
      </c>
      <c r="D56" s="1" t="s">
        <v>187</v>
      </c>
      <c r="E56" s="2" t="s">
        <v>188</v>
      </c>
      <c r="F56" s="2" t="s">
        <v>189</v>
      </c>
      <c r="G56" s="2">
        <v>1</v>
      </c>
      <c r="H56" s="2" t="s">
        <v>38</v>
      </c>
      <c r="I56" s="1">
        <v>0</v>
      </c>
      <c r="J56" s="3" t="s">
        <v>17</v>
      </c>
      <c r="K56" s="2" t="str">
        <f>J56*1095.00</f>
        <v>0</v>
      </c>
      <c r="L56" s="5"/>
    </row>
    <row r="57" spans="1:12" customHeight="1" ht="105" outlineLevel="4">
      <c r="A57" s="1"/>
      <c r="B57" s="1">
        <v>821256</v>
      </c>
      <c r="C57" s="1" t="s">
        <v>190</v>
      </c>
      <c r="D57" s="1" t="s">
        <v>191</v>
      </c>
      <c r="E57" s="2" t="s">
        <v>192</v>
      </c>
      <c r="F57" s="2" t="s">
        <v>189</v>
      </c>
      <c r="G57" s="2">
        <v>0</v>
      </c>
      <c r="H57" s="2" t="s">
        <v>38</v>
      </c>
      <c r="I57" s="1">
        <v>0</v>
      </c>
      <c r="J57" s="3" t="s">
        <v>17</v>
      </c>
      <c r="K57" s="2" t="str">
        <f>J57*1095.00</f>
        <v>0</v>
      </c>
      <c r="L57" s="5"/>
    </row>
    <row r="58" spans="1:12" customHeight="1" ht="105" outlineLevel="4">
      <c r="A58" s="1"/>
      <c r="B58" s="1">
        <v>821257</v>
      </c>
      <c r="C58" s="1" t="s">
        <v>193</v>
      </c>
      <c r="D58" s="1" t="s">
        <v>194</v>
      </c>
      <c r="E58" s="2" t="s">
        <v>195</v>
      </c>
      <c r="F58" s="2" t="s">
        <v>189</v>
      </c>
      <c r="G58" s="2">
        <v>0</v>
      </c>
      <c r="H58" s="2" t="s">
        <v>153</v>
      </c>
      <c r="I58" s="1">
        <v>0</v>
      </c>
      <c r="J58" s="3" t="s">
        <v>17</v>
      </c>
      <c r="K58" s="2" t="str">
        <f>J58*1095.00</f>
        <v>0</v>
      </c>
      <c r="L58" s="5"/>
    </row>
    <row r="59" spans="1:12" customHeight="1" ht="105" outlineLevel="4">
      <c r="A59" s="1"/>
      <c r="B59" s="1">
        <v>821258</v>
      </c>
      <c r="C59" s="1" t="s">
        <v>196</v>
      </c>
      <c r="D59" s="1" t="s">
        <v>197</v>
      </c>
      <c r="E59" s="2" t="s">
        <v>198</v>
      </c>
      <c r="F59" s="2" t="s">
        <v>199</v>
      </c>
      <c r="G59" s="2">
        <v>0</v>
      </c>
      <c r="H59" s="2" t="s">
        <v>43</v>
      </c>
      <c r="I59" s="1">
        <v>0</v>
      </c>
      <c r="J59" s="3" t="s">
        <v>17</v>
      </c>
      <c r="K59" s="2" t="str">
        <f>J59*572.00</f>
        <v>0</v>
      </c>
      <c r="L59" s="5"/>
    </row>
    <row r="60" spans="1:12" customHeight="1" ht="105" outlineLevel="4">
      <c r="A60" s="1"/>
      <c r="B60" s="1">
        <v>821259</v>
      </c>
      <c r="C60" s="1" t="s">
        <v>200</v>
      </c>
      <c r="D60" s="1" t="s">
        <v>201</v>
      </c>
      <c r="E60" s="2" t="s">
        <v>202</v>
      </c>
      <c r="F60" s="2" t="s">
        <v>199</v>
      </c>
      <c r="G60" s="2">
        <v>0</v>
      </c>
      <c r="H60" s="2" t="s">
        <v>203</v>
      </c>
      <c r="I60" s="1">
        <v>0</v>
      </c>
      <c r="J60" s="3" t="s">
        <v>17</v>
      </c>
      <c r="K60" s="2" t="str">
        <f>J60*572.00</f>
        <v>0</v>
      </c>
      <c r="L60" s="5"/>
    </row>
    <row r="61" spans="1:12" customHeight="1" ht="105" outlineLevel="4">
      <c r="A61" s="1"/>
      <c r="B61" s="1">
        <v>821260</v>
      </c>
      <c r="C61" s="1" t="s">
        <v>204</v>
      </c>
      <c r="D61" s="1" t="s">
        <v>205</v>
      </c>
      <c r="E61" s="2" t="s">
        <v>206</v>
      </c>
      <c r="F61" s="2" t="s">
        <v>199</v>
      </c>
      <c r="G61" s="2">
        <v>-2</v>
      </c>
      <c r="H61" s="2" t="s">
        <v>38</v>
      </c>
      <c r="I61" s="1">
        <v>0</v>
      </c>
      <c r="J61" s="3" t="s">
        <v>17</v>
      </c>
      <c r="K61" s="2" t="str">
        <f>J61*572.00</f>
        <v>0</v>
      </c>
      <c r="L61" s="5"/>
    </row>
    <row r="62" spans="1:12" customHeight="1" ht="105" outlineLevel="4">
      <c r="A62" s="1"/>
      <c r="B62" s="1">
        <v>821261</v>
      </c>
      <c r="C62" s="1" t="s">
        <v>207</v>
      </c>
      <c r="D62" s="1" t="s">
        <v>208</v>
      </c>
      <c r="E62" s="2" t="s">
        <v>209</v>
      </c>
      <c r="F62" s="2" t="s">
        <v>210</v>
      </c>
      <c r="G62" s="2">
        <v>0</v>
      </c>
      <c r="H62" s="2" t="s">
        <v>153</v>
      </c>
      <c r="I62" s="1">
        <v>0</v>
      </c>
      <c r="J62" s="3" t="s">
        <v>17</v>
      </c>
      <c r="K62" s="2" t="str">
        <f>J62*588.00</f>
        <v>0</v>
      </c>
      <c r="L62" s="5"/>
    </row>
    <row r="63" spans="1:12" customHeight="1" ht="105" outlineLevel="4">
      <c r="A63" s="1"/>
      <c r="B63" s="1">
        <v>821262</v>
      </c>
      <c r="C63" s="1" t="s">
        <v>211</v>
      </c>
      <c r="D63" s="1" t="s">
        <v>212</v>
      </c>
      <c r="E63" s="2" t="s">
        <v>213</v>
      </c>
      <c r="F63" s="2" t="s">
        <v>199</v>
      </c>
      <c r="G63" s="2">
        <v>0</v>
      </c>
      <c r="H63" s="2" t="s">
        <v>153</v>
      </c>
      <c r="I63" s="1">
        <v>0</v>
      </c>
      <c r="J63" s="3" t="s">
        <v>17</v>
      </c>
      <c r="K63" s="2" t="str">
        <f>J63*572.00</f>
        <v>0</v>
      </c>
      <c r="L63" s="5"/>
    </row>
    <row r="64" spans="1:12" customHeight="1" ht="105" outlineLevel="4">
      <c r="A64" s="1"/>
      <c r="B64" s="1">
        <v>821263</v>
      </c>
      <c r="C64" s="1" t="s">
        <v>214</v>
      </c>
      <c r="D64" s="1" t="s">
        <v>215</v>
      </c>
      <c r="E64" s="2" t="s">
        <v>216</v>
      </c>
      <c r="F64" s="2" t="s">
        <v>199</v>
      </c>
      <c r="G64" s="2">
        <v>0</v>
      </c>
      <c r="H64" s="2" t="s">
        <v>38</v>
      </c>
      <c r="I64" s="1">
        <v>0</v>
      </c>
      <c r="J64" s="3" t="s">
        <v>17</v>
      </c>
      <c r="K64" s="2" t="str">
        <f>J64*572.00</f>
        <v>0</v>
      </c>
      <c r="L64" s="5"/>
    </row>
    <row r="65" spans="1:12" customHeight="1" ht="105" outlineLevel="4">
      <c r="A65" s="1"/>
      <c r="B65" s="1">
        <v>821264</v>
      </c>
      <c r="C65" s="1" t="s">
        <v>217</v>
      </c>
      <c r="D65" s="1" t="s">
        <v>218</v>
      </c>
      <c r="E65" s="2" t="s">
        <v>219</v>
      </c>
      <c r="F65" s="2" t="s">
        <v>199</v>
      </c>
      <c r="G65" s="2">
        <v>0</v>
      </c>
      <c r="H65" s="2" t="s">
        <v>38</v>
      </c>
      <c r="I65" s="1">
        <v>0</v>
      </c>
      <c r="J65" s="3" t="s">
        <v>17</v>
      </c>
      <c r="K65" s="2" t="str">
        <f>J65*572.00</f>
        <v>0</v>
      </c>
      <c r="L65" s="5"/>
    </row>
    <row r="66" spans="1:12" customHeight="1" ht="105" outlineLevel="4">
      <c r="A66" s="1"/>
      <c r="B66" s="1">
        <v>821265</v>
      </c>
      <c r="C66" s="1" t="s">
        <v>220</v>
      </c>
      <c r="D66" s="1" t="s">
        <v>221</v>
      </c>
      <c r="E66" s="2" t="s">
        <v>222</v>
      </c>
      <c r="F66" s="2" t="s">
        <v>210</v>
      </c>
      <c r="G66" s="2">
        <v>0</v>
      </c>
      <c r="H66" s="2" t="s">
        <v>38</v>
      </c>
      <c r="I66" s="1">
        <v>0</v>
      </c>
      <c r="J66" s="3" t="s">
        <v>17</v>
      </c>
      <c r="K66" s="2" t="str">
        <f>J66*588.00</f>
        <v>0</v>
      </c>
      <c r="L66" s="5"/>
    </row>
    <row r="67" spans="1:12" outlineLevel="2">
      <c r="A67" s="8" t="s">
        <v>223</v>
      </c>
      <c r="B67" s="8"/>
      <c r="C67" s="8"/>
      <c r="D67" s="8"/>
      <c r="E67" s="8"/>
      <c r="F67" s="8"/>
      <c r="G67" s="8"/>
      <c r="H67" s="8"/>
      <c r="I67" s="8"/>
      <c r="J67" s="8"/>
      <c r="K67" s="8"/>
      <c r="L67" s="5"/>
    </row>
    <row r="68" spans="1:12" customHeight="1" ht="105" outlineLevel="4">
      <c r="A68" s="1"/>
      <c r="B68" s="1">
        <v>821227</v>
      </c>
      <c r="C68" s="1" t="s">
        <v>224</v>
      </c>
      <c r="D68" s="1"/>
      <c r="E68" s="2" t="s">
        <v>225</v>
      </c>
      <c r="F68" s="2" t="s">
        <v>226</v>
      </c>
      <c r="G68" s="2">
        <v>0</v>
      </c>
      <c r="H68" s="2">
        <v>0</v>
      </c>
      <c r="I68" s="1">
        <v>0</v>
      </c>
      <c r="J68" s="3" t="s">
        <v>17</v>
      </c>
      <c r="K68" s="2" t="str">
        <f>J68*372.13</f>
        <v>0</v>
      </c>
      <c r="L68" s="5"/>
    </row>
    <row r="69" spans="1:12" customHeight="1" ht="105" outlineLevel="4">
      <c r="A69" s="1"/>
      <c r="B69" s="1">
        <v>821228</v>
      </c>
      <c r="C69" s="1" t="s">
        <v>227</v>
      </c>
      <c r="D69" s="1"/>
      <c r="E69" s="2" t="s">
        <v>228</v>
      </c>
      <c r="F69" s="2" t="s">
        <v>61</v>
      </c>
      <c r="G69" s="2" t="s">
        <v>43</v>
      </c>
      <c r="H69" s="2">
        <v>0</v>
      </c>
      <c r="I69" s="1">
        <v>0</v>
      </c>
      <c r="J69" s="3" t="s">
        <v>17</v>
      </c>
      <c r="K69" s="2" t="str">
        <f>J69*0.00</f>
        <v>0</v>
      </c>
      <c r="L69" s="5"/>
    </row>
    <row r="70" spans="1:12" customHeight="1" ht="105" outlineLevel="4">
      <c r="A70" s="1"/>
      <c r="B70" s="1">
        <v>821229</v>
      </c>
      <c r="C70" s="1" t="s">
        <v>229</v>
      </c>
      <c r="D70" s="1"/>
      <c r="E70" s="2" t="s">
        <v>230</v>
      </c>
      <c r="F70" s="2" t="s">
        <v>61</v>
      </c>
      <c r="G70" s="2" t="s">
        <v>43</v>
      </c>
      <c r="H70" s="2">
        <v>0</v>
      </c>
      <c r="I70" s="1">
        <v>0</v>
      </c>
      <c r="J70" s="3" t="s">
        <v>17</v>
      </c>
      <c r="K70" s="2" t="str">
        <f>J70*0.00</f>
        <v>0</v>
      </c>
      <c r="L70" s="5"/>
    </row>
    <row r="71" spans="1:12" customHeight="1" ht="105" outlineLevel="4">
      <c r="A71" s="1"/>
      <c r="B71" s="1">
        <v>821230</v>
      </c>
      <c r="C71" s="1" t="s">
        <v>231</v>
      </c>
      <c r="D71" s="1"/>
      <c r="E71" s="2" t="s">
        <v>232</v>
      </c>
      <c r="F71" s="2" t="s">
        <v>233</v>
      </c>
      <c r="G71" s="2">
        <v>5</v>
      </c>
      <c r="H71" s="2">
        <v>0</v>
      </c>
      <c r="I71" s="1">
        <v>0</v>
      </c>
      <c r="J71" s="3" t="s">
        <v>17</v>
      </c>
      <c r="K71" s="2" t="str">
        <f>J71*520.03</f>
        <v>0</v>
      </c>
      <c r="L71" s="5"/>
    </row>
    <row r="72" spans="1:12" customHeight="1" ht="105" outlineLevel="4">
      <c r="A72" s="1"/>
      <c r="B72" s="1">
        <v>821231</v>
      </c>
      <c r="C72" s="1" t="s">
        <v>234</v>
      </c>
      <c r="D72" s="1"/>
      <c r="E72" s="2" t="s">
        <v>235</v>
      </c>
      <c r="F72" s="2" t="s">
        <v>236</v>
      </c>
      <c r="G72" s="2">
        <v>0</v>
      </c>
      <c r="H72" s="2">
        <v>0</v>
      </c>
      <c r="I72" s="1">
        <v>0</v>
      </c>
      <c r="J72" s="3" t="s">
        <v>17</v>
      </c>
      <c r="K72" s="2" t="str">
        <f>J72*477.19</f>
        <v>0</v>
      </c>
      <c r="L72" s="5"/>
    </row>
    <row r="73" spans="1:12" customHeight="1" ht="105" outlineLevel="4">
      <c r="A73" s="1"/>
      <c r="B73" s="1">
        <v>821232</v>
      </c>
      <c r="C73" s="1" t="s">
        <v>237</v>
      </c>
      <c r="D73" s="1"/>
      <c r="E73" s="2" t="s">
        <v>238</v>
      </c>
      <c r="F73" s="2" t="s">
        <v>239</v>
      </c>
      <c r="G73" s="2">
        <v>0</v>
      </c>
      <c r="H73" s="2">
        <v>0</v>
      </c>
      <c r="I73" s="1">
        <v>0</v>
      </c>
      <c r="J73" s="3" t="s">
        <v>17</v>
      </c>
      <c r="K73" s="2" t="str">
        <f>J73*130.56</f>
        <v>0</v>
      </c>
      <c r="L73" s="5"/>
    </row>
    <row r="74" spans="1:12" customHeight="1" ht="105" outlineLevel="4">
      <c r="A74" s="1"/>
      <c r="B74" s="1">
        <v>821233</v>
      </c>
      <c r="C74" s="1" t="s">
        <v>240</v>
      </c>
      <c r="D74" s="1"/>
      <c r="E74" s="2" t="s">
        <v>241</v>
      </c>
      <c r="F74" s="2" t="s">
        <v>242</v>
      </c>
      <c r="G74" s="2">
        <v>0</v>
      </c>
      <c r="H74" s="2">
        <v>0</v>
      </c>
      <c r="I74" s="1">
        <v>0</v>
      </c>
      <c r="J74" s="3" t="s">
        <v>17</v>
      </c>
      <c r="K74" s="2" t="str">
        <f>J74*137.53</f>
        <v>0</v>
      </c>
      <c r="L74" s="5"/>
    </row>
    <row r="75" spans="1:12" customHeight="1" ht="105" outlineLevel="4">
      <c r="A75" s="1"/>
      <c r="B75" s="1">
        <v>821234</v>
      </c>
      <c r="C75" s="1" t="s">
        <v>243</v>
      </c>
      <c r="D75" s="1"/>
      <c r="E75" s="2" t="s">
        <v>244</v>
      </c>
      <c r="F75" s="2" t="s">
        <v>239</v>
      </c>
      <c r="G75" s="2">
        <v>0</v>
      </c>
      <c r="H75" s="2">
        <v>0</v>
      </c>
      <c r="I75" s="1">
        <v>0</v>
      </c>
      <c r="J75" s="3" t="s">
        <v>17</v>
      </c>
      <c r="K75" s="2" t="str">
        <f>J75*130.56</f>
        <v>0</v>
      </c>
      <c r="L75" s="5"/>
    </row>
    <row r="76" spans="1:12" customHeight="1" ht="105" outlineLevel="4">
      <c r="A76" s="1"/>
      <c r="B76" s="1">
        <v>821235</v>
      </c>
      <c r="C76" s="1" t="s">
        <v>245</v>
      </c>
      <c r="D76" s="1"/>
      <c r="E76" s="2" t="s">
        <v>246</v>
      </c>
      <c r="F76" s="2" t="s">
        <v>247</v>
      </c>
      <c r="G76" s="2">
        <v>0</v>
      </c>
      <c r="H76" s="2">
        <v>0</v>
      </c>
      <c r="I76" s="1">
        <v>0</v>
      </c>
      <c r="J76" s="3" t="s">
        <v>17</v>
      </c>
      <c r="K76" s="2" t="str">
        <f>J76*806.50</f>
        <v>0</v>
      </c>
      <c r="L76" s="5"/>
    </row>
    <row r="77" spans="1:12" customHeight="1" ht="105" outlineLevel="4">
      <c r="A77" s="1"/>
      <c r="B77" s="1">
        <v>821236</v>
      </c>
      <c r="C77" s="1" t="s">
        <v>248</v>
      </c>
      <c r="D77" s="1"/>
      <c r="E77" s="2" t="s">
        <v>249</v>
      </c>
      <c r="F77" s="2" t="s">
        <v>250</v>
      </c>
      <c r="G77" s="2">
        <v>0</v>
      </c>
      <c r="H77" s="2">
        <v>0</v>
      </c>
      <c r="I77" s="1">
        <v>0</v>
      </c>
      <c r="J77" s="3" t="s">
        <v>17</v>
      </c>
      <c r="K77" s="2" t="str">
        <f>J77*804.61</f>
        <v>0</v>
      </c>
      <c r="L77" s="5"/>
    </row>
    <row r="78" spans="1:12" customHeight="1" ht="105" outlineLevel="4">
      <c r="A78" s="1"/>
      <c r="B78" s="1">
        <v>836197</v>
      </c>
      <c r="C78" s="1" t="s">
        <v>251</v>
      </c>
      <c r="D78" s="1" t="s">
        <v>252</v>
      </c>
      <c r="E78" s="2" t="s">
        <v>253</v>
      </c>
      <c r="F78" s="2" t="s">
        <v>254</v>
      </c>
      <c r="G78" s="2">
        <v>0</v>
      </c>
      <c r="H78" s="2">
        <v>0</v>
      </c>
      <c r="I78" s="1">
        <v>0</v>
      </c>
      <c r="J78" s="3" t="s">
        <v>17</v>
      </c>
      <c r="K78" s="2" t="str">
        <f>J78*1506.00</f>
        <v>0</v>
      </c>
      <c r="L78" s="5"/>
    </row>
    <row r="79" spans="1:12" customHeight="1" ht="105" outlineLevel="4">
      <c r="A79" s="1"/>
      <c r="B79" s="1">
        <v>836198</v>
      </c>
      <c r="C79" s="1" t="s">
        <v>255</v>
      </c>
      <c r="D79" s="1" t="s">
        <v>256</v>
      </c>
      <c r="E79" s="2" t="s">
        <v>257</v>
      </c>
      <c r="F79" s="2" t="s">
        <v>258</v>
      </c>
      <c r="G79" s="2">
        <v>0</v>
      </c>
      <c r="H79" s="2">
        <v>0</v>
      </c>
      <c r="I79" s="1">
        <v>0</v>
      </c>
      <c r="J79" s="3" t="s">
        <v>17</v>
      </c>
      <c r="K79" s="2" t="str">
        <f>J79*1892.00</f>
        <v>0</v>
      </c>
      <c r="L79" s="5"/>
    </row>
    <row r="80" spans="1:12" customHeight="1" ht="105" outlineLevel="4">
      <c r="A80" s="1"/>
      <c r="B80" s="1">
        <v>836199</v>
      </c>
      <c r="C80" s="1" t="s">
        <v>259</v>
      </c>
      <c r="D80" s="1" t="s">
        <v>260</v>
      </c>
      <c r="E80" s="2" t="s">
        <v>261</v>
      </c>
      <c r="F80" s="2" t="s">
        <v>262</v>
      </c>
      <c r="G80" s="2">
        <v>0</v>
      </c>
      <c r="H80" s="2" t="s">
        <v>263</v>
      </c>
      <c r="I80" s="1">
        <v>0</v>
      </c>
      <c r="J80" s="3" t="s">
        <v>17</v>
      </c>
      <c r="K80" s="2" t="str">
        <f>J80*2333.00</f>
        <v>0</v>
      </c>
      <c r="L80" s="5"/>
    </row>
    <row r="81" spans="1:12" customHeight="1" ht="105" outlineLevel="4">
      <c r="A81" s="1"/>
      <c r="B81" s="1">
        <v>836200</v>
      </c>
      <c r="C81" s="1" t="s">
        <v>264</v>
      </c>
      <c r="D81" s="1" t="s">
        <v>265</v>
      </c>
      <c r="E81" s="2" t="s">
        <v>266</v>
      </c>
      <c r="F81" s="2" t="s">
        <v>267</v>
      </c>
      <c r="G81" s="2">
        <v>0</v>
      </c>
      <c r="H81" s="2">
        <v>0</v>
      </c>
      <c r="I81" s="1">
        <v>0</v>
      </c>
      <c r="J81" s="3" t="s">
        <v>17</v>
      </c>
      <c r="K81" s="2" t="str">
        <f>J81*2046.00</f>
        <v>0</v>
      </c>
      <c r="L81" s="5"/>
    </row>
    <row r="82" spans="1:12" customHeight="1" ht="105" outlineLevel="4">
      <c r="A82" s="1"/>
      <c r="B82" s="1">
        <v>836201</v>
      </c>
      <c r="C82" s="1" t="s">
        <v>268</v>
      </c>
      <c r="D82" s="1" t="s">
        <v>269</v>
      </c>
      <c r="E82" s="2" t="s">
        <v>270</v>
      </c>
      <c r="F82" s="2" t="s">
        <v>271</v>
      </c>
      <c r="G82" s="2">
        <v>0</v>
      </c>
      <c r="H82" s="2">
        <v>0</v>
      </c>
      <c r="I82" s="1">
        <v>0</v>
      </c>
      <c r="J82" s="3" t="s">
        <v>17</v>
      </c>
      <c r="K82" s="2" t="str">
        <f>J82*1492.00</f>
        <v>0</v>
      </c>
      <c r="L82" s="5"/>
    </row>
    <row r="83" spans="1:12" customHeight="1" ht="105" outlineLevel="4">
      <c r="A83" s="1"/>
      <c r="B83" s="1">
        <v>836202</v>
      </c>
      <c r="C83" s="1" t="s">
        <v>272</v>
      </c>
      <c r="D83" s="1" t="s">
        <v>273</v>
      </c>
      <c r="E83" s="2" t="s">
        <v>274</v>
      </c>
      <c r="F83" s="2" t="s">
        <v>275</v>
      </c>
      <c r="G83" s="2">
        <v>0</v>
      </c>
      <c r="H83" s="2">
        <v>0</v>
      </c>
      <c r="I83" s="1">
        <v>0</v>
      </c>
      <c r="J83" s="3" t="s">
        <v>17</v>
      </c>
      <c r="K83" s="2" t="str">
        <f>J83*1519.00</f>
        <v>0</v>
      </c>
      <c r="L83" s="5"/>
    </row>
    <row r="84" spans="1:12" customHeight="1" ht="105" outlineLevel="4">
      <c r="A84" s="1"/>
      <c r="B84" s="1">
        <v>836203</v>
      </c>
      <c r="C84" s="1" t="s">
        <v>276</v>
      </c>
      <c r="D84" s="1" t="s">
        <v>277</v>
      </c>
      <c r="E84" s="2" t="s">
        <v>278</v>
      </c>
      <c r="F84" s="2" t="s">
        <v>279</v>
      </c>
      <c r="G84" s="2">
        <v>0</v>
      </c>
      <c r="H84" s="2">
        <v>0</v>
      </c>
      <c r="I84" s="1">
        <v>0</v>
      </c>
      <c r="J84" s="3" t="s">
        <v>17</v>
      </c>
      <c r="K84" s="2" t="str">
        <f>J84*2082.00</f>
        <v>0</v>
      </c>
      <c r="L84" s="5"/>
    </row>
    <row r="85" spans="1:12" customHeight="1" ht="105" outlineLevel="4">
      <c r="A85" s="1"/>
      <c r="B85" s="1">
        <v>836204</v>
      </c>
      <c r="C85" s="1" t="s">
        <v>280</v>
      </c>
      <c r="D85" s="1" t="s">
        <v>281</v>
      </c>
      <c r="E85" s="2" t="s">
        <v>270</v>
      </c>
      <c r="F85" s="2" t="s">
        <v>282</v>
      </c>
      <c r="G85" s="2">
        <v>0</v>
      </c>
      <c r="H85" s="2" t="s">
        <v>263</v>
      </c>
      <c r="I85" s="1">
        <v>0</v>
      </c>
      <c r="J85" s="3" t="s">
        <v>17</v>
      </c>
      <c r="K85" s="2" t="str">
        <f>J85*1236.00</f>
        <v>0</v>
      </c>
      <c r="L85" s="5"/>
    </row>
    <row r="86" spans="1:12" outlineLevel="2">
      <c r="A86" s="8" t="s">
        <v>283</v>
      </c>
      <c r="B86" s="8"/>
      <c r="C86" s="8"/>
      <c r="D86" s="8"/>
      <c r="E86" s="8"/>
      <c r="F86" s="8"/>
      <c r="G86" s="8"/>
      <c r="H86" s="8"/>
      <c r="I86" s="8"/>
      <c r="J86" s="8"/>
      <c r="K86" s="8"/>
      <c r="L86" s="5"/>
    </row>
    <row r="87" spans="1:12" customHeight="1" ht="105" outlineLevel="4">
      <c r="A87" s="1"/>
      <c r="B87" s="1">
        <v>827997</v>
      </c>
      <c r="C87" s="1" t="s">
        <v>284</v>
      </c>
      <c r="D87" s="1" t="s">
        <v>285</v>
      </c>
      <c r="E87" s="2" t="s">
        <v>286</v>
      </c>
      <c r="F87" s="2" t="s">
        <v>287</v>
      </c>
      <c r="G87" s="2" t="s">
        <v>43</v>
      </c>
      <c r="H87" s="2">
        <v>0</v>
      </c>
      <c r="I87" s="1">
        <v>0</v>
      </c>
      <c r="J87" s="3" t="s">
        <v>17</v>
      </c>
      <c r="K87" s="2" t="str">
        <f>J87*702.00</f>
        <v>0</v>
      </c>
      <c r="L87" s="5"/>
    </row>
    <row r="88" spans="1:12" customHeight="1" ht="105" outlineLevel="4">
      <c r="A88" s="1"/>
      <c r="B88" s="1">
        <v>827998</v>
      </c>
      <c r="C88" s="1" t="s">
        <v>288</v>
      </c>
      <c r="D88" s="1" t="s">
        <v>289</v>
      </c>
      <c r="E88" s="2" t="s">
        <v>290</v>
      </c>
      <c r="F88" s="2" t="s">
        <v>287</v>
      </c>
      <c r="G88" s="2" t="s">
        <v>43</v>
      </c>
      <c r="H88" s="2">
        <v>0</v>
      </c>
      <c r="I88" s="1">
        <v>0</v>
      </c>
      <c r="J88" s="3" t="s">
        <v>17</v>
      </c>
      <c r="K88" s="2" t="str">
        <f>J88*702.00</f>
        <v>0</v>
      </c>
      <c r="L88" s="5"/>
    </row>
    <row r="89" spans="1:12" customHeight="1" ht="105" outlineLevel="4">
      <c r="A89" s="1"/>
      <c r="B89" s="1">
        <v>868603</v>
      </c>
      <c r="C89" s="1" t="s">
        <v>291</v>
      </c>
      <c r="D89" s="1" t="s">
        <v>292</v>
      </c>
      <c r="E89" s="2" t="s">
        <v>293</v>
      </c>
      <c r="F89" s="2" t="s">
        <v>287</v>
      </c>
      <c r="G89" s="2" t="s">
        <v>153</v>
      </c>
      <c r="H89" s="2">
        <v>0</v>
      </c>
      <c r="I89" s="1">
        <v>0</v>
      </c>
      <c r="J89" s="3" t="s">
        <v>17</v>
      </c>
      <c r="K89" s="2" t="str">
        <f>J89*702.00</f>
        <v>0</v>
      </c>
      <c r="L89" s="5"/>
    </row>
    <row r="90" spans="1:12" customHeight="1" ht="105" outlineLevel="4">
      <c r="A90" s="1"/>
      <c r="B90" s="1">
        <v>880002</v>
      </c>
      <c r="C90" s="1" t="s">
        <v>294</v>
      </c>
      <c r="D90" s="1" t="s">
        <v>295</v>
      </c>
      <c r="E90" s="2" t="s">
        <v>296</v>
      </c>
      <c r="F90" s="2" t="s">
        <v>287</v>
      </c>
      <c r="G90" s="2">
        <v>0</v>
      </c>
      <c r="H90" s="2">
        <v>0</v>
      </c>
      <c r="I90" s="1">
        <v>0</v>
      </c>
      <c r="J90" s="3" t="s">
        <v>17</v>
      </c>
      <c r="K90" s="2" t="str">
        <f>J90*702.00</f>
        <v>0</v>
      </c>
      <c r="L90" s="5"/>
    </row>
    <row r="91" spans="1:12" customHeight="1" ht="105" outlineLevel="4">
      <c r="A91" s="1"/>
      <c r="B91" s="1">
        <v>880003</v>
      </c>
      <c r="C91" s="1" t="s">
        <v>297</v>
      </c>
      <c r="D91" s="1"/>
      <c r="E91" s="2" t="s">
        <v>298</v>
      </c>
      <c r="F91" s="2" t="s">
        <v>287</v>
      </c>
      <c r="G91" s="2">
        <v>8</v>
      </c>
      <c r="H91" s="2">
        <v>0</v>
      </c>
      <c r="I91" s="1">
        <v>0</v>
      </c>
      <c r="J91" s="3" t="s">
        <v>17</v>
      </c>
      <c r="K91" s="2" t="str">
        <f>J91*702.00</f>
        <v>0</v>
      </c>
      <c r="L91" s="5"/>
    </row>
    <row r="92" spans="1:12" customHeight="1" ht="105" outlineLevel="4">
      <c r="A92" s="1"/>
      <c r="B92" s="1">
        <v>880004</v>
      </c>
      <c r="C92" s="1" t="s">
        <v>299</v>
      </c>
      <c r="D92" s="1"/>
      <c r="E92" s="2" t="s">
        <v>300</v>
      </c>
      <c r="F92" s="2" t="s">
        <v>287</v>
      </c>
      <c r="G92" s="2" t="s">
        <v>263</v>
      </c>
      <c r="H92" s="2">
        <v>0</v>
      </c>
      <c r="I92" s="1">
        <v>0</v>
      </c>
      <c r="J92" s="3" t="s">
        <v>17</v>
      </c>
      <c r="K92" s="2" t="str">
        <f>J92*702.00</f>
        <v>0</v>
      </c>
      <c r="L92" s="5"/>
    </row>
    <row r="93" spans="1:12" customHeight="1" ht="105" outlineLevel="4">
      <c r="A93" s="1"/>
      <c r="B93" s="1">
        <v>880005</v>
      </c>
      <c r="C93" s="1" t="s">
        <v>301</v>
      </c>
      <c r="D93" s="1"/>
      <c r="E93" s="2" t="s">
        <v>302</v>
      </c>
      <c r="F93" s="2" t="s">
        <v>287</v>
      </c>
      <c r="G93" s="2" t="s">
        <v>263</v>
      </c>
      <c r="H93" s="2">
        <v>0</v>
      </c>
      <c r="I93" s="1">
        <v>0</v>
      </c>
      <c r="J93" s="3" t="s">
        <v>17</v>
      </c>
      <c r="K93" s="2" t="str">
        <f>J93*702.00</f>
        <v>0</v>
      </c>
      <c r="L93" s="5"/>
    </row>
    <row r="94" spans="1:12" customHeight="1" ht="105" outlineLevel="4">
      <c r="A94" s="1"/>
      <c r="B94" s="1">
        <v>880006</v>
      </c>
      <c r="C94" s="1" t="s">
        <v>303</v>
      </c>
      <c r="D94" s="1"/>
      <c r="E94" s="2" t="s">
        <v>304</v>
      </c>
      <c r="F94" s="2" t="s">
        <v>305</v>
      </c>
      <c r="G94" s="2" t="s">
        <v>43</v>
      </c>
      <c r="H94" s="2">
        <v>0</v>
      </c>
      <c r="I94" s="1">
        <v>0</v>
      </c>
      <c r="J94" s="3" t="s">
        <v>17</v>
      </c>
      <c r="K94" s="2" t="str">
        <f>J94*401.40</f>
        <v>0</v>
      </c>
      <c r="L94" s="5"/>
    </row>
    <row r="95" spans="1:12" customHeight="1" ht="105" outlineLevel="4">
      <c r="A95" s="1"/>
      <c r="B95" s="1">
        <v>880007</v>
      </c>
      <c r="C95" s="1" t="s">
        <v>306</v>
      </c>
      <c r="D95" s="1"/>
      <c r="E95" s="2" t="s">
        <v>307</v>
      </c>
      <c r="F95" s="2" t="s">
        <v>305</v>
      </c>
      <c r="G95" s="2" t="s">
        <v>263</v>
      </c>
      <c r="H95" s="2">
        <v>0</v>
      </c>
      <c r="I95" s="1">
        <v>0</v>
      </c>
      <c r="J95" s="3" t="s">
        <v>17</v>
      </c>
      <c r="K95" s="2" t="str">
        <f>J95*401.40</f>
        <v>0</v>
      </c>
      <c r="L95" s="5"/>
    </row>
    <row r="96" spans="1:12" customHeight="1" ht="105" outlineLevel="4">
      <c r="A96" s="1"/>
      <c r="B96" s="1">
        <v>880008</v>
      </c>
      <c r="C96" s="1" t="s">
        <v>308</v>
      </c>
      <c r="D96" s="1"/>
      <c r="E96" s="2" t="s">
        <v>309</v>
      </c>
      <c r="F96" s="2" t="s">
        <v>305</v>
      </c>
      <c r="G96" s="2" t="s">
        <v>43</v>
      </c>
      <c r="H96" s="2">
        <v>0</v>
      </c>
      <c r="I96" s="1">
        <v>0</v>
      </c>
      <c r="J96" s="3" t="s">
        <v>17</v>
      </c>
      <c r="K96" s="2" t="str">
        <f>J96*401.40</f>
        <v>0</v>
      </c>
      <c r="L96" s="5"/>
    </row>
    <row r="97" spans="1:12" customHeight="1" ht="105" outlineLevel="4">
      <c r="A97" s="1"/>
      <c r="B97" s="1">
        <v>880009</v>
      </c>
      <c r="C97" s="1" t="s">
        <v>310</v>
      </c>
      <c r="D97" s="1"/>
      <c r="E97" s="2" t="s">
        <v>311</v>
      </c>
      <c r="F97" s="2" t="s">
        <v>305</v>
      </c>
      <c r="G97" s="2">
        <v>10</v>
      </c>
      <c r="H97" s="2">
        <v>0</v>
      </c>
      <c r="I97" s="1">
        <v>0</v>
      </c>
      <c r="J97" s="3" t="s">
        <v>17</v>
      </c>
      <c r="K97" s="2" t="str">
        <f>J97*401.40</f>
        <v>0</v>
      </c>
      <c r="L97" s="5"/>
    </row>
    <row r="98" spans="1:12" customHeight="1" ht="105" outlineLevel="4">
      <c r="A98" s="1"/>
      <c r="B98" s="1">
        <v>880010</v>
      </c>
      <c r="C98" s="1" t="s">
        <v>312</v>
      </c>
      <c r="D98" s="1"/>
      <c r="E98" s="2" t="s">
        <v>313</v>
      </c>
      <c r="F98" s="2" t="s">
        <v>305</v>
      </c>
      <c r="G98" s="2" t="s">
        <v>263</v>
      </c>
      <c r="H98" s="2">
        <v>0</v>
      </c>
      <c r="I98" s="1">
        <v>0</v>
      </c>
      <c r="J98" s="3" t="s">
        <v>17</v>
      </c>
      <c r="K98" s="2" t="str">
        <f>J98*401.40</f>
        <v>0</v>
      </c>
      <c r="L98" s="5"/>
    </row>
    <row r="99" spans="1:12" customHeight="1" ht="105" outlineLevel="4">
      <c r="A99" s="1"/>
      <c r="B99" s="1">
        <v>880011</v>
      </c>
      <c r="C99" s="1" t="s">
        <v>314</v>
      </c>
      <c r="D99" s="1"/>
      <c r="E99" s="2" t="s">
        <v>315</v>
      </c>
      <c r="F99" s="2" t="s">
        <v>305</v>
      </c>
      <c r="G99" s="2">
        <v>10</v>
      </c>
      <c r="H99" s="2">
        <v>0</v>
      </c>
      <c r="I99" s="1">
        <v>0</v>
      </c>
      <c r="J99" s="3" t="s">
        <v>17</v>
      </c>
      <c r="K99" s="2" t="str">
        <f>J99*401.40</f>
        <v>0</v>
      </c>
      <c r="L99" s="5"/>
    </row>
    <row r="100" spans="1:12" outlineLevel="2">
      <c r="A100" s="8" t="s">
        <v>316</v>
      </c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5"/>
    </row>
    <row r="101" spans="1:12" customHeight="1" ht="105" outlineLevel="4">
      <c r="A101" s="1"/>
      <c r="B101" s="1">
        <v>830680</v>
      </c>
      <c r="C101" s="1" t="s">
        <v>317</v>
      </c>
      <c r="D101" s="1"/>
      <c r="E101" s="2" t="s">
        <v>318</v>
      </c>
      <c r="F101" s="2" t="s">
        <v>319</v>
      </c>
      <c r="G101" s="2">
        <v>1</v>
      </c>
      <c r="H101" s="2">
        <v>0</v>
      </c>
      <c r="I101" s="1">
        <v>0</v>
      </c>
      <c r="J101" s="3" t="s">
        <v>17</v>
      </c>
      <c r="K101" s="2" t="str">
        <f>J101*448.56</f>
        <v>0</v>
      </c>
      <c r="L101" s="5"/>
    </row>
    <row r="102" spans="1:12" customHeight="1" ht="105" outlineLevel="4">
      <c r="A102" s="1"/>
      <c r="B102" s="1">
        <v>830701</v>
      </c>
      <c r="C102" s="1" t="s">
        <v>320</v>
      </c>
      <c r="D102" s="1"/>
      <c r="E102" s="2" t="s">
        <v>321</v>
      </c>
      <c r="F102" s="2" t="s">
        <v>322</v>
      </c>
      <c r="G102" s="2">
        <v>1</v>
      </c>
      <c r="H102" s="2">
        <v>0</v>
      </c>
      <c r="I102" s="1">
        <v>0</v>
      </c>
      <c r="J102" s="3" t="s">
        <v>17</v>
      </c>
      <c r="K102" s="2" t="str">
        <f>J102*1011.50</f>
        <v>0</v>
      </c>
      <c r="L102" s="5"/>
    </row>
    <row r="103" spans="1:12" customHeight="1" ht="105" outlineLevel="4">
      <c r="A103" s="1"/>
      <c r="B103" s="1">
        <v>830703</v>
      </c>
      <c r="C103" s="1" t="s">
        <v>323</v>
      </c>
      <c r="D103" s="1"/>
      <c r="E103" s="2" t="s">
        <v>324</v>
      </c>
      <c r="F103" s="2" t="s">
        <v>322</v>
      </c>
      <c r="G103" s="2" t="s">
        <v>263</v>
      </c>
      <c r="H103" s="2">
        <v>0</v>
      </c>
      <c r="I103" s="1">
        <v>0</v>
      </c>
      <c r="J103" s="3" t="s">
        <v>17</v>
      </c>
      <c r="K103" s="2" t="str">
        <f>J103*1011.50</f>
        <v>0</v>
      </c>
      <c r="L103" s="5"/>
    </row>
    <row r="104" spans="1:12" customHeight="1" ht="105" outlineLevel="4">
      <c r="A104" s="1"/>
      <c r="B104" s="1">
        <v>830706</v>
      </c>
      <c r="C104" s="1" t="s">
        <v>325</v>
      </c>
      <c r="D104" s="1"/>
      <c r="E104" s="2" t="s">
        <v>326</v>
      </c>
      <c r="F104" s="2" t="s">
        <v>327</v>
      </c>
      <c r="G104" s="2">
        <v>0</v>
      </c>
      <c r="H104" s="2">
        <v>0</v>
      </c>
      <c r="I104" s="1">
        <v>0</v>
      </c>
      <c r="J104" s="3" t="s">
        <v>17</v>
      </c>
      <c r="K104" s="2" t="str">
        <f>J104*889.08</f>
        <v>0</v>
      </c>
      <c r="L104" s="5"/>
    </row>
    <row r="105" spans="1:12" customHeight="1" ht="105" outlineLevel="4">
      <c r="A105" s="1"/>
      <c r="B105" s="1">
        <v>830708</v>
      </c>
      <c r="C105" s="1" t="s">
        <v>328</v>
      </c>
      <c r="D105" s="1"/>
      <c r="E105" s="2" t="s">
        <v>329</v>
      </c>
      <c r="F105" s="2" t="s">
        <v>322</v>
      </c>
      <c r="G105" s="2">
        <v>0</v>
      </c>
      <c r="H105" s="2">
        <v>0</v>
      </c>
      <c r="I105" s="1">
        <v>0</v>
      </c>
      <c r="J105" s="3" t="s">
        <v>17</v>
      </c>
      <c r="K105" s="2" t="str">
        <f>J105*1011.50</f>
        <v>0</v>
      </c>
      <c r="L105" s="5"/>
    </row>
    <row r="106" spans="1:12" outlineLevel="2">
      <c r="A106" s="8" t="s">
        <v>330</v>
      </c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5"/>
    </row>
    <row r="107" spans="1:12" customHeight="1" ht="105" outlineLevel="4">
      <c r="A107" s="1"/>
      <c r="B107" s="1">
        <v>837048</v>
      </c>
      <c r="C107" s="1" t="s">
        <v>331</v>
      </c>
      <c r="D107" s="1" t="s">
        <v>332</v>
      </c>
      <c r="E107" s="2" t="s">
        <v>333</v>
      </c>
      <c r="F107" s="2" t="s">
        <v>334</v>
      </c>
      <c r="G107" s="2" t="s">
        <v>153</v>
      </c>
      <c r="H107" s="2">
        <v>0</v>
      </c>
      <c r="I107" s="1">
        <v>0</v>
      </c>
      <c r="J107" s="3" t="s">
        <v>17</v>
      </c>
      <c r="K107" s="2" t="str">
        <f>J107*226.56</f>
        <v>0</v>
      </c>
      <c r="L107" s="5"/>
    </row>
    <row r="108" spans="1:12" customHeight="1" ht="105" outlineLevel="4">
      <c r="A108" s="1"/>
      <c r="B108" s="1">
        <v>837049</v>
      </c>
      <c r="C108" s="1" t="s">
        <v>335</v>
      </c>
      <c r="D108" s="1" t="s">
        <v>336</v>
      </c>
      <c r="E108" s="2" t="s">
        <v>337</v>
      </c>
      <c r="F108" s="2" t="s">
        <v>338</v>
      </c>
      <c r="G108" s="2" t="s">
        <v>43</v>
      </c>
      <c r="H108" s="2">
        <v>0</v>
      </c>
      <c r="I108" s="1">
        <v>0</v>
      </c>
      <c r="J108" s="3" t="s">
        <v>17</v>
      </c>
      <c r="K108" s="2" t="str">
        <f>J108*250.23</f>
        <v>0</v>
      </c>
      <c r="L108" s="5"/>
    </row>
    <row r="109" spans="1:12" customHeight="1" ht="105" outlineLevel="4">
      <c r="A109" s="1"/>
      <c r="B109" s="1">
        <v>837050</v>
      </c>
      <c r="C109" s="1" t="s">
        <v>339</v>
      </c>
      <c r="D109" s="1" t="s">
        <v>340</v>
      </c>
      <c r="E109" s="2" t="s">
        <v>341</v>
      </c>
      <c r="F109" s="2" t="s">
        <v>342</v>
      </c>
      <c r="G109" s="2" t="s">
        <v>43</v>
      </c>
      <c r="H109" s="2">
        <v>0</v>
      </c>
      <c r="I109" s="1">
        <v>0</v>
      </c>
      <c r="J109" s="3" t="s">
        <v>17</v>
      </c>
      <c r="K109" s="2" t="str">
        <f>J109*263.11</f>
        <v>0</v>
      </c>
      <c r="L109" s="5"/>
    </row>
    <row r="110" spans="1:12" customHeight="1" ht="105" outlineLevel="4">
      <c r="A110" s="1"/>
      <c r="B110" s="1">
        <v>837291</v>
      </c>
      <c r="C110" s="1" t="s">
        <v>343</v>
      </c>
      <c r="D110" s="1" t="s">
        <v>344</v>
      </c>
      <c r="E110" s="2" t="s">
        <v>345</v>
      </c>
      <c r="F110" s="2" t="s">
        <v>346</v>
      </c>
      <c r="G110" s="2" t="s">
        <v>43</v>
      </c>
      <c r="H110" s="2">
        <v>0</v>
      </c>
      <c r="I110" s="1">
        <v>0</v>
      </c>
      <c r="J110" s="3" t="s">
        <v>17</v>
      </c>
      <c r="K110" s="2" t="str">
        <f>J110*243.37</f>
        <v>0</v>
      </c>
      <c r="L110" s="5"/>
    </row>
    <row r="111" spans="1:12" outlineLevel="2">
      <c r="A111" s="8" t="s">
        <v>347</v>
      </c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5"/>
    </row>
    <row r="112" spans="1:12" customHeight="1" ht="105" outlineLevel="4">
      <c r="A112" s="1"/>
      <c r="B112" s="1">
        <v>821237</v>
      </c>
      <c r="C112" s="1" t="s">
        <v>348</v>
      </c>
      <c r="D112" s="1" t="s">
        <v>349</v>
      </c>
      <c r="E112" s="2" t="s">
        <v>350</v>
      </c>
      <c r="F112" s="2" t="s">
        <v>351</v>
      </c>
      <c r="G112" s="2">
        <v>0</v>
      </c>
      <c r="H112" s="2" t="s">
        <v>38</v>
      </c>
      <c r="I112" s="1">
        <v>0</v>
      </c>
      <c r="J112" s="3" t="s">
        <v>17</v>
      </c>
      <c r="K112" s="2" t="str">
        <f>J112*405.00</f>
        <v>0</v>
      </c>
      <c r="L112" s="5"/>
    </row>
    <row r="113" spans="1:12" customHeight="1" ht="105" outlineLevel="4">
      <c r="A113" s="1"/>
      <c r="B113" s="1">
        <v>821238</v>
      </c>
      <c r="C113" s="1" t="s">
        <v>352</v>
      </c>
      <c r="D113" s="1" t="s">
        <v>353</v>
      </c>
      <c r="E113" s="2" t="s">
        <v>354</v>
      </c>
      <c r="F113" s="2" t="s">
        <v>355</v>
      </c>
      <c r="G113" s="2">
        <v>0</v>
      </c>
      <c r="H113" s="2" t="s">
        <v>38</v>
      </c>
      <c r="I113" s="1">
        <v>0</v>
      </c>
      <c r="J113" s="3" t="s">
        <v>17</v>
      </c>
      <c r="K113" s="2" t="str">
        <f>J113*545.00</f>
        <v>0</v>
      </c>
      <c r="L113" s="5"/>
    </row>
    <row r="114" spans="1:12" customHeight="1" ht="105" outlineLevel="4">
      <c r="A114" s="1"/>
      <c r="B114" s="1">
        <v>821239</v>
      </c>
      <c r="C114" s="1" t="s">
        <v>356</v>
      </c>
      <c r="D114" s="1" t="s">
        <v>357</v>
      </c>
      <c r="E114" s="2" t="s">
        <v>358</v>
      </c>
      <c r="F114" s="2" t="s">
        <v>359</v>
      </c>
      <c r="G114" s="2">
        <v>10</v>
      </c>
      <c r="H114" s="2">
        <v>0</v>
      </c>
      <c r="I114" s="1">
        <v>0</v>
      </c>
      <c r="J114" s="3" t="s">
        <v>17</v>
      </c>
      <c r="K114" s="2" t="str">
        <f>J114*513.00</f>
        <v>0</v>
      </c>
      <c r="L114" s="5"/>
    </row>
    <row r="115" spans="1:12" customHeight="1" ht="105" outlineLevel="4">
      <c r="A115" s="1"/>
      <c r="B115" s="1">
        <v>821413</v>
      </c>
      <c r="C115" s="1" t="s">
        <v>360</v>
      </c>
      <c r="D115" s="1" t="s">
        <v>361</v>
      </c>
      <c r="E115" s="2" t="s">
        <v>362</v>
      </c>
      <c r="F115" s="2" t="s">
        <v>363</v>
      </c>
      <c r="G115" s="2">
        <v>10</v>
      </c>
      <c r="H115" s="2">
        <v>0</v>
      </c>
      <c r="I115" s="1">
        <v>0</v>
      </c>
      <c r="J115" s="3" t="s">
        <v>17</v>
      </c>
      <c r="K115" s="2" t="str">
        <f>J115*311.00</f>
        <v>0</v>
      </c>
      <c r="L115" s="5"/>
    </row>
    <row r="116" spans="1:12" customHeight="1" ht="105" outlineLevel="4">
      <c r="A116" s="1"/>
      <c r="B116" s="1">
        <v>890015</v>
      </c>
      <c r="C116" s="1" t="s">
        <v>364</v>
      </c>
      <c r="D116" s="1" t="s">
        <v>365</v>
      </c>
      <c r="E116" s="2" t="s">
        <v>366</v>
      </c>
      <c r="F116" s="2" t="s">
        <v>367</v>
      </c>
      <c r="G116" s="2">
        <v>0</v>
      </c>
      <c r="H116" s="2" t="s">
        <v>38</v>
      </c>
      <c r="I116" s="1">
        <v>0</v>
      </c>
      <c r="J116" s="3" t="s">
        <v>17</v>
      </c>
      <c r="K116" s="2" t="str">
        <f>J116*442.00</f>
        <v>0</v>
      </c>
      <c r="L116" s="5"/>
    </row>
    <row r="117" spans="1:12" customHeight="1" ht="105" outlineLevel="4">
      <c r="A117" s="1"/>
      <c r="B117" s="1">
        <v>890016</v>
      </c>
      <c r="C117" s="1" t="s">
        <v>368</v>
      </c>
      <c r="D117" s="1" t="s">
        <v>369</v>
      </c>
      <c r="E117" s="2" t="s">
        <v>370</v>
      </c>
      <c r="F117" s="2" t="s">
        <v>367</v>
      </c>
      <c r="G117" s="2">
        <v>0</v>
      </c>
      <c r="H117" s="2" t="s">
        <v>38</v>
      </c>
      <c r="I117" s="1">
        <v>0</v>
      </c>
      <c r="J117" s="3" t="s">
        <v>17</v>
      </c>
      <c r="K117" s="2" t="str">
        <f>J117*442.00</f>
        <v>0</v>
      </c>
      <c r="L117" s="5"/>
    </row>
    <row r="118" spans="1:12" customHeight="1" ht="105" outlineLevel="4">
      <c r="A118" s="1"/>
      <c r="B118" s="1">
        <v>890017</v>
      </c>
      <c r="C118" s="1" t="s">
        <v>371</v>
      </c>
      <c r="D118" s="1" t="s">
        <v>372</v>
      </c>
      <c r="E118" s="2" t="s">
        <v>373</v>
      </c>
      <c r="F118" s="2" t="s">
        <v>367</v>
      </c>
      <c r="G118" s="2">
        <v>0</v>
      </c>
      <c r="H118" s="2" t="s">
        <v>38</v>
      </c>
      <c r="I118" s="1">
        <v>0</v>
      </c>
      <c r="J118" s="3" t="s">
        <v>17</v>
      </c>
      <c r="K118" s="2" t="str">
        <f>J118*442.00</f>
        <v>0</v>
      </c>
      <c r="L118" s="5"/>
    </row>
    <row r="119" spans="1:12" customHeight="1" ht="105" outlineLevel="4">
      <c r="A119" s="1"/>
      <c r="B119" s="1">
        <v>890018</v>
      </c>
      <c r="C119" s="1" t="s">
        <v>374</v>
      </c>
      <c r="D119" s="1" t="s">
        <v>375</v>
      </c>
      <c r="E119" s="2" t="s">
        <v>376</v>
      </c>
      <c r="F119" s="2" t="s">
        <v>367</v>
      </c>
      <c r="G119" s="2">
        <v>0</v>
      </c>
      <c r="H119" s="2" t="s">
        <v>38</v>
      </c>
      <c r="I119" s="1">
        <v>0</v>
      </c>
      <c r="J119" s="3" t="s">
        <v>17</v>
      </c>
      <c r="K119" s="2" t="str">
        <f>J119*442.00</f>
        <v>0</v>
      </c>
      <c r="L119" s="5"/>
    </row>
    <row r="120" spans="1:12" customHeight="1" ht="105" outlineLevel="4">
      <c r="A120" s="1"/>
      <c r="B120" s="1">
        <v>890019</v>
      </c>
      <c r="C120" s="1" t="s">
        <v>377</v>
      </c>
      <c r="D120" s="1" t="s">
        <v>378</v>
      </c>
      <c r="E120" s="2" t="s">
        <v>379</v>
      </c>
      <c r="F120" s="2" t="s">
        <v>367</v>
      </c>
      <c r="G120" s="2">
        <v>0</v>
      </c>
      <c r="H120" s="2" t="s">
        <v>38</v>
      </c>
      <c r="I120" s="1">
        <v>0</v>
      </c>
      <c r="J120" s="3" t="s">
        <v>17</v>
      </c>
      <c r="K120" s="2" t="str">
        <f>J120*442.00</f>
        <v>0</v>
      </c>
      <c r="L120" s="5"/>
    </row>
    <row r="121" spans="1:12" customHeight="1" ht="105" outlineLevel="4">
      <c r="A121" s="1"/>
      <c r="B121" s="1">
        <v>890020</v>
      </c>
      <c r="C121" s="1" t="s">
        <v>380</v>
      </c>
      <c r="D121" s="1" t="s">
        <v>381</v>
      </c>
      <c r="E121" s="2" t="s">
        <v>382</v>
      </c>
      <c r="F121" s="2" t="s">
        <v>383</v>
      </c>
      <c r="G121" s="2">
        <v>0</v>
      </c>
      <c r="H121" s="2">
        <v>0</v>
      </c>
      <c r="I121" s="1">
        <v>0</v>
      </c>
      <c r="J121" s="3" t="s">
        <v>17</v>
      </c>
      <c r="K121" s="2" t="str">
        <f>J121*515.00</f>
        <v>0</v>
      </c>
      <c r="L121" s="5"/>
    </row>
    <row r="122" spans="1:12" customHeight="1" ht="105" outlineLevel="4">
      <c r="A122" s="1"/>
      <c r="B122" s="1">
        <v>890021</v>
      </c>
      <c r="C122" s="1" t="s">
        <v>384</v>
      </c>
      <c r="D122" s="1" t="s">
        <v>385</v>
      </c>
      <c r="E122" s="2" t="s">
        <v>386</v>
      </c>
      <c r="F122" s="2" t="s">
        <v>383</v>
      </c>
      <c r="G122" s="2">
        <v>0</v>
      </c>
      <c r="H122" s="2" t="s">
        <v>43</v>
      </c>
      <c r="I122" s="1">
        <v>0</v>
      </c>
      <c r="J122" s="3" t="s">
        <v>17</v>
      </c>
      <c r="K122" s="2" t="str">
        <f>J122*515.00</f>
        <v>0</v>
      </c>
      <c r="L122" s="5"/>
    </row>
    <row r="123" spans="1:12" customHeight="1" ht="105" outlineLevel="4">
      <c r="A123" s="1"/>
      <c r="B123" s="1">
        <v>890022</v>
      </c>
      <c r="C123" s="1" t="s">
        <v>387</v>
      </c>
      <c r="D123" s="1" t="s">
        <v>388</v>
      </c>
      <c r="E123" s="2" t="s">
        <v>389</v>
      </c>
      <c r="F123" s="2" t="s">
        <v>383</v>
      </c>
      <c r="G123" s="2">
        <v>0</v>
      </c>
      <c r="H123" s="2" t="s">
        <v>38</v>
      </c>
      <c r="I123" s="1">
        <v>0</v>
      </c>
      <c r="J123" s="3" t="s">
        <v>17</v>
      </c>
      <c r="K123" s="2" t="str">
        <f>J123*515.00</f>
        <v>0</v>
      </c>
      <c r="L123" s="5"/>
    </row>
    <row r="124" spans="1:12" customHeight="1" ht="105" outlineLevel="4">
      <c r="A124" s="1"/>
      <c r="B124" s="1">
        <v>890023</v>
      </c>
      <c r="C124" s="1" t="s">
        <v>390</v>
      </c>
      <c r="D124" s="1" t="s">
        <v>391</v>
      </c>
      <c r="E124" s="2" t="s">
        <v>392</v>
      </c>
      <c r="F124" s="2" t="s">
        <v>383</v>
      </c>
      <c r="G124" s="2">
        <v>0</v>
      </c>
      <c r="H124" s="2">
        <v>0</v>
      </c>
      <c r="I124" s="1">
        <v>0</v>
      </c>
      <c r="J124" s="3" t="s">
        <v>17</v>
      </c>
      <c r="K124" s="2" t="str">
        <f>J124*515.00</f>
        <v>0</v>
      </c>
      <c r="L124" s="5"/>
    </row>
    <row r="125" spans="1:12" customHeight="1" ht="105" outlineLevel="4">
      <c r="A125" s="1"/>
      <c r="B125" s="1">
        <v>890024</v>
      </c>
      <c r="C125" s="1" t="s">
        <v>393</v>
      </c>
      <c r="D125" s="1" t="s">
        <v>394</v>
      </c>
      <c r="E125" s="2" t="s">
        <v>395</v>
      </c>
      <c r="F125" s="2" t="s">
        <v>383</v>
      </c>
      <c r="G125" s="2">
        <v>0</v>
      </c>
      <c r="H125" s="2" t="s">
        <v>153</v>
      </c>
      <c r="I125" s="1">
        <v>0</v>
      </c>
      <c r="J125" s="3" t="s">
        <v>17</v>
      </c>
      <c r="K125" s="2" t="str">
        <f>J125*515.00</f>
        <v>0</v>
      </c>
      <c r="L125" s="5"/>
    </row>
    <row r="126" spans="1:12" outlineLevel="1">
      <c r="A126" s="7" t="s">
        <v>396</v>
      </c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5"/>
    </row>
    <row r="127" spans="1:12" outlineLevel="2">
      <c r="A127" s="8" t="s">
        <v>397</v>
      </c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5"/>
    </row>
    <row r="128" spans="1:12" customHeight="1" ht="105" outlineLevel="4">
      <c r="A128" s="1"/>
      <c r="B128" s="1">
        <v>821311</v>
      </c>
      <c r="C128" s="1" t="s">
        <v>398</v>
      </c>
      <c r="D128" s="1" t="s">
        <v>399</v>
      </c>
      <c r="E128" s="2" t="s">
        <v>400</v>
      </c>
      <c r="F128" s="2" t="s">
        <v>401</v>
      </c>
      <c r="G128" s="2" t="s">
        <v>263</v>
      </c>
      <c r="H128" s="2">
        <v>0</v>
      </c>
      <c r="I128" s="1">
        <v>0</v>
      </c>
      <c r="J128" s="3" t="s">
        <v>17</v>
      </c>
      <c r="K128" s="2" t="str">
        <f>J128*252.88</f>
        <v>0</v>
      </c>
      <c r="L128" s="5"/>
    </row>
    <row r="129" spans="1:12" customHeight="1" ht="105" outlineLevel="4">
      <c r="A129" s="1"/>
      <c r="B129" s="1">
        <v>821312</v>
      </c>
      <c r="C129" s="1" t="s">
        <v>402</v>
      </c>
      <c r="D129" s="1" t="s">
        <v>403</v>
      </c>
      <c r="E129" s="2" t="s">
        <v>404</v>
      </c>
      <c r="F129" s="2" t="s">
        <v>405</v>
      </c>
      <c r="G129" s="2" t="s">
        <v>43</v>
      </c>
      <c r="H129" s="2">
        <v>0</v>
      </c>
      <c r="I129" s="1">
        <v>0</v>
      </c>
      <c r="J129" s="3" t="s">
        <v>17</v>
      </c>
      <c r="K129" s="2" t="str">
        <f>J129*290.06</f>
        <v>0</v>
      </c>
      <c r="L129" s="5"/>
    </row>
    <row r="130" spans="1:12" customHeight="1" ht="105" outlineLevel="4">
      <c r="A130" s="1"/>
      <c r="B130" s="1">
        <v>853712</v>
      </c>
      <c r="C130" s="1" t="s">
        <v>406</v>
      </c>
      <c r="D130" s="1" t="s">
        <v>407</v>
      </c>
      <c r="E130" s="2" t="s">
        <v>408</v>
      </c>
      <c r="F130" s="2" t="s">
        <v>409</v>
      </c>
      <c r="G130" s="2" t="s">
        <v>153</v>
      </c>
      <c r="H130" s="2">
        <v>0</v>
      </c>
      <c r="I130" s="1">
        <v>0</v>
      </c>
      <c r="J130" s="3" t="s">
        <v>17</v>
      </c>
      <c r="K130" s="2" t="str">
        <f>J130*238.00</f>
        <v>0</v>
      </c>
      <c r="L130" s="5"/>
    </row>
    <row r="131" spans="1:12" customHeight="1" ht="105" outlineLevel="4">
      <c r="A131" s="1"/>
      <c r="B131" s="1">
        <v>886002</v>
      </c>
      <c r="C131" s="1" t="s">
        <v>410</v>
      </c>
      <c r="D131" s="1" t="s">
        <v>411</v>
      </c>
      <c r="E131" s="2" t="s">
        <v>412</v>
      </c>
      <c r="F131" s="2" t="s">
        <v>413</v>
      </c>
      <c r="G131" s="2">
        <v>4</v>
      </c>
      <c r="H131" s="2">
        <v>0</v>
      </c>
      <c r="I131" s="1">
        <v>0</v>
      </c>
      <c r="J131" s="3" t="s">
        <v>17</v>
      </c>
      <c r="K131" s="2" t="str">
        <f>J131*303.45</f>
        <v>0</v>
      </c>
      <c r="L131" s="5"/>
    </row>
    <row r="132" spans="1:12" customHeight="1" ht="105" outlineLevel="4">
      <c r="A132" s="1"/>
      <c r="B132" s="1">
        <v>886003</v>
      </c>
      <c r="C132" s="1" t="s">
        <v>414</v>
      </c>
      <c r="D132" s="1" t="s">
        <v>415</v>
      </c>
      <c r="E132" s="2" t="s">
        <v>416</v>
      </c>
      <c r="F132" s="2" t="s">
        <v>413</v>
      </c>
      <c r="G132" s="2">
        <v>4</v>
      </c>
      <c r="H132" s="2">
        <v>0</v>
      </c>
      <c r="I132" s="1">
        <v>0</v>
      </c>
      <c r="J132" s="3" t="s">
        <v>17</v>
      </c>
      <c r="K132" s="2" t="str">
        <f>J132*303.45</f>
        <v>0</v>
      </c>
      <c r="L132" s="5"/>
    </row>
    <row r="133" spans="1:12" outlineLevel="2">
      <c r="A133" s="8" t="s">
        <v>417</v>
      </c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5"/>
    </row>
    <row r="134" spans="1:12" customHeight="1" ht="105" outlineLevel="4">
      <c r="A134" s="1"/>
      <c r="B134" s="1">
        <v>836192</v>
      </c>
      <c r="C134" s="1" t="s">
        <v>418</v>
      </c>
      <c r="D134" s="1" t="s">
        <v>419</v>
      </c>
      <c r="E134" s="2" t="s">
        <v>420</v>
      </c>
      <c r="F134" s="2" t="s">
        <v>421</v>
      </c>
      <c r="G134" s="2">
        <v>-1</v>
      </c>
      <c r="H134" s="2" t="s">
        <v>43</v>
      </c>
      <c r="I134" s="1">
        <v>0</v>
      </c>
      <c r="J134" s="3" t="s">
        <v>17</v>
      </c>
      <c r="K134" s="2" t="str">
        <f>J134*1175.00</f>
        <v>0</v>
      </c>
      <c r="L134" s="5"/>
    </row>
    <row r="135" spans="1:12" customHeight="1" ht="105" outlineLevel="4">
      <c r="A135" s="1"/>
      <c r="B135" s="1">
        <v>836193</v>
      </c>
      <c r="C135" s="1" t="s">
        <v>422</v>
      </c>
      <c r="D135" s="1" t="s">
        <v>423</v>
      </c>
      <c r="E135" s="2" t="s">
        <v>424</v>
      </c>
      <c r="F135" s="2" t="s">
        <v>425</v>
      </c>
      <c r="G135" s="2">
        <v>0</v>
      </c>
      <c r="H135" s="2" t="s">
        <v>38</v>
      </c>
      <c r="I135" s="1">
        <v>0</v>
      </c>
      <c r="J135" s="3" t="s">
        <v>17</v>
      </c>
      <c r="K135" s="2" t="str">
        <f>J135*714.00</f>
        <v>0</v>
      </c>
      <c r="L135" s="5"/>
    </row>
    <row r="136" spans="1:12" customHeight="1" ht="105" outlineLevel="4">
      <c r="A136" s="1"/>
      <c r="B136" s="1">
        <v>836194</v>
      </c>
      <c r="C136" s="1" t="s">
        <v>426</v>
      </c>
      <c r="D136" s="1" t="s">
        <v>427</v>
      </c>
      <c r="E136" s="2" t="s">
        <v>428</v>
      </c>
      <c r="F136" s="2" t="s">
        <v>425</v>
      </c>
      <c r="G136" s="2">
        <v>0</v>
      </c>
      <c r="H136" s="2" t="s">
        <v>38</v>
      </c>
      <c r="I136" s="1">
        <v>0</v>
      </c>
      <c r="J136" s="3" t="s">
        <v>17</v>
      </c>
      <c r="K136" s="2" t="str">
        <f>J136*714.00</f>
        <v>0</v>
      </c>
      <c r="L136" s="5"/>
    </row>
    <row r="137" spans="1:12" customHeight="1" ht="105" outlineLevel="4">
      <c r="A137" s="1"/>
      <c r="B137" s="1">
        <v>836195</v>
      </c>
      <c r="C137" s="1" t="s">
        <v>429</v>
      </c>
      <c r="D137" s="1" t="s">
        <v>430</v>
      </c>
      <c r="E137" s="2" t="s">
        <v>431</v>
      </c>
      <c r="F137" s="2" t="s">
        <v>432</v>
      </c>
      <c r="G137" s="2">
        <v>3</v>
      </c>
      <c r="H137" s="2" t="s">
        <v>153</v>
      </c>
      <c r="I137" s="1">
        <v>0</v>
      </c>
      <c r="J137" s="3" t="s">
        <v>17</v>
      </c>
      <c r="K137" s="2" t="str">
        <f>J137*467.00</f>
        <v>0</v>
      </c>
      <c r="L137" s="5"/>
    </row>
    <row r="138" spans="1:12" customHeight="1" ht="105" outlineLevel="4">
      <c r="A138" s="1"/>
      <c r="B138" s="1">
        <v>836196</v>
      </c>
      <c r="C138" s="1" t="s">
        <v>433</v>
      </c>
      <c r="D138" s="1" t="s">
        <v>434</v>
      </c>
      <c r="E138" s="2" t="s">
        <v>435</v>
      </c>
      <c r="F138" s="2" t="s">
        <v>432</v>
      </c>
      <c r="G138" s="2">
        <v>0</v>
      </c>
      <c r="H138" s="2" t="s">
        <v>38</v>
      </c>
      <c r="I138" s="1">
        <v>0</v>
      </c>
      <c r="J138" s="3" t="s">
        <v>17</v>
      </c>
      <c r="K138" s="2" t="str">
        <f>J138*467.00</f>
        <v>0</v>
      </c>
      <c r="L138" s="5"/>
    </row>
    <row r="139" spans="1:12" outlineLevel="2">
      <c r="A139" s="8" t="s">
        <v>436</v>
      </c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5"/>
    </row>
    <row r="140" spans="1:12" customHeight="1" ht="105" outlineLevel="4">
      <c r="A140" s="1"/>
      <c r="B140" s="1">
        <v>830860</v>
      </c>
      <c r="C140" s="1" t="s">
        <v>437</v>
      </c>
      <c r="D140" s="1"/>
      <c r="E140" s="2" t="s">
        <v>438</v>
      </c>
      <c r="F140" s="2" t="s">
        <v>439</v>
      </c>
      <c r="G140" s="2">
        <v>0</v>
      </c>
      <c r="H140" s="2">
        <v>0</v>
      </c>
      <c r="I140" s="1">
        <v>0</v>
      </c>
      <c r="J140" s="3" t="s">
        <v>17</v>
      </c>
      <c r="K140" s="2" t="str">
        <f>J140*553.16</f>
        <v>0</v>
      </c>
      <c r="L140" s="5"/>
    </row>
    <row r="141" spans="1:12" customHeight="1" ht="105" outlineLevel="4">
      <c r="A141" s="1"/>
      <c r="B141" s="1">
        <v>830862</v>
      </c>
      <c r="C141" s="1" t="s">
        <v>440</v>
      </c>
      <c r="D141" s="1"/>
      <c r="E141" s="2" t="s">
        <v>441</v>
      </c>
      <c r="F141" s="2" t="s">
        <v>442</v>
      </c>
      <c r="G141" s="2">
        <v>0</v>
      </c>
      <c r="H141" s="2">
        <v>0</v>
      </c>
      <c r="I141" s="1">
        <v>0</v>
      </c>
      <c r="J141" s="3" t="s">
        <v>17</v>
      </c>
      <c r="K141" s="2" t="str">
        <f>J141*615.52</f>
        <v>0</v>
      </c>
      <c r="L141" s="5"/>
    </row>
    <row r="142" spans="1:12" customHeight="1" ht="105" outlineLevel="4">
      <c r="A142" s="1"/>
      <c r="B142" s="1">
        <v>830866</v>
      </c>
      <c r="C142" s="1" t="s">
        <v>443</v>
      </c>
      <c r="D142" s="1"/>
      <c r="E142" s="2" t="s">
        <v>444</v>
      </c>
      <c r="F142" s="2" t="s">
        <v>439</v>
      </c>
      <c r="G142" s="2">
        <v>0</v>
      </c>
      <c r="H142" s="2">
        <v>0</v>
      </c>
      <c r="I142" s="1">
        <v>0</v>
      </c>
      <c r="J142" s="3" t="s">
        <v>17</v>
      </c>
      <c r="K142" s="2" t="str">
        <f>J142*553.16</f>
        <v>0</v>
      </c>
      <c r="L142" s="5"/>
    </row>
    <row r="143" spans="1:12" customHeight="1" ht="105" outlineLevel="4">
      <c r="A143" s="1"/>
      <c r="B143" s="1">
        <v>830877</v>
      </c>
      <c r="C143" s="1" t="s">
        <v>445</v>
      </c>
      <c r="D143" s="1"/>
      <c r="E143" s="2" t="s">
        <v>446</v>
      </c>
      <c r="F143" s="2" t="s">
        <v>447</v>
      </c>
      <c r="G143" s="2">
        <v>0</v>
      </c>
      <c r="H143" s="2">
        <v>0</v>
      </c>
      <c r="I143" s="1">
        <v>0</v>
      </c>
      <c r="J143" s="3" t="s">
        <v>17</v>
      </c>
      <c r="K143" s="2" t="str">
        <f>J143*794.54</f>
        <v>0</v>
      </c>
      <c r="L143" s="5"/>
    </row>
    <row r="144" spans="1:12" customHeight="1" ht="105" outlineLevel="4">
      <c r="A144" s="1"/>
      <c r="B144" s="1">
        <v>830878</v>
      </c>
      <c r="C144" s="1" t="s">
        <v>448</v>
      </c>
      <c r="D144" s="1"/>
      <c r="E144" s="2" t="s">
        <v>449</v>
      </c>
      <c r="F144" s="2" t="s">
        <v>450</v>
      </c>
      <c r="G144" s="2">
        <v>0</v>
      </c>
      <c r="H144" s="2">
        <v>0</v>
      </c>
      <c r="I144" s="1">
        <v>0</v>
      </c>
      <c r="J144" s="3" t="s">
        <v>17</v>
      </c>
      <c r="K144" s="2" t="str">
        <f>J144*854.89</f>
        <v>0</v>
      </c>
      <c r="L144" s="5"/>
    </row>
    <row r="145" spans="1:12" customHeight="1" ht="105" outlineLevel="4">
      <c r="A145" s="1"/>
      <c r="B145" s="1">
        <v>830894</v>
      </c>
      <c r="C145" s="1" t="s">
        <v>451</v>
      </c>
      <c r="D145" s="1"/>
      <c r="E145" s="2" t="s">
        <v>452</v>
      </c>
      <c r="F145" s="2" t="s">
        <v>453</v>
      </c>
      <c r="G145" s="2">
        <v>0</v>
      </c>
      <c r="H145" s="2">
        <v>0</v>
      </c>
      <c r="I145" s="1">
        <v>0</v>
      </c>
      <c r="J145" s="3" t="s">
        <v>17</v>
      </c>
      <c r="K145" s="2" t="str">
        <f>J145*868.97</f>
        <v>0</v>
      </c>
      <c r="L145" s="5"/>
    </row>
    <row r="146" spans="1:12" customHeight="1" ht="105" outlineLevel="4">
      <c r="A146" s="1"/>
      <c r="B146" s="1">
        <v>830896</v>
      </c>
      <c r="C146" s="1" t="s">
        <v>454</v>
      </c>
      <c r="D146" s="1"/>
      <c r="E146" s="2" t="s">
        <v>455</v>
      </c>
      <c r="F146" s="2" t="s">
        <v>456</v>
      </c>
      <c r="G146" s="2">
        <v>0</v>
      </c>
      <c r="H146" s="2">
        <v>0</v>
      </c>
      <c r="I146" s="1">
        <v>0</v>
      </c>
      <c r="J146" s="3" t="s">
        <v>17</v>
      </c>
      <c r="K146" s="2" t="str">
        <f>J146*1011.78</f>
        <v>0</v>
      </c>
      <c r="L146" s="5"/>
    </row>
    <row r="147" spans="1:12" outlineLevel="2">
      <c r="A147" s="8" t="s">
        <v>457</v>
      </c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5"/>
    </row>
    <row r="148" spans="1:12" customHeight="1" ht="105" outlineLevel="4">
      <c r="A148" s="1"/>
      <c r="B148" s="1">
        <v>883338</v>
      </c>
      <c r="C148" s="1" t="s">
        <v>458</v>
      </c>
      <c r="D148" s="1" t="s">
        <v>459</v>
      </c>
      <c r="E148" s="2" t="s">
        <v>460</v>
      </c>
      <c r="F148" s="2" t="s">
        <v>461</v>
      </c>
      <c r="G148" s="2">
        <v>0</v>
      </c>
      <c r="H148" s="2">
        <v>0</v>
      </c>
      <c r="I148" s="1">
        <v>0</v>
      </c>
      <c r="J148" s="3" t="s">
        <v>17</v>
      </c>
      <c r="K148" s="2" t="str">
        <f>J148*588.60</f>
        <v>0</v>
      </c>
      <c r="L148" s="5"/>
    </row>
    <row r="149" spans="1:12" customHeight="1" ht="105" outlineLevel="4">
      <c r="A149" s="1"/>
      <c r="B149" s="1">
        <v>883339</v>
      </c>
      <c r="C149" s="1" t="s">
        <v>462</v>
      </c>
      <c r="D149" s="1" t="s">
        <v>463</v>
      </c>
      <c r="E149" s="2" t="s">
        <v>464</v>
      </c>
      <c r="F149" s="2" t="s">
        <v>461</v>
      </c>
      <c r="G149" s="2">
        <v>0</v>
      </c>
      <c r="H149" s="2">
        <v>0</v>
      </c>
      <c r="I149" s="1">
        <v>0</v>
      </c>
      <c r="J149" s="3" t="s">
        <v>17</v>
      </c>
      <c r="K149" s="2" t="str">
        <f>J149*588.60</f>
        <v>0</v>
      </c>
      <c r="L149" s="5"/>
    </row>
    <row r="150" spans="1:12" customHeight="1" ht="105" outlineLevel="4">
      <c r="A150" s="1"/>
      <c r="B150" s="1">
        <v>883340</v>
      </c>
      <c r="C150" s="1" t="s">
        <v>465</v>
      </c>
      <c r="D150" s="1" t="s">
        <v>466</v>
      </c>
      <c r="E150" s="2" t="s">
        <v>467</v>
      </c>
      <c r="F150" s="2" t="s">
        <v>468</v>
      </c>
      <c r="G150" s="2">
        <v>0</v>
      </c>
      <c r="H150" s="2">
        <v>0</v>
      </c>
      <c r="I150" s="1">
        <v>0</v>
      </c>
      <c r="J150" s="3" t="s">
        <v>17</v>
      </c>
      <c r="K150" s="2" t="str">
        <f>J150*624.60</f>
        <v>0</v>
      </c>
      <c r="L150" s="5"/>
    </row>
    <row r="151" spans="1:12" customHeight="1" ht="105" outlineLevel="4">
      <c r="A151" s="1"/>
      <c r="B151" s="1">
        <v>883341</v>
      </c>
      <c r="C151" s="1" t="s">
        <v>469</v>
      </c>
      <c r="D151" s="1" t="s">
        <v>470</v>
      </c>
      <c r="E151" s="2" t="s">
        <v>471</v>
      </c>
      <c r="F151" s="2" t="s">
        <v>472</v>
      </c>
      <c r="G151" s="2">
        <v>0</v>
      </c>
      <c r="H151" s="2">
        <v>0</v>
      </c>
      <c r="I151" s="1">
        <v>0</v>
      </c>
      <c r="J151" s="3" t="s">
        <v>17</v>
      </c>
      <c r="K151" s="2" t="str">
        <f>J151*811.80</f>
        <v>0</v>
      </c>
      <c r="L151" s="5"/>
    </row>
    <row r="152" spans="1:12" customHeight="1" ht="105" outlineLevel="4">
      <c r="A152" s="1"/>
      <c r="B152" s="1">
        <v>883342</v>
      </c>
      <c r="C152" s="1" t="s">
        <v>473</v>
      </c>
      <c r="D152" s="1" t="s">
        <v>474</v>
      </c>
      <c r="E152" s="2" t="s">
        <v>475</v>
      </c>
      <c r="F152" s="2" t="s">
        <v>476</v>
      </c>
      <c r="G152" s="2">
        <v>0</v>
      </c>
      <c r="H152" s="2">
        <v>0</v>
      </c>
      <c r="I152" s="1">
        <v>0</v>
      </c>
      <c r="J152" s="3" t="s">
        <v>17</v>
      </c>
      <c r="K152" s="2" t="str">
        <f>J152*901.80</f>
        <v>0</v>
      </c>
      <c r="L152" s="5"/>
    </row>
    <row r="153" spans="1:12" outlineLevel="1">
      <c r="A153" s="7" t="s">
        <v>477</v>
      </c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5"/>
    </row>
    <row r="154" spans="1:12" outlineLevel="2">
      <c r="A154" s="8" t="s">
        <v>478</v>
      </c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5"/>
    </row>
    <row r="155" spans="1:12" customHeight="1" ht="105" outlineLevel="4">
      <c r="A155" s="1"/>
      <c r="B155" s="1">
        <v>840126</v>
      </c>
      <c r="C155" s="1" t="s">
        <v>479</v>
      </c>
      <c r="D155" s="1" t="s">
        <v>480</v>
      </c>
      <c r="E155" s="2" t="s">
        <v>481</v>
      </c>
      <c r="F155" s="2" t="s">
        <v>482</v>
      </c>
      <c r="G155" s="2" t="s">
        <v>263</v>
      </c>
      <c r="H155" s="2">
        <v>0</v>
      </c>
      <c r="I155" s="1">
        <v>0</v>
      </c>
      <c r="J155" s="3" t="s">
        <v>17</v>
      </c>
      <c r="K155" s="2" t="str">
        <f>J155*578.64</f>
        <v>0</v>
      </c>
      <c r="L155" s="5"/>
    </row>
    <row r="156" spans="1:12" customHeight="1" ht="105" outlineLevel="4">
      <c r="A156" s="1"/>
      <c r="B156" s="1">
        <v>840127</v>
      </c>
      <c r="C156" s="1" t="s">
        <v>483</v>
      </c>
      <c r="D156" s="1" t="s">
        <v>484</v>
      </c>
      <c r="E156" s="2" t="s">
        <v>485</v>
      </c>
      <c r="F156" s="2" t="s">
        <v>482</v>
      </c>
      <c r="G156" s="2" t="s">
        <v>38</v>
      </c>
      <c r="H156" s="2">
        <v>0</v>
      </c>
      <c r="I156" s="1">
        <v>0</v>
      </c>
      <c r="J156" s="3" t="s">
        <v>17</v>
      </c>
      <c r="K156" s="2" t="str">
        <f>J156*578.64</f>
        <v>0</v>
      </c>
      <c r="L156" s="5"/>
    </row>
    <row r="157" spans="1:12" customHeight="1" ht="105" outlineLevel="4">
      <c r="A157" s="1"/>
      <c r="B157" s="1">
        <v>840128</v>
      </c>
      <c r="C157" s="1" t="s">
        <v>486</v>
      </c>
      <c r="D157" s="1" t="s">
        <v>487</v>
      </c>
      <c r="E157" s="2" t="s">
        <v>488</v>
      </c>
      <c r="F157" s="2" t="s">
        <v>489</v>
      </c>
      <c r="G157" s="2" t="s">
        <v>263</v>
      </c>
      <c r="H157" s="2">
        <v>0</v>
      </c>
      <c r="I157" s="1">
        <v>0</v>
      </c>
      <c r="J157" s="3" t="s">
        <v>17</v>
      </c>
      <c r="K157" s="2" t="str">
        <f>J157*605.41</f>
        <v>0</v>
      </c>
      <c r="L157" s="5"/>
    </row>
    <row r="158" spans="1:12" customHeight="1" ht="105" outlineLevel="4">
      <c r="A158" s="1"/>
      <c r="B158" s="1">
        <v>840129</v>
      </c>
      <c r="C158" s="1" t="s">
        <v>490</v>
      </c>
      <c r="D158" s="1" t="s">
        <v>491</v>
      </c>
      <c r="E158" s="2" t="s">
        <v>492</v>
      </c>
      <c r="F158" s="2" t="s">
        <v>489</v>
      </c>
      <c r="G158" s="2" t="s">
        <v>263</v>
      </c>
      <c r="H158" s="2">
        <v>0</v>
      </c>
      <c r="I158" s="1">
        <v>0</v>
      </c>
      <c r="J158" s="3" t="s">
        <v>17</v>
      </c>
      <c r="K158" s="2" t="str">
        <f>J158*605.41</f>
        <v>0</v>
      </c>
      <c r="L158" s="5"/>
    </row>
    <row r="159" spans="1:12" outlineLevel="2">
      <c r="A159" s="8" t="s">
        <v>493</v>
      </c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5"/>
    </row>
    <row r="160" spans="1:12" customHeight="1" ht="105" outlineLevel="4">
      <c r="A160" s="1"/>
      <c r="B160" s="1">
        <v>879915</v>
      </c>
      <c r="C160" s="1" t="s">
        <v>494</v>
      </c>
      <c r="D160" s="1" t="s">
        <v>495</v>
      </c>
      <c r="E160" s="2" t="s">
        <v>496</v>
      </c>
      <c r="F160" s="2" t="s">
        <v>497</v>
      </c>
      <c r="G160" s="2">
        <v>9</v>
      </c>
      <c r="H160" s="2" t="s">
        <v>43</v>
      </c>
      <c r="I160" s="1">
        <v>0</v>
      </c>
      <c r="J160" s="3" t="s">
        <v>17</v>
      </c>
      <c r="K160" s="2" t="str">
        <f>J160*2105.00</f>
        <v>0</v>
      </c>
      <c r="L160" s="5"/>
    </row>
    <row r="161" spans="1:12" customHeight="1" ht="105" outlineLevel="4">
      <c r="A161" s="1"/>
      <c r="B161" s="1">
        <v>879916</v>
      </c>
      <c r="C161" s="1" t="s">
        <v>498</v>
      </c>
      <c r="D161" s="1" t="s">
        <v>499</v>
      </c>
      <c r="E161" s="2" t="s">
        <v>500</v>
      </c>
      <c r="F161" s="2" t="s">
        <v>501</v>
      </c>
      <c r="G161" s="2">
        <v>3</v>
      </c>
      <c r="H161" s="2" t="s">
        <v>43</v>
      </c>
      <c r="I161" s="1">
        <v>0</v>
      </c>
      <c r="J161" s="3" t="s">
        <v>17</v>
      </c>
      <c r="K161" s="2" t="str">
        <f>J161*1679.00</f>
        <v>0</v>
      </c>
      <c r="L161" s="5"/>
    </row>
    <row r="162" spans="1:12" customHeight="1" ht="105" outlineLevel="4">
      <c r="A162" s="1"/>
      <c r="B162" s="1">
        <v>879917</v>
      </c>
      <c r="C162" s="1" t="s">
        <v>502</v>
      </c>
      <c r="D162" s="1" t="s">
        <v>503</v>
      </c>
      <c r="E162" s="2" t="s">
        <v>504</v>
      </c>
      <c r="F162" s="2" t="s">
        <v>497</v>
      </c>
      <c r="G162" s="2">
        <v>3</v>
      </c>
      <c r="H162" s="2" t="s">
        <v>153</v>
      </c>
      <c r="I162" s="1">
        <v>0</v>
      </c>
      <c r="J162" s="3" t="s">
        <v>17</v>
      </c>
      <c r="K162" s="2" t="str">
        <f>J162*2105.00</f>
        <v>0</v>
      </c>
      <c r="L162" s="5"/>
    </row>
    <row r="163" spans="1:12" customHeight="1" ht="105" outlineLevel="4">
      <c r="A163" s="1"/>
      <c r="B163" s="1">
        <v>879918</v>
      </c>
      <c r="C163" s="1" t="s">
        <v>505</v>
      </c>
      <c r="D163" s="1" t="s">
        <v>506</v>
      </c>
      <c r="E163" s="2" t="s">
        <v>507</v>
      </c>
      <c r="F163" s="2" t="s">
        <v>497</v>
      </c>
      <c r="G163" s="2">
        <v>0</v>
      </c>
      <c r="H163" s="2" t="s">
        <v>38</v>
      </c>
      <c r="I163" s="1">
        <v>0</v>
      </c>
      <c r="J163" s="3" t="s">
        <v>17</v>
      </c>
      <c r="K163" s="2" t="str">
        <f>J163*2105.00</f>
        <v>0</v>
      </c>
      <c r="L163" s="5"/>
    </row>
    <row r="164" spans="1:12" customHeight="1" ht="105" outlineLevel="4">
      <c r="A164" s="1"/>
      <c r="B164" s="1">
        <v>879919</v>
      </c>
      <c r="C164" s="1" t="s">
        <v>508</v>
      </c>
      <c r="D164" s="1" t="s">
        <v>509</v>
      </c>
      <c r="E164" s="2" t="s">
        <v>510</v>
      </c>
      <c r="F164" s="2" t="s">
        <v>497</v>
      </c>
      <c r="G164" s="2">
        <v>0</v>
      </c>
      <c r="H164" s="2" t="s">
        <v>43</v>
      </c>
      <c r="I164" s="1">
        <v>0</v>
      </c>
      <c r="J164" s="3" t="s">
        <v>17</v>
      </c>
      <c r="K164" s="2" t="str">
        <f>J164*2105.00</f>
        <v>0</v>
      </c>
      <c r="L164" s="5"/>
    </row>
    <row r="165" spans="1:12" customHeight="1" ht="105" outlineLevel="4">
      <c r="A165" s="1"/>
      <c r="B165" s="1">
        <v>879920</v>
      </c>
      <c r="C165" s="1" t="s">
        <v>511</v>
      </c>
      <c r="D165" s="1" t="s">
        <v>512</v>
      </c>
      <c r="E165" s="2" t="s">
        <v>513</v>
      </c>
      <c r="F165" s="2" t="s">
        <v>501</v>
      </c>
      <c r="G165" s="2">
        <v>3</v>
      </c>
      <c r="H165" s="2" t="s">
        <v>43</v>
      </c>
      <c r="I165" s="1">
        <v>0</v>
      </c>
      <c r="J165" s="3" t="s">
        <v>17</v>
      </c>
      <c r="K165" s="2" t="str">
        <f>J165*1679.00</f>
        <v>0</v>
      </c>
      <c r="L165" s="5"/>
    </row>
    <row r="166" spans="1:12" customHeight="1" ht="105" outlineLevel="4">
      <c r="A166" s="1"/>
      <c r="B166" s="1">
        <v>879921</v>
      </c>
      <c r="C166" s="1" t="s">
        <v>514</v>
      </c>
      <c r="D166" s="1" t="s">
        <v>515</v>
      </c>
      <c r="E166" s="2" t="s">
        <v>516</v>
      </c>
      <c r="F166" s="2" t="s">
        <v>501</v>
      </c>
      <c r="G166" s="2">
        <v>2</v>
      </c>
      <c r="H166" s="2" t="s">
        <v>153</v>
      </c>
      <c r="I166" s="1">
        <v>0</v>
      </c>
      <c r="J166" s="3" t="s">
        <v>17</v>
      </c>
      <c r="K166" s="2" t="str">
        <f>J166*1679.00</f>
        <v>0</v>
      </c>
      <c r="L166" s="5"/>
    </row>
    <row r="167" spans="1:12" customHeight="1" ht="105" outlineLevel="4">
      <c r="A167" s="1"/>
      <c r="B167" s="1">
        <v>879922</v>
      </c>
      <c r="C167" s="1" t="s">
        <v>517</v>
      </c>
      <c r="D167" s="1" t="s">
        <v>518</v>
      </c>
      <c r="E167" s="2" t="s">
        <v>519</v>
      </c>
      <c r="F167" s="2" t="s">
        <v>501</v>
      </c>
      <c r="G167" s="2">
        <v>7</v>
      </c>
      <c r="H167" s="2" t="s">
        <v>43</v>
      </c>
      <c r="I167" s="1">
        <v>0</v>
      </c>
      <c r="J167" s="3" t="s">
        <v>17</v>
      </c>
      <c r="K167" s="2" t="str">
        <f>J167*1679.00</f>
        <v>0</v>
      </c>
      <c r="L167" s="5"/>
    </row>
    <row r="168" spans="1:12" customHeight="1" ht="105" outlineLevel="4">
      <c r="A168" s="1"/>
      <c r="B168" s="1">
        <v>879923</v>
      </c>
      <c r="C168" s="1" t="s">
        <v>520</v>
      </c>
      <c r="D168" s="1" t="s">
        <v>521</v>
      </c>
      <c r="E168" s="2" t="s">
        <v>522</v>
      </c>
      <c r="F168" s="2" t="s">
        <v>523</v>
      </c>
      <c r="G168" s="2">
        <v>0</v>
      </c>
      <c r="H168" s="2">
        <v>4</v>
      </c>
      <c r="I168" s="1">
        <v>0</v>
      </c>
      <c r="J168" s="3" t="s">
        <v>17</v>
      </c>
      <c r="K168" s="2" t="str">
        <f>J168*2263.00</f>
        <v>0</v>
      </c>
      <c r="L168" s="5"/>
    </row>
    <row r="169" spans="1:12" customHeight="1" ht="105" outlineLevel="4">
      <c r="A169" s="1"/>
      <c r="B169" s="1">
        <v>879924</v>
      </c>
      <c r="C169" s="1" t="s">
        <v>524</v>
      </c>
      <c r="D169" s="1" t="s">
        <v>525</v>
      </c>
      <c r="E169" s="2" t="s">
        <v>526</v>
      </c>
      <c r="F169" s="2" t="s">
        <v>523</v>
      </c>
      <c r="G169" s="2">
        <v>0</v>
      </c>
      <c r="H169" s="2">
        <v>10</v>
      </c>
      <c r="I169" s="1">
        <v>0</v>
      </c>
      <c r="J169" s="3" t="s">
        <v>17</v>
      </c>
      <c r="K169" s="2" t="str">
        <f>J169*2263.00</f>
        <v>0</v>
      </c>
      <c r="L169" s="5"/>
    </row>
    <row r="170" spans="1:12" customHeight="1" ht="105" outlineLevel="4">
      <c r="A170" s="1"/>
      <c r="B170" s="1">
        <v>879925</v>
      </c>
      <c r="C170" s="1" t="s">
        <v>527</v>
      </c>
      <c r="D170" s="1" t="s">
        <v>528</v>
      </c>
      <c r="E170" s="2" t="s">
        <v>529</v>
      </c>
      <c r="F170" s="2" t="s">
        <v>530</v>
      </c>
      <c r="G170" s="2">
        <v>5</v>
      </c>
      <c r="H170" s="2" t="s">
        <v>263</v>
      </c>
      <c r="I170" s="1">
        <v>0</v>
      </c>
      <c r="J170" s="3" t="s">
        <v>17</v>
      </c>
      <c r="K170" s="2" t="str">
        <f>J170*1797.00</f>
        <v>0</v>
      </c>
      <c r="L170" s="5"/>
    </row>
    <row r="171" spans="1:12" customHeight="1" ht="105" outlineLevel="4">
      <c r="A171" s="1"/>
      <c r="B171" s="1">
        <v>879926</v>
      </c>
      <c r="C171" s="1" t="s">
        <v>531</v>
      </c>
      <c r="D171" s="1" t="s">
        <v>532</v>
      </c>
      <c r="E171" s="2" t="s">
        <v>533</v>
      </c>
      <c r="F171" s="2" t="s">
        <v>530</v>
      </c>
      <c r="G171" s="2">
        <v>7</v>
      </c>
      <c r="H171" s="2">
        <v>0</v>
      </c>
      <c r="I171" s="1">
        <v>0</v>
      </c>
      <c r="J171" s="3" t="s">
        <v>17</v>
      </c>
      <c r="K171" s="2" t="str">
        <f>J171*1797.00</f>
        <v>0</v>
      </c>
      <c r="L171" s="5"/>
    </row>
    <row r="172" spans="1:12" customHeight="1" ht="105" outlineLevel="4">
      <c r="A172" s="1"/>
      <c r="B172" s="1">
        <v>879927</v>
      </c>
      <c r="C172" s="1" t="s">
        <v>534</v>
      </c>
      <c r="D172" s="1" t="s">
        <v>535</v>
      </c>
      <c r="E172" s="2" t="s">
        <v>536</v>
      </c>
      <c r="F172" s="2" t="s">
        <v>530</v>
      </c>
      <c r="G172" s="2">
        <v>0</v>
      </c>
      <c r="H172" s="2" t="s">
        <v>263</v>
      </c>
      <c r="I172" s="1">
        <v>0</v>
      </c>
      <c r="J172" s="3" t="s">
        <v>17</v>
      </c>
      <c r="K172" s="2" t="str">
        <f>J172*1797.00</f>
        <v>0</v>
      </c>
      <c r="L172" s="5"/>
    </row>
    <row r="173" spans="1:12" customHeight="1" ht="105" outlineLevel="4">
      <c r="A173" s="1"/>
      <c r="B173" s="1">
        <v>879928</v>
      </c>
      <c r="C173" s="1" t="s">
        <v>537</v>
      </c>
      <c r="D173" s="1" t="s">
        <v>538</v>
      </c>
      <c r="E173" s="2" t="s">
        <v>539</v>
      </c>
      <c r="F173" s="2" t="s">
        <v>530</v>
      </c>
      <c r="G173" s="2">
        <v>0</v>
      </c>
      <c r="H173" s="2">
        <v>3</v>
      </c>
      <c r="I173" s="1">
        <v>0</v>
      </c>
      <c r="J173" s="3" t="s">
        <v>17</v>
      </c>
      <c r="K173" s="2" t="str">
        <f>J173*1797.00</f>
        <v>0</v>
      </c>
      <c r="L173" s="5"/>
    </row>
    <row r="174" spans="1:12" outlineLevel="2">
      <c r="A174" s="8" t="s">
        <v>540</v>
      </c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5"/>
    </row>
    <row r="175" spans="1:12" customHeight="1" ht="105" outlineLevel="4">
      <c r="A175" s="1"/>
      <c r="B175" s="1">
        <v>883292</v>
      </c>
      <c r="C175" s="1" t="s">
        <v>541</v>
      </c>
      <c r="D175" s="1"/>
      <c r="E175" s="2" t="s">
        <v>542</v>
      </c>
      <c r="F175" s="2" t="s">
        <v>543</v>
      </c>
      <c r="G175" s="2">
        <v>0</v>
      </c>
      <c r="H175" s="2">
        <v>0</v>
      </c>
      <c r="I175" s="1">
        <v>0</v>
      </c>
      <c r="J175" s="3" t="s">
        <v>17</v>
      </c>
      <c r="K175" s="2" t="str">
        <f>J175*510.00</f>
        <v>0</v>
      </c>
      <c r="L175" s="5"/>
    </row>
    <row r="176" spans="1:12" customHeight="1" ht="105" outlineLevel="4">
      <c r="A176" s="1"/>
      <c r="B176" s="1">
        <v>883293</v>
      </c>
      <c r="C176" s="1" t="s">
        <v>544</v>
      </c>
      <c r="D176" s="1"/>
      <c r="E176" s="2" t="s">
        <v>545</v>
      </c>
      <c r="F176" s="2" t="s">
        <v>543</v>
      </c>
      <c r="G176" s="2">
        <v>0</v>
      </c>
      <c r="H176" s="2">
        <v>0</v>
      </c>
      <c r="I176" s="1">
        <v>0</v>
      </c>
      <c r="J176" s="3" t="s">
        <v>17</v>
      </c>
      <c r="K176" s="2" t="str">
        <f>J176*510.00</f>
        <v>0</v>
      </c>
      <c r="L176" s="5"/>
    </row>
    <row r="177" spans="1:12" outlineLevel="1">
      <c r="A177" s="7" t="s">
        <v>546</v>
      </c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5"/>
    </row>
    <row r="178" spans="1:12" customHeight="1" ht="105" outlineLevel="3">
      <c r="A178" s="1"/>
      <c r="B178" s="1">
        <v>821218</v>
      </c>
      <c r="C178" s="1" t="s">
        <v>547</v>
      </c>
      <c r="D178" s="1" t="s">
        <v>548</v>
      </c>
      <c r="E178" s="2" t="s">
        <v>549</v>
      </c>
      <c r="F178" s="2" t="s">
        <v>550</v>
      </c>
      <c r="G178" s="2" t="s">
        <v>49</v>
      </c>
      <c r="H178" s="2">
        <v>0</v>
      </c>
      <c r="I178" s="1">
        <v>0</v>
      </c>
      <c r="J178" s="3" t="s">
        <v>551</v>
      </c>
      <c r="K178" s="2" t="str">
        <f>J178*200.00</f>
        <v>0</v>
      </c>
      <c r="L178" s="5"/>
    </row>
    <row r="179" spans="1:12" customHeight="1" ht="105" outlineLevel="3">
      <c r="A179" s="1"/>
      <c r="B179" s="1">
        <v>954115</v>
      </c>
      <c r="C179" s="1" t="s">
        <v>552</v>
      </c>
      <c r="D179" s="1" t="s">
        <v>553</v>
      </c>
      <c r="E179" s="2" t="s">
        <v>554</v>
      </c>
      <c r="F179" s="2" t="s">
        <v>555</v>
      </c>
      <c r="G179" s="2" t="s">
        <v>203</v>
      </c>
      <c r="H179" s="2">
        <v>0</v>
      </c>
      <c r="I179" s="1">
        <v>0</v>
      </c>
      <c r="J179" s="3" t="s">
        <v>551</v>
      </c>
      <c r="K179" s="2" t="str">
        <f>J179*250.00</f>
        <v>0</v>
      </c>
      <c r="L179" s="5"/>
    </row>
    <row r="180" spans="1:12" customHeight="1" ht="105" outlineLevel="3">
      <c r="A180" s="1"/>
      <c r="B180" s="1">
        <v>821197</v>
      </c>
      <c r="C180" s="1" t="s">
        <v>556</v>
      </c>
      <c r="D180" s="1" t="s">
        <v>557</v>
      </c>
      <c r="E180" s="2" t="s">
        <v>558</v>
      </c>
      <c r="F180" s="2" t="s">
        <v>559</v>
      </c>
      <c r="G180" s="2" t="s">
        <v>38</v>
      </c>
      <c r="H180" s="2">
        <v>0</v>
      </c>
      <c r="I180" s="1">
        <v>0</v>
      </c>
      <c r="J180" s="3" t="s">
        <v>17</v>
      </c>
      <c r="K180" s="2" t="str">
        <f>J180*48.00</f>
        <v>0</v>
      </c>
      <c r="L180" s="5"/>
    </row>
    <row r="181" spans="1:12" customHeight="1" ht="105" outlineLevel="3">
      <c r="A181" s="1"/>
      <c r="B181" s="1">
        <v>836190</v>
      </c>
      <c r="C181" s="1" t="s">
        <v>560</v>
      </c>
      <c r="D181" s="1" t="s">
        <v>561</v>
      </c>
      <c r="E181" s="2" t="s">
        <v>562</v>
      </c>
      <c r="F181" s="2" t="s">
        <v>563</v>
      </c>
      <c r="G181" s="2">
        <v>0</v>
      </c>
      <c r="H181" s="2" t="s">
        <v>38</v>
      </c>
      <c r="I181" s="1">
        <v>0</v>
      </c>
      <c r="J181" s="3" t="s">
        <v>17</v>
      </c>
      <c r="K181" s="2" t="str">
        <f>J181*46.00</f>
        <v>0</v>
      </c>
      <c r="L181" s="5"/>
    </row>
    <row r="182" spans="1:12" outlineLevel="1">
      <c r="A182" s="7" t="s">
        <v>564</v>
      </c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5"/>
    </row>
    <row r="183" spans="1:12" outlineLevel="2">
      <c r="A183" s="8" t="s">
        <v>565</v>
      </c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5"/>
    </row>
    <row r="184" spans="1:12" outlineLevel="3">
      <c r="A184" s="9" t="s">
        <v>566</v>
      </c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5"/>
    </row>
    <row r="185" spans="1:12" customHeight="1" ht="105" outlineLevel="5">
      <c r="A185" s="1"/>
      <c r="B185" s="1">
        <v>821220</v>
      </c>
      <c r="C185" s="1" t="s">
        <v>567</v>
      </c>
      <c r="D185" s="1" t="s">
        <v>568</v>
      </c>
      <c r="E185" s="2" t="s">
        <v>569</v>
      </c>
      <c r="F185" s="2" t="s">
        <v>570</v>
      </c>
      <c r="G185" s="2" t="s">
        <v>43</v>
      </c>
      <c r="H185" s="2">
        <v>2</v>
      </c>
      <c r="I185" s="1">
        <v>0</v>
      </c>
      <c r="J185" s="3" t="s">
        <v>17</v>
      </c>
      <c r="K185" s="2" t="str">
        <f>J185*6113.00</f>
        <v>0</v>
      </c>
      <c r="L185" s="5"/>
    </row>
    <row r="186" spans="1:12" customHeight="1" ht="105" outlineLevel="5">
      <c r="A186" s="1"/>
      <c r="B186" s="1">
        <v>821221</v>
      </c>
      <c r="C186" s="1" t="s">
        <v>571</v>
      </c>
      <c r="D186" s="1" t="s">
        <v>572</v>
      </c>
      <c r="E186" s="2" t="s">
        <v>573</v>
      </c>
      <c r="F186" s="2" t="s">
        <v>570</v>
      </c>
      <c r="G186" s="2">
        <v>0</v>
      </c>
      <c r="H186" s="2">
        <v>8</v>
      </c>
      <c r="I186" s="1">
        <v>0</v>
      </c>
      <c r="J186" s="3" t="s">
        <v>17</v>
      </c>
      <c r="K186" s="2" t="str">
        <f>J186*6113.00</f>
        <v>0</v>
      </c>
      <c r="L186" s="5"/>
    </row>
    <row r="187" spans="1:12" customHeight="1" ht="105" outlineLevel="5">
      <c r="A187" s="1"/>
      <c r="B187" s="1">
        <v>821222</v>
      </c>
      <c r="C187" s="1" t="s">
        <v>574</v>
      </c>
      <c r="D187" s="1" t="s">
        <v>575</v>
      </c>
      <c r="E187" s="2" t="s">
        <v>576</v>
      </c>
      <c r="F187" s="2" t="s">
        <v>577</v>
      </c>
      <c r="G187" s="2">
        <v>0</v>
      </c>
      <c r="H187" s="2">
        <v>3</v>
      </c>
      <c r="I187" s="1">
        <v>0</v>
      </c>
      <c r="J187" s="3" t="s">
        <v>17</v>
      </c>
      <c r="K187" s="2" t="str">
        <f>J187*6081.00</f>
        <v>0</v>
      </c>
      <c r="L187" s="5"/>
    </row>
    <row r="188" spans="1:12" customHeight="1" ht="105" outlineLevel="5">
      <c r="A188" s="1"/>
      <c r="B188" s="1">
        <v>821223</v>
      </c>
      <c r="C188" s="1" t="s">
        <v>578</v>
      </c>
      <c r="D188" s="1" t="s">
        <v>579</v>
      </c>
      <c r="E188" s="2" t="s">
        <v>580</v>
      </c>
      <c r="F188" s="2" t="s">
        <v>577</v>
      </c>
      <c r="G188" s="2">
        <v>0</v>
      </c>
      <c r="H188" s="2">
        <v>0</v>
      </c>
      <c r="I188" s="1">
        <v>0</v>
      </c>
      <c r="J188" s="3" t="s">
        <v>17</v>
      </c>
      <c r="K188" s="2" t="str">
        <f>J188*6081.00</f>
        <v>0</v>
      </c>
      <c r="L188" s="5"/>
    </row>
    <row r="189" spans="1:12" customHeight="1" ht="105" outlineLevel="5">
      <c r="A189" s="1"/>
      <c r="B189" s="1">
        <v>821224</v>
      </c>
      <c r="C189" s="1" t="s">
        <v>581</v>
      </c>
      <c r="D189" s="1" t="s">
        <v>582</v>
      </c>
      <c r="E189" s="2" t="s">
        <v>583</v>
      </c>
      <c r="F189" s="2" t="s">
        <v>584</v>
      </c>
      <c r="G189" s="2">
        <v>0</v>
      </c>
      <c r="H189" s="2">
        <v>0</v>
      </c>
      <c r="I189" s="1">
        <v>0</v>
      </c>
      <c r="J189" s="3" t="s">
        <v>17</v>
      </c>
      <c r="K189" s="2" t="str">
        <f>J189*6227.00</f>
        <v>0</v>
      </c>
      <c r="L189" s="5"/>
    </row>
    <row r="190" spans="1:12" customHeight="1" ht="105" outlineLevel="5">
      <c r="A190" s="1"/>
      <c r="B190" s="1">
        <v>821225</v>
      </c>
      <c r="C190" s="1" t="s">
        <v>585</v>
      </c>
      <c r="D190" s="1" t="s">
        <v>586</v>
      </c>
      <c r="E190" s="2" t="s">
        <v>587</v>
      </c>
      <c r="F190" s="2" t="s">
        <v>584</v>
      </c>
      <c r="G190" s="2">
        <v>0</v>
      </c>
      <c r="H190" s="2">
        <v>0</v>
      </c>
      <c r="I190" s="1">
        <v>0</v>
      </c>
      <c r="J190" s="3" t="s">
        <v>17</v>
      </c>
      <c r="K190" s="2" t="str">
        <f>J190*6227.00</f>
        <v>0</v>
      </c>
      <c r="L190" s="5"/>
    </row>
    <row r="191" spans="1:12" customHeight="1" ht="105" outlineLevel="5">
      <c r="A191" s="1"/>
      <c r="B191" s="1">
        <v>836173</v>
      </c>
      <c r="C191" s="1" t="s">
        <v>588</v>
      </c>
      <c r="D191" s="1" t="s">
        <v>589</v>
      </c>
      <c r="E191" s="2" t="s">
        <v>590</v>
      </c>
      <c r="F191" s="2" t="s">
        <v>591</v>
      </c>
      <c r="G191" s="2">
        <v>0</v>
      </c>
      <c r="H191" s="2">
        <v>1</v>
      </c>
      <c r="I191" s="1">
        <v>0</v>
      </c>
      <c r="J191" s="3" t="s">
        <v>17</v>
      </c>
      <c r="K191" s="2" t="str">
        <f>J191*6988.00</f>
        <v>0</v>
      </c>
      <c r="L191" s="5"/>
    </row>
    <row r="192" spans="1:12" customHeight="1" ht="105" outlineLevel="5">
      <c r="A192" s="1"/>
      <c r="B192" s="1">
        <v>836174</v>
      </c>
      <c r="C192" s="1" t="s">
        <v>592</v>
      </c>
      <c r="D192" s="1" t="s">
        <v>593</v>
      </c>
      <c r="E192" s="2" t="s">
        <v>594</v>
      </c>
      <c r="F192" s="2" t="s">
        <v>591</v>
      </c>
      <c r="G192" s="2">
        <v>0</v>
      </c>
      <c r="H192" s="2">
        <v>0</v>
      </c>
      <c r="I192" s="1">
        <v>0</v>
      </c>
      <c r="J192" s="3" t="s">
        <v>17</v>
      </c>
      <c r="K192" s="2" t="str">
        <f>J192*6988.00</f>
        <v>0</v>
      </c>
      <c r="L192" s="5"/>
    </row>
    <row r="193" spans="1:12" customHeight="1" ht="105" outlineLevel="5">
      <c r="A193" s="1"/>
      <c r="B193" s="1">
        <v>836175</v>
      </c>
      <c r="C193" s="1" t="s">
        <v>595</v>
      </c>
      <c r="D193" s="1" t="s">
        <v>596</v>
      </c>
      <c r="E193" s="2" t="s">
        <v>597</v>
      </c>
      <c r="F193" s="2" t="s">
        <v>598</v>
      </c>
      <c r="G193" s="2">
        <v>0</v>
      </c>
      <c r="H193" s="2">
        <v>0</v>
      </c>
      <c r="I193" s="1">
        <v>0</v>
      </c>
      <c r="J193" s="3" t="s">
        <v>17</v>
      </c>
      <c r="K193" s="2" t="str">
        <f>J193*6970.00</f>
        <v>0</v>
      </c>
      <c r="L193" s="5"/>
    </row>
    <row r="194" spans="1:12" customHeight="1" ht="105" outlineLevel="5">
      <c r="A194" s="1"/>
      <c r="B194" s="1">
        <v>836176</v>
      </c>
      <c r="C194" s="1" t="s">
        <v>599</v>
      </c>
      <c r="D194" s="1" t="s">
        <v>600</v>
      </c>
      <c r="E194" s="2" t="s">
        <v>601</v>
      </c>
      <c r="F194" s="2" t="s">
        <v>598</v>
      </c>
      <c r="G194" s="2">
        <v>0</v>
      </c>
      <c r="H194" s="2">
        <v>0</v>
      </c>
      <c r="I194" s="1">
        <v>0</v>
      </c>
      <c r="J194" s="3" t="s">
        <v>17</v>
      </c>
      <c r="K194" s="2" t="str">
        <f>J194*6970.00</f>
        <v>0</v>
      </c>
      <c r="L194" s="5"/>
    </row>
    <row r="195" spans="1:12" customHeight="1" ht="105" outlineLevel="5">
      <c r="A195" s="1"/>
      <c r="B195" s="1">
        <v>836177</v>
      </c>
      <c r="C195" s="1" t="s">
        <v>602</v>
      </c>
      <c r="D195" s="1" t="s">
        <v>603</v>
      </c>
      <c r="E195" s="2" t="s">
        <v>604</v>
      </c>
      <c r="F195" s="2" t="s">
        <v>605</v>
      </c>
      <c r="G195" s="2">
        <v>0</v>
      </c>
      <c r="H195" s="2">
        <v>0</v>
      </c>
      <c r="I195" s="1">
        <v>0</v>
      </c>
      <c r="J195" s="3" t="s">
        <v>17</v>
      </c>
      <c r="K195" s="2" t="str">
        <f>J195*6972.00</f>
        <v>0</v>
      </c>
      <c r="L195" s="5"/>
    </row>
    <row r="196" spans="1:12" customHeight="1" ht="105" outlineLevel="5">
      <c r="A196" s="1"/>
      <c r="B196" s="1">
        <v>836178</v>
      </c>
      <c r="C196" s="1" t="s">
        <v>606</v>
      </c>
      <c r="D196" s="1" t="s">
        <v>607</v>
      </c>
      <c r="E196" s="2" t="s">
        <v>608</v>
      </c>
      <c r="F196" s="2" t="s">
        <v>605</v>
      </c>
      <c r="G196" s="2">
        <v>0</v>
      </c>
      <c r="H196" s="2">
        <v>1</v>
      </c>
      <c r="I196" s="1">
        <v>0</v>
      </c>
      <c r="J196" s="3" t="s">
        <v>17</v>
      </c>
      <c r="K196" s="2" t="str">
        <f>J196*6972.00</f>
        <v>0</v>
      </c>
      <c r="L196" s="5"/>
    </row>
    <row r="197" spans="1:12" customHeight="1" ht="105" outlineLevel="5">
      <c r="A197" s="1"/>
      <c r="B197" s="1">
        <v>836179</v>
      </c>
      <c r="C197" s="1" t="s">
        <v>609</v>
      </c>
      <c r="D197" s="1" t="s">
        <v>610</v>
      </c>
      <c r="E197" s="2" t="s">
        <v>611</v>
      </c>
      <c r="F197" s="2" t="s">
        <v>612</v>
      </c>
      <c r="G197" s="2">
        <v>0</v>
      </c>
      <c r="H197" s="2">
        <v>0</v>
      </c>
      <c r="I197" s="1">
        <v>0</v>
      </c>
      <c r="J197" s="3" t="s">
        <v>17</v>
      </c>
      <c r="K197" s="2" t="str">
        <f>J197*6956.00</f>
        <v>0</v>
      </c>
      <c r="L197" s="5"/>
    </row>
    <row r="198" spans="1:12" customHeight="1" ht="105" outlineLevel="5">
      <c r="A198" s="1"/>
      <c r="B198" s="1">
        <v>836180</v>
      </c>
      <c r="C198" s="1" t="s">
        <v>613</v>
      </c>
      <c r="D198" s="1" t="s">
        <v>614</v>
      </c>
      <c r="E198" s="2" t="s">
        <v>615</v>
      </c>
      <c r="F198" s="2" t="s">
        <v>612</v>
      </c>
      <c r="G198" s="2">
        <v>0</v>
      </c>
      <c r="H198" s="2">
        <v>0</v>
      </c>
      <c r="I198" s="1">
        <v>0</v>
      </c>
      <c r="J198" s="3" t="s">
        <v>17</v>
      </c>
      <c r="K198" s="2" t="str">
        <f>J198*6956.00</f>
        <v>0</v>
      </c>
      <c r="L198" s="5"/>
    </row>
    <row r="199" spans="1:12" customHeight="1" ht="105" outlineLevel="5">
      <c r="A199" s="1"/>
      <c r="B199" s="1">
        <v>836181</v>
      </c>
      <c r="C199" s="1" t="s">
        <v>616</v>
      </c>
      <c r="D199" s="1" t="s">
        <v>617</v>
      </c>
      <c r="E199" s="2" t="s">
        <v>618</v>
      </c>
      <c r="F199" s="2" t="s">
        <v>619</v>
      </c>
      <c r="G199" s="2">
        <v>0</v>
      </c>
      <c r="H199" s="2">
        <v>0</v>
      </c>
      <c r="I199" s="1">
        <v>0</v>
      </c>
      <c r="J199" s="3" t="s">
        <v>17</v>
      </c>
      <c r="K199" s="2" t="str">
        <f>J199*6938.00</f>
        <v>0</v>
      </c>
      <c r="L199" s="5"/>
    </row>
    <row r="200" spans="1:12" customHeight="1" ht="105" outlineLevel="5">
      <c r="A200" s="1"/>
      <c r="B200" s="1">
        <v>836182</v>
      </c>
      <c r="C200" s="1" t="s">
        <v>620</v>
      </c>
      <c r="D200" s="1" t="s">
        <v>621</v>
      </c>
      <c r="E200" s="2" t="s">
        <v>622</v>
      </c>
      <c r="F200" s="2" t="s">
        <v>619</v>
      </c>
      <c r="G200" s="2">
        <v>0</v>
      </c>
      <c r="H200" s="2">
        <v>0</v>
      </c>
      <c r="I200" s="1">
        <v>0</v>
      </c>
      <c r="J200" s="3" t="s">
        <v>17</v>
      </c>
      <c r="K200" s="2" t="str">
        <f>J200*6938.00</f>
        <v>0</v>
      </c>
      <c r="L200" s="5"/>
    </row>
    <row r="201" spans="1:12" customHeight="1" ht="105" outlineLevel="5">
      <c r="A201" s="1"/>
      <c r="B201" s="1">
        <v>836183</v>
      </c>
      <c r="C201" s="1" t="s">
        <v>623</v>
      </c>
      <c r="D201" s="1" t="s">
        <v>624</v>
      </c>
      <c r="E201" s="2" t="s">
        <v>608</v>
      </c>
      <c r="F201" s="2" t="s">
        <v>619</v>
      </c>
      <c r="G201" s="2">
        <v>0</v>
      </c>
      <c r="H201" s="2">
        <v>0</v>
      </c>
      <c r="I201" s="1">
        <v>0</v>
      </c>
      <c r="J201" s="3" t="s">
        <v>17</v>
      </c>
      <c r="K201" s="2" t="str">
        <f>J201*6938.00</f>
        <v>0</v>
      </c>
      <c r="L201" s="5"/>
    </row>
    <row r="202" spans="1:12" customHeight="1" ht="105" outlineLevel="5">
      <c r="A202" s="1"/>
      <c r="B202" s="1">
        <v>836184</v>
      </c>
      <c r="C202" s="1" t="s">
        <v>625</v>
      </c>
      <c r="D202" s="1" t="s">
        <v>626</v>
      </c>
      <c r="E202" s="2" t="s">
        <v>627</v>
      </c>
      <c r="F202" s="2" t="s">
        <v>628</v>
      </c>
      <c r="G202" s="2">
        <v>0</v>
      </c>
      <c r="H202" s="2">
        <v>0</v>
      </c>
      <c r="I202" s="1">
        <v>0</v>
      </c>
      <c r="J202" s="3" t="s">
        <v>17</v>
      </c>
      <c r="K202" s="2" t="str">
        <f>J202*7103.00</f>
        <v>0</v>
      </c>
      <c r="L202" s="5"/>
    </row>
    <row r="203" spans="1:12" customHeight="1" ht="105" outlineLevel="5">
      <c r="A203" s="1"/>
      <c r="B203" s="1">
        <v>836185</v>
      </c>
      <c r="C203" s="1" t="s">
        <v>629</v>
      </c>
      <c r="D203" s="1" t="s">
        <v>630</v>
      </c>
      <c r="E203" s="2" t="s">
        <v>631</v>
      </c>
      <c r="F203" s="2" t="s">
        <v>628</v>
      </c>
      <c r="G203" s="2">
        <v>0</v>
      </c>
      <c r="H203" s="2">
        <v>0</v>
      </c>
      <c r="I203" s="1">
        <v>0</v>
      </c>
      <c r="J203" s="3" t="s">
        <v>17</v>
      </c>
      <c r="K203" s="2" t="str">
        <f>J203*7103.00</f>
        <v>0</v>
      </c>
      <c r="L203" s="5"/>
    </row>
    <row r="204" spans="1:12" customHeight="1" ht="105" outlineLevel="5">
      <c r="A204" s="1"/>
      <c r="B204" s="1">
        <v>836186</v>
      </c>
      <c r="C204" s="1" t="s">
        <v>632</v>
      </c>
      <c r="D204" s="1" t="s">
        <v>633</v>
      </c>
      <c r="E204" s="2" t="s">
        <v>634</v>
      </c>
      <c r="F204" s="2" t="s">
        <v>635</v>
      </c>
      <c r="G204" s="2">
        <v>0</v>
      </c>
      <c r="H204" s="2">
        <v>0</v>
      </c>
      <c r="I204" s="1">
        <v>0</v>
      </c>
      <c r="J204" s="3" t="s">
        <v>17</v>
      </c>
      <c r="K204" s="2" t="str">
        <f>J204*7086.00</f>
        <v>0</v>
      </c>
      <c r="L204" s="5"/>
    </row>
    <row r="205" spans="1:12" customHeight="1" ht="105" outlineLevel="5">
      <c r="A205" s="1"/>
      <c r="B205" s="1">
        <v>836187</v>
      </c>
      <c r="C205" s="1" t="s">
        <v>636</v>
      </c>
      <c r="D205" s="1" t="s">
        <v>637</v>
      </c>
      <c r="E205" s="2" t="s">
        <v>638</v>
      </c>
      <c r="F205" s="2" t="s">
        <v>635</v>
      </c>
      <c r="G205" s="2">
        <v>0</v>
      </c>
      <c r="H205" s="2">
        <v>0</v>
      </c>
      <c r="I205" s="1">
        <v>0</v>
      </c>
      <c r="J205" s="3" t="s">
        <v>17</v>
      </c>
      <c r="K205" s="2" t="str">
        <f>J205*7086.00</f>
        <v>0</v>
      </c>
      <c r="L205" s="5"/>
    </row>
    <row r="206" spans="1:12" customHeight="1" ht="105" outlineLevel="5">
      <c r="A206" s="1"/>
      <c r="B206" s="1">
        <v>836188</v>
      </c>
      <c r="C206" s="1" t="s">
        <v>639</v>
      </c>
      <c r="D206" s="1" t="s">
        <v>640</v>
      </c>
      <c r="E206" s="2" t="s">
        <v>641</v>
      </c>
      <c r="F206" s="2" t="s">
        <v>635</v>
      </c>
      <c r="G206" s="2">
        <v>0</v>
      </c>
      <c r="H206" s="2">
        <v>0</v>
      </c>
      <c r="I206" s="1">
        <v>0</v>
      </c>
      <c r="J206" s="3" t="s">
        <v>17</v>
      </c>
      <c r="K206" s="2" t="str">
        <f>J206*7086.00</f>
        <v>0</v>
      </c>
      <c r="L206" s="5"/>
    </row>
    <row r="207" spans="1:12" outlineLevel="3">
      <c r="A207" s="9" t="s">
        <v>642</v>
      </c>
      <c r="B207" s="9"/>
      <c r="C207" s="9"/>
      <c r="D207" s="9"/>
      <c r="E207" s="9"/>
      <c r="F207" s="9"/>
      <c r="G207" s="9"/>
      <c r="H207" s="9"/>
      <c r="I207" s="9"/>
      <c r="J207" s="9"/>
      <c r="K207" s="9"/>
      <c r="L207" s="5"/>
    </row>
    <row r="208" spans="1:12" customHeight="1" ht="105" outlineLevel="5">
      <c r="A208" s="1"/>
      <c r="B208" s="1">
        <v>869375</v>
      </c>
      <c r="C208" s="1" t="s">
        <v>643</v>
      </c>
      <c r="D208" s="1" t="s">
        <v>644</v>
      </c>
      <c r="E208" s="2" t="s">
        <v>645</v>
      </c>
      <c r="F208" s="2" t="s">
        <v>646</v>
      </c>
      <c r="G208" s="2">
        <v>0</v>
      </c>
      <c r="H208" s="2">
        <v>1</v>
      </c>
      <c r="I208" s="1">
        <v>0</v>
      </c>
      <c r="J208" s="3" t="s">
        <v>17</v>
      </c>
      <c r="K208" s="2" t="str">
        <f>J208*5335.00</f>
        <v>0</v>
      </c>
      <c r="L208" s="5"/>
    </row>
    <row r="209" spans="1:12" customHeight="1" ht="105" outlineLevel="5">
      <c r="A209" s="1"/>
      <c r="B209" s="1">
        <v>869376</v>
      </c>
      <c r="C209" s="1" t="s">
        <v>647</v>
      </c>
      <c r="D209" s="1" t="s">
        <v>648</v>
      </c>
      <c r="E209" s="2" t="s">
        <v>649</v>
      </c>
      <c r="F209" s="2" t="s">
        <v>646</v>
      </c>
      <c r="G209" s="2">
        <v>0</v>
      </c>
      <c r="H209" s="2">
        <v>0</v>
      </c>
      <c r="I209" s="1">
        <v>0</v>
      </c>
      <c r="J209" s="3" t="s">
        <v>17</v>
      </c>
      <c r="K209" s="2" t="str">
        <f>J209*5335.00</f>
        <v>0</v>
      </c>
      <c r="L209" s="5"/>
    </row>
    <row r="210" spans="1:12" customHeight="1" ht="105" outlineLevel="5">
      <c r="A210" s="1"/>
      <c r="B210" s="1">
        <v>869377</v>
      </c>
      <c r="C210" s="1" t="s">
        <v>650</v>
      </c>
      <c r="D210" s="1" t="s">
        <v>651</v>
      </c>
      <c r="E210" s="2" t="s">
        <v>652</v>
      </c>
      <c r="F210" s="2" t="s">
        <v>653</v>
      </c>
      <c r="G210" s="2">
        <v>0</v>
      </c>
      <c r="H210" s="2">
        <v>0</v>
      </c>
      <c r="I210" s="1">
        <v>0</v>
      </c>
      <c r="J210" s="3" t="s">
        <v>17</v>
      </c>
      <c r="K210" s="2" t="str">
        <f>J210*5645.00</f>
        <v>0</v>
      </c>
      <c r="L210" s="5"/>
    </row>
    <row r="211" spans="1:12" customHeight="1" ht="105" outlineLevel="5">
      <c r="A211" s="1"/>
      <c r="B211" s="1">
        <v>869378</v>
      </c>
      <c r="C211" s="1" t="s">
        <v>654</v>
      </c>
      <c r="D211" s="1" t="s">
        <v>655</v>
      </c>
      <c r="E211" s="2" t="s">
        <v>656</v>
      </c>
      <c r="F211" s="2" t="s">
        <v>653</v>
      </c>
      <c r="G211" s="2">
        <v>0</v>
      </c>
      <c r="H211" s="2">
        <v>0</v>
      </c>
      <c r="I211" s="1">
        <v>0</v>
      </c>
      <c r="J211" s="3" t="s">
        <v>17</v>
      </c>
      <c r="K211" s="2" t="str">
        <f>J211*5645.00</f>
        <v>0</v>
      </c>
      <c r="L211" s="5"/>
    </row>
    <row r="212" spans="1:12" customHeight="1" ht="105" outlineLevel="5">
      <c r="A212" s="1"/>
      <c r="B212" s="1">
        <v>869379</v>
      </c>
      <c r="C212" s="1" t="s">
        <v>657</v>
      </c>
      <c r="D212" s="1" t="s">
        <v>658</v>
      </c>
      <c r="E212" s="2" t="s">
        <v>659</v>
      </c>
      <c r="F212" s="2" t="s">
        <v>653</v>
      </c>
      <c r="G212" s="2">
        <v>0</v>
      </c>
      <c r="H212" s="2">
        <v>0</v>
      </c>
      <c r="I212" s="1">
        <v>0</v>
      </c>
      <c r="J212" s="3" t="s">
        <v>17</v>
      </c>
      <c r="K212" s="2" t="str">
        <f>J212*5645.00</f>
        <v>0</v>
      </c>
      <c r="L212" s="5"/>
    </row>
    <row r="213" spans="1:12" customHeight="1" ht="105" outlineLevel="5">
      <c r="A213" s="1"/>
      <c r="B213" s="1">
        <v>869380</v>
      </c>
      <c r="C213" s="1" t="s">
        <v>660</v>
      </c>
      <c r="D213" s="1" t="s">
        <v>661</v>
      </c>
      <c r="E213" s="2" t="s">
        <v>662</v>
      </c>
      <c r="F213" s="2" t="s">
        <v>653</v>
      </c>
      <c r="G213" s="2">
        <v>0</v>
      </c>
      <c r="H213" s="2">
        <v>0</v>
      </c>
      <c r="I213" s="1">
        <v>0</v>
      </c>
      <c r="J213" s="3" t="s">
        <v>17</v>
      </c>
      <c r="K213" s="2" t="str">
        <f>J213*5645.00</f>
        <v>0</v>
      </c>
      <c r="L213" s="5"/>
    </row>
    <row r="214" spans="1:12" customHeight="1" ht="105" outlineLevel="5">
      <c r="A214" s="1"/>
      <c r="B214" s="1">
        <v>869381</v>
      </c>
      <c r="C214" s="1" t="s">
        <v>663</v>
      </c>
      <c r="D214" s="1" t="s">
        <v>664</v>
      </c>
      <c r="E214" s="2" t="s">
        <v>665</v>
      </c>
      <c r="F214" s="2" t="s">
        <v>646</v>
      </c>
      <c r="G214" s="2">
        <v>0</v>
      </c>
      <c r="H214" s="2">
        <v>0</v>
      </c>
      <c r="I214" s="1">
        <v>0</v>
      </c>
      <c r="J214" s="3" t="s">
        <v>17</v>
      </c>
      <c r="K214" s="2" t="str">
        <f>J214*5335.00</f>
        <v>0</v>
      </c>
      <c r="L214" s="5"/>
    </row>
    <row r="215" spans="1:12" customHeight="1" ht="105" outlineLevel="5">
      <c r="A215" s="1"/>
      <c r="B215" s="1">
        <v>869382</v>
      </c>
      <c r="C215" s="1" t="s">
        <v>666</v>
      </c>
      <c r="D215" s="1" t="s">
        <v>667</v>
      </c>
      <c r="E215" s="2" t="s">
        <v>668</v>
      </c>
      <c r="F215" s="2" t="s">
        <v>646</v>
      </c>
      <c r="G215" s="2">
        <v>1</v>
      </c>
      <c r="H215" s="2">
        <v>0</v>
      </c>
      <c r="I215" s="1">
        <v>0</v>
      </c>
      <c r="J215" s="3" t="s">
        <v>17</v>
      </c>
      <c r="K215" s="2" t="str">
        <f>J215*5335.00</f>
        <v>0</v>
      </c>
      <c r="L215" s="5"/>
    </row>
    <row r="216" spans="1:12" customHeight="1" ht="105" outlineLevel="5">
      <c r="A216" s="1"/>
      <c r="B216" s="1">
        <v>869383</v>
      </c>
      <c r="C216" s="1" t="s">
        <v>669</v>
      </c>
      <c r="D216" s="1" t="s">
        <v>670</v>
      </c>
      <c r="E216" s="2" t="s">
        <v>671</v>
      </c>
      <c r="F216" s="2" t="s">
        <v>653</v>
      </c>
      <c r="G216" s="2">
        <v>0</v>
      </c>
      <c r="H216" s="2">
        <v>0</v>
      </c>
      <c r="I216" s="1">
        <v>0</v>
      </c>
      <c r="J216" s="3" t="s">
        <v>17</v>
      </c>
      <c r="K216" s="2" t="str">
        <f>J216*5645.00</f>
        <v>0</v>
      </c>
      <c r="L216" s="5"/>
    </row>
    <row r="217" spans="1:12" customHeight="1" ht="105" outlineLevel="5">
      <c r="A217" s="1"/>
      <c r="B217" s="1">
        <v>869384</v>
      </c>
      <c r="C217" s="1" t="s">
        <v>672</v>
      </c>
      <c r="D217" s="1" t="s">
        <v>673</v>
      </c>
      <c r="E217" s="2" t="s">
        <v>674</v>
      </c>
      <c r="F217" s="2" t="s">
        <v>653</v>
      </c>
      <c r="G217" s="2">
        <v>0</v>
      </c>
      <c r="H217" s="2">
        <v>0</v>
      </c>
      <c r="I217" s="1">
        <v>0</v>
      </c>
      <c r="J217" s="3" t="s">
        <v>17</v>
      </c>
      <c r="K217" s="2" t="str">
        <f>J217*5645.00</f>
        <v>0</v>
      </c>
      <c r="L217" s="5"/>
    </row>
    <row r="218" spans="1:12" customHeight="1" ht="105" outlineLevel="5">
      <c r="A218" s="1"/>
      <c r="B218" s="1">
        <v>869385</v>
      </c>
      <c r="C218" s="1" t="s">
        <v>675</v>
      </c>
      <c r="D218" s="1" t="s">
        <v>676</v>
      </c>
      <c r="E218" s="2" t="s">
        <v>677</v>
      </c>
      <c r="F218" s="2" t="s">
        <v>653</v>
      </c>
      <c r="G218" s="2">
        <v>0</v>
      </c>
      <c r="H218" s="2">
        <v>0</v>
      </c>
      <c r="I218" s="1">
        <v>0</v>
      </c>
      <c r="J218" s="3" t="s">
        <v>17</v>
      </c>
      <c r="K218" s="2" t="str">
        <f>J218*5645.00</f>
        <v>0</v>
      </c>
      <c r="L218" s="5"/>
    </row>
    <row r="219" spans="1:12" customHeight="1" ht="105" outlineLevel="5">
      <c r="A219" s="1"/>
      <c r="B219" s="1">
        <v>869386</v>
      </c>
      <c r="C219" s="1" t="s">
        <v>678</v>
      </c>
      <c r="D219" s="1" t="s">
        <v>679</v>
      </c>
      <c r="E219" s="2" t="s">
        <v>680</v>
      </c>
      <c r="F219" s="2" t="s">
        <v>653</v>
      </c>
      <c r="G219" s="2">
        <v>0</v>
      </c>
      <c r="H219" s="2">
        <v>0</v>
      </c>
      <c r="I219" s="1">
        <v>0</v>
      </c>
      <c r="J219" s="3" t="s">
        <v>17</v>
      </c>
      <c r="K219" s="2" t="str">
        <f>J219*5645.00</f>
        <v>0</v>
      </c>
      <c r="L219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6:K46"/>
    <mergeCell ref="A126:K126"/>
    <mergeCell ref="A153:K153"/>
    <mergeCell ref="A177:K177"/>
    <mergeCell ref="A182:K182"/>
    <mergeCell ref="A4:K4"/>
    <mergeCell ref="A12:K12"/>
    <mergeCell ref="A25:K25"/>
    <mergeCell ref="A38:K38"/>
    <mergeCell ref="A43:K43"/>
    <mergeCell ref="A47:K47"/>
    <mergeCell ref="A55:K55"/>
    <mergeCell ref="A67:K67"/>
    <mergeCell ref="A86:K86"/>
    <mergeCell ref="A100:K100"/>
    <mergeCell ref="A106:K106"/>
    <mergeCell ref="A111:K111"/>
    <mergeCell ref="A127:K127"/>
    <mergeCell ref="A133:K133"/>
    <mergeCell ref="A139:K139"/>
    <mergeCell ref="A147:K147"/>
    <mergeCell ref="A154:K154"/>
    <mergeCell ref="A159:K159"/>
    <mergeCell ref="A174:K174"/>
    <mergeCell ref="A183:K183"/>
    <mergeCell ref="A184:K184"/>
    <mergeCell ref="A207:K20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2026-01-29T20:18:09+03:00</dcterms:created>
  <dcterms:modified xsi:type="dcterms:W3CDTF">2026-01-29T20:18:09+03:00</dcterms:modified>
  <dc:title>Untitled Spreadsheet</dc:title>
  <dc:description/>
  <dc:subject/>
  <cp:keywords/>
  <cp:category/>
</cp:coreProperties>
</file>