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<sst xmlns="http://schemas.openxmlformats.org/spreadsheetml/2006/main" uniqueCount="1020">
  <si>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</si>
  <si>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</si>
  <si>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</si>
  <si>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</si>
  <si>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</si>
  <si>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</si>
  <si>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</si>
  <si>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</si>
  <si>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</si>
  <si>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</si>
  <si>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</si>
  <si>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</si>
  <si>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</si>
  <si>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</si>
  <si>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</si>
  <si>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</si>
  <si>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12 800.00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</si>
  <si>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</si>
  <si>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</si>
  <si>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</si>
  <si>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</si>
  <si>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</si>
  <si>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&gt;50</t>
  </si>
  <si>
    <t>VLC-340004</t>
  </si>
  <si>
    <t>VTp.799.E.050075</t>
  </si>
  <si>
    <t>Комплект сварочного оборудования VALTEC ER-03, 50-75 мм (2000вт)   (1 /5шт)</t>
  </si>
  <si>
    <t>18 574.00 руб.</t>
  </si>
  <si>
    <t>&gt;10</t>
  </si>
  <si>
    <t>VLC-340005</t>
  </si>
  <si>
    <t>VTp.795.0.2025</t>
  </si>
  <si>
    <t>Торцеватель для армированной трубы 20+25  (15 /180шт)</t>
  </si>
  <si>
    <t>900.00 руб.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</si>
  <si>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</si>
  <si>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</si>
  <si>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</si>
  <si>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</si>
  <si>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&gt;25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</si>
  <si>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</si>
  <si>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</si>
  <si>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</si>
  <si>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</si>
  <si>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</si>
  <si>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</si>
  <si>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</si>
  <si>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</si>
  <si>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</si>
  <si>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</si>
  <si>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</si>
  <si>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</si>
  <si>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</si>
  <si>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</si>
  <si>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</si>
  <si>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</si>
  <si>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&gt;100</t>
  </si>
  <si>
    <t>VLC-340011</t>
  </si>
  <si>
    <t>VTp.795.0.5063</t>
  </si>
  <si>
    <t>Торцеватель для армированной трубы 50-63</t>
  </si>
  <si>
    <t>3 369.00 руб.</t>
  </si>
  <si>
    <t>VLC-340012</t>
  </si>
  <si>
    <t>VTp.795.0.0075</t>
  </si>
  <si>
    <t>Торцеватель для армированной трубы 75</t>
  </si>
  <si>
    <t>4 361.00 руб.</t>
  </si>
  <si>
    <t>VLC-340013</t>
  </si>
  <si>
    <t>VTp.795.0.0090</t>
  </si>
  <si>
    <t>Торцеватель для армированной трубы 90</t>
  </si>
  <si>
    <t>4 605.00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</si>
  <si>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</si>
  <si>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</si>
  <si>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</si>
  <si>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</si>
  <si>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</si>
  <si>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</si>
  <si>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</si>
  <si>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</si>
  <si>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</si>
  <si>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</si>
  <si>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</si>
  <si>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</si>
  <si>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</si>
  <si>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</si>
  <si>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</si>
  <si>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</si>
  <si>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</si>
  <si>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</si>
  <si>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</si>
  <si>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</si>
  <si>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</si>
  <si>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</si>
  <si>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</si>
  <si>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</si>
  <si>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</si>
  <si>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</si>
  <si>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</si>
  <si>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</si>
  <si>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</si>
  <si>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</si>
  <si>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</si>
  <si>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</si>
  <si>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</si>
  <si>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</si>
  <si>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</si>
  <si>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</si>
  <si>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</si>
  <si>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</si>
  <si>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</si>
  <si>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0.00 руб.</t>
  </si>
  <si>
    <t>VLC-900536</t>
  </si>
  <si>
    <t>VTp.795.0.3240</t>
  </si>
  <si>
    <t>Торцеватель для армированной трубы 32+40</t>
  </si>
  <si>
    <t>2 079.00 руб.</t>
  </si>
  <si>
    <t>VLC-901113</t>
  </si>
  <si>
    <t>VTp.795.EH.020</t>
  </si>
  <si>
    <t>Торцеватель для армированной трубы 20 мм. под шуруповерт</t>
  </si>
  <si>
    <t>737.00 руб.</t>
  </si>
  <si>
    <t>VLC-901114</t>
  </si>
  <si>
    <t>VTp.795.EH.025</t>
  </si>
  <si>
    <t>Торцеватель для армированной трубы 25 мм. под шуруповерт</t>
  </si>
  <si>
    <t>833.00 руб.</t>
  </si>
  <si>
    <t>VLC-901115</t>
  </si>
  <si>
    <t>VTp.795.EH.032</t>
  </si>
  <si>
    <t>Торцеватель для армированной трубы 32 мм. под шуруповерт</t>
  </si>
  <si>
    <t>973.00 руб.</t>
  </si>
  <si>
    <t>VLC-901116</t>
  </si>
  <si>
    <t>VTp.795.EH.040</t>
  </si>
  <si>
    <t>Торцеватель для армированной трубы 40 мм. под шуруповерт</t>
  </si>
  <si>
    <t>1 271.00 руб.</t>
  </si>
  <si>
    <t>VLC-901117</t>
  </si>
  <si>
    <t>VTp.795.EH.050</t>
  </si>
  <si>
    <t>Торцеватель для армированной трубы 50 мм. под шуруповерт</t>
  </si>
  <si>
    <t>1 687.00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</si>
  <si>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</si>
  <si>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</si>
  <si>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</si>
  <si>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</si>
  <si>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1 062.81 руб.</t>
  </si>
  <si>
    <t>INS-210002</t>
  </si>
  <si>
    <t>A-7</t>
  </si>
  <si>
    <t>Комплект свар. оборудования VR (1500Вт) 20-40,  кейс (1/10шт)</t>
  </si>
  <si>
    <t>2 315.25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</si>
  <si>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</si>
  <si>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</si>
  <si>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</si>
  <si>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3 852.87 руб.</t>
  </si>
  <si>
    <t>INS-210004</t>
  </si>
  <si>
    <t>B-8</t>
  </si>
  <si>
    <t>Комплект свар. оборудования VR (1200Вт) 20-63 желез кейс (1/10шт)</t>
  </si>
  <si>
    <t>1 652.28 руб.</t>
  </si>
  <si>
    <t>INS-210006</t>
  </si>
  <si>
    <t>V-3</t>
  </si>
  <si>
    <t>Комплект свар. оборудования VR (1400Вт) 20-63 желез кейс (1/5шт)</t>
  </si>
  <si>
    <t>3 253.11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</si>
  <si>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</si>
  <si>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</si>
  <si>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</si>
  <si>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2 959.11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</si>
  <si>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</si>
  <si>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</si>
  <si>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</si>
  <si>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4 796.61 руб.</t>
  </si>
  <si>
    <t>INS-210014</t>
  </si>
  <si>
    <t>V-4</t>
  </si>
  <si>
    <t xml:space="preserve">Комплект свар. оборудования VIEIR (800Вт) 20-32 </t>
  </si>
  <si>
    <t>990.78 руб.</t>
  </si>
  <si>
    <t>INS-210015</t>
  </si>
  <si>
    <t>V-5</t>
  </si>
  <si>
    <t xml:space="preserve">Комплект свар. оборудования VIEIR (800Вт) 20-32 метал кейс </t>
  </si>
  <si>
    <t>1 531.74 руб.</t>
  </si>
  <si>
    <t>INS-210016</t>
  </si>
  <si>
    <t>A-6</t>
  </si>
  <si>
    <t>Комплект свар. оборудования VR (2500Вт) 75-110 , кейс (1/10шт)</t>
  </si>
  <si>
    <t>6 121.08 руб.</t>
  </si>
  <si>
    <t>INS-210017</t>
  </si>
  <si>
    <t>A-4</t>
  </si>
  <si>
    <t>Сварочный аппарат (20-63)(2200 вт.)  VIEIR  (5/1шт)</t>
  </si>
  <si>
    <t>5 047.98 руб.</t>
  </si>
  <si>
    <t>INS-210018</t>
  </si>
  <si>
    <t>A-5</t>
  </si>
  <si>
    <t>Сварочный аппарат(20-63) (1500 вт.)  SPLAV  (5/1шт)</t>
  </si>
  <si>
    <t>4 808.37 руб.</t>
  </si>
  <si>
    <t>INS-210019</t>
  </si>
  <si>
    <t>A-8</t>
  </si>
  <si>
    <t>Сварочный аппарат (20-63)(1400 вт.)  VIEIR  (10/1шт)</t>
  </si>
  <si>
    <t>2 954.70 руб.</t>
  </si>
  <si>
    <t>INS-210021</t>
  </si>
  <si>
    <t>V-6</t>
  </si>
  <si>
    <t>Сварочный аппарат (20-32)(800 вт.)  VIEIR  (20/1шт)</t>
  </si>
  <si>
    <t>1 572.90 руб.</t>
  </si>
  <si>
    <t>VER-000719</t>
  </si>
  <si>
    <t>V-7</t>
  </si>
  <si>
    <t>Сварочный аппарат с электрон. рег. темп. (20-63)(1000Вт) (5/1шт)</t>
  </si>
  <si>
    <t>2 646.00 руб.</t>
  </si>
  <si>
    <t>Инструмент для полипропилена Frap</t>
  </si>
  <si>
    <t>INS-220002</t>
  </si>
  <si>
    <t>Комплект свар. оборудования FRAP (800вт) 20-32 желез кейс</t>
  </si>
  <si>
    <t>1 801.66 руб.</t>
  </si>
  <si>
    <t>Насадки на сварочный аппарат</t>
  </si>
  <si>
    <t>INS-240001</t>
  </si>
  <si>
    <t>Ф-20</t>
  </si>
  <si>
    <t>РХ насадка (20)</t>
  </si>
  <si>
    <t>97.02 руб.</t>
  </si>
  <si>
    <t>INS-240002</t>
  </si>
  <si>
    <t>Ф-25</t>
  </si>
  <si>
    <t>РХ насадка (25)</t>
  </si>
  <si>
    <t>130.83 руб.</t>
  </si>
  <si>
    <t>INS-240003</t>
  </si>
  <si>
    <t>Ф-32</t>
  </si>
  <si>
    <t>РХ насадка (32)</t>
  </si>
  <si>
    <t>166.11 руб.</t>
  </si>
  <si>
    <t>INS-240004</t>
  </si>
  <si>
    <t>Ф-40</t>
  </si>
  <si>
    <t>РХ насадка (40)</t>
  </si>
  <si>
    <t>226.38 руб.</t>
  </si>
  <si>
    <t>INS-240005</t>
  </si>
  <si>
    <t>Ф-50</t>
  </si>
  <si>
    <t>РХ насадка (50)</t>
  </si>
  <si>
    <t>263.13 руб.</t>
  </si>
  <si>
    <t>INS-240006</t>
  </si>
  <si>
    <t>Ф-63</t>
  </si>
  <si>
    <t>РХ насадка (63)</t>
  </si>
  <si>
    <t>324.87 руб.</t>
  </si>
  <si>
    <t>INS-240007</t>
  </si>
  <si>
    <t>РХ насадка (75)</t>
  </si>
  <si>
    <t>1 174.53 руб.</t>
  </si>
  <si>
    <t>INS-240008</t>
  </si>
  <si>
    <t>РХ насадка (90)</t>
  </si>
  <si>
    <t>1 563.15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</si>
  <si>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</si>
  <si>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</si>
  <si>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</si>
  <si>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</si>
  <si>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</si>
  <si>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</si>
  <si>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7.35 руб.</t>
  </si>
  <si>
    <t>VLC-900652</t>
  </si>
  <si>
    <t>VTp.797.W.000110</t>
  </si>
  <si>
    <t>Комплект сварочных насадок для ППР 110мм</t>
  </si>
  <si>
    <t>4 508.00 руб.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</si>
  <si>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</si>
  <si>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</si>
  <si>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</si>
  <si>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</si>
  <si>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</si>
  <si>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</si>
  <si>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</si>
  <si>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</si>
  <si>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</si>
  <si>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</si>
  <si>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</si>
  <si>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</si>
  <si>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</si>
  <si>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</si>
  <si>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</si>
  <si>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</si>
  <si>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</si>
  <si>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</si>
  <si>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VLC-1311005</t>
  </si>
  <si>
    <t>VTm.399.N.16</t>
  </si>
  <si>
    <t>Кондуктор пружинный нар. 16   (10 /40шт)</t>
  </si>
  <si>
    <t>639.00 руб.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</si>
  <si>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</si>
  <si>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</si>
  <si>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</si>
  <si>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</si>
  <si>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</si>
  <si>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</si>
  <si>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</si>
  <si>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</si>
  <si>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</si>
  <si>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</si>
  <si>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</si>
  <si>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</si>
  <si>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</si>
  <si>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</si>
  <si>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</si>
  <si>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</si>
  <si>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</si>
  <si>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</si>
  <si>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</si>
  <si>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</si>
  <si>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</si>
  <si>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</si>
  <si>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</si>
  <si>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</si>
  <si>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</si>
  <si>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</si>
  <si>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</si>
  <si>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</si>
  <si>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</si>
  <si>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</si>
  <si>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</si>
  <si>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</si>
  <si>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</si>
  <si>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</si>
  <si>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</si>
  <si>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</si>
  <si>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</si>
  <si>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</si>
  <si>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</si>
  <si>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</si>
  <si>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</si>
  <si>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</si>
  <si>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</si>
  <si>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</si>
  <si>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</si>
  <si>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</si>
  <si>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</si>
  <si>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</si>
  <si>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</si>
  <si>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</si>
  <si>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</si>
  <si>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</si>
  <si>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</si>
  <si>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</si>
  <si>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</si>
  <si>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</si>
  <si>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</si>
  <si>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</si>
  <si>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</si>
  <si>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</si>
  <si>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</si>
  <si>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</si>
  <si>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</si>
  <si>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</si>
  <si>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</si>
  <si>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</si>
  <si>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</si>
  <si>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</si>
  <si>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</si>
  <si>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</si>
  <si>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</si>
  <si>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</si>
  <si>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</si>
  <si>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</si>
  <si>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</si>
  <si>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</si>
  <si>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</si>
  <si>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</si>
  <si>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</si>
  <si>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</si>
  <si>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</si>
  <si>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</si>
  <si>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8 042.37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</si>
  <si>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</si>
  <si>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</si>
  <si>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</si>
  <si>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9 709.35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</si>
  <si>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</si>
  <si>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</si>
  <si>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</si>
  <si>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15 433.53 руб.</t>
  </si>
  <si>
    <t>INS-310031</t>
  </si>
  <si>
    <t>V162026</t>
  </si>
  <si>
    <t>Калибратор для металлопластиковых труб 16-26   ViEiR  (200/10шт)</t>
  </si>
  <si>
    <t>173.46 руб.</t>
  </si>
  <si>
    <t>INS-310032</t>
  </si>
  <si>
    <t>V202632</t>
  </si>
  <si>
    <t>Калибратор для металлопластиковых труб 20-32   ViEiR  (200/10шт)</t>
  </si>
  <si>
    <t>192.57 руб.</t>
  </si>
  <si>
    <t>INS-310033</t>
  </si>
  <si>
    <t>VRD28</t>
  </si>
  <si>
    <t>Калибратор для металлопластиковых труб  "ViEiR" (60/5шт)</t>
  </si>
  <si>
    <t>435.12 руб.</t>
  </si>
  <si>
    <t>INS-520003</t>
  </si>
  <si>
    <t>VER1255-4</t>
  </si>
  <si>
    <t>Трубогиб металлопластиковых труб ручной (1/5шт)</t>
  </si>
  <si>
    <t>6 926.64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</si>
  <si>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</si>
  <si>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</si>
  <si>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</si>
  <si>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8 293.74 руб.</t>
  </si>
  <si>
    <t>VER-001280</t>
  </si>
  <si>
    <t>VR1265-5</t>
  </si>
  <si>
    <t>Выпрямитель для металлопластовых труб, 20 роликов (4/1шт)</t>
  </si>
  <si>
    <t>10 679.55 руб.</t>
  </si>
  <si>
    <t>VER-001281</t>
  </si>
  <si>
    <t>VR1265-8</t>
  </si>
  <si>
    <t>Выпрямитель для металлопластовых труб, 30 роликов (4/1шт)</t>
  </si>
  <si>
    <t>12 836.04 руб.</t>
  </si>
  <si>
    <t>VER-001282</t>
  </si>
  <si>
    <t>VER1267</t>
  </si>
  <si>
    <t>Ручной пресс-аппарат для фитингов  с профилем «ТН» 16-26мм (4/1шт)</t>
  </si>
  <si>
    <t>7 275.03 руб.</t>
  </si>
  <si>
    <t>VER-001283</t>
  </si>
  <si>
    <t>VRD30</t>
  </si>
  <si>
    <t>Храповый калибратор для труб (50/1шт)</t>
  </si>
  <si>
    <t>1 844.85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</si>
  <si>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</si>
  <si>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</si>
  <si>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</si>
  <si>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</si>
  <si>
    <t>Инструмент для аксиальных систем</t>
  </si>
  <si>
    <t>Инструмент для аксиальных систем VIEIR</t>
  </si>
  <si>
    <t>GAP-101088</t>
  </si>
  <si>
    <t>G1805.16</t>
  </si>
  <si>
    <t xml:space="preserve">Расширительные насадки STABIL 16x2,6 GAPPO </t>
  </si>
  <si>
    <t>2 261.58 руб.</t>
  </si>
  <si>
    <t>INS-420001</t>
  </si>
  <si>
    <t>VER1225</t>
  </si>
  <si>
    <t>Ручной аппарт для аксиальных фитингов 12мм-20мм VIEIR (1/5шт)</t>
  </si>
  <si>
    <t>7 135.38 руб.</t>
  </si>
  <si>
    <t>INS-420002</t>
  </si>
  <si>
    <t>VER1232-3</t>
  </si>
  <si>
    <t>Гидравлический аппарат для аксиальных фитингов с насадками 16-20-25-32 VIEIR (1/3шт)</t>
  </si>
  <si>
    <t>24 271.17 руб.</t>
  </si>
  <si>
    <t>INS-420003</t>
  </si>
  <si>
    <t>VER1232-4</t>
  </si>
  <si>
    <t>Ручной аппарат для аксиальных фитингов с насадками 16-20-25-32 "VIEIR</t>
  </si>
  <si>
    <t>23 355.36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</si>
  <si>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</si>
  <si>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</si>
  <si>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</si>
  <si>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20 990.13 руб.</t>
  </si>
  <si>
    <t>INS-420005</t>
  </si>
  <si>
    <t>V-15</t>
  </si>
  <si>
    <t>Расширительные насадки для медных стальных трубок15x1,0 " VIEIR" (30/1шт)</t>
  </si>
  <si>
    <t>1 314.18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</si>
  <si>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</si>
  <si>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</si>
  <si>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</si>
  <si>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</si>
  <si>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</si>
  <si>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</si>
  <si>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</si>
  <si>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</si>
  <si>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</si>
  <si>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</si>
  <si>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</si>
  <si>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</si>
  <si>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</si>
  <si>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</si>
  <si>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</si>
  <si>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1 317.12 руб.</t>
  </si>
  <si>
    <t>INS-420011</t>
  </si>
  <si>
    <t>VB-20</t>
  </si>
  <si>
    <t>Расширительные насадки STABIL 20x2,9 "VIEIR" (30/1шт)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</si>
  <si>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</si>
  <si>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</si>
  <si>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</si>
  <si>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</si>
  <si>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</si>
  <si>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</si>
  <si>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</si>
  <si>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</si>
  <si>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</si>
  <si>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8 412.81 руб.</t>
  </si>
  <si>
    <t>INS-420015</t>
  </si>
  <si>
    <t>VER1256-4</t>
  </si>
  <si>
    <t>Аккумуляторный расширительный аппарат с насадками 16мм-20мм-25мм-32мм VIEIR (1/5шт)</t>
  </si>
  <si>
    <t>55 125.00 руб.</t>
  </si>
  <si>
    <t>INS-420018</t>
  </si>
  <si>
    <t>VER1262</t>
  </si>
  <si>
    <t>Аккумуляторный инструмент для аксиальных фитингов с насадками 16-20-25-32</t>
  </si>
  <si>
    <t>90 405.00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</si>
  <si>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</si>
  <si>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</si>
  <si>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</si>
  <si>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</si>
  <si>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</si>
  <si>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</si>
  <si>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</si>
  <si>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</si>
  <si>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</si>
  <si>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</si>
  <si>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</si>
  <si>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</si>
  <si>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38 669.82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</si>
  <si>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</si>
  <si>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</si>
  <si>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</si>
  <si>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105 653.31 руб.</t>
  </si>
  <si>
    <t>VER-001090</t>
  </si>
  <si>
    <t>VER1253-3</t>
  </si>
  <si>
    <t>Гидравлический пресс-аппарат для надвижных фитингов (2/1шт)</t>
  </si>
  <si>
    <t>31 653.51 руб.</t>
  </si>
  <si>
    <t>VER-001091</t>
  </si>
  <si>
    <t>VER1253-4</t>
  </si>
  <si>
    <t>Ручной универсальный пресс-аппарат для аксиальных фитингов (2/1шт)</t>
  </si>
  <si>
    <t>24 279.99 руб.</t>
  </si>
  <si>
    <t>VER-001092</t>
  </si>
  <si>
    <t>VER1253-5</t>
  </si>
  <si>
    <t>25 470.69 руб.</t>
  </si>
  <si>
    <t>VER-001093</t>
  </si>
  <si>
    <t>VER1232-4-2A</t>
  </si>
  <si>
    <t>21 213.57 руб.</t>
  </si>
  <si>
    <t>VER-001094</t>
  </si>
  <si>
    <t>VER1232-3-2A</t>
  </si>
  <si>
    <t>Гидравлический пресс-аппарат  для надвижных фитингов (3/1шт)</t>
  </si>
  <si>
    <t>26 295.36 руб.</t>
  </si>
  <si>
    <t>VER-001095</t>
  </si>
  <si>
    <t>VER1232-3-2B</t>
  </si>
  <si>
    <t>Гидравлический пресс-аппарат для надвижных фитингов (3/1шт)</t>
  </si>
  <si>
    <t>26 273.31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</si>
  <si>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</si>
  <si>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</si>
  <si>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</si>
  <si>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127 328.46 руб.</t>
  </si>
  <si>
    <t>VER-001758</t>
  </si>
  <si>
    <t>VER1254-5</t>
  </si>
  <si>
    <t>26 395.32 руб.</t>
  </si>
  <si>
    <t>VER-001759</t>
  </si>
  <si>
    <t>VER1254-8</t>
  </si>
  <si>
    <t>30 392.25 руб.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</si>
  <si>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</si>
  <si>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</si>
  <si>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</si>
  <si>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</si>
  <si>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VLC-1313007</t>
  </si>
  <si>
    <t>48348-51</t>
  </si>
  <si>
    <t>Набор аксиального инструмента (акк запрессовщик + РУЧН расш + насадки16-32мм)</t>
  </si>
  <si>
    <t>VLC-900283</t>
  </si>
  <si>
    <t>VT.1240.FT.1632</t>
  </si>
  <si>
    <t>Комплект ручного инструмента для монтажа надвижных фитингов</t>
  </si>
  <si>
    <t>36 102.00 руб.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</si>
  <si>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</si>
  <si>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</si>
  <si>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</si>
  <si>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</si>
  <si>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</si>
  <si>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</si>
  <si>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</si>
  <si>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</si>
  <si>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</si>
  <si>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</si>
  <si>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</si>
  <si>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</si>
  <si>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</si>
  <si>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</si>
  <si>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</si>
  <si>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</si>
  <si>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</si>
  <si>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</si>
  <si>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</si>
  <si>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</si>
  <si>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</si>
  <si>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</si>
  <si>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</si>
  <si>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</si>
  <si>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</si>
  <si>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</si>
  <si>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</si>
  <si>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</si>
  <si>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</si>
  <si>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</si>
  <si>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</si>
  <si>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</si>
  <si>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</si>
  <si>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</si>
  <si>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</si>
  <si>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</si>
  <si>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</si>
  <si>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</si>
  <si>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</si>
  <si>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</si>
  <si>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</si>
  <si>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</si>
  <si>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</si>
  <si>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</si>
  <si>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</si>
  <si>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</si>
  <si>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</si>
  <si>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</si>
  <si>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</si>
  <si>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</si>
  <si>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</si>
  <si>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</si>
  <si>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</si>
  <si>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</si>
  <si>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</si>
  <si>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</si>
  <si>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</si>
  <si>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</si>
  <si>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</si>
  <si>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VLC-1312014</t>
  </si>
  <si>
    <t>Vti.735.0.0635</t>
  </si>
  <si>
    <t>Резак VALTEC для труб из нержавеющей стали (6-35мм) (пр-во ROTHENBERGER) Испания</t>
  </si>
  <si>
    <t>VLC-1312015</t>
  </si>
  <si>
    <t>Vti.W701.F.010500</t>
  </si>
  <si>
    <t>Ролик отрезной для стальных труб (для 701-го резака)</t>
  </si>
  <si>
    <t>VLC-1312016</t>
  </si>
  <si>
    <t>Vti.W735.SS.00I500</t>
  </si>
  <si>
    <t>Ролик отрезной для труб из нержавеющей стали (для 735-го резака)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</si>
  <si>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</si>
  <si>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</si>
  <si>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</si>
  <si>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</si>
  <si>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</si>
  <si>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</si>
  <si>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VLC-1312019</t>
  </si>
  <si>
    <t>VT.570175.V.54</t>
  </si>
  <si>
    <t>Насадка 54 V, для пресс-инструмента электр. (стандарт V), VALTEC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</si>
  <si>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</si>
  <si>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</si>
  <si>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</si>
  <si>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</si>
  <si>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</si>
  <si>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</si>
  <si>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</si>
  <si>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</si>
  <si>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</si>
  <si>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</si>
  <si>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</si>
  <si>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</si>
  <si>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</si>
  <si>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</si>
  <si>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</si>
  <si>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</si>
  <si>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</si>
  <si>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</si>
  <si>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</si>
  <si>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</si>
  <si>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</si>
  <si>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</si>
  <si>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</si>
  <si>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</si>
  <si>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</si>
  <si>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</si>
  <si>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</si>
  <si>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</si>
  <si>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</si>
  <si>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</si>
  <si>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</si>
  <si>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</si>
  <si>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</si>
  <si>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</si>
  <si>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</si>
  <si>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</si>
  <si>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</si>
  <si>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</si>
  <si>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</si>
  <si>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</si>
  <si>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</si>
  <si>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</si>
  <si>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VLC-900504</t>
  </si>
  <si>
    <t>VT.922993.SS.1054</t>
  </si>
  <si>
    <t>Гратосниматель (10-54мм SS)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</si>
  <si>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</si>
  <si>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</si>
  <si>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</si>
  <si>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</si>
  <si>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</si>
  <si>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5 633.00 руб.</t>
  </si>
  <si>
    <t>VLC-900876</t>
  </si>
  <si>
    <t>Труборез для нержавеющей стали INOX-76 (6-76 мм), на подшипниках KRAFTOOL</t>
  </si>
  <si>
    <t>9 315.00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</si>
  <si>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</si>
  <si>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</si>
  <si>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</si>
  <si>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</si>
  <si>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</si>
  <si>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</si>
  <si>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139 976.00 руб.</t>
  </si>
  <si>
    <t>VLC-901074</t>
  </si>
  <si>
    <t>VTm.295.VR.76</t>
  </si>
  <si>
    <t>Пресс-кольцо 76,1мм V-профиль, для пресс-инструмента электрического</t>
  </si>
  <si>
    <t>39 423.00 руб.</t>
  </si>
  <si>
    <t>VLC-901075</t>
  </si>
  <si>
    <t>VTm.295.VR.89</t>
  </si>
  <si>
    <t>Пресс-кольцо 88,9мм V-профиль, для пресс-инструмента электрического</t>
  </si>
  <si>
    <t>41 766.00 руб.</t>
  </si>
  <si>
    <t>VLC-901150</t>
  </si>
  <si>
    <t>VTm.295.VR.108</t>
  </si>
  <si>
    <t>Пресс-кольцо 108мм V-профиль, для пресс-инструмента электрического</t>
  </si>
  <si>
    <t>48 055.00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</si>
  <si>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</si>
  <si>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</si>
  <si>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</si>
  <si>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79 371.00 руб.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</si>
  <si>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</si>
  <si>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</si>
  <si>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</si>
  <si>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</si>
  <si>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955.50 руб.</t>
  </si>
  <si>
    <t>INS-520002</t>
  </si>
  <si>
    <t>VER811</t>
  </si>
  <si>
    <t>Труборез роликовый для труб 50-127мм (1/5шт)</t>
  </si>
  <si>
    <t>3 263.40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</si>
  <si>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</si>
  <si>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</si>
  <si>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</si>
  <si>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105 396.06 руб.</t>
  </si>
  <si>
    <t>INS-520006</t>
  </si>
  <si>
    <t>VER1276-15</t>
  </si>
  <si>
    <t>Насадка V профиль 15мм для электрического пресс инструмента</t>
  </si>
  <si>
    <t>6 335.70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</si>
  <si>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</si>
  <si>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</si>
  <si>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</si>
  <si>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</si>
  <si>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</si>
  <si>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</si>
  <si>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6 343.05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</si>
  <si>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</si>
  <si>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</si>
  <si>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</si>
  <si>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</si>
  <si>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</si>
  <si>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</si>
  <si>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75 246.36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</si>
  <si>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</si>
  <si>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</si>
  <si>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</si>
  <si>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</si>
  <si>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</si>
  <si>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</si>
  <si>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995.19 руб.</t>
  </si>
  <si>
    <t>VER-000721</t>
  </si>
  <si>
    <t>VER827</t>
  </si>
  <si>
    <t>Труборез роликовый 5-50 мм (50/1шт)</t>
  </si>
  <si>
    <t>1 167.18 руб.</t>
  </si>
  <si>
    <t>VER-000722</t>
  </si>
  <si>
    <t>VER828</t>
  </si>
  <si>
    <t>Труборез роликовый 6-70 мм (20/1шт)</t>
  </si>
  <si>
    <t>2 010.96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</si>
  <si>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</si>
  <si>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</si>
  <si>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</si>
  <si>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195.51 руб.</t>
  </si>
  <si>
    <t>VER-000796</t>
  </si>
  <si>
    <t>VER1276-42</t>
  </si>
  <si>
    <t>Пресс-насадки  ø42мм  (12/1шт)</t>
  </si>
  <si>
    <t>10 926.51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</si>
  <si>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</si>
  <si>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</si>
  <si>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</si>
  <si>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</si>
  <si>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</si>
  <si>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</si>
  <si>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</si>
  <si>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</si>
  <si>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</si>
  <si>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121 777.74 руб.</t>
  </si>
  <si>
    <t>VER-000999</t>
  </si>
  <si>
    <t>VER1278</t>
  </si>
  <si>
    <t>Аккумуляторный пресс-аппарат с комплектом насадок 15-22-28-35 пистолет (1шт)</t>
  </si>
  <si>
    <t>115 139.22 руб.</t>
  </si>
  <si>
    <t>VER-001732</t>
  </si>
  <si>
    <t>VER1476</t>
  </si>
  <si>
    <t>Портативные тиски для труб (6/1шт)</t>
  </si>
  <si>
    <t>8 370.18 руб.</t>
  </si>
  <si>
    <t>VER-001733</t>
  </si>
  <si>
    <t>VER1477</t>
  </si>
  <si>
    <t>Шиногиб (5/1шт)</t>
  </si>
  <si>
    <t>4 950.96 руб.</t>
  </si>
  <si>
    <t>VER-001760</t>
  </si>
  <si>
    <t>VR832-A</t>
  </si>
  <si>
    <t>Универсальный внутренний и внешний фаскосниматель (40/10шт)</t>
  </si>
  <si>
    <t>2 775.36 руб.</t>
  </si>
  <si>
    <t>VER-001761</t>
  </si>
  <si>
    <t>VR832-B</t>
  </si>
  <si>
    <t>Универсальный внутренний и внешний фаскосниматель (20/5шт)</t>
  </si>
  <si>
    <t>4 798.08 руб.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</si>
  <si>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</si>
  <si>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</si>
  <si>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</si>
  <si>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</si>
  <si>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</si>
  <si>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</si>
  <si>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</si>
  <si>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</si>
  <si>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</si>
  <si>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</si>
  <si>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</si>
  <si>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</si>
  <si>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</si>
  <si>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</si>
  <si>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</si>
  <si>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35.87 руб.</t>
  </si>
  <si>
    <t>INS-530006</t>
  </si>
  <si>
    <t>круг отрезн по мет. 125*1,6*22</t>
  </si>
  <si>
    <t>38.42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</si>
  <si>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</si>
  <si>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</si>
  <si>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</si>
  <si>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</si>
  <si>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</si>
  <si>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</si>
  <si>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</si>
  <si>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</si>
  <si>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</si>
  <si>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</si>
  <si>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</si>
  <si>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47.77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</si>
  <si>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</si>
  <si>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</si>
  <si>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</si>
  <si>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</si>
  <si>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</si>
  <si>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58.31 руб.</t>
  </si>
  <si>
    <t>INS-530013</t>
  </si>
  <si>
    <t>круг отрезн по мет. 180*1,6*22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</si>
  <si>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</si>
  <si>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</si>
  <si>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</si>
  <si>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</si>
  <si>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</si>
  <si>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</si>
  <si>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</si>
  <si>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</si>
  <si>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</si>
  <si>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</si>
  <si>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</si>
  <si>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</si>
  <si>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</si>
  <si>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</si>
  <si>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111.86 руб.</t>
  </si>
  <si>
    <t>INS-530019</t>
  </si>
  <si>
    <t>круг отрезн по мет. 230*2,5*22</t>
  </si>
  <si>
    <t>133.11 руб.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</si>
  <si>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</si>
  <si>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</si>
  <si>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</si>
  <si>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</si>
  <si>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367.37 руб.</t>
  </si>
  <si>
    <t>INS-720002</t>
  </si>
  <si>
    <t>трос сантехнический канатный 6 мм (3,5 м)</t>
  </si>
  <si>
    <t>459.17 руб.</t>
  </si>
  <si>
    <t>INS-720003</t>
  </si>
  <si>
    <t>трос сантехнический канатный 6 мм (5 м)</t>
  </si>
  <si>
    <t>577.32 руб.</t>
  </si>
  <si>
    <t>INS-720004</t>
  </si>
  <si>
    <t>трос сантехнический канатный 6 мм (10 м)</t>
  </si>
  <si>
    <t>981.41 руб.</t>
  </si>
  <si>
    <t>INS-720005</t>
  </si>
  <si>
    <t>трос сантехнический пружинонавитой 9 мм (2,5 м) (30шт)</t>
  </si>
  <si>
    <t>218.03 руб.</t>
  </si>
  <si>
    <t>INS-720006</t>
  </si>
  <si>
    <t>трос сантехнический пружинонавитой 9 мм (3,5 м) (25шт)</t>
  </si>
  <si>
    <t>264.64 руб.</t>
  </si>
  <si>
    <t>INS-720007</t>
  </si>
  <si>
    <t>трос сантехнический пружинонавитой 9 мм (5 м) (20шт)</t>
  </si>
  <si>
    <t>352.60 руб.</t>
  </si>
  <si>
    <t>INS-720008</t>
  </si>
  <si>
    <t>трос сантехнический пружинонавитой 9 мм (7,5 м)  (10шт)</t>
  </si>
  <si>
    <t>510.24 руб.</t>
  </si>
  <si>
    <t>INS-720009</t>
  </si>
  <si>
    <t>трос сантехнический пружинонавитой 9 мм (10 м) (10шт)</t>
  </si>
  <si>
    <t>732.47 руб.</t>
  </si>
  <si>
    <t>INS-720010</t>
  </si>
  <si>
    <t>трос сантехнический пружинонавитой 13,5 мм (3,5 м) (10шт)</t>
  </si>
  <si>
    <t>568.53 руб.</t>
  </si>
  <si>
    <t>INS-720011</t>
  </si>
  <si>
    <t>трос сантехнический пружинонавитой 13,5 мм (5 м) (10шт)</t>
  </si>
  <si>
    <t>744.01 руб.</t>
  </si>
  <si>
    <t>INS-720012</t>
  </si>
  <si>
    <t>трос сантехнический пружинонавитой 13,5 мм (7,5 м) (5шт)</t>
  </si>
  <si>
    <t>1 036.36 руб.</t>
  </si>
  <si>
    <t>INS-720013</t>
  </si>
  <si>
    <t>трос сантехнический пружинонавитой 13,5 мм (10 м) (5шт)</t>
  </si>
  <si>
    <t>1 447.55 руб.</t>
  </si>
  <si>
    <t>INS-720014</t>
  </si>
  <si>
    <t>трос сантехнический пружинонавитой 13,5 мм (15 м) (3шт)</t>
  </si>
  <si>
    <t>2 042.16 руб.</t>
  </si>
  <si>
    <t>INS-720015</t>
  </si>
  <si>
    <t>трос сантехнический пружинонавитой 13 мм (20 м) (2шт)</t>
  </si>
  <si>
    <t>2 688.31 руб.</t>
  </si>
  <si>
    <t>INS-720016</t>
  </si>
  <si>
    <t>трос сантехнический пружинонавитой 13 мм (25 м) (2шт)</t>
  </si>
  <si>
    <t>3 112.98 руб.</t>
  </si>
  <si>
    <t>INS-720017</t>
  </si>
  <si>
    <t>трос сантехнический пружинонавитой 9 мм (15 м)  (8шт)</t>
  </si>
  <si>
    <t>729.77 руб.</t>
  </si>
  <si>
    <t>INS-720018</t>
  </si>
  <si>
    <t>трос сантехнический пружинонавитой 9 мм (20 м)  (6шт)</t>
  </si>
  <si>
    <t>936.56 руб.</t>
  </si>
  <si>
    <t>INS-720019</t>
  </si>
  <si>
    <t>трос сантехнический пружинонавитой 9 мм (25 м) (4шт)</t>
  </si>
  <si>
    <t>1 180.82 руб.</t>
  </si>
  <si>
    <t>INS-720020</t>
  </si>
  <si>
    <t>трос сантехнический пружинонавитой 13,5 мм (2,5 м) (10шт)</t>
  </si>
  <si>
    <t>359.64 руб.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</si>
  <si>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</si>
  <si>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</si>
  <si>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</si>
  <si>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</si>
  <si>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</si>
  <si>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</si>
  <si>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</si>
  <si>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</si>
  <si>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</si>
  <si>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</si>
  <si>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</si>
  <si>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</si>
  <si>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</si>
  <si>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</si>
  <si>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VLC-1313004</t>
  </si>
  <si>
    <t>VT.AC671.0.0607</t>
  </si>
  <si>
    <t>Ключ для сдвоенного ниппеля (1-1 1/4)</t>
  </si>
  <si>
    <t>1 233.00 руб.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</si>
  <si>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</si>
  <si>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</si>
  <si>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</si>
  <si>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</si>
  <si>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</si>
  <si>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</si>
  <si>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</si>
  <si>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</si>
  <si>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VLC-901072</t>
  </si>
  <si>
    <t>VT.AC671.0.0608</t>
  </si>
  <si>
    <t>Ключ для сдвоенного ниппеля (1*х 1 ½*)</t>
  </si>
  <si>
    <t>Ключи VIEIR</t>
  </si>
  <si>
    <t>INS-130001</t>
  </si>
  <si>
    <t>VER830</t>
  </si>
  <si>
    <t>Ключ для коллекторных соединителей (24mm-27mm)" VIEIR" (90/1шт)</t>
  </si>
  <si>
    <t>482.16 руб.</t>
  </si>
  <si>
    <t>VER-000214</t>
  </si>
  <si>
    <t>VER831</t>
  </si>
  <si>
    <t>Универсальный ступенчатый ключ с трещоткой(20/1шт)</t>
  </si>
  <si>
    <t>1 261.26 руб.</t>
  </si>
  <si>
    <t>Ключи Прочие</t>
  </si>
  <si>
    <t>SST-100118</t>
  </si>
  <si>
    <t>Универсальный ключ для "американки" под трещетку</t>
  </si>
  <si>
    <t>1 206.55 руб.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</si>
  <si>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</si>
  <si>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</si>
  <si>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</si>
  <si>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</si>
  <si>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</si>
  <si>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</si>
  <si>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</si>
  <si>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</si>
  <si>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</si>
  <si>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</si>
  <si>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</si>
  <si>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7 023.66 руб.</t>
  </si>
  <si>
    <t>INS-620002</t>
  </si>
  <si>
    <t>RP-51</t>
  </si>
  <si>
    <t>Ручной опрессовочный инструмент VR компакт (1/8шт)</t>
  </si>
  <si>
    <t>2 481.36 руб.</t>
  </si>
  <si>
    <t>INS-620003</t>
  </si>
  <si>
    <t>RP-53</t>
  </si>
  <si>
    <t>Ручной опрессовочный инструмент VR мини (1/10шт)</t>
  </si>
  <si>
    <t>1 209.81 руб.</t>
  </si>
  <si>
    <t>VER-001228</t>
  </si>
  <si>
    <t>VRP-60/3</t>
  </si>
  <si>
    <t>Электрический опрессовочный насос 250Вт (2/1шт)</t>
  </si>
  <si>
    <t>13 835.64 руб.</t>
  </si>
  <si>
    <t>VER-001229</t>
  </si>
  <si>
    <t>VRP-60/6</t>
  </si>
  <si>
    <t>Электрический опрессовочный насос 400Вт (2/1шт)</t>
  </si>
  <si>
    <t>21 986.79 руб.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</si>
  <si>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</si>
  <si>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</si>
  <si>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</si>
  <si>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</si>
  <si>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</si>
  <si>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</si>
  <si>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VLC-1311022</t>
  </si>
  <si>
    <t>VTm.394.M.160026</t>
  </si>
  <si>
    <t>Ножницы VALTEC до 26 мм (NEW) (1/40шт)</t>
  </si>
  <si>
    <t>692.00 руб.</t>
  </si>
  <si>
    <t>Ножницы для пластиковых труб VIEIR</t>
  </si>
  <si>
    <t>INS-310001</t>
  </si>
  <si>
    <t>VER807</t>
  </si>
  <si>
    <t>ножницы до 26мм в упаковке (1/60шт)</t>
  </si>
  <si>
    <t>248.43 руб.</t>
  </si>
  <si>
    <t>INS-310002</t>
  </si>
  <si>
    <t>VER805</t>
  </si>
  <si>
    <t>ножницы до 42мм усиленные КРАСНЫЕ  в упаковке (1/10шт)</t>
  </si>
  <si>
    <t>470.40 руб.</t>
  </si>
  <si>
    <t>INS-310003</t>
  </si>
  <si>
    <t>VER804</t>
  </si>
  <si>
    <t>ножницы большие до 63мм в упаковке (1/20шт)</t>
  </si>
  <si>
    <t>1 347.99 руб.</t>
  </si>
  <si>
    <t>INS-310004</t>
  </si>
  <si>
    <t>VER801</t>
  </si>
  <si>
    <t>ножницы большие до 75мм в упаковке (1/20шт)</t>
  </si>
  <si>
    <t>2 282.91 руб.</t>
  </si>
  <si>
    <t>INS-310006</t>
  </si>
  <si>
    <t>VER809</t>
  </si>
  <si>
    <t>ножницы до 42мм усиленные ЖЕЛТЫЕ  в упаковке (1/10шт)</t>
  </si>
  <si>
    <t>376.32 руб.</t>
  </si>
  <si>
    <t>INS-310007</t>
  </si>
  <si>
    <t>VER813</t>
  </si>
  <si>
    <t>ножницы до 63мм усиленные магогабаритные ОРАНЖ  в упаковке (1/10шт)</t>
  </si>
  <si>
    <t>1 043.70 руб.</t>
  </si>
  <si>
    <t>INS-310008</t>
  </si>
  <si>
    <t>VER812</t>
  </si>
  <si>
    <t>ножницы до 42мм усиленные ОРАНЖ  в упаковке (1/10шт)</t>
  </si>
  <si>
    <t>518.91 руб.</t>
  </si>
  <si>
    <t>INS-310011</t>
  </si>
  <si>
    <t>VER806</t>
  </si>
  <si>
    <t>ножницы до 42мм усиленные СИНИЕ  в упаковке (1/10шт)</t>
  </si>
  <si>
    <t>573.30 руб.</t>
  </si>
  <si>
    <t>INS-310012</t>
  </si>
  <si>
    <t>VER815</t>
  </si>
  <si>
    <t>ножницы до 42мм усиленные ЗЕЛЕНЫЕ  со съемным лезвием в упаковке (1/10шт)</t>
  </si>
  <si>
    <t>527.73 руб.</t>
  </si>
  <si>
    <t>INS-310013</t>
  </si>
  <si>
    <t>VER814</t>
  </si>
  <si>
    <t>Ножницы ОРАНЖЕВЫЕ со съёмным лезвием для пластиковых труб VIEIR   (50/1шт)</t>
  </si>
  <si>
    <t>540.96 руб.</t>
  </si>
  <si>
    <t>INS-310014</t>
  </si>
  <si>
    <t>VER816</t>
  </si>
  <si>
    <t>Ножницы до 32мм КРАСНЫЕ для пластиковых труб   VIEIR   (1/20шт)</t>
  </si>
  <si>
    <t>INS-310015</t>
  </si>
  <si>
    <t>VER817</t>
  </si>
  <si>
    <t>Ножницы до 32мм БЕЛЫЕ для пластиковых труб   VIEIR   (1/20шт)</t>
  </si>
  <si>
    <t>151.41 руб.</t>
  </si>
  <si>
    <t>INS-310016</t>
  </si>
  <si>
    <t>VER818</t>
  </si>
  <si>
    <t>Ножницы до 32мм СИНИЕ для пластиковых труб   VIEIR   (1/20шт)</t>
  </si>
  <si>
    <t>230.79 руб.</t>
  </si>
  <si>
    <t>VER-000213</t>
  </si>
  <si>
    <t>VER819</t>
  </si>
  <si>
    <t>Ножницы черно-зеленые для пластиковых труб  "VIEIR"  (50/10шт)</t>
  </si>
  <si>
    <t>411.60 руб.</t>
  </si>
  <si>
    <t>VER-000308</t>
  </si>
  <si>
    <t>VER820</t>
  </si>
  <si>
    <t>Ножницы ЧЕРНО-КРАСНЫЕ для пластиковых труб  "VIEIR"  (50/10шт)</t>
  </si>
  <si>
    <t>714.42 руб.</t>
  </si>
  <si>
    <t>VER-000799</t>
  </si>
  <si>
    <t>VER835</t>
  </si>
  <si>
    <t>Ножницы черно-зеленые для металлопластиковых труб (48/6шт)</t>
  </si>
  <si>
    <t>568.89 руб.</t>
  </si>
  <si>
    <t>VER-000986</t>
  </si>
  <si>
    <t>VER821</t>
  </si>
  <si>
    <t>Автоматический труборез по металлопластиковым и пластиковым трубам (60/12шт)</t>
  </si>
  <si>
    <t>514.50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</si>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</sst>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b7995f9f_96ee_11f0_a7c5_047c1617b143_fafd76d0_b70d_11f0_a7ef_047c1617b14324.jpeg"/><Relationship Id="rId25" Type="http://schemas.openxmlformats.org/officeDocument/2006/relationships/image" Target="../media/b7995fa1_96ee_11f0_a7c5_047c1617b143_fafd76d4_b70d_11f0_a7ef_047c1617b14325.jpeg"/><Relationship Id="rId26" Type="http://schemas.openxmlformats.org/officeDocument/2006/relationships/image" Target="../media/b7995fa3_96ee_11f0_a7c5_047c1617b143_fafd76d8_b70d_11f0_a7ef_047c1617b14326.jpeg"/><Relationship Id="rId27" Type="http://schemas.openxmlformats.org/officeDocument/2006/relationships/image" Target="../media/b7995fa5_96ee_11f0_a7c5_047c1617b143_fafd76dc_b70d_11f0_a7ef_047c1617b14327.jpeg"/><Relationship Id="rId28" Type="http://schemas.openxmlformats.org/officeDocument/2006/relationships/image" Target="../media/b7995fa7_96ee_11f0_a7c5_047c1617b143_fafd76e0_b70d_11f0_a7ef_047c1617b14328.jpeg"/><Relationship Id="rId29" Type="http://schemas.openxmlformats.org/officeDocument/2006/relationships/image" Target="../media/a0a45648_86a6_11e9_8101_003048fd731b_f51b3d30_281b_11ed_a30f_00259070b48729.jpeg"/><Relationship Id="rId30" Type="http://schemas.openxmlformats.org/officeDocument/2006/relationships/image" Target="../media/a0a4564c_86a6_11e9_8101_003048fd731b_f51b3d37_281b_11ed_a30f_00259070b48730.jpeg"/><Relationship Id="rId31" Type="http://schemas.openxmlformats.org/officeDocument/2006/relationships/image" Target="../media/a0a45650_86a6_11e9_8101_003048fd731b_f51b3d3e_281b_11ed_a30f_00259070b48731.jpeg"/><Relationship Id="rId32" Type="http://schemas.openxmlformats.org/officeDocument/2006/relationships/image" Target="../media/e825a812_3767_11ea_810f_003048fd731b_4396be12_0312_11ef_a5a4_047c1617b14332.jpeg"/><Relationship Id="rId33" Type="http://schemas.openxmlformats.org/officeDocument/2006/relationships/image" Target="../media/e825a816_3767_11ea_810f_003048fd731b_f51b3d3b_281b_11ed_a30f_00259070b48733.jpeg"/><Relationship Id="rId34" Type="http://schemas.openxmlformats.org/officeDocument/2006/relationships/image" Target="../media/e825a818_3767_11ea_810f_003048fd731b_4396be10_0312_11ef_a5a4_047c1617b14334.jpeg"/><Relationship Id="rId35" Type="http://schemas.openxmlformats.org/officeDocument/2006/relationships/image" Target="../media/6bbade7f_7c9e_11ea_8111_003048fd731b_f51b3d40_281b_11ed_a30f_00259070b48735.jpeg"/><Relationship Id="rId36" Type="http://schemas.openxmlformats.org/officeDocument/2006/relationships/image" Target="../media/394360e7_c40a_11ea_8158_003048fd731b_4396be14_0312_11ef_a5a4_047c1617b14336.jpeg"/><Relationship Id="rId37" Type="http://schemas.openxmlformats.org/officeDocument/2006/relationships/image" Target="../media/394360e9_c40a_11ea_8158_003048fd731b_4396be16_0312_11ef_a5a4_047c1617b14337.jpeg"/><Relationship Id="rId38" Type="http://schemas.openxmlformats.org/officeDocument/2006/relationships/image" Target="../media/5ead0d43_a0be_11ea_812a_003048fd731b_f51b3d46_281b_11ed_a30f_00259070b48738.jpeg"/><Relationship Id="rId39" Type="http://schemas.openxmlformats.org/officeDocument/2006/relationships/image" Target="../media/1fcb3156_5f91_11eb_822d_003048fd731b_f51b3d42_281b_11ed_a30f_00259070b48739.jpeg"/><Relationship Id="rId40" Type="http://schemas.openxmlformats.org/officeDocument/2006/relationships/image" Target="../media/1fcb3158_5f91_11eb_822d_003048fd731b_f51b3d44_281b_11ed_a30f_00259070b48740.jpeg"/><Relationship Id="rId41" Type="http://schemas.openxmlformats.org/officeDocument/2006/relationships/image" Target="../media/1fcb315a_5f91_11eb_822d_003048fd731b_f51b3d39_281b_11ed_a30f_00259070b48741.jpeg"/><Relationship Id="rId42" Type="http://schemas.openxmlformats.org/officeDocument/2006/relationships/image" Target="../media/1fcb315e_5f91_11eb_822d_003048fd731b_4396be18_0312_11ef_a5a4_047c1617b14342.jpeg"/><Relationship Id="rId43" Type="http://schemas.openxmlformats.org/officeDocument/2006/relationships/image" Target="../media/a2f573f9_c27f_11ee_a54c_047c1617b143_4396bf79_0312_11ef_a5a4_047c1617b14343.png"/><Relationship Id="rId44" Type="http://schemas.openxmlformats.org/officeDocument/2006/relationships/image" Target="../media/a0a45657_86a6_11e9_8101_003048fd731b_5352f055_57f4_11ea_810f_003048fd731b44.jpeg"/><Relationship Id="rId45" Type="http://schemas.openxmlformats.org/officeDocument/2006/relationships/image" Target="../media/a0a45669_86a6_11e9_8101_003048fd731b_5352f05e_57f4_11ea_810f_003048fd731b45.jpeg"/><Relationship Id="rId46" Type="http://schemas.openxmlformats.org/officeDocument/2006/relationships/image" Target="../media/a0a4566b_86a6_11e9_8101_003048fd731b_5352f05f_57f4_11ea_810f_003048fd731b46.jpeg"/><Relationship Id="rId47" Type="http://schemas.openxmlformats.org/officeDocument/2006/relationships/image" Target="../media/a0a4566d_86a6_11e9_8101_003048fd731b_5352f060_57f4_11ea_810f_003048fd731b47.jpeg"/><Relationship Id="rId48" Type="http://schemas.openxmlformats.org/officeDocument/2006/relationships/image" Target="../media/a0a4566f_86a6_11e9_8101_003048fd731b_5352f061_57f4_11ea_810f_003048fd731b48.jpeg"/><Relationship Id="rId49" Type="http://schemas.openxmlformats.org/officeDocument/2006/relationships/image" Target="../media/a0a45671_86a6_11e9_8101_003048fd731b_5352f062_57f4_11ea_810f_003048fd731b49.jpeg"/><Relationship Id="rId50" Type="http://schemas.openxmlformats.org/officeDocument/2006/relationships/image" Target="../media/a0a45673_86a6_11e9_8101_003048fd731b_5352f063_57f4_11ea_810f_003048fd731b50.jpeg"/><Relationship Id="rId51" Type="http://schemas.openxmlformats.org/officeDocument/2006/relationships/image" Target="../media/a0a45675_86a6_11e9_8101_003048fd731b_5352f064_57f4_11ea_810f_003048fd731b51.jpeg"/><Relationship Id="rId52" Type="http://schemas.openxmlformats.org/officeDocument/2006/relationships/image" Target="../media/a0a45677_86a6_11e9_8101_003048fd731b_5352f065_57f4_11ea_810f_003048fd731b52.jpeg"/><Relationship Id="rId53" Type="http://schemas.openxmlformats.org/officeDocument/2006/relationships/image" Target="../media/a0a45679_86a6_11e9_8101_003048fd731b_5352f05d_57f4_11ea_810f_003048fd731b53.jpeg"/><Relationship Id="rId54" Type="http://schemas.openxmlformats.org/officeDocument/2006/relationships/image" Target="../media/bde62662_091f_11eb_81b8_003048fd731b_f51b3d48_281b_11ed_a30f_00259070b48754.jpeg"/><Relationship Id="rId55" Type="http://schemas.openxmlformats.org/officeDocument/2006/relationships/image" Target="../media/54e1daa0_3459_11ef_a5e4_047c1617b143_4e2a73f0_fcc7_11ef_a6ef_047c1617b14355.jpeg"/><Relationship Id="rId56" Type="http://schemas.openxmlformats.org/officeDocument/2006/relationships/image" Target="../media/a0a456b9_86a6_11e9_8101_003048fd731b_f51b3dc8_281b_11ed_a30f_00259070b48756.jpeg"/><Relationship Id="rId57" Type="http://schemas.openxmlformats.org/officeDocument/2006/relationships/image" Target="../media/a0a456bd_86a6_11e9_8101_003048fd731b_f51b3dce_281b_11ed_a30f_00259070b48757.jpeg"/><Relationship Id="rId58" Type="http://schemas.openxmlformats.org/officeDocument/2006/relationships/image" Target="../media/a0a456c1_86a6_11e9_8101_003048fd731b_f51b3dd4_281b_11ed_a30f_00259070b48758.jpeg"/><Relationship Id="rId59" Type="http://schemas.openxmlformats.org/officeDocument/2006/relationships/image" Target="../media/a0a456c5_86a6_11e9_8101_003048fd731b_f51b3dda_281b_11ed_a30f_00259070b48759.jpeg"/><Relationship Id="rId60" Type="http://schemas.openxmlformats.org/officeDocument/2006/relationships/image" Target="../media/a0a456c9_86a6_11e9_8101_003048fd731b_f51b3de0_281b_11ed_a30f_00259070b48760.jpeg"/><Relationship Id="rId61" Type="http://schemas.openxmlformats.org/officeDocument/2006/relationships/image" Target="../media/a0a456cd_86a6_11e9_8101_003048fd731b_f51b3de7_281b_11ed_a30f_00259070b48761.jpeg"/><Relationship Id="rId62" Type="http://schemas.openxmlformats.org/officeDocument/2006/relationships/image" Target="../media/a0a456d1_86a6_11e9_8101_003048fd731b_f51b3dee_281b_11ed_a30f_00259070b48762.jpeg"/><Relationship Id="rId63" Type="http://schemas.openxmlformats.org/officeDocument/2006/relationships/image" Target="../media/a0a456d3_86a6_11e9_8101_003048fd731b_f51b3db5_281b_11ed_a30f_00259070b48763.jpeg"/><Relationship Id="rId64" Type="http://schemas.openxmlformats.org/officeDocument/2006/relationships/image" Target="../media/a0a456d7_86a6_11e9_8101_003048fd731b_f51b3dc1_281b_11ed_a30f_00259070b48764.jpeg"/><Relationship Id="rId65" Type="http://schemas.openxmlformats.org/officeDocument/2006/relationships/image" Target="../media/a0a456db_86a6_11e9_8101_003048fd731b_f51b3d53_281b_11ed_a30f_00259070b48765.jpeg"/><Relationship Id="rId66" Type="http://schemas.openxmlformats.org/officeDocument/2006/relationships/image" Target="../media/a0a456df_86a6_11e9_8101_003048fd731b_f51b3d5a_281b_11ed_a30f_00259070b48766.jpeg"/><Relationship Id="rId67" Type="http://schemas.openxmlformats.org/officeDocument/2006/relationships/image" Target="../media/a0a456e3_86a6_11e9_8101_003048fd731b_f51b3d61_281b_11ed_a30f_00259070b48767.jpeg"/><Relationship Id="rId68" Type="http://schemas.openxmlformats.org/officeDocument/2006/relationships/image" Target="../media/a0a456e7_86a6_11e9_8101_003048fd731b_f51b3d68_281b_11ed_a30f_00259070b48768.jpeg"/><Relationship Id="rId69" Type="http://schemas.openxmlformats.org/officeDocument/2006/relationships/image" Target="../media/a0a456eb_86a6_11e9_8101_003048fd731b_f51b3d6f_281b_11ed_a30f_00259070b48769.jpeg"/><Relationship Id="rId70" Type="http://schemas.openxmlformats.org/officeDocument/2006/relationships/image" Target="../media/a0a456ef_86a6_11e9_8101_003048fd731b_634a43b7_f953_11e9_810b_003048fd731b70.jpeg"/><Relationship Id="rId71" Type="http://schemas.openxmlformats.org/officeDocument/2006/relationships/image" Target="../media/a0a456f2_86a6_11e9_8101_003048fd731b_f51b3dbb_281b_11ed_a30f_00259070b48771.jpeg"/><Relationship Id="rId72" Type="http://schemas.openxmlformats.org/officeDocument/2006/relationships/image" Target="../media/a0a456f6_86a6_11e9_8101_003048fd731b_f51b3d76_281b_11ed_a30f_00259070b48772.jpeg"/><Relationship Id="rId73" Type="http://schemas.openxmlformats.org/officeDocument/2006/relationships/image" Target="../media/a0a456fa_86a6_11e9_8101_003048fd731b_f51b3d7d_281b_11ed_a30f_00259070b48773.jpeg"/><Relationship Id="rId74" Type="http://schemas.openxmlformats.org/officeDocument/2006/relationships/image" Target="../media/a0a456fe_86a6_11e9_8101_003048fd731b_f51b3d84_281b_11ed_a30f_00259070b48774.jpeg"/><Relationship Id="rId75" Type="http://schemas.openxmlformats.org/officeDocument/2006/relationships/image" Target="../media/a0a45702_86a6_11e9_8101_003048fd731b_f51b3d8b_281b_11ed_a30f_00259070b48775.jpeg"/><Relationship Id="rId76" Type="http://schemas.openxmlformats.org/officeDocument/2006/relationships/image" Target="../media/a0a4570d_86a6_11e9_8101_003048fd731b_f51b3dae_281b_11ed_a30f_00259070b48776.jpeg"/><Relationship Id="rId77" Type="http://schemas.openxmlformats.org/officeDocument/2006/relationships/image" Target="../media/6d083a1b_3466_11eb_81f3_003048fd731b_f51b3d92_281b_11ed_a30f_00259070b48777.jpeg"/><Relationship Id="rId78" Type="http://schemas.openxmlformats.org/officeDocument/2006/relationships/image" Target="../media/6d083a1d_3466_11eb_81f3_003048fd731b_f51b3d99_281b_11ed_a30f_00259070b48778.jpeg"/><Relationship Id="rId79" Type="http://schemas.openxmlformats.org/officeDocument/2006/relationships/image" Target="../media/6d083a1f_3466_11eb_81f3_003048fd731b_f51b3da0_281b_11ed_a30f_00259070b48779.jpeg"/><Relationship Id="rId80" Type="http://schemas.openxmlformats.org/officeDocument/2006/relationships/image" Target="../media/6d083a21_3466_11eb_81f3_003048fd731b_f51b3da7_281b_11ed_a30f_00259070b48780.jpeg"/><Relationship Id="rId81" Type="http://schemas.openxmlformats.org/officeDocument/2006/relationships/image" Target="../media/7571ec67_f891_11ee_a597_047c1617b143_4b3c1cf3_5a46_11f0_a775_047c1617b14381.jpeg"/><Relationship Id="rId82" Type="http://schemas.openxmlformats.org/officeDocument/2006/relationships/image" Target="../media/a7413d82_86a6_11e9_8101_003048fd731b_f51b3d4d_281b_11ed_a30f_00259070b48782.jpeg"/><Relationship Id="rId83" Type="http://schemas.openxmlformats.org/officeDocument/2006/relationships/image" Target="../media/49bb2e98_68f5_11ea_8111_003048fd731b_f51b3d4b_281b_11ed_a30f_00259070b48783.jpeg"/><Relationship Id="rId84" Type="http://schemas.openxmlformats.org/officeDocument/2006/relationships/image" Target="../media/49bb2e9a_68f5_11ea_8111_003048fd731b_f51b3d4e_281b_11ed_a30f_00259070b48784.jpeg"/><Relationship Id="rId85" Type="http://schemas.openxmlformats.org/officeDocument/2006/relationships/image" Target="../media/1fcb31da_5f91_11eb_822d_003048fd731b_f51b3d49_281b_11ed_a30f_00259070b48785.jpeg"/><Relationship Id="rId86" Type="http://schemas.openxmlformats.org/officeDocument/2006/relationships/image" Target="../media/1fcb31dc_5f91_11eb_822d_003048fd731b_f51b3d4a_281b_11ed_a30f_00259070b48786.jpeg"/><Relationship Id="rId87" Type="http://schemas.openxmlformats.org/officeDocument/2006/relationships/image" Target="../media/0b44dd51_0c78_11ec_8321_003048fd731b_f51b3d4f_281b_11ed_a30f_00259070b48787.jpeg"/><Relationship Id="rId88" Type="http://schemas.openxmlformats.org/officeDocument/2006/relationships/image" Target="../media/394360e1_c40a_11ea_8158_003048fd731b_f51b3d52_281b_11ed_a30f_00259070b48788.jpeg"/><Relationship Id="rId89" Type="http://schemas.openxmlformats.org/officeDocument/2006/relationships/image" Target="../media/bde62664_091f_11eb_81b8_003048fd731b_fb76173d_281b_11ed_a30f_00259070b48789.jpeg"/><Relationship Id="rId90" Type="http://schemas.openxmlformats.org/officeDocument/2006/relationships/image" Target="../media/3e84726a_afd7_11ef_a68d_047c1617b143_21d4f59b_793a_11f0_a79f_047c1617b14390.jpeg"/><Relationship Id="rId91" Type="http://schemas.openxmlformats.org/officeDocument/2006/relationships/image" Target="../media/3e84726c_afd7_11ef_a68d_047c1617b143_21d4f59d_793a_11f0_a79f_047c1617b14391.jpeg"/><Relationship Id="rId92" Type="http://schemas.openxmlformats.org/officeDocument/2006/relationships/image" Target="../media/3e84726e_afd7_11ef_a68d_047c1617b143_d922862a_f1db_11ef_a6e1_047c1617b14392.jpeg"/><Relationship Id="rId93" Type="http://schemas.openxmlformats.org/officeDocument/2006/relationships/image" Target="../media/3e847270_afd7_11ef_a68d_047c1617b143_d922862c_f1db_11ef_a6e1_047c1617b14393.jpeg"/><Relationship Id="rId94" Type="http://schemas.openxmlformats.org/officeDocument/2006/relationships/image" Target="../media/b44e4292_245f_11f0_a725_047c1617b143_26859875_34da_11f0_a73b_047c1617b14394.jpeg"/><Relationship Id="rId95" Type="http://schemas.openxmlformats.org/officeDocument/2006/relationships/image" Target="../media/b44e4294_245f_11f0_a725_047c1617b143_26859877_34da_11f0_a73b_047c1617b14395.jpeg"/><Relationship Id="rId96" Type="http://schemas.openxmlformats.org/officeDocument/2006/relationships/image" Target="../media/21180571_ce2b_11f0_a80d_047c1617b143_ab7d8ffb_d05b_11f0_a810_047c1617b14396.jpeg"/><Relationship Id="rId97" Type="http://schemas.openxmlformats.org/officeDocument/2006/relationships/image" Target="../media/49bb2e9c_68f5_11ea_8111_003048fd731b_f51b3e19_281b_11ed_a30f_00259070b48797.jpeg"/><Relationship Id="rId98" Type="http://schemas.openxmlformats.org/officeDocument/2006/relationships/image" Target="../media/49bb2e9e_68f5_11ea_8111_003048fd731b_f51b3e1a_281b_11ed_a30f_00259070b48798.jpeg"/><Relationship Id="rId99" Type="http://schemas.openxmlformats.org/officeDocument/2006/relationships/image" Target="../media/49bb2ea0_68f5_11ea_8111_003048fd731b_f51b3e1c_281b_11ed_a30f_00259070b48799.jpeg"/><Relationship Id="rId100" Type="http://schemas.openxmlformats.org/officeDocument/2006/relationships/image" Target="../media/49bb2ea2_68f5_11ea_8111_003048fd731b_f51b3e23_281b_11ed_a30f_00259070b487100.jpeg"/><Relationship Id="rId101" Type="http://schemas.openxmlformats.org/officeDocument/2006/relationships/image" Target="../media/49bb2ea4_68f5_11ea_8111_003048fd731b_f51b3e10_281b_11ed_a30f_00259070b487101.jpeg"/><Relationship Id="rId102" Type="http://schemas.openxmlformats.org/officeDocument/2006/relationships/image" Target="../media/49bb2ea6_68f5_11ea_8111_003048fd731b_f51b3e11_281b_11ed_a30f_00259070b487102.jpeg"/><Relationship Id="rId103" Type="http://schemas.openxmlformats.org/officeDocument/2006/relationships/image" Target="../media/49bb2ea8_68f5_11ea_8111_003048fd731b_f51b3e12_281b_11ed_a30f_00259070b487103.jpeg"/><Relationship Id="rId104" Type="http://schemas.openxmlformats.org/officeDocument/2006/relationships/image" Target="../media/49bb2eaa_68f5_11ea_8111_003048fd731b_f51b3e13_281b_11ed_a30f_00259070b487104.jpeg"/><Relationship Id="rId105" Type="http://schemas.openxmlformats.org/officeDocument/2006/relationships/image" Target="../media/49bb2eac_68f5_11ea_8111_003048fd731b_f51b3e14_281b_11ed_a30f_00259070b487105.jpeg"/><Relationship Id="rId106" Type="http://schemas.openxmlformats.org/officeDocument/2006/relationships/image" Target="../media/49bb2eae_68f5_11ea_8111_003048fd731b_f51b3e15_281b_11ed_a30f_00259070b487106.jpeg"/><Relationship Id="rId107" Type="http://schemas.openxmlformats.org/officeDocument/2006/relationships/image" Target="../media/49bb2eb0_68f5_11ea_8111_003048fd731b_f51b3e16_281b_11ed_a30f_00259070b487107.jpeg"/><Relationship Id="rId108" Type="http://schemas.openxmlformats.org/officeDocument/2006/relationships/image" Target="../media/49bb2eb2_68f5_11ea_8111_003048fd731b_f51b3e17_281b_11ed_a30f_00259070b487108.jpeg"/><Relationship Id="rId109" Type="http://schemas.openxmlformats.org/officeDocument/2006/relationships/image" Target="../media/05c9d069_77eb_11ea_8111_003048fd731b_f51b3e18_281b_11ed_a30f_00259070b487109.jpeg"/><Relationship Id="rId110" Type="http://schemas.openxmlformats.org/officeDocument/2006/relationships/image" Target="../media/394360e3_c40a_11ea_8158_003048fd731b_4396bdf3_0312_11ef_a5a4_047c1617b143110.jpeg"/><Relationship Id="rId111" Type="http://schemas.openxmlformats.org/officeDocument/2006/relationships/image" Target="../media/394360e5_c40a_11ea_8158_003048fd731b_4396bdf5_0312_11ef_a5a4_047c1617b143111.jpeg"/><Relationship Id="rId112" Type="http://schemas.openxmlformats.org/officeDocument/2006/relationships/image" Target="../media/1fcb3152_5f91_11eb_822d_003048fd731b_4396bdf9_0312_11ef_a5a4_047c1617b143112.jpeg"/><Relationship Id="rId113" Type="http://schemas.openxmlformats.org/officeDocument/2006/relationships/image" Target="../media/c1475c52_799b_11eb_8253_003048fd731b_4396bded_0312_11ef_a5a4_047c1617b143113.jpeg"/><Relationship Id="rId114" Type="http://schemas.openxmlformats.org/officeDocument/2006/relationships/image" Target="../media/c1475c54_799b_11eb_8253_003048fd731b_4396bdee_0312_11ef_a5a4_047c1617b143114.jpeg"/><Relationship Id="rId115" Type="http://schemas.openxmlformats.org/officeDocument/2006/relationships/image" Target="../media/c1475c56_799b_11eb_8253_003048fd731b_4396bdef_0312_11ef_a5a4_047c1617b143115.jpeg"/><Relationship Id="rId116" Type="http://schemas.openxmlformats.org/officeDocument/2006/relationships/image" Target="../media/c1475c58_799b_11eb_8253_003048fd731b_4396bdf0_0312_11ef_a5a4_047c1617b143116.jpeg"/><Relationship Id="rId117" Type="http://schemas.openxmlformats.org/officeDocument/2006/relationships/image" Target="../media/2d78e12f_dbed_11ec_a2a4_00259070b487_4396bdf1_0312_11ef_a5a4_047c1617b143117.jpeg"/><Relationship Id="rId118" Type="http://schemas.openxmlformats.org/officeDocument/2006/relationships/image" Target="../media/be281ca6_f776_11ee_a595_047c1617b143_4396bf87_0312_11ef_a5a4_047c1617b143118.png"/><Relationship Id="rId119" Type="http://schemas.openxmlformats.org/officeDocument/2006/relationships/image" Target="../media/fa083bd1_526f_11ef_a60b_047c1617b143_14e1e1d4_f93d_11ef_a6ea_047c1617b143119.jpeg"/><Relationship Id="rId120" Type="http://schemas.openxmlformats.org/officeDocument/2006/relationships/image" Target="../media/fa083bd3_526f_11ef_a60b_047c1617b143_14e1e1d7_f93d_11ef_a6ea_047c1617b143120.jpeg"/><Relationship Id="rId121" Type="http://schemas.openxmlformats.org/officeDocument/2006/relationships/image" Target="../media/fa083bd5_526f_11ef_a60b_047c1617b143_14e1e1d9_f93d_11ef_a6ea_047c1617b143121.jpeg"/><Relationship Id="rId122" Type="http://schemas.openxmlformats.org/officeDocument/2006/relationships/image" Target="../media/fa083bd7_526f_11ef_a60b_047c1617b143_14e1e1d2_f93d_11ef_a6ea_047c1617b143122.jpeg"/><Relationship Id="rId123" Type="http://schemas.openxmlformats.org/officeDocument/2006/relationships/image" Target="../media/fa083bd9_526f_11ef_a60b_047c1617b143_14e1e1cd_f93d_11ef_a6ea_047c1617b143123.jpeg"/><Relationship Id="rId124" Type="http://schemas.openxmlformats.org/officeDocument/2006/relationships/image" Target="../media/fa083bdb_526f_11ef_a60b_047c1617b143_14e1e1cf_f93d_11ef_a6ea_047c1617b143124.jpeg"/><Relationship Id="rId125" Type="http://schemas.openxmlformats.org/officeDocument/2006/relationships/image" Target="../media/b44e42c8_245f_11f0_a725_047c1617b143_2685988a_34da_11f0_a73b_047c1617b143125.jpeg"/><Relationship Id="rId126" Type="http://schemas.openxmlformats.org/officeDocument/2006/relationships/image" Target="../media/e04e50ab_77ea_11ea_8111_003048fd731b_7d28a381_7d94_11ea_8111_003048fd731b126.jpeg"/><Relationship Id="rId127" Type="http://schemas.openxmlformats.org/officeDocument/2006/relationships/image" Target="../media/e04e50ad_77ea_11ea_8111_003048fd731b_7d28a382_7d94_11ea_8111_003048fd731b127.jpeg"/><Relationship Id="rId128" Type="http://schemas.openxmlformats.org/officeDocument/2006/relationships/image" Target="../media/6d083a2b_3466_11eb_81f3_003048fd731b_f51b3e02_281b_11ed_a30f_00259070b487128.jpeg"/><Relationship Id="rId129" Type="http://schemas.openxmlformats.org/officeDocument/2006/relationships/image" Target="../media/d83ddbeb_92b8_11ed_a3b9_047c1617b143_4396bde8_0312_11ef_a5a4_047c1617b143129.jpeg"/><Relationship Id="rId130" Type="http://schemas.openxmlformats.org/officeDocument/2006/relationships/image" Target="../media/7571ec69_f891_11ee_a597_047c1617b143_579e2292_5a46_11f0_a775_047c1617b143130.jpeg"/><Relationship Id="rId131" Type="http://schemas.openxmlformats.org/officeDocument/2006/relationships/image" Target="../media/7571ec6b_f891_11ee_a597_047c1617b143_85119bde_fcc8_11ef_a6ef_047c1617b143131.jpeg"/><Relationship Id="rId132" Type="http://schemas.openxmlformats.org/officeDocument/2006/relationships/image" Target="../media/145c89a2_551c_11f0_a76e_047c1617b143_0a6f3a0e_310d_11f1_a89b_047c1617b143132.jpeg"/><Relationship Id="rId133" Type="http://schemas.openxmlformats.org/officeDocument/2006/relationships/image" Target="../media/65637d4c_0b65_11ec_831e_003048fd731b_f51b3e09_281b_11ed_a30f_00259070b487133.jpeg"/><Relationship Id="rId134" Type="http://schemas.openxmlformats.org/officeDocument/2006/relationships/image" Target="../media/a7413da0_86a6_11e9_8101_003048fd731b_fb761747_281b_11ed_a30f_00259070b487134.jpeg"/><Relationship Id="rId135" Type="http://schemas.openxmlformats.org/officeDocument/2006/relationships/image" Target="../media/a7413da2_86a6_11e9_8101_003048fd731b_fb76174e_281b_11ed_a30f_00259070b487135.jpeg"/><Relationship Id="rId136" Type="http://schemas.openxmlformats.org/officeDocument/2006/relationships/image" Target="../media/a7413da4_86a6_11e9_8101_003048fd731b_fb761755_281b_11ed_a30f_00259070b487136.jpeg"/><Relationship Id="rId137" Type="http://schemas.openxmlformats.org/officeDocument/2006/relationships/image" Target="../media/a7413da6_86a6_11e9_8101_003048fd731b_fb76175c_281b_11ed_a30f_00259070b487137.jpeg"/><Relationship Id="rId138" Type="http://schemas.openxmlformats.org/officeDocument/2006/relationships/image" Target="../media/a7413da8_86a6_11e9_8101_003048fd731b_fb761763_281b_11ed_a30f_00259070b487138.jpeg"/><Relationship Id="rId139" Type="http://schemas.openxmlformats.org/officeDocument/2006/relationships/image" Target="../media/a7413daa_86a6_11e9_8101_003048fd731b_fb761778_281b_11ed_a30f_00259070b487139.jpeg"/><Relationship Id="rId140" Type="http://schemas.openxmlformats.org/officeDocument/2006/relationships/image" Target="../media/a7413dac_86a6_11e9_8101_003048fd731b_fb761786_281b_11ed_a30f_00259070b487140.jpeg"/><Relationship Id="rId141" Type="http://schemas.openxmlformats.org/officeDocument/2006/relationships/image" Target="../media/a7413dae_86a6_11e9_8101_003048fd731b_fb76178d_281b_11ed_a30f_00259070b487141.jpeg"/><Relationship Id="rId142" Type="http://schemas.openxmlformats.org/officeDocument/2006/relationships/image" Target="../media/a7413db0_86a6_11e9_8101_003048fd731b_fb761794_281b_11ed_a30f_00259070b487142.jpeg"/><Relationship Id="rId143" Type="http://schemas.openxmlformats.org/officeDocument/2006/relationships/image" Target="../media/a7413db4_86a6_11e9_8101_003048fd731b_fb7617da_281b_11ed_a30f_00259070b487143.jpeg"/><Relationship Id="rId144" Type="http://schemas.openxmlformats.org/officeDocument/2006/relationships/image" Target="../media/a7413db6_86a6_11e9_8101_003048fd731b_fb7617e1_281b_11ed_a30f_00259070b487144.jpeg"/><Relationship Id="rId145" Type="http://schemas.openxmlformats.org/officeDocument/2006/relationships/image" Target="../media/a7413db8_86a6_11e9_8101_003048fd731b_fb7617ef_281b_11ed_a30f_00259070b487145.jpeg"/><Relationship Id="rId146" Type="http://schemas.openxmlformats.org/officeDocument/2006/relationships/image" Target="../media/a7413dba_86a6_11e9_8101_003048fd731b_fb7617f6_281b_11ed_a30f_00259070b487146.jpeg"/><Relationship Id="rId147" Type="http://schemas.openxmlformats.org/officeDocument/2006/relationships/image" Target="../media/a7413dbd_86a6_11e9_8101_003048fd731b_fb7617fd_281b_11ed_a30f_00259070b487147.jpeg"/><Relationship Id="rId148" Type="http://schemas.openxmlformats.org/officeDocument/2006/relationships/image" Target="../media/a7413dbf_86a6_11e9_8101_003048fd731b_fb761804_281b_11ed_a30f_00259070b487148.jpeg"/><Relationship Id="rId149" Type="http://schemas.openxmlformats.org/officeDocument/2006/relationships/image" Target="../media/4687ac57_ffbc_11e9_810b_003048fd731b_fb76177f_281b_11ed_a30f_00259070b487149.jpeg"/><Relationship Id="rId150" Type="http://schemas.openxmlformats.org/officeDocument/2006/relationships/image" Target="../media/4687ac53_ffbc_11e9_810b_003048fd731b_fb76176a_281b_11ed_a30f_00259070b487150.jpeg"/><Relationship Id="rId151" Type="http://schemas.openxmlformats.org/officeDocument/2006/relationships/image" Target="../media/4687ac55_ffbc_11e9_810b_003048fd731b_fb761771_281b_11ed_a30f_00259070b487151.jpeg"/><Relationship Id="rId152" Type="http://schemas.openxmlformats.org/officeDocument/2006/relationships/image" Target="../media/d981dabf_77ea_11ea_8111_003048fd731b_fb761745_281b_11ed_a30f_00259070b487152.jpeg"/><Relationship Id="rId153" Type="http://schemas.openxmlformats.org/officeDocument/2006/relationships/image" Target="../media/e04e509f_77ea_11ea_8111_003048fd731b_fb76179b_281b_11ed_a30f_00259070b487153.jpeg"/><Relationship Id="rId154" Type="http://schemas.openxmlformats.org/officeDocument/2006/relationships/image" Target="../media/e04e50a1_77ea_11ea_8111_003048fd731b_fb7617a2_281b_11ed_a30f_00259070b487154.jpeg"/><Relationship Id="rId155" Type="http://schemas.openxmlformats.org/officeDocument/2006/relationships/image" Target="../media/e04e50a3_77ea_11ea_8111_003048fd731b_fb7617a9_281b_11ed_a30f_00259070b487155.jpeg"/><Relationship Id="rId156" Type="http://schemas.openxmlformats.org/officeDocument/2006/relationships/image" Target="../media/e04e50a5_77ea_11ea_8111_003048fd731b_fb7617b0_281b_11ed_a30f_00259070b487156.jpeg"/><Relationship Id="rId157" Type="http://schemas.openxmlformats.org/officeDocument/2006/relationships/image" Target="../media/e04e50a7_77ea_11ea_8111_003048fd731b_fb7617b7_281b_11ed_a30f_00259070b487157.jpeg"/><Relationship Id="rId158" Type="http://schemas.openxmlformats.org/officeDocument/2006/relationships/image" Target="../media/e04e50a9_77ea_11ea_8111_003048fd731b_fb7617be_281b_11ed_a30f_00259070b487158.jpeg"/><Relationship Id="rId159" Type="http://schemas.openxmlformats.org/officeDocument/2006/relationships/image" Target="../media/6d083a25_3466_11eb_81f3_003048fd731b_fb7617c5_281b_11ed_a30f_00259070b487159.jpeg"/><Relationship Id="rId160" Type="http://schemas.openxmlformats.org/officeDocument/2006/relationships/image" Target="../media/6d083a27_3466_11eb_81f3_003048fd731b_a26f33cd_7c1e_11f0_a7a3_047c1617b143160.png"/><Relationship Id="rId161" Type="http://schemas.openxmlformats.org/officeDocument/2006/relationships/image" Target="../media/6d083a29_3466_11eb_81f3_003048fd731b_a26f33d1_7c1e_11f0_a7a3_047c1617b143161.png"/><Relationship Id="rId162" Type="http://schemas.openxmlformats.org/officeDocument/2006/relationships/image" Target="../media/02a66c34_db0d_11ec_a2a2_00259070b487_4396be00_0312_11ef_a5a4_047c1617b143162.jpeg"/><Relationship Id="rId163" Type="http://schemas.openxmlformats.org/officeDocument/2006/relationships/image" Target="../media/b8435c6a_55c2_11ed_a35f_047c1617b143_4396be09_0312_11ef_a5a4_047c1617b143163.jpeg"/><Relationship Id="rId164" Type="http://schemas.openxmlformats.org/officeDocument/2006/relationships/image" Target="../media/b8435c6c_55c2_11ed_a35f_047c1617b143_4396be05_0312_11ef_a5a4_047c1617b143164.jpeg"/><Relationship Id="rId165" Type="http://schemas.openxmlformats.org/officeDocument/2006/relationships/image" Target="../media/75c1f4ab_c7a6_11ed_a3fe_047c1617b143_4396be3d_0312_11ef_a5a4_047c1617b143165.jpeg"/><Relationship Id="rId166" Type="http://schemas.openxmlformats.org/officeDocument/2006/relationships/image" Target="../media/0ef53f5f_9e75_11ef_a670_047c1617b143_21d4f598_793a_11f0_a79f_047c1617b143166.jpeg"/><Relationship Id="rId167" Type="http://schemas.openxmlformats.org/officeDocument/2006/relationships/image" Target="../media/0ef53f61_9e75_11ef_a670_047c1617b143_21d4f599_793a_11f0_a79f_047c1617b143167.jpeg"/><Relationship Id="rId168" Type="http://schemas.openxmlformats.org/officeDocument/2006/relationships/image" Target="../media/af385872_ce99_11ef_a6b4_047c1617b143_21d4f595_793a_11f0_a79f_047c1617b143168.jpeg"/><Relationship Id="rId169" Type="http://schemas.openxmlformats.org/officeDocument/2006/relationships/image" Target="../media/9bfb106b_78e1_11f0_a79f_047c1617b143_8557692d_7c1e_11f0_a7a3_047c1617b143169.jpeg"/><Relationship Id="rId170" Type="http://schemas.openxmlformats.org/officeDocument/2006/relationships/image" Target="../media/9bfb106d_78e1_11f0_a79f_047c1617b143_a26f33c5_7c1e_11f0_a7a3_047c1617b143170.png"/><Relationship Id="rId171" Type="http://schemas.openxmlformats.org/officeDocument/2006/relationships/image" Target="../media/f7c1cd7b_7932_11f0_a79f_047c1617b143_a26f33c9_7c1e_11f0_a7a3_047c1617b143171.png"/><Relationship Id="rId172" Type="http://schemas.openxmlformats.org/officeDocument/2006/relationships/image" Target="../media/04d7bce1_b9bb_11f0_a7f3_047c1617b143_cc52d995_c375_11f0_a800_047c1617b143172.jpeg"/><Relationship Id="rId173" Type="http://schemas.openxmlformats.org/officeDocument/2006/relationships/image" Target="../media/65637d4a_0b65_11ec_831e_003048fd731b_4396be01_0312_11ef_a5a4_047c1617b143173.jpeg"/><Relationship Id="rId174" Type="http://schemas.openxmlformats.org/officeDocument/2006/relationships/image" Target="../media/a7413dc5_86a6_11e9_8101_003048fd731b_0291d946_0d22_11ea_810d_003048fd731b174.jpeg"/><Relationship Id="rId175" Type="http://schemas.openxmlformats.org/officeDocument/2006/relationships/image" Target="../media/6bbade81_7c9e_11ea_8111_003048fd731b_fb76173e_281b_11ed_a30f_00259070b487175.jpeg"/><Relationship Id="rId176" Type="http://schemas.openxmlformats.org/officeDocument/2006/relationships/image" Target="../media/bde62666_091f_11eb_81b8_003048fd731b_fb76173f_281b_11ed_a30f_00259070b487176.jpeg"/><Relationship Id="rId177" Type="http://schemas.openxmlformats.org/officeDocument/2006/relationships/image" Target="../media/bde62668_091f_11eb_81b8_003048fd731b_4396be41_0312_11ef_a5a4_047c1617b143177.jpeg"/><Relationship Id="rId178" Type="http://schemas.openxmlformats.org/officeDocument/2006/relationships/image" Target="../media/bde6266a_091f_11eb_81b8_003048fd731b_4396be43_0312_11ef_a5a4_047c1617b143178.jpeg"/><Relationship Id="rId179" Type="http://schemas.openxmlformats.org/officeDocument/2006/relationships/image" Target="../media/bde6266c_091f_11eb_81b8_003048fd731b_4396be44_0312_11ef_a5a4_047c1617b143179.jpeg"/><Relationship Id="rId180" Type="http://schemas.openxmlformats.org/officeDocument/2006/relationships/image" Target="../media/bde6266e_091f_11eb_81b8_003048fd731b_4396be45_0312_11ef_a5a4_047c1617b143180.jpeg"/><Relationship Id="rId181" Type="http://schemas.openxmlformats.org/officeDocument/2006/relationships/image" Target="../media/1fcb3154_5f91_11eb_822d_003048fd731b_4396be0d_0312_11ef_a5a4_047c1617b143181.jpeg"/><Relationship Id="rId182" Type="http://schemas.openxmlformats.org/officeDocument/2006/relationships/image" Target="../media/0b44dd4d_0c78_11ec_8321_003048fd731b_4396be42_0312_11ef_a5a4_047c1617b143182.jpeg"/><Relationship Id="rId183" Type="http://schemas.openxmlformats.org/officeDocument/2006/relationships/image" Target="../media/a2f573fb_c27f_11ee_a54c_047c1617b143_4396bf7f_0312_11ef_a5a4_047c1617b143183.jpeg"/><Relationship Id="rId184" Type="http://schemas.openxmlformats.org/officeDocument/2006/relationships/image" Target="../media/a2f573fd_c27f_11ee_a54c_047c1617b143_4396bf81_0312_11ef_a5a4_047c1617b143184.png"/><Relationship Id="rId185" Type="http://schemas.openxmlformats.org/officeDocument/2006/relationships/image" Target="../media/a2f573ff_c27f_11ee_a54c_047c1617b143_4396bf83_0312_11ef_a5a4_047c1617b143185.png"/><Relationship Id="rId186" Type="http://schemas.openxmlformats.org/officeDocument/2006/relationships/image" Target="../media/a2f57401_c27f_11ee_a54c_047c1617b143_4396bf08_0312_11ef_a5a4_047c1617b143186.png"/><Relationship Id="rId187" Type="http://schemas.openxmlformats.org/officeDocument/2006/relationships/image" Target="../media/cb15cc69_f760_11ee_a595_047c1617b143_4a7d77e9_0312_11ef_a5a4_047c1617b143187.png"/><Relationship Id="rId188" Type="http://schemas.openxmlformats.org/officeDocument/2006/relationships/image" Target="../media/cb15cc6b_f760_11ee_a595_047c1617b143_4a7d77ea_0312_11ef_a5a4_047c1617b143188.png"/><Relationship Id="rId189" Type="http://schemas.openxmlformats.org/officeDocument/2006/relationships/image" Target="../media/cb15cc6d_f760_11ee_a595_047c1617b143_4a7d77e8_0312_11ef_a5a4_047c1617b143189.png"/><Relationship Id="rId190" Type="http://schemas.openxmlformats.org/officeDocument/2006/relationships/image" Target="../media/8811365f_37d2_11ef_a5e9_047c1617b143_14e1e199_f93d_11ef_a6ea_047c1617b143190.jpeg"/><Relationship Id="rId191" Type="http://schemas.openxmlformats.org/officeDocument/2006/relationships/image" Target="../media/88113661_37d2_11ef_a5e9_047c1617b143_14e1e19d_f93d_11ef_a6ea_047c1617b143191.jpeg"/><Relationship Id="rId192" Type="http://schemas.openxmlformats.org/officeDocument/2006/relationships/image" Target="../media/2146eb3e_ade2_11f0_a7e3_047c1617b143_fafd76e5_b70d_11f0_a7ef_047c1617b143192.jpeg"/><Relationship Id="rId193" Type="http://schemas.openxmlformats.org/officeDocument/2006/relationships/image" Target="../media/2146eb40_ade2_11f0_a7e3_047c1617b143_fafd76ee_b70d_11f0_a7ef_047c1617b143193.jpeg"/><Relationship Id="rId194" Type="http://schemas.openxmlformats.org/officeDocument/2006/relationships/image" Target="../media/a7413dca_86a6_11e9_8101_003048fd731b_5352f071_57f4_11ea_810f_003048fd731b194.jpeg"/><Relationship Id="rId195" Type="http://schemas.openxmlformats.org/officeDocument/2006/relationships/image" Target="../media/a7413dcc_86a6_11e9_8101_003048fd731b_5352f072_57f4_11ea_810f_003048fd731b195.jpeg"/><Relationship Id="rId196" Type="http://schemas.openxmlformats.org/officeDocument/2006/relationships/image" Target="../media/a7413dce_86a6_11e9_8101_003048fd731b_5352f073_57f4_11ea_810f_003048fd731b196.jpeg"/><Relationship Id="rId197" Type="http://schemas.openxmlformats.org/officeDocument/2006/relationships/image" Target="../media/a7413dd0_86a6_11e9_8101_003048fd731b_5352f074_57f4_11ea_810f_003048fd731b197.jpeg"/><Relationship Id="rId198" Type="http://schemas.openxmlformats.org/officeDocument/2006/relationships/image" Target="../media/a7413dd2_86a6_11e9_8101_003048fd731b_5352f075_57f4_11ea_810f_003048fd731b198.jpeg"/><Relationship Id="rId199" Type="http://schemas.openxmlformats.org/officeDocument/2006/relationships/image" Target="../media/a7413dd4_86a6_11e9_8101_003048fd731b_5352f076_57f4_11ea_810f_003048fd731b199.jpeg"/><Relationship Id="rId200" Type="http://schemas.openxmlformats.org/officeDocument/2006/relationships/image" Target="../media/a7413dd6_86a6_11e9_8101_003048fd731b_5352f077_57f4_11ea_810f_003048fd731b200.jpeg"/><Relationship Id="rId201" Type="http://schemas.openxmlformats.org/officeDocument/2006/relationships/image" Target="../media/a7413dd8_86a6_11e9_8101_003048fd731b_5352f078_57f4_11ea_810f_003048fd731b201.jpeg"/><Relationship Id="rId202" Type="http://schemas.openxmlformats.org/officeDocument/2006/relationships/image" Target="../media/a7413dda_86a6_11e9_8101_003048fd731b_5352f079_57f4_11ea_810f_003048fd731b202.jpeg"/><Relationship Id="rId203" Type="http://schemas.openxmlformats.org/officeDocument/2006/relationships/image" Target="../media/a7413ddc_86a6_11e9_8101_003048fd731b_5352f07a_57f4_11ea_810f_003048fd731b203.jpeg"/><Relationship Id="rId204" Type="http://schemas.openxmlformats.org/officeDocument/2006/relationships/image" Target="../media/a7413dde_86a6_11e9_8101_003048fd731b_5352f07b_57f4_11ea_810f_003048fd731b204.jpeg"/><Relationship Id="rId205" Type="http://schemas.openxmlformats.org/officeDocument/2006/relationships/image" Target="../media/a7413de0_86a6_11e9_8101_003048fd731b_5352f07c_57f4_11ea_810f_003048fd731b205.jpeg"/><Relationship Id="rId206" Type="http://schemas.openxmlformats.org/officeDocument/2006/relationships/image" Target="../media/a7413de2_86a6_11e9_8101_003048fd731b_5352f07d_57f4_11ea_810f_003048fd731b206.jpeg"/><Relationship Id="rId207" Type="http://schemas.openxmlformats.org/officeDocument/2006/relationships/image" Target="../media/a7413de4_86a6_11e9_8101_003048fd731b_5352f07e_57f4_11ea_810f_003048fd731b207.jpeg"/><Relationship Id="rId208" Type="http://schemas.openxmlformats.org/officeDocument/2006/relationships/image" Target="../media/a7413de6_86a6_11e9_8101_003048fd731b_5352f07f_57f4_11ea_810f_003048fd731b208.jpeg"/><Relationship Id="rId209" Type="http://schemas.openxmlformats.org/officeDocument/2006/relationships/image" Target="../media/a7413de8_86a6_11e9_8101_003048fd731b_5352f080_57f4_11ea_810f_003048fd731b209.jpeg"/><Relationship Id="rId210" Type="http://schemas.openxmlformats.org/officeDocument/2006/relationships/image" Target="../media/a7413dea_86a6_11e9_8101_003048fd731b_5352f081_57f4_11ea_810f_003048fd731b210.jpeg"/><Relationship Id="rId211" Type="http://schemas.openxmlformats.org/officeDocument/2006/relationships/image" Target="../media/a7413dec_86a6_11e9_8101_003048fd731b_5352f082_57f4_11ea_810f_003048fd731b211.jpeg"/><Relationship Id="rId212" Type="http://schemas.openxmlformats.org/officeDocument/2006/relationships/image" Target="../media/a7413dee_86a6_11e9_8101_003048fd731b_5352f083_57f4_11ea_810f_003048fd731b212.jpeg"/><Relationship Id="rId213" Type="http://schemas.openxmlformats.org/officeDocument/2006/relationships/image" Target="../media/a7413e0a_86a6_11e9_8101_003048fd731b_5352f085_57f4_11ea_810f_003048fd731b213.jpeg"/><Relationship Id="rId214" Type="http://schemas.openxmlformats.org/officeDocument/2006/relationships/image" Target="../media/a7413e0c_86a6_11e9_8101_003048fd731b_5352f086_57f4_11ea_810f_003048fd731b214.jpeg"/><Relationship Id="rId215" Type="http://schemas.openxmlformats.org/officeDocument/2006/relationships/image" Target="../media/a7413e0e_86a6_11e9_8101_003048fd731b_5352f087_57f4_11ea_810f_003048fd731b215.jpeg"/><Relationship Id="rId216" Type="http://schemas.openxmlformats.org/officeDocument/2006/relationships/image" Target="../media/a7413e10_86a6_11e9_8101_003048fd731b_5352f084_57f4_11ea_810f_003048fd731b216.jpeg"/><Relationship Id="rId217" Type="http://schemas.openxmlformats.org/officeDocument/2006/relationships/image" Target="../media/a7413e12_86a6_11e9_8101_003048fd731b_5cc3f072_57f4_11ea_810f_003048fd731b217.jpeg"/><Relationship Id="rId218" Type="http://schemas.openxmlformats.org/officeDocument/2006/relationships/image" Target="../media/a7413e14_86a6_11e9_8101_003048fd731b_5cc3f073_57f4_11ea_810f_003048fd731b218.jpeg"/><Relationship Id="rId219" Type="http://schemas.openxmlformats.org/officeDocument/2006/relationships/image" Target="../media/a7413e16_86a6_11e9_8101_003048fd731b_5cc3f074_57f4_11ea_810f_003048fd731b219.jpeg"/><Relationship Id="rId220" Type="http://schemas.openxmlformats.org/officeDocument/2006/relationships/image" Target="../media/a7413e18_86a6_11e9_8101_003048fd731b_5cc3f075_57f4_11ea_810f_003048fd731b220.jpeg"/><Relationship Id="rId221" Type="http://schemas.openxmlformats.org/officeDocument/2006/relationships/image" Target="../media/a7413e1a_86a6_11e9_8101_003048fd731b_5cc3f071_57f4_11ea_810f_003048fd731b221.jpeg"/><Relationship Id="rId222" Type="http://schemas.openxmlformats.org/officeDocument/2006/relationships/image" Target="../media/a7413e1c_86a6_11e9_8101_003048fd731b_5cc3f06e_57f4_11ea_810f_003048fd731b222.jpeg"/><Relationship Id="rId223" Type="http://schemas.openxmlformats.org/officeDocument/2006/relationships/image" Target="../media/a7413e1e_86a6_11e9_8101_003048fd731b_5cc3f06f_57f4_11ea_810f_003048fd731b223.jpeg"/><Relationship Id="rId224" Type="http://schemas.openxmlformats.org/officeDocument/2006/relationships/image" Target="../media/a7413e20_86a6_11e9_8101_003048fd731b_5cc3f070_57f4_11ea_810f_003048fd731b224.jpeg"/><Relationship Id="rId225" Type="http://schemas.openxmlformats.org/officeDocument/2006/relationships/image" Target="../media/a7413e22_86a6_11e9_8101_003048fd731b_5352f089_57f4_11ea_810f_003048fd731b225.jpeg"/><Relationship Id="rId226" Type="http://schemas.openxmlformats.org/officeDocument/2006/relationships/image" Target="../media/a7413e24_86a6_11e9_8101_003048fd731b_5cc3f06d_57f4_11ea_810f_003048fd731b226.jpeg"/><Relationship Id="rId227" Type="http://schemas.openxmlformats.org/officeDocument/2006/relationships/image" Target="../media/a7413e26_86a6_11e9_8101_003048fd731b_4396bdfb_0312_11ef_a5a4_047c1617b143227.jpeg"/><Relationship Id="rId228" Type="http://schemas.openxmlformats.org/officeDocument/2006/relationships/image" Target="../media/a7413e28_86a6_11e9_8101_003048fd731b_5352f088_57f4_11ea_810f_003048fd731b228.jpeg"/><Relationship Id="rId229" Type="http://schemas.openxmlformats.org/officeDocument/2006/relationships/image" Target="../media/bfccdab7_7140_11ed_a386_047c1617b143_4396bdfd_0312_11ef_a5a4_047c1617b143229.jpeg"/><Relationship Id="rId230" Type="http://schemas.openxmlformats.org/officeDocument/2006/relationships/image" Target="../media/bfccdab9_7140_11ed_a386_047c1617b143_4396bdfe_0312_11ef_a5a4_047c1617b143230.jpeg"/><Relationship Id="rId231" Type="http://schemas.openxmlformats.org/officeDocument/2006/relationships/image" Target="../media/bfccdabb_7140_11ed_a386_047c1617b143_4396bdff_0312_11ef_a5a4_047c1617b143231.jpeg"/><Relationship Id="rId232" Type="http://schemas.openxmlformats.org/officeDocument/2006/relationships/image" Target="../media/bfccdac8_7140_11ed_a386_047c1617b143_4396bdfc_0312_11ef_a5a4_047c1617b143232.jpeg"/><Relationship Id="rId233" Type="http://schemas.openxmlformats.org/officeDocument/2006/relationships/image" Target="../media/a0a45616_86a6_11e9_8101_003048fd731b_5cc3f07b_57f4_11ea_810f_003048fd731b233.jpeg"/><Relationship Id="rId234" Type="http://schemas.openxmlformats.org/officeDocument/2006/relationships/image" Target="../media/a0a45618_86a6_11e9_8101_003048fd731b_5cc3f07c_57f4_11ea_810f_003048fd731b234.jpeg"/><Relationship Id="rId235" Type="http://schemas.openxmlformats.org/officeDocument/2006/relationships/image" Target="../media/a0a4561a_86a6_11e9_8101_003048fd731b_fb76172f_281b_11ed_a30f_00259070b487235.jpeg"/><Relationship Id="rId236" Type="http://schemas.openxmlformats.org/officeDocument/2006/relationships/image" Target="../media/a0a4561d_86a6_11e9_8101_003048fd731b_fb761736_281b_11ed_a30f_00259070b487236.jpeg"/><Relationship Id="rId237" Type="http://schemas.openxmlformats.org/officeDocument/2006/relationships/image" Target="../media/145c899e_551c_11f0_a76e_047c1617b143_579e238b_5a46_11f0_a775_047c1617b143237.jpeg"/><Relationship Id="rId238" Type="http://schemas.openxmlformats.org/officeDocument/2006/relationships/image" Target="../media/145c89a0_551c_11f0_a76e_047c1617b143_579e238c_5a46_11f0_a775_047c1617b143238.jpeg"/><Relationship Id="rId239" Type="http://schemas.openxmlformats.org/officeDocument/2006/relationships/image" Target="../media/9bfb1069_78e1_11f0_a79f_047c1617b143_85576929_7c1e_11f0_a7a3_047c1617b143239.jpeg"/><Relationship Id="rId240" Type="http://schemas.openxmlformats.org/officeDocument/2006/relationships/image" Target="../media/3650f780_f3c8_11eb_82ff_003048fd731b_b22990e9_27ae_11ed_a30e_00259070b487240.jpeg"/><Relationship Id="rId241" Type="http://schemas.openxmlformats.org/officeDocument/2006/relationships/image" Target="../media/d0d91a7b_7762_11ec_a212_00259070b487_21d4f59f_793a_11f0_a79f_047c1617b143241.jpeg"/><Relationship Id="rId242" Type="http://schemas.openxmlformats.org/officeDocument/2006/relationships/image" Target="../media/f6f0e419_c920_11ee_a554_047c1617b143_d09c7352_3709_11f1_a8a3_047c1617b143242.jpeg"/><Relationship Id="rId243" Type="http://schemas.openxmlformats.org/officeDocument/2006/relationships/image" Target="../media/f6f0e41b_c920_11ee_a554_047c1617b143_0a6f3a8f_310d_11f1_a89b_047c1617b143243.jpeg"/><Relationship Id="rId244" Type="http://schemas.openxmlformats.org/officeDocument/2006/relationships/image" Target="../media/f6f0e41d_c920_11ee_a554_047c1617b143_0a6f3a90_310d_11f1_a89b_047c1617b143244.jpeg"/><Relationship Id="rId245" Type="http://schemas.openxmlformats.org/officeDocument/2006/relationships/image" Target="../media/a7413df5_86a6_11e9_8101_003048fd731b_fb76170b_281b_11ed_a30f_00259070b487245.jpeg"/><Relationship Id="rId246" Type="http://schemas.openxmlformats.org/officeDocument/2006/relationships/image" Target="../media/a7413df9_86a6_11e9_8101_003048fd731b_fb76170c_281b_11ed_a30f_00259070b487246.jpeg"/><Relationship Id="rId247" Type="http://schemas.openxmlformats.org/officeDocument/2006/relationships/image" Target="../media/394360ee_c40a_11ea_8158_003048fd731b_01eadb5d_fff9_11eb_8310_003048fd731b247.jpeg"/><Relationship Id="rId248" Type="http://schemas.openxmlformats.org/officeDocument/2006/relationships/image" Target="../media/3e847202_afd7_11ef_a68d_047c1617b143_21d4f5a1_793a_11f0_a79f_047c1617b143248.jpeg"/><Relationship Id="rId249" Type="http://schemas.openxmlformats.org/officeDocument/2006/relationships/image" Target="../media/3e847204_afd7_11ef_a68d_047c1617b143_21d4f5a2_793a_11f0_a79f_047c1617b143249.jpeg"/><Relationship Id="rId250" Type="http://schemas.openxmlformats.org/officeDocument/2006/relationships/image" Target="../media/a0a45706_86a6_11e9_8101_003048fd731b_fb761716_281b_11ed_a30f_00259070b487250.jpeg"/><Relationship Id="rId251" Type="http://schemas.openxmlformats.org/officeDocument/2006/relationships/image" Target="../media/a0a4570a_86a6_11e9_8101_003048fd731b_fb76170f_281b_11ed_a30f_00259070b487251.jpeg"/><Relationship Id="rId252" Type="http://schemas.openxmlformats.org/officeDocument/2006/relationships/image" Target="../media/a0a45711_86a6_11e9_8101_003048fd731b_fb76171f_281b_11ed_a30f_00259070b487252.jpeg"/><Relationship Id="rId253" Type="http://schemas.openxmlformats.org/officeDocument/2006/relationships/image" Target="../media/a7413d76_86a6_11e9_8101_003048fd731b_fb761727_281b_11ed_a30f_00259070b487253.jpeg"/><Relationship Id="rId254" Type="http://schemas.openxmlformats.org/officeDocument/2006/relationships/image" Target="../media/a7413d7a_86a6_11e9_8101_003048fd731b_fb76171d_281b_11ed_a30f_00259070b487254.jpeg"/><Relationship Id="rId255" Type="http://schemas.openxmlformats.org/officeDocument/2006/relationships/image" Target="../media/a7413d7e_86a6_11e9_8101_003048fd731b_fb76171e_281b_11ed_a30f_00259070b487255.jpeg"/><Relationship Id="rId256" Type="http://schemas.openxmlformats.org/officeDocument/2006/relationships/image" Target="../media/47fb406d_d8b0_11e9_8109_003048fd731b_fb761725_281b_11ed_a30f_00259070b487256.jpeg"/><Relationship Id="rId257" Type="http://schemas.openxmlformats.org/officeDocument/2006/relationships/image" Target="../media/29d5b310_4109_11ea_810f_003048fd731b_fb76172a_281b_11ed_a30f_00259070b487257.jpeg"/><Relationship Id="rId258" Type="http://schemas.openxmlformats.org/officeDocument/2006/relationships/image" Target="../media/29d5b312_4109_11ea_810f_003048fd731b_fb761728_281b_11ed_a30f_00259070b487258.jpeg"/><Relationship Id="rId259" Type="http://schemas.openxmlformats.org/officeDocument/2006/relationships/image" Target="../media/898e81bb_9095_11ea_8115_003048fd731b_fb761729_281b_11ed_a30f_00259070b487259.jpeg"/><Relationship Id="rId260" Type="http://schemas.openxmlformats.org/officeDocument/2006/relationships/image" Target="../media/898e81bd_9095_11ea_8115_003048fd731b_fb761726_281b_11ed_a30f_00259070b487260.jpeg"/><Relationship Id="rId261" Type="http://schemas.openxmlformats.org/officeDocument/2006/relationships/image" Target="../media/1fcb3160_5f91_11eb_822d_003048fd731b_fb76172b_281b_11ed_a30f_00259070b487261.jpeg"/><Relationship Id="rId262" Type="http://schemas.openxmlformats.org/officeDocument/2006/relationships/image" Target="../media/1fcb3162_5f91_11eb_822d_003048fd731b_fb761721_281b_11ed_a30f_00259070b487262.jpeg"/><Relationship Id="rId263" Type="http://schemas.openxmlformats.org/officeDocument/2006/relationships/image" Target="../media/1fcb3164_5f91_11eb_822d_003048fd731b_fb761720_281b_11ed_a30f_00259070b487263.jpeg"/><Relationship Id="rId264" Type="http://schemas.openxmlformats.org/officeDocument/2006/relationships/image" Target="../media/1fcb3166_5f91_11eb_822d_003048fd731b_fb761723_281b_11ed_a30f_00259070b487264.jpeg"/><Relationship Id="rId265" Type="http://schemas.openxmlformats.org/officeDocument/2006/relationships/image" Target="../media/d0d91a79_7762_11ec_a212_00259070b487_fb76172c_281b_11ed_a30f_00259070b487265.jpeg"/><Relationship Id="rId266" Type="http://schemas.openxmlformats.org/officeDocument/2006/relationships/image" Target="../media/13e8ca54_5853_11ed_a364_047c1617b143_4396be39_0312_11ef_a5a4_047c1617b143266.jpeg"/><Relationship Id="rId267" Type="http://schemas.openxmlformats.org/officeDocument/2006/relationships/image" Target="../media/cb15cc6f_f760_11ee_a595_047c1617b143_21d4f5a0_793a_11f0_a79f_047c1617b143267.jpeg"/><Relationship Id="rId268" Type="http://schemas.openxmlformats.org/officeDocument/2006/relationships/image" Target="../media/1f13c466_37d2_11ef_a5e9_047c1617b143_14e1e19e_f93d_11ef_a6ea_047c1617b143268.jpeg"/><Relationship Id="rId269" Type="http://schemas.openxmlformats.org/officeDocument/2006/relationships/image" Target="../media/1f13c468_37d2_11ef_a5e9_047c1617b143_14e1e1a2_f93d_11ef_a6ea_047c1617b14326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0" name="Image_69" descr="Image_69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1" name="Image_70" descr="Image_70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2" name="Image_71" descr="Image_71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3" name="Image_72" descr="Image_72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5" name="Image_74" descr="Image_74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6" name="Image_75" descr="Image_75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7" name="Image_76" descr="Image_76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8" name="Image_77" descr="Image_77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9" name="Image_78" descr="Image_78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0" name="Image_79" descr="Image_79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1" name="Image_80" descr="Image_80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2" name="Image_81" descr="Image_81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3" name="Image_82" descr="Image_82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4" name="Image_83" descr="Image_83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5" name="Image_84" descr="Image_84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6" name="Image_85" descr="Image_85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7" name="Image_86" descr="Image_86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4" name="Image_94" descr="Image_94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5" name="Image_95" descr="Image_95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6" name="Image_96" descr="Image_96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7" name="Image_97" descr="Image_97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8" name="Image_98" descr="Image_98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9" name="Image_99" descr="Image_99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0" name="Image_100" descr="Image_100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1" name="Image_101" descr="Image_101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2" name="Image_102" descr="Image_102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3" name="Image_103" descr="Image_103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4" name="Image_104" descr="Image_104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5" name="Image_105" descr="Image_105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6" name="Image_108" descr="Image_108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7" name="Image_109" descr="Image_109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8" name="Image_110" descr="Image_110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9" name="Image_111" descr="Image_111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0" name="Image_112" descr="Image_112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1" name="Image_113" descr="Image_113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2" name="Image_114" descr="Image_114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3" name="Image_115" descr="Image_115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4" name="Image_116" descr="Image_116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5" name="Image_117" descr="Image_117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6" name="Image_118" descr="Image_118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7" name="Image_119" descr="Image_119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8" name="Image_120" descr="Image_120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9" name="Image_121" descr="Image_121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0" name="Image_122" descr="Image_122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1" name="Image_123" descr="Image_123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2" name="Image_124" descr="Image_124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3" name="Image_125" descr="Image_125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4" name="Image_126" descr="Image_126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5" name="Image_127" descr="Image_127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6" name="Image_128" descr="Image_128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7" name="Image_129" descr="Image_129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8" name="Image_130" descr="Image_130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9" name="Image_131" descr="Image_131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0" name="Image_132" descr="Image_132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1" name="Image_133" descr="Image_133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2" name="Image_134" descr="Image_134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3" name="Image_135" descr="Image_135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4" name="Image_136" descr="Image_136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5" name="Image_137" descr="Image_137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6" name="Image_141" descr="Image_14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7" name="Image_142" descr="Image_14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8" name="Image_143" descr="Image_14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9" name="Image_144" descr="Image_14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0" name="Image_145" descr="Image_14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1" name="Image_146" descr="Image_14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2" name="Image_147" descr="Image_14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3" name="Image_148" descr="Image_14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8" name="Image_155" descr="Image_15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9" name="Image_156" descr="Image_15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0" name="Image_157" descr="Image_15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1" name="Image_158" descr="Image_15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42" name="Image_159" descr="Image_15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3" name="Image_160" descr="Image_16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4" name="Image_161" descr="Image_16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5" name="Image_162" descr="Image_16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6" name="Image_163" descr="Image_16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7" name="Image_164" descr="Image_16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8" name="Image_165" descr="Image_16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9" name="Image_166" descr="Image_16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0" name="Image_167" descr="Image_16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1" name="Image_168" descr="Image_16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52" name="Image_169" descr="Image_169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3" name="Image_170" descr="Image_170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4" name="Image_171" descr="Image_17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5" name="Image_172" descr="Image_17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6" name="Image_173" descr="Image_17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7" name="Image_174" descr="Image_174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8" name="Image_175" descr="Image_175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9" name="Image_176" descr="Image_176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0" name="Image_177" descr="Image_17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61" name="Image_178" descr="Image_17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2" name="Image_179" descr="Image_17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3" name="Image_180" descr="Image_18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4" name="Image_181" descr="Image_18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5" name="Image_182" descr="Image_18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6" name="Image_183" descr="Image_18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7" name="Image_184" descr="Image_18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8" name="Image_185" descr="Image_18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9" name="Image_186" descr="Image_186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0" name="Image_187" descr="Image_187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1" name="Image_188" descr="Image_188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72" name="Image_189" descr="Image_18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3" name="Image_190" descr="Image_19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4" name="Image_192" descr="Image_192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5" name="Image_193" descr="Image_193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6" name="Image_194" descr="Image_194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7" name="Image_195" descr="Image_195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8" name="Image_196" descr="Image_196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9" name="Image_197" descr="Image_197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0" name="Image_198" descr="Image_198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1" name="Image_199" descr="Image_199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2" name="Image_200" descr="Image_200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3" name="Image_201" descr="Image_201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4" name="Image_202" descr="Image_202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5" name="Image_203" descr="Image_203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6" name="Image_204" descr="Image_204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7" name="Image_205" descr="Image_205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8" name="Image_206" descr="Image_206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9" name="Image_207" descr="Image_207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0" name="Image_208" descr="Image_208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1" name="Image_209" descr="Image_209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2" name="Image_210" descr="Image_210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3" name="Image_211" descr="Image_211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4" name="Image_215" descr="Image_215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5" name="Image_216" descr="Image_216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6" name="Image_217" descr="Image_217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7" name="Image_218" descr="Image_218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8" name="Image_219" descr="Image_219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9" name="Image_220" descr="Image_220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0" name="Image_221" descr="Image_221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01" name="Image_222" descr="Image_222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2" name="Image_223" descr="Image_223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3" name="Image_224" descr="Image_224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4" name="Image_225" descr="Image_225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5" name="Image_226" descr="Image_226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6" name="Image_227" descr="Image_227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7" name="Image_228" descr="Image_228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8" name="Image_229" descr="Image_229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9" name="Image_230" descr="Image_230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0" name="Image_231" descr="Image_231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1" name="Image_232" descr="Image_232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2" name="Image_233" descr="Image_233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3" name="Image_236" descr="Image_236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4" name="Image_237" descr="Image_237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5" name="Image_238" descr="Image_238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6" name="Image_239" descr="Image_239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7" name="Image_240" descr="Image_240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8" name="Image_241" descr="Image_241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9" name="Image_242" descr="Image_242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0" name="Image_243" descr="Image_243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1" name="Image_244" descr="Image_244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2" name="Image_245" descr="Image_245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3" name="Image_246" descr="Image_246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4" name="Image_247" descr="Image_247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25" name="Image_248" descr="Image_248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6" name="Image_249" descr="Image_249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7" name="Image_250" descr="Image_25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8" name="Image_251" descr="Image_25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9" name="Image_252" descr="Image_25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0" name="Image_253" descr="Image_25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1" name="Image_254" descr="Image_25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2" name="Image_255" descr="Image_25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3" name="Image_258" descr="Image_25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4" name="Image_259" descr="Image_25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5" name="Image_260" descr="Image_26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6" name="Image_261" descr="Image_26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7" name="Image_262" descr="Image_26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8" name="Image_263" descr="Image_26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9" name="Image_264" descr="Image_26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0" name="Image_266" descr="Image_266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1" name="Image_267" descr="Image_267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2" name="Image_269" descr="Image_26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3" name="Image_270" descr="Image_27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4" name="Image_271" descr="Image_27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5" name="Image_274" descr="Image_274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6" name="Image_275" descr="Image_275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7" name="Image_276" descr="Image_276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8" name="Image_277" descr="Image_277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9" name="Image_278" descr="Image_278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0" name="Image_281" descr="Image_281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1" name="Image_282" descr="Image_282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2" name="Image_284" descr="Image_28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3" name="Image_285" descr="Image_28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4" name="Image_286" descr="Image_28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5" name="Image_287" descr="Image_28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6" name="Image_288" descr="Image_28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7" name="Image_289" descr="Image_28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8" name="Image_290" descr="Image_29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9" name="Image_291" descr="Image_29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0" name="Image_292" descr="Image_29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1" name="Image_293" descr="Image_29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2" name="Image_294" descr="Image_29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3" name="Image_295" descr="Image_29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4" name="Image_296" descr="Image_29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5" name="Image_297" descr="Image_29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6" name="Image_298" descr="Image_29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7" name="Image_299" descr="Image_29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68" name="Image_300" descr="Image_300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69" name="Image_301" descr="Image_301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7</v>
      </c>
      <c r="I5" s="1">
        <v>0</v>
      </c>
      <c r="J5" s="3" t="s">
        <v>17</v>
      </c>
      <c r="K5" s="2" t="str">
        <f>J5*12800.00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17</v>
      </c>
      <c r="K7" s="2" t="str">
        <f>J7*18574.00</f>
        <v>0</v>
      </c>
      <c r="L7" s="5"/>
    </row>
    <row r="8" spans="1:12" customHeight="1" ht="105" outlineLevel="4">
      <c r="A8" s="1"/>
      <c r="B8" s="1">
        <v>822514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1</v>
      </c>
      <c r="H8" s="2">
        <v>0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4</v>
      </c>
      <c r="H9" s="2" t="s">
        <v>36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 t="s">
        <v>27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2</v>
      </c>
      <c r="H12" s="2" t="s">
        <v>22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1</v>
      </c>
      <c r="H13" s="2" t="s">
        <v>53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3</v>
      </c>
      <c r="I14" s="1">
        <v>0</v>
      </c>
      <c r="J14" s="3" t="s">
        <v>17</v>
      </c>
      <c r="K14" s="2" t="str">
        <f>J14*3369.00</f>
        <v>0</v>
      </c>
      <c r="L14" s="5"/>
    </row>
    <row r="15" spans="1:12" customHeight="1" ht="105" outlineLevel="4">
      <c r="A15" s="1"/>
      <c r="B15" s="1">
        <v>822521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2</v>
      </c>
      <c r="I15" s="1">
        <v>0</v>
      </c>
      <c r="J15" s="3" t="s">
        <v>17</v>
      </c>
      <c r="K15" s="2" t="str">
        <f>J15*4361.00</f>
        <v>0</v>
      </c>
      <c r="L15" s="5"/>
    </row>
    <row r="16" spans="1:12" customHeight="1" ht="105" outlineLevel="4">
      <c r="A16" s="1"/>
      <c r="B16" s="1">
        <v>822522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2</v>
      </c>
      <c r="I16" s="1">
        <v>0</v>
      </c>
      <c r="J16" s="3" t="s">
        <v>17</v>
      </c>
      <c r="K16" s="2" t="str">
        <f>J16*4605.00</f>
        <v>0</v>
      </c>
      <c r="L16" s="5"/>
    </row>
    <row r="17" spans="1:12" customHeight="1" ht="105" outlineLevel="4">
      <c r="A17" s="1"/>
      <c r="B17" s="1">
        <v>822523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3</v>
      </c>
      <c r="H17" s="2" t="s">
        <v>36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70</v>
      </c>
      <c r="D18" s="1" t="s">
        <v>71</v>
      </c>
      <c r="E18" s="2" t="s">
        <v>72</v>
      </c>
      <c r="F18" s="2" t="s">
        <v>73</v>
      </c>
      <c r="G18" s="2">
        <v>8</v>
      </c>
      <c r="H18" s="2" t="s">
        <v>53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27</v>
      </c>
      <c r="H19" s="2" t="s">
        <v>53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8</v>
      </c>
      <c r="H20" s="2" t="s">
        <v>22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5</v>
      </c>
      <c r="H21" s="2" t="s">
        <v>36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2</v>
      </c>
      <c r="H22" s="2" t="s">
        <v>27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 t="s">
        <v>27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>
        <v>9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 t="s">
        <v>27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J26*0.00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0</v>
      </c>
      <c r="I27" s="1">
        <v>0</v>
      </c>
      <c r="J27" s="3" t="s">
        <v>17</v>
      </c>
      <c r="K27" s="2" t="str">
        <f>J27*2079.00</f>
        <v>0</v>
      </c>
      <c r="L27" s="5"/>
    </row>
    <row r="28" spans="1:12" customHeight="1" ht="105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>
        <v>0</v>
      </c>
      <c r="I28" s="1">
        <v>0</v>
      </c>
      <c r="J28" s="3" t="s">
        <v>17</v>
      </c>
      <c r="K28" s="2" t="str">
        <f>J28*737.00</f>
        <v>0</v>
      </c>
      <c r="L28" s="5"/>
    </row>
    <row r="29" spans="1:12" customHeight="1" ht="105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17</v>
      </c>
      <c r="K29" s="2" t="str">
        <f>J29*833.00</f>
        <v>0</v>
      </c>
      <c r="L29" s="5"/>
    </row>
    <row r="30" spans="1:12" customHeight="1" ht="105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17</v>
      </c>
      <c r="K30" s="2" t="str">
        <f>J30*973.00</f>
        <v>0</v>
      </c>
      <c r="L30" s="5"/>
    </row>
    <row r="31" spans="1:12" customHeight="1" ht="105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36</v>
      </c>
      <c r="I31" s="1">
        <v>0</v>
      </c>
      <c r="J31" s="3" t="s">
        <v>17</v>
      </c>
      <c r="K31" s="2" t="str">
        <f>J31*1271.00</f>
        <v>0</v>
      </c>
      <c r="L31" s="5"/>
    </row>
    <row r="32" spans="1:12" customHeight="1" ht="105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36</v>
      </c>
      <c r="I32" s="1">
        <v>0</v>
      </c>
      <c r="J32" s="3" t="s">
        <v>17</v>
      </c>
      <c r="K32" s="2" t="str">
        <f>J32*1687.00</f>
        <v>0</v>
      </c>
      <c r="L32" s="5"/>
    </row>
    <row r="33" spans="1:12" outlineLevel="2">
      <c r="A33" s="8" t="s">
        <v>130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822489</v>
      </c>
      <c r="C34" s="1" t="s">
        <v>131</v>
      </c>
      <c r="D34" s="1" t="s">
        <v>132</v>
      </c>
      <c r="E34" s="2" t="s">
        <v>133</v>
      </c>
      <c r="F34" s="2" t="s">
        <v>134</v>
      </c>
      <c r="G34" s="2">
        <v>1</v>
      </c>
      <c r="H34" s="2">
        <v>0</v>
      </c>
      <c r="I34" s="1">
        <v>0</v>
      </c>
      <c r="J34" s="3" t="s">
        <v>17</v>
      </c>
      <c r="K34" s="2" t="str">
        <f>J34*1062.81</f>
        <v>0</v>
      </c>
      <c r="L34" s="5"/>
    </row>
    <row r="35" spans="1:12" customHeight="1" ht="105" outlineLevel="4">
      <c r="A35" s="1"/>
      <c r="B35" s="1">
        <v>822490</v>
      </c>
      <c r="C35" s="1" t="s">
        <v>135</v>
      </c>
      <c r="D35" s="1" t="s">
        <v>136</v>
      </c>
      <c r="E35" s="2" t="s">
        <v>137</v>
      </c>
      <c r="F35" s="2" t="s">
        <v>138</v>
      </c>
      <c r="G35" s="2" t="s">
        <v>27</v>
      </c>
      <c r="H35" s="2">
        <v>0</v>
      </c>
      <c r="I35" s="1">
        <v>0</v>
      </c>
      <c r="J35" s="3" t="s">
        <v>17</v>
      </c>
      <c r="K35" s="2" t="str">
        <f>J35*2315.25</f>
        <v>0</v>
      </c>
      <c r="L35" s="5"/>
    </row>
    <row r="36" spans="1:12" customHeight="1" ht="105" outlineLevel="4">
      <c r="A36" s="1"/>
      <c r="B36" s="1">
        <v>822491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36</v>
      </c>
      <c r="H36" s="2">
        <v>0</v>
      </c>
      <c r="I36" s="1">
        <v>0</v>
      </c>
      <c r="J36" s="3" t="s">
        <v>17</v>
      </c>
      <c r="K36" s="2" t="str">
        <f>J36*3852.87</f>
        <v>0</v>
      </c>
      <c r="L36" s="5"/>
    </row>
    <row r="37" spans="1:12" customHeight="1" ht="105" outlineLevel="4">
      <c r="A37" s="1"/>
      <c r="B37" s="1">
        <v>825020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0</v>
      </c>
      <c r="H37" s="2">
        <v>0</v>
      </c>
      <c r="I37" s="1">
        <v>0</v>
      </c>
      <c r="J37" s="3" t="s">
        <v>17</v>
      </c>
      <c r="K37" s="2" t="str">
        <f>J37*1652.28</f>
        <v>0</v>
      </c>
      <c r="L37" s="5"/>
    </row>
    <row r="38" spans="1:12" customHeight="1" ht="105" outlineLevel="4">
      <c r="A38" s="1"/>
      <c r="B38" s="1">
        <v>825022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J38*3253.11</f>
        <v>0</v>
      </c>
      <c r="L38" s="5"/>
    </row>
    <row r="39" spans="1:12" customHeight="1" ht="105" outlineLevel="4">
      <c r="A39" s="1"/>
      <c r="B39" s="1">
        <v>825023</v>
      </c>
      <c r="C39" s="1" t="s">
        <v>151</v>
      </c>
      <c r="D39" s="1" t="s">
        <v>152</v>
      </c>
      <c r="E39" s="2" t="s">
        <v>153</v>
      </c>
      <c r="F39" s="2" t="s">
        <v>154</v>
      </c>
      <c r="G39" s="2" t="s">
        <v>36</v>
      </c>
      <c r="H39" s="2">
        <v>0</v>
      </c>
      <c r="I39" s="1">
        <v>0</v>
      </c>
      <c r="J39" s="3" t="s">
        <v>17</v>
      </c>
      <c r="K39" s="2" t="str">
        <f>J39*2959.11</f>
        <v>0</v>
      </c>
      <c r="L39" s="5"/>
    </row>
    <row r="40" spans="1:12" customHeight="1" ht="105" outlineLevel="4">
      <c r="A40" s="1"/>
      <c r="B40" s="1">
        <v>826971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J40*4796.61</f>
        <v>0</v>
      </c>
      <c r="L40" s="5"/>
    </row>
    <row r="41" spans="1:12" customHeight="1" ht="105" outlineLevel="4">
      <c r="A41" s="1"/>
      <c r="B41" s="1">
        <v>827992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3</v>
      </c>
      <c r="H41" s="2">
        <v>0</v>
      </c>
      <c r="I41" s="1">
        <v>0</v>
      </c>
      <c r="J41" s="3" t="s">
        <v>17</v>
      </c>
      <c r="K41" s="2" t="str">
        <f>J41*990.78</f>
        <v>0</v>
      </c>
      <c r="L41" s="5"/>
    </row>
    <row r="42" spans="1:12" customHeight="1" ht="105" outlineLevel="4">
      <c r="A42" s="1"/>
      <c r="B42" s="1">
        <v>827993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0</v>
      </c>
      <c r="H42" s="2">
        <v>0</v>
      </c>
      <c r="I42" s="1">
        <v>0</v>
      </c>
      <c r="J42" s="3" t="s">
        <v>17</v>
      </c>
      <c r="K42" s="2" t="str">
        <f>J42*1531.74</f>
        <v>0</v>
      </c>
      <c r="L42" s="5"/>
    </row>
    <row r="43" spans="1:12" customHeight="1" ht="105" outlineLevel="4">
      <c r="A43" s="1"/>
      <c r="B43" s="1">
        <v>827078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1</v>
      </c>
      <c r="H43" s="2">
        <v>0</v>
      </c>
      <c r="I43" s="1">
        <v>0</v>
      </c>
      <c r="J43" s="3" t="s">
        <v>17</v>
      </c>
      <c r="K43" s="2" t="str">
        <f>J43*6121.08</f>
        <v>0</v>
      </c>
      <c r="L43" s="5"/>
    </row>
    <row r="44" spans="1:12" customHeight="1" ht="105" outlineLevel="4">
      <c r="A44" s="1"/>
      <c r="B44" s="1">
        <v>832500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2</v>
      </c>
      <c r="H44" s="2">
        <v>0</v>
      </c>
      <c r="I44" s="1">
        <v>0</v>
      </c>
      <c r="J44" s="3" t="s">
        <v>17</v>
      </c>
      <c r="K44" s="2" t="str">
        <f>J44*5047.98</f>
        <v>0</v>
      </c>
      <c r="L44" s="5"/>
    </row>
    <row r="45" spans="1:12" customHeight="1" ht="105" outlineLevel="4">
      <c r="A45" s="1"/>
      <c r="B45" s="1">
        <v>832501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1</v>
      </c>
      <c r="H45" s="2">
        <v>0</v>
      </c>
      <c r="I45" s="1">
        <v>0</v>
      </c>
      <c r="J45" s="3" t="s">
        <v>17</v>
      </c>
      <c r="K45" s="2" t="str">
        <f>J45*4808.37</f>
        <v>0</v>
      </c>
      <c r="L45" s="5"/>
    </row>
    <row r="46" spans="1:12" customHeight="1" ht="105" outlineLevel="4">
      <c r="A46" s="1"/>
      <c r="B46" s="1">
        <v>832502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9</v>
      </c>
      <c r="H46" s="2">
        <v>0</v>
      </c>
      <c r="I46" s="1">
        <v>0</v>
      </c>
      <c r="J46" s="3" t="s">
        <v>17</v>
      </c>
      <c r="K46" s="2" t="str">
        <f>J46*2954.70</f>
        <v>0</v>
      </c>
      <c r="L46" s="5"/>
    </row>
    <row r="47" spans="1:12" customHeight="1" ht="105" outlineLevel="4">
      <c r="A47" s="1"/>
      <c r="B47" s="1">
        <v>832504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J47*1572.90</f>
        <v>0</v>
      </c>
      <c r="L47" s="5"/>
    </row>
    <row r="48" spans="1:12" customHeight="1" ht="105" outlineLevel="4">
      <c r="A48" s="1"/>
      <c r="B48" s="1">
        <v>882875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0</v>
      </c>
      <c r="H48" s="2">
        <v>0</v>
      </c>
      <c r="I48" s="1">
        <v>0</v>
      </c>
      <c r="J48" s="3" t="s">
        <v>17</v>
      </c>
      <c r="K48" s="2" t="str">
        <f>J48*2646.00</f>
        <v>0</v>
      </c>
      <c r="L48" s="5"/>
    </row>
    <row r="49" spans="1:12" outlineLevel="2">
      <c r="A49" s="8" t="s">
        <v>191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822493</v>
      </c>
      <c r="C50" s="1" t="s">
        <v>192</v>
      </c>
      <c r="D50" s="1"/>
      <c r="E50" s="2" t="s">
        <v>193</v>
      </c>
      <c r="F50" s="2" t="s">
        <v>194</v>
      </c>
      <c r="G50" s="2">
        <v>0</v>
      </c>
      <c r="H50" s="2">
        <v>0</v>
      </c>
      <c r="I50" s="1">
        <v>0</v>
      </c>
      <c r="J50" s="3" t="s">
        <v>17</v>
      </c>
      <c r="K50" s="2" t="str">
        <f>J50*1801.66</f>
        <v>0</v>
      </c>
      <c r="L50" s="5"/>
    </row>
    <row r="51" spans="1:12" outlineLevel="2">
      <c r="A51" s="8" t="s">
        <v>195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822501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0</v>
      </c>
      <c r="H52" s="2">
        <v>0</v>
      </c>
      <c r="I52" s="1">
        <v>0</v>
      </c>
      <c r="J52" s="3" t="s">
        <v>17</v>
      </c>
      <c r="K52" s="2" t="str">
        <f>J52*97.02</f>
        <v>0</v>
      </c>
      <c r="L52" s="5"/>
    </row>
    <row r="53" spans="1:12" customHeight="1" ht="105" outlineLevel="4">
      <c r="A53" s="1"/>
      <c r="B53" s="1">
        <v>822502</v>
      </c>
      <c r="C53" s="1" t="s">
        <v>200</v>
      </c>
      <c r="D53" s="1" t="s">
        <v>201</v>
      </c>
      <c r="E53" s="2" t="s">
        <v>202</v>
      </c>
      <c r="F53" s="2" t="s">
        <v>203</v>
      </c>
      <c r="G53" s="2">
        <v>0</v>
      </c>
      <c r="H53" s="2">
        <v>0</v>
      </c>
      <c r="I53" s="1">
        <v>0</v>
      </c>
      <c r="J53" s="3" t="s">
        <v>17</v>
      </c>
      <c r="K53" s="2" t="str">
        <f>J53*130.83</f>
        <v>0</v>
      </c>
      <c r="L53" s="5"/>
    </row>
    <row r="54" spans="1:12" customHeight="1" ht="105" outlineLevel="4">
      <c r="A54" s="1"/>
      <c r="B54" s="1">
        <v>822503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27</v>
      </c>
      <c r="H54" s="2">
        <v>0</v>
      </c>
      <c r="I54" s="1">
        <v>0</v>
      </c>
      <c r="J54" s="3" t="s">
        <v>17</v>
      </c>
      <c r="K54" s="2" t="str">
        <f>J54*166.11</f>
        <v>0</v>
      </c>
      <c r="L54" s="5"/>
    </row>
    <row r="55" spans="1:12" customHeight="1" ht="105" outlineLevel="4">
      <c r="A55" s="1"/>
      <c r="B55" s="1">
        <v>822504</v>
      </c>
      <c r="C55" s="1" t="s">
        <v>208</v>
      </c>
      <c r="D55" s="1" t="s">
        <v>209</v>
      </c>
      <c r="E55" s="2" t="s">
        <v>210</v>
      </c>
      <c r="F55" s="2" t="s">
        <v>211</v>
      </c>
      <c r="G55" s="2">
        <v>0</v>
      </c>
      <c r="H55" s="2">
        <v>0</v>
      </c>
      <c r="I55" s="1">
        <v>0</v>
      </c>
      <c r="J55" s="3" t="s">
        <v>17</v>
      </c>
      <c r="K55" s="2" t="str">
        <f>J55*226.38</f>
        <v>0</v>
      </c>
      <c r="L55" s="5"/>
    </row>
    <row r="56" spans="1:12" customHeight="1" ht="105" outlineLevel="4">
      <c r="A56" s="1"/>
      <c r="B56" s="1">
        <v>822505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27</v>
      </c>
      <c r="H56" s="2">
        <v>0</v>
      </c>
      <c r="I56" s="1">
        <v>0</v>
      </c>
      <c r="J56" s="3" t="s">
        <v>17</v>
      </c>
      <c r="K56" s="2" t="str">
        <f>J56*263.13</f>
        <v>0</v>
      </c>
      <c r="L56" s="5"/>
    </row>
    <row r="57" spans="1:12" customHeight="1" ht="105" outlineLevel="4">
      <c r="A57" s="1"/>
      <c r="B57" s="1">
        <v>822506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17</v>
      </c>
      <c r="K57" s="2" t="str">
        <f>J57*324.87</f>
        <v>0</v>
      </c>
      <c r="L57" s="5"/>
    </row>
    <row r="58" spans="1:12" customHeight="1" ht="105" outlineLevel="4">
      <c r="A58" s="1"/>
      <c r="B58" s="1">
        <v>822507</v>
      </c>
      <c r="C58" s="1" t="s">
        <v>220</v>
      </c>
      <c r="D58" s="1"/>
      <c r="E58" s="2" t="s">
        <v>221</v>
      </c>
      <c r="F58" s="2" t="s">
        <v>222</v>
      </c>
      <c r="G58" s="2">
        <v>1</v>
      </c>
      <c r="H58" s="2">
        <v>0</v>
      </c>
      <c r="I58" s="1">
        <v>0</v>
      </c>
      <c r="J58" s="3" t="s">
        <v>17</v>
      </c>
      <c r="K58" s="2" t="str">
        <f>J58*1174.53</f>
        <v>0</v>
      </c>
      <c r="L58" s="5"/>
    </row>
    <row r="59" spans="1:12" customHeight="1" ht="105" outlineLevel="4">
      <c r="A59" s="1"/>
      <c r="B59" s="1">
        <v>822508</v>
      </c>
      <c r="C59" s="1" t="s">
        <v>223</v>
      </c>
      <c r="D59" s="1"/>
      <c r="E59" s="2" t="s">
        <v>224</v>
      </c>
      <c r="F59" s="2" t="s">
        <v>225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J59*1563.15</f>
        <v>0</v>
      </c>
      <c r="L59" s="5"/>
    </row>
    <row r="60" spans="1:12" customHeight="1" ht="105" outlineLevel="4">
      <c r="A60" s="1"/>
      <c r="B60" s="1">
        <v>822509</v>
      </c>
      <c r="C60" s="1" t="s">
        <v>226</v>
      </c>
      <c r="D60" s="1"/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J60*2130.27</f>
        <v>0</v>
      </c>
      <c r="L60" s="5"/>
    </row>
    <row r="61" spans="1:12" customHeight="1" ht="105" outlineLevel="4">
      <c r="A61" s="1"/>
      <c r="B61" s="1">
        <v>829341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0</v>
      </c>
      <c r="I61" s="1">
        <v>0</v>
      </c>
      <c r="J61" s="3" t="s">
        <v>17</v>
      </c>
      <c r="K61" s="2" t="str">
        <f>J61*7.35</f>
        <v>0</v>
      </c>
      <c r="L61" s="5"/>
    </row>
    <row r="62" spans="1:12" customHeight="1" ht="105" outlineLevel="4">
      <c r="A62" s="1"/>
      <c r="B62" s="1">
        <v>889982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4</v>
      </c>
      <c r="I62" s="1">
        <v>0</v>
      </c>
      <c r="J62" s="3" t="s">
        <v>17</v>
      </c>
      <c r="K62" s="2" t="str">
        <f>J62*4508.00</f>
        <v>0</v>
      </c>
      <c r="L62" s="5"/>
    </row>
    <row r="63" spans="1:12" outlineLevel="1">
      <c r="A63" s="7" t="s">
        <v>237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outlineLevel="2">
      <c r="A64" s="8" t="s">
        <v>238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822532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7</v>
      </c>
      <c r="H65" s="2" t="s">
        <v>36</v>
      </c>
      <c r="I65" s="1">
        <v>0</v>
      </c>
      <c r="J65" s="3" t="s">
        <v>17</v>
      </c>
      <c r="K65" s="2" t="str">
        <f>J65*311.00</f>
        <v>0</v>
      </c>
      <c r="L65" s="5"/>
    </row>
    <row r="66" spans="1:12" customHeight="1" ht="105" outlineLevel="4">
      <c r="A66" s="1"/>
      <c r="B66" s="1">
        <v>822533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5</v>
      </c>
      <c r="H66" s="2" t="s">
        <v>36</v>
      </c>
      <c r="I66" s="1">
        <v>0</v>
      </c>
      <c r="J66" s="3" t="s">
        <v>17</v>
      </c>
      <c r="K66" s="2" t="str">
        <f>J66*455.00</f>
        <v>0</v>
      </c>
      <c r="L66" s="5"/>
    </row>
    <row r="67" spans="1:12" customHeight="1" ht="105" outlineLevel="4">
      <c r="A67" s="1"/>
      <c r="B67" s="1">
        <v>822534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5</v>
      </c>
      <c r="H67" s="2" t="s">
        <v>36</v>
      </c>
      <c r="I67" s="1">
        <v>0</v>
      </c>
      <c r="J67" s="3" t="s">
        <v>17</v>
      </c>
      <c r="K67" s="2" t="str">
        <f>J67*749.00</f>
        <v>0</v>
      </c>
      <c r="L67" s="5"/>
    </row>
    <row r="68" spans="1:12" customHeight="1" ht="105" outlineLevel="4">
      <c r="A68" s="1"/>
      <c r="B68" s="1">
        <v>822535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 t="s">
        <v>27</v>
      </c>
      <c r="I68" s="1">
        <v>0</v>
      </c>
      <c r="J68" s="3" t="s">
        <v>17</v>
      </c>
      <c r="K68" s="2" t="str">
        <f>J68*1066.00</f>
        <v>0</v>
      </c>
      <c r="L68" s="5"/>
    </row>
    <row r="69" spans="1:12" customHeight="1" ht="105" outlineLevel="4">
      <c r="A69" s="1"/>
      <c r="B69" s="1">
        <v>822536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4</v>
      </c>
      <c r="H69" s="2" t="s">
        <v>22</v>
      </c>
      <c r="I69" s="1">
        <v>0</v>
      </c>
      <c r="J69" s="3" t="s">
        <v>17</v>
      </c>
      <c r="K69" s="2" t="str">
        <f>J69*639.00</f>
        <v>0</v>
      </c>
      <c r="L69" s="5"/>
    </row>
    <row r="70" spans="1:12" customHeight="1" ht="105" outlineLevel="4">
      <c r="A70" s="1"/>
      <c r="B70" s="1">
        <v>822537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4</v>
      </c>
      <c r="H70" s="2" t="s">
        <v>22</v>
      </c>
      <c r="I70" s="1">
        <v>0</v>
      </c>
      <c r="J70" s="3" t="s">
        <v>17</v>
      </c>
      <c r="K70" s="2" t="str">
        <f>J70*917.00</f>
        <v>0</v>
      </c>
      <c r="L70" s="5"/>
    </row>
    <row r="71" spans="1:12" customHeight="1" ht="105" outlineLevel="4">
      <c r="A71" s="1"/>
      <c r="B71" s="1">
        <v>822538</v>
      </c>
      <c r="C71" s="1" t="s">
        <v>263</v>
      </c>
      <c r="D71" s="1">
        <v>572111</v>
      </c>
      <c r="E71" s="2" t="s">
        <v>264</v>
      </c>
      <c r="F71" s="2" t="s">
        <v>105</v>
      </c>
      <c r="G71" s="2">
        <v>0</v>
      </c>
      <c r="H71" s="2">
        <v>0</v>
      </c>
      <c r="I71" s="1">
        <v>0</v>
      </c>
      <c r="J71" s="3" t="s">
        <v>17</v>
      </c>
      <c r="K71" s="2" t="str">
        <f>J71*0.00</f>
        <v>0</v>
      </c>
      <c r="L71" s="5"/>
    </row>
    <row r="72" spans="1:12" customHeight="1" ht="105" outlineLevel="4">
      <c r="A72" s="1"/>
      <c r="B72" s="1">
        <v>822539</v>
      </c>
      <c r="C72" s="1" t="s">
        <v>265</v>
      </c>
      <c r="D72" s="1" t="s">
        <v>266</v>
      </c>
      <c r="E72" s="2" t="s">
        <v>267</v>
      </c>
      <c r="F72" s="2" t="s">
        <v>268</v>
      </c>
      <c r="G72" s="2" t="s">
        <v>36</v>
      </c>
      <c r="H72" s="2" t="s">
        <v>22</v>
      </c>
      <c r="I72" s="1">
        <v>0</v>
      </c>
      <c r="J72" s="3" t="s">
        <v>17</v>
      </c>
      <c r="K72" s="2" t="str">
        <f>J72*218.00</f>
        <v>0</v>
      </c>
      <c r="L72" s="5"/>
    </row>
    <row r="73" spans="1:12" customHeight="1" ht="105" outlineLevel="4">
      <c r="A73" s="1"/>
      <c r="B73" s="1">
        <v>822540</v>
      </c>
      <c r="C73" s="1" t="s">
        <v>269</v>
      </c>
      <c r="D73" s="1" t="s">
        <v>270</v>
      </c>
      <c r="E73" s="2" t="s">
        <v>271</v>
      </c>
      <c r="F73" s="2" t="s">
        <v>272</v>
      </c>
      <c r="G73" s="2">
        <v>2</v>
      </c>
      <c r="H73" s="2" t="s">
        <v>22</v>
      </c>
      <c r="I73" s="1">
        <v>0</v>
      </c>
      <c r="J73" s="3" t="s">
        <v>17</v>
      </c>
      <c r="K73" s="2" t="str">
        <f>J73*2251.00</f>
        <v>0</v>
      </c>
      <c r="L73" s="5"/>
    </row>
    <row r="74" spans="1:12" customHeight="1" ht="105" outlineLevel="4">
      <c r="A74" s="1"/>
      <c r="B74" s="1">
        <v>822541</v>
      </c>
      <c r="C74" s="1" t="s">
        <v>273</v>
      </c>
      <c r="D74" s="1" t="s">
        <v>274</v>
      </c>
      <c r="E74" s="2" t="s">
        <v>275</v>
      </c>
      <c r="F74" s="2" t="s">
        <v>276</v>
      </c>
      <c r="G74" s="2">
        <v>1</v>
      </c>
      <c r="H74" s="2" t="s">
        <v>22</v>
      </c>
      <c r="I74" s="1">
        <v>0</v>
      </c>
      <c r="J74" s="3" t="s">
        <v>17</v>
      </c>
      <c r="K74" s="2" t="str">
        <f>J74*19789.00</f>
        <v>0</v>
      </c>
      <c r="L74" s="5"/>
    </row>
    <row r="75" spans="1:12" customHeight="1" ht="105" outlineLevel="4">
      <c r="A75" s="1"/>
      <c r="B75" s="1">
        <v>822542</v>
      </c>
      <c r="C75" s="1" t="s">
        <v>277</v>
      </c>
      <c r="D75" s="1" t="s">
        <v>278</v>
      </c>
      <c r="E75" s="2" t="s">
        <v>279</v>
      </c>
      <c r="F75" s="2" t="s">
        <v>280</v>
      </c>
      <c r="G75" s="2">
        <v>1</v>
      </c>
      <c r="H75" s="2" t="s">
        <v>36</v>
      </c>
      <c r="I75" s="1">
        <v>0</v>
      </c>
      <c r="J75" s="3" t="s">
        <v>17</v>
      </c>
      <c r="K75" s="2" t="str">
        <f>J75*1454.00</f>
        <v>0</v>
      </c>
      <c r="L75" s="5"/>
    </row>
    <row r="76" spans="1:12" customHeight="1" ht="105" outlineLevel="4">
      <c r="A76" s="1"/>
      <c r="B76" s="1">
        <v>822543</v>
      </c>
      <c r="C76" s="1" t="s">
        <v>281</v>
      </c>
      <c r="D76" s="1" t="s">
        <v>282</v>
      </c>
      <c r="E76" s="2" t="s">
        <v>283</v>
      </c>
      <c r="F76" s="2" t="s">
        <v>284</v>
      </c>
      <c r="G76" s="2">
        <v>0</v>
      </c>
      <c r="H76" s="2" t="s">
        <v>36</v>
      </c>
      <c r="I76" s="1">
        <v>0</v>
      </c>
      <c r="J76" s="3" t="s">
        <v>17</v>
      </c>
      <c r="K76" s="2" t="str">
        <f>J76*1590.00</f>
        <v>0</v>
      </c>
      <c r="L76" s="5"/>
    </row>
    <row r="77" spans="1:12" customHeight="1" ht="105" outlineLevel="4">
      <c r="A77" s="1"/>
      <c r="B77" s="1">
        <v>822544</v>
      </c>
      <c r="C77" s="1" t="s">
        <v>285</v>
      </c>
      <c r="D77" s="1" t="s">
        <v>286</v>
      </c>
      <c r="E77" s="2" t="s">
        <v>287</v>
      </c>
      <c r="F77" s="2" t="s">
        <v>288</v>
      </c>
      <c r="G77" s="2">
        <v>0</v>
      </c>
      <c r="H77" s="2" t="s">
        <v>27</v>
      </c>
      <c r="I77" s="1">
        <v>0</v>
      </c>
      <c r="J77" s="3" t="s">
        <v>17</v>
      </c>
      <c r="K77" s="2" t="str">
        <f>J77*1626.00</f>
        <v>0</v>
      </c>
      <c r="L77" s="5"/>
    </row>
    <row r="78" spans="1:12" customHeight="1" ht="105" outlineLevel="4">
      <c r="A78" s="1"/>
      <c r="B78" s="1">
        <v>822545</v>
      </c>
      <c r="C78" s="1" t="s">
        <v>289</v>
      </c>
      <c r="D78" s="1" t="s">
        <v>290</v>
      </c>
      <c r="E78" s="2" t="s">
        <v>291</v>
      </c>
      <c r="F78" s="2" t="s">
        <v>292</v>
      </c>
      <c r="G78" s="2">
        <v>2</v>
      </c>
      <c r="H78" s="2">
        <v>5</v>
      </c>
      <c r="I78" s="1">
        <v>0</v>
      </c>
      <c r="J78" s="3" t="s">
        <v>17</v>
      </c>
      <c r="K78" s="2" t="str">
        <f>J78*1822.00</f>
        <v>0</v>
      </c>
      <c r="L78" s="5"/>
    </row>
    <row r="79" spans="1:12" customHeight="1" ht="105" outlineLevel="4">
      <c r="A79" s="1"/>
      <c r="B79" s="1">
        <v>822546</v>
      </c>
      <c r="C79" s="1" t="s">
        <v>293</v>
      </c>
      <c r="D79" s="1" t="s">
        <v>294</v>
      </c>
      <c r="E79" s="2" t="s">
        <v>295</v>
      </c>
      <c r="F79" s="2" t="s">
        <v>296</v>
      </c>
      <c r="G79" s="2">
        <v>3</v>
      </c>
      <c r="H79" s="2" t="s">
        <v>22</v>
      </c>
      <c r="I79" s="1">
        <v>0</v>
      </c>
      <c r="J79" s="3" t="s">
        <v>17</v>
      </c>
      <c r="K79" s="2" t="str">
        <f>J79*9498.00</f>
        <v>0</v>
      </c>
      <c r="L79" s="5"/>
    </row>
    <row r="80" spans="1:12" customHeight="1" ht="105" outlineLevel="4">
      <c r="A80" s="1"/>
      <c r="B80" s="1">
        <v>822547</v>
      </c>
      <c r="C80" s="1" t="s">
        <v>297</v>
      </c>
      <c r="D80" s="1" t="s">
        <v>298</v>
      </c>
      <c r="E80" s="2" t="s">
        <v>299</v>
      </c>
      <c r="F80" s="2" t="s">
        <v>300</v>
      </c>
      <c r="G80" s="2">
        <v>8</v>
      </c>
      <c r="H80" s="2" t="s">
        <v>36</v>
      </c>
      <c r="I80" s="1">
        <v>0</v>
      </c>
      <c r="J80" s="3" t="s">
        <v>17</v>
      </c>
      <c r="K80" s="2" t="str">
        <f>J80*484.00</f>
        <v>0</v>
      </c>
      <c r="L80" s="5"/>
    </row>
    <row r="81" spans="1:12" customHeight="1" ht="105" outlineLevel="4">
      <c r="A81" s="1"/>
      <c r="B81" s="1">
        <v>822548</v>
      </c>
      <c r="C81" s="1" t="s">
        <v>301</v>
      </c>
      <c r="D81" s="1" t="s">
        <v>302</v>
      </c>
      <c r="E81" s="2" t="s">
        <v>303</v>
      </c>
      <c r="F81" s="2" t="s">
        <v>304</v>
      </c>
      <c r="G81" s="2">
        <v>1</v>
      </c>
      <c r="H81" s="2">
        <v>10</v>
      </c>
      <c r="I81" s="1">
        <v>0</v>
      </c>
      <c r="J81" s="3" t="s">
        <v>17</v>
      </c>
      <c r="K81" s="2" t="str">
        <f>J81*7441.00</f>
        <v>0</v>
      </c>
      <c r="L81" s="5"/>
    </row>
    <row r="82" spans="1:12" customHeight="1" ht="105" outlineLevel="4">
      <c r="A82" s="1"/>
      <c r="B82" s="1">
        <v>822549</v>
      </c>
      <c r="C82" s="1" t="s">
        <v>305</v>
      </c>
      <c r="D82" s="1" t="s">
        <v>306</v>
      </c>
      <c r="E82" s="2" t="s">
        <v>307</v>
      </c>
      <c r="F82" s="2" t="s">
        <v>308</v>
      </c>
      <c r="G82" s="2">
        <v>1</v>
      </c>
      <c r="H82" s="2" t="s">
        <v>27</v>
      </c>
      <c r="I82" s="1">
        <v>0</v>
      </c>
      <c r="J82" s="3" t="s">
        <v>17</v>
      </c>
      <c r="K82" s="2" t="str">
        <f>J82*7185.00</f>
        <v>0</v>
      </c>
      <c r="L82" s="5"/>
    </row>
    <row r="83" spans="1:12" customHeight="1" ht="105" outlineLevel="4">
      <c r="A83" s="1"/>
      <c r="B83" s="1">
        <v>822550</v>
      </c>
      <c r="C83" s="1" t="s">
        <v>309</v>
      </c>
      <c r="D83" s="1" t="s">
        <v>310</v>
      </c>
      <c r="E83" s="2" t="s">
        <v>311</v>
      </c>
      <c r="F83" s="2" t="s">
        <v>312</v>
      </c>
      <c r="G83" s="2">
        <v>0</v>
      </c>
      <c r="H83" s="2" t="s">
        <v>27</v>
      </c>
      <c r="I83" s="1">
        <v>0</v>
      </c>
      <c r="J83" s="3" t="s">
        <v>17</v>
      </c>
      <c r="K83" s="2" t="str">
        <f>J83*7972.00</f>
        <v>0</v>
      </c>
      <c r="L83" s="5"/>
    </row>
    <row r="84" spans="1:12" customHeight="1" ht="105" outlineLevel="4">
      <c r="A84" s="1"/>
      <c r="B84" s="1">
        <v>822551</v>
      </c>
      <c r="C84" s="1" t="s">
        <v>313</v>
      </c>
      <c r="D84" s="1" t="s">
        <v>314</v>
      </c>
      <c r="E84" s="2" t="s">
        <v>315</v>
      </c>
      <c r="F84" s="2" t="s">
        <v>316</v>
      </c>
      <c r="G84" s="2">
        <v>0</v>
      </c>
      <c r="H84" s="2">
        <v>10</v>
      </c>
      <c r="I84" s="1">
        <v>0</v>
      </c>
      <c r="J84" s="3" t="s">
        <v>17</v>
      </c>
      <c r="K84" s="2" t="str">
        <f>J84*7653.00</f>
        <v>0</v>
      </c>
      <c r="L84" s="5"/>
    </row>
    <row r="85" spans="1:12" customHeight="1" ht="105" outlineLevel="4">
      <c r="A85" s="1"/>
      <c r="B85" s="1">
        <v>822554</v>
      </c>
      <c r="C85" s="1" t="s">
        <v>317</v>
      </c>
      <c r="D85" s="1" t="s">
        <v>318</v>
      </c>
      <c r="E85" s="2" t="s">
        <v>319</v>
      </c>
      <c r="F85" s="2" t="s">
        <v>105</v>
      </c>
      <c r="G85" s="2">
        <v>0</v>
      </c>
      <c r="H85" s="2">
        <v>0</v>
      </c>
      <c r="I85" s="1">
        <v>0</v>
      </c>
      <c r="J85" s="3" t="s">
        <v>17</v>
      </c>
      <c r="K85" s="2" t="str">
        <f>J85*0.00</f>
        <v>0</v>
      </c>
      <c r="L85" s="5"/>
    </row>
    <row r="86" spans="1:12" customHeight="1" ht="105" outlineLevel="4">
      <c r="A86" s="1"/>
      <c r="B86" s="1">
        <v>836274</v>
      </c>
      <c r="C86" s="1" t="s">
        <v>320</v>
      </c>
      <c r="D86" s="1" t="s">
        <v>321</v>
      </c>
      <c r="E86" s="2" t="s">
        <v>322</v>
      </c>
      <c r="F86" s="2" t="s">
        <v>323</v>
      </c>
      <c r="G86" s="2">
        <v>0</v>
      </c>
      <c r="H86" s="2">
        <v>8</v>
      </c>
      <c r="I86" s="1">
        <v>0</v>
      </c>
      <c r="J86" s="3" t="s">
        <v>17</v>
      </c>
      <c r="K86" s="2" t="str">
        <f>J86*9667.00</f>
        <v>0</v>
      </c>
      <c r="L86" s="5"/>
    </row>
    <row r="87" spans="1:12" customHeight="1" ht="105" outlineLevel="4">
      <c r="A87" s="1"/>
      <c r="B87" s="1">
        <v>836275</v>
      </c>
      <c r="C87" s="1" t="s">
        <v>324</v>
      </c>
      <c r="D87" s="1" t="s">
        <v>325</v>
      </c>
      <c r="E87" s="2" t="s">
        <v>326</v>
      </c>
      <c r="F87" s="2" t="s">
        <v>323</v>
      </c>
      <c r="G87" s="2">
        <v>0</v>
      </c>
      <c r="H87" s="2">
        <v>2</v>
      </c>
      <c r="I87" s="1">
        <v>0</v>
      </c>
      <c r="J87" s="3" t="s">
        <v>17</v>
      </c>
      <c r="K87" s="2" t="str">
        <f>J87*9667.00</f>
        <v>0</v>
      </c>
      <c r="L87" s="5"/>
    </row>
    <row r="88" spans="1:12" customHeight="1" ht="105" outlineLevel="4">
      <c r="A88" s="1"/>
      <c r="B88" s="1">
        <v>836276</v>
      </c>
      <c r="C88" s="1" t="s">
        <v>327</v>
      </c>
      <c r="D88" s="1" t="s">
        <v>328</v>
      </c>
      <c r="E88" s="2" t="s">
        <v>329</v>
      </c>
      <c r="F88" s="2" t="s">
        <v>323</v>
      </c>
      <c r="G88" s="2">
        <v>0</v>
      </c>
      <c r="H88" s="2">
        <v>10</v>
      </c>
      <c r="I88" s="1">
        <v>0</v>
      </c>
      <c r="J88" s="3" t="s">
        <v>17</v>
      </c>
      <c r="K88" s="2" t="str">
        <f>J88*9667.00</f>
        <v>0</v>
      </c>
      <c r="L88" s="5"/>
    </row>
    <row r="89" spans="1:12" customHeight="1" ht="105" outlineLevel="4">
      <c r="A89" s="1"/>
      <c r="B89" s="1">
        <v>836277</v>
      </c>
      <c r="C89" s="1" t="s">
        <v>330</v>
      </c>
      <c r="D89" s="1" t="s">
        <v>331</v>
      </c>
      <c r="E89" s="2" t="s">
        <v>332</v>
      </c>
      <c r="F89" s="2" t="s">
        <v>323</v>
      </c>
      <c r="G89" s="2">
        <v>0</v>
      </c>
      <c r="H89" s="2">
        <v>9</v>
      </c>
      <c r="I89" s="1">
        <v>0</v>
      </c>
      <c r="J89" s="3" t="s">
        <v>17</v>
      </c>
      <c r="K89" s="2" t="str">
        <f>J89*9667.00</f>
        <v>0</v>
      </c>
      <c r="L89" s="5"/>
    </row>
    <row r="90" spans="1:12" customHeight="1" ht="105" outlineLevel="4">
      <c r="A90" s="1"/>
      <c r="B90" s="1">
        <v>885510</v>
      </c>
      <c r="C90" s="1" t="s">
        <v>333</v>
      </c>
      <c r="D90" s="1" t="s">
        <v>334</v>
      </c>
      <c r="E90" s="2" t="s">
        <v>335</v>
      </c>
      <c r="F90" s="2" t="s">
        <v>336</v>
      </c>
      <c r="G90" s="2">
        <v>0</v>
      </c>
      <c r="H90" s="2">
        <v>1</v>
      </c>
      <c r="I90" s="1">
        <v>0</v>
      </c>
      <c r="J90" s="3" t="s">
        <v>17</v>
      </c>
      <c r="K90" s="2" t="str">
        <f>J90*10125.00</f>
        <v>0</v>
      </c>
      <c r="L90" s="5"/>
    </row>
    <row r="91" spans="1:12" outlineLevel="2">
      <c r="A91" s="8" t="s">
        <v>337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5"/>
    </row>
    <row r="92" spans="1:12" customHeight="1" ht="105" outlineLevel="4">
      <c r="A92" s="1"/>
      <c r="B92" s="1">
        <v>822559</v>
      </c>
      <c r="C92" s="1" t="s">
        <v>338</v>
      </c>
      <c r="D92" s="1" t="s">
        <v>339</v>
      </c>
      <c r="E92" s="2" t="s">
        <v>340</v>
      </c>
      <c r="F92" s="2" t="s">
        <v>341</v>
      </c>
      <c r="G92" s="2">
        <v>1</v>
      </c>
      <c r="H92" s="2">
        <v>0</v>
      </c>
      <c r="I92" s="1">
        <v>0</v>
      </c>
      <c r="J92" s="3" t="s">
        <v>17</v>
      </c>
      <c r="K92" s="2" t="str">
        <f>J92*8042.37</f>
        <v>0</v>
      </c>
      <c r="L92" s="5"/>
    </row>
    <row r="93" spans="1:12" customHeight="1" ht="105" outlineLevel="4">
      <c r="A93" s="1"/>
      <c r="B93" s="1">
        <v>825409</v>
      </c>
      <c r="C93" s="1" t="s">
        <v>342</v>
      </c>
      <c r="D93" s="1" t="s">
        <v>343</v>
      </c>
      <c r="E93" s="2" t="s">
        <v>344</v>
      </c>
      <c r="F93" s="2" t="s">
        <v>345</v>
      </c>
      <c r="G93" s="2">
        <v>1</v>
      </c>
      <c r="H93" s="2">
        <v>0</v>
      </c>
      <c r="I93" s="1">
        <v>0</v>
      </c>
      <c r="J93" s="3" t="s">
        <v>17</v>
      </c>
      <c r="K93" s="2" t="str">
        <f>J93*9709.35</f>
        <v>0</v>
      </c>
      <c r="L93" s="5"/>
    </row>
    <row r="94" spans="1:12" customHeight="1" ht="105" outlineLevel="4">
      <c r="A94" s="1"/>
      <c r="B94" s="1">
        <v>825410</v>
      </c>
      <c r="C94" s="1" t="s">
        <v>346</v>
      </c>
      <c r="D94" s="1" t="s">
        <v>347</v>
      </c>
      <c r="E94" s="2" t="s">
        <v>348</v>
      </c>
      <c r="F94" s="2" t="s">
        <v>349</v>
      </c>
      <c r="G94" s="2">
        <v>2</v>
      </c>
      <c r="H94" s="2">
        <v>0</v>
      </c>
      <c r="I94" s="1">
        <v>0</v>
      </c>
      <c r="J94" s="3" t="s">
        <v>17</v>
      </c>
      <c r="K94" s="2" t="str">
        <f>J94*15433.53</f>
        <v>0</v>
      </c>
      <c r="L94" s="5"/>
    </row>
    <row r="95" spans="1:12" customHeight="1" ht="105" outlineLevel="4">
      <c r="A95" s="1"/>
      <c r="B95" s="1">
        <v>834456</v>
      </c>
      <c r="C95" s="1" t="s">
        <v>350</v>
      </c>
      <c r="D95" s="1" t="s">
        <v>351</v>
      </c>
      <c r="E95" s="2" t="s">
        <v>352</v>
      </c>
      <c r="F95" s="2" t="s">
        <v>353</v>
      </c>
      <c r="G95" s="2" t="s">
        <v>22</v>
      </c>
      <c r="H95" s="2">
        <v>0</v>
      </c>
      <c r="I95" s="1">
        <v>0</v>
      </c>
      <c r="J95" s="3" t="s">
        <v>17</v>
      </c>
      <c r="K95" s="2" t="str">
        <f>J95*173.46</f>
        <v>0</v>
      </c>
      <c r="L95" s="5"/>
    </row>
    <row r="96" spans="1:12" customHeight="1" ht="105" outlineLevel="4">
      <c r="A96" s="1"/>
      <c r="B96" s="1">
        <v>834457</v>
      </c>
      <c r="C96" s="1" t="s">
        <v>354</v>
      </c>
      <c r="D96" s="1" t="s">
        <v>355</v>
      </c>
      <c r="E96" s="2" t="s">
        <v>356</v>
      </c>
      <c r="F96" s="2" t="s">
        <v>357</v>
      </c>
      <c r="G96" s="2" t="s">
        <v>36</v>
      </c>
      <c r="H96" s="2">
        <v>0</v>
      </c>
      <c r="I96" s="1">
        <v>0</v>
      </c>
      <c r="J96" s="3" t="s">
        <v>17</v>
      </c>
      <c r="K96" s="2" t="str">
        <f>J96*192.57</f>
        <v>0</v>
      </c>
      <c r="L96" s="5"/>
    </row>
    <row r="97" spans="1:12" customHeight="1" ht="105" outlineLevel="4">
      <c r="A97" s="1"/>
      <c r="B97" s="1">
        <v>837121</v>
      </c>
      <c r="C97" s="1" t="s">
        <v>358</v>
      </c>
      <c r="D97" s="1" t="s">
        <v>359</v>
      </c>
      <c r="E97" s="2" t="s">
        <v>360</v>
      </c>
      <c r="F97" s="2" t="s">
        <v>361</v>
      </c>
      <c r="G97" s="2">
        <v>10</v>
      </c>
      <c r="H97" s="2">
        <v>0</v>
      </c>
      <c r="I97" s="1">
        <v>0</v>
      </c>
      <c r="J97" s="3" t="s">
        <v>17</v>
      </c>
      <c r="K97" s="2" t="str">
        <f>J97*435.12</f>
        <v>0</v>
      </c>
      <c r="L97" s="5"/>
    </row>
    <row r="98" spans="1:12" customHeight="1" ht="105" outlineLevel="4">
      <c r="A98" s="1"/>
      <c r="B98" s="1">
        <v>827989</v>
      </c>
      <c r="C98" s="1" t="s">
        <v>362</v>
      </c>
      <c r="D98" s="1" t="s">
        <v>363</v>
      </c>
      <c r="E98" s="2" t="s">
        <v>364</v>
      </c>
      <c r="F98" s="2" t="s">
        <v>365</v>
      </c>
      <c r="G98" s="2">
        <v>1</v>
      </c>
      <c r="H98" s="2">
        <v>0</v>
      </c>
      <c r="I98" s="1">
        <v>0</v>
      </c>
      <c r="J98" s="3" t="s">
        <v>17</v>
      </c>
      <c r="K98" s="2" t="str">
        <f>J98*6926.64</f>
        <v>0</v>
      </c>
      <c r="L98" s="5"/>
    </row>
    <row r="99" spans="1:12" customHeight="1" ht="105" outlineLevel="4">
      <c r="A99" s="1"/>
      <c r="B99" s="1">
        <v>829342</v>
      </c>
      <c r="C99" s="1" t="s">
        <v>366</v>
      </c>
      <c r="D99" s="1" t="s">
        <v>367</v>
      </c>
      <c r="E99" s="2" t="s">
        <v>368</v>
      </c>
      <c r="F99" s="2" t="s">
        <v>369</v>
      </c>
      <c r="G99" s="2">
        <v>2</v>
      </c>
      <c r="H99" s="2">
        <v>0</v>
      </c>
      <c r="I99" s="1">
        <v>0</v>
      </c>
      <c r="J99" s="3" t="s">
        <v>17</v>
      </c>
      <c r="K99" s="2" t="str">
        <f>J99*8293.74</f>
        <v>0</v>
      </c>
      <c r="L99" s="5"/>
    </row>
    <row r="100" spans="1:12" customHeight="1" ht="105" outlineLevel="4">
      <c r="A100" s="1"/>
      <c r="B100" s="1">
        <v>885069</v>
      </c>
      <c r="C100" s="1" t="s">
        <v>370</v>
      </c>
      <c r="D100" s="1" t="s">
        <v>371</v>
      </c>
      <c r="E100" s="2" t="s">
        <v>372</v>
      </c>
      <c r="F100" s="2" t="s">
        <v>373</v>
      </c>
      <c r="G100" s="2">
        <v>1</v>
      </c>
      <c r="H100" s="2">
        <v>0</v>
      </c>
      <c r="I100" s="1">
        <v>0</v>
      </c>
      <c r="J100" s="3" t="s">
        <v>17</v>
      </c>
      <c r="K100" s="2" t="str">
        <f>J100*10679.55</f>
        <v>0</v>
      </c>
      <c r="L100" s="5"/>
    </row>
    <row r="101" spans="1:12" customHeight="1" ht="105" outlineLevel="4">
      <c r="A101" s="1"/>
      <c r="B101" s="1">
        <v>885070</v>
      </c>
      <c r="C101" s="1" t="s">
        <v>374</v>
      </c>
      <c r="D101" s="1" t="s">
        <v>375</v>
      </c>
      <c r="E101" s="2" t="s">
        <v>376</v>
      </c>
      <c r="F101" s="2" t="s">
        <v>377</v>
      </c>
      <c r="G101" s="2">
        <v>1</v>
      </c>
      <c r="H101" s="2">
        <v>0</v>
      </c>
      <c r="I101" s="1">
        <v>0</v>
      </c>
      <c r="J101" s="3" t="s">
        <v>17</v>
      </c>
      <c r="K101" s="2" t="str">
        <f>J101*12836.04</f>
        <v>0</v>
      </c>
      <c r="L101" s="5"/>
    </row>
    <row r="102" spans="1:12" customHeight="1" ht="105" outlineLevel="4">
      <c r="A102" s="1"/>
      <c r="B102" s="1">
        <v>885071</v>
      </c>
      <c r="C102" s="1" t="s">
        <v>378</v>
      </c>
      <c r="D102" s="1" t="s">
        <v>379</v>
      </c>
      <c r="E102" s="2" t="s">
        <v>380</v>
      </c>
      <c r="F102" s="2" t="s">
        <v>381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J102*7275.03</f>
        <v>0</v>
      </c>
      <c r="L102" s="5"/>
    </row>
    <row r="103" spans="1:12" customHeight="1" ht="105" outlineLevel="4">
      <c r="A103" s="1"/>
      <c r="B103" s="1">
        <v>885072</v>
      </c>
      <c r="C103" s="1" t="s">
        <v>382</v>
      </c>
      <c r="D103" s="1" t="s">
        <v>383</v>
      </c>
      <c r="E103" s="2" t="s">
        <v>384</v>
      </c>
      <c r="F103" s="2" t="s">
        <v>385</v>
      </c>
      <c r="G103" s="2">
        <v>4</v>
      </c>
      <c r="H103" s="2">
        <v>0</v>
      </c>
      <c r="I103" s="1">
        <v>0</v>
      </c>
      <c r="J103" s="3" t="s">
        <v>17</v>
      </c>
      <c r="K103" s="2" t="str">
        <f>J103*1844.85</f>
        <v>0</v>
      </c>
      <c r="L103" s="5"/>
    </row>
    <row r="104" spans="1:12" customHeight="1" ht="105" outlineLevel="4">
      <c r="A104" s="1"/>
      <c r="B104" s="1">
        <v>885838</v>
      </c>
      <c r="C104" s="1" t="s">
        <v>386</v>
      </c>
      <c r="D104" s="1" t="s">
        <v>379</v>
      </c>
      <c r="E104" s="2" t="s">
        <v>387</v>
      </c>
      <c r="F104" s="2" t="s">
        <v>381</v>
      </c>
      <c r="G104" s="2">
        <v>8</v>
      </c>
      <c r="H104" s="2">
        <v>0</v>
      </c>
      <c r="I104" s="1">
        <v>0</v>
      </c>
      <c r="J104" s="3" t="s">
        <v>17</v>
      </c>
      <c r="K104" s="2" t="str">
        <f>J104*7275.03</f>
        <v>0</v>
      </c>
      <c r="L104" s="5"/>
    </row>
    <row r="105" spans="1:12" customHeight="1" ht="105" outlineLevel="4">
      <c r="A105" s="1"/>
      <c r="B105" s="1">
        <v>885839</v>
      </c>
      <c r="C105" s="1" t="s">
        <v>388</v>
      </c>
      <c r="D105" s="1" t="s">
        <v>343</v>
      </c>
      <c r="E105" s="2" t="s">
        <v>389</v>
      </c>
      <c r="F105" s="2" t="s">
        <v>345</v>
      </c>
      <c r="G105" s="2">
        <v>8</v>
      </c>
      <c r="H105" s="2">
        <v>0</v>
      </c>
      <c r="I105" s="1">
        <v>0</v>
      </c>
      <c r="J105" s="3" t="s">
        <v>17</v>
      </c>
      <c r="K105" s="2" t="str">
        <f>J105*9709.35</f>
        <v>0</v>
      </c>
      <c r="L105" s="5"/>
    </row>
    <row r="106" spans="1:12" outlineLevel="1">
      <c r="A106" s="7" t="s">
        <v>390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5"/>
    </row>
    <row r="107" spans="1:12" outlineLevel="2">
      <c r="A107" s="8" t="s">
        <v>391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954216</v>
      </c>
      <c r="C108" s="1" t="s">
        <v>392</v>
      </c>
      <c r="D108" s="1" t="s">
        <v>393</v>
      </c>
      <c r="E108" s="2" t="s">
        <v>394</v>
      </c>
      <c r="F108" s="2" t="s">
        <v>395</v>
      </c>
      <c r="G108" s="2">
        <v>10</v>
      </c>
      <c r="H108" s="2">
        <v>0</v>
      </c>
      <c r="I108" s="1">
        <v>0</v>
      </c>
      <c r="J108" s="3" t="s">
        <v>17</v>
      </c>
      <c r="K108" s="2" t="str">
        <f>J108*2261.58</f>
        <v>0</v>
      </c>
      <c r="L108" s="5"/>
    </row>
    <row r="109" spans="1:12" customHeight="1" ht="105" outlineLevel="4">
      <c r="A109" s="1"/>
      <c r="B109" s="1">
        <v>825411</v>
      </c>
      <c r="C109" s="1" t="s">
        <v>396</v>
      </c>
      <c r="D109" s="1" t="s">
        <v>397</v>
      </c>
      <c r="E109" s="2" t="s">
        <v>398</v>
      </c>
      <c r="F109" s="2" t="s">
        <v>399</v>
      </c>
      <c r="G109" s="2">
        <v>1</v>
      </c>
      <c r="H109" s="2">
        <v>0</v>
      </c>
      <c r="I109" s="1">
        <v>0</v>
      </c>
      <c r="J109" s="3" t="s">
        <v>17</v>
      </c>
      <c r="K109" s="2" t="str">
        <f>J109*7135.38</f>
        <v>0</v>
      </c>
      <c r="L109" s="5"/>
    </row>
    <row r="110" spans="1:12" customHeight="1" ht="105" outlineLevel="4">
      <c r="A110" s="1"/>
      <c r="B110" s="1">
        <v>825412</v>
      </c>
      <c r="C110" s="1" t="s">
        <v>400</v>
      </c>
      <c r="D110" s="1" t="s">
        <v>401</v>
      </c>
      <c r="E110" s="2" t="s">
        <v>402</v>
      </c>
      <c r="F110" s="2" t="s">
        <v>403</v>
      </c>
      <c r="G110" s="2">
        <v>0</v>
      </c>
      <c r="H110" s="2">
        <v>0</v>
      </c>
      <c r="I110" s="1">
        <v>0</v>
      </c>
      <c r="J110" s="3" t="s">
        <v>17</v>
      </c>
      <c r="K110" s="2" t="str">
        <f>J110*24271.17</f>
        <v>0</v>
      </c>
      <c r="L110" s="5"/>
    </row>
    <row r="111" spans="1:12" customHeight="1" ht="105" outlineLevel="4">
      <c r="A111" s="1"/>
      <c r="B111" s="1">
        <v>825413</v>
      </c>
      <c r="C111" s="1" t="s">
        <v>404</v>
      </c>
      <c r="D111" s="1" t="s">
        <v>405</v>
      </c>
      <c r="E111" s="2" t="s">
        <v>406</v>
      </c>
      <c r="F111" s="2" t="s">
        <v>407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J111*23355.36</f>
        <v>0</v>
      </c>
      <c r="L111" s="5"/>
    </row>
    <row r="112" spans="1:12" customHeight="1" ht="105" outlineLevel="4">
      <c r="A112" s="1"/>
      <c r="B112" s="1">
        <v>825414</v>
      </c>
      <c r="C112" s="1" t="s">
        <v>408</v>
      </c>
      <c r="D112" s="1" t="s">
        <v>409</v>
      </c>
      <c r="E112" s="2" t="s">
        <v>410</v>
      </c>
      <c r="F112" s="2" t="s">
        <v>411</v>
      </c>
      <c r="G112" s="2">
        <v>1</v>
      </c>
      <c r="H112" s="2">
        <v>0</v>
      </c>
      <c r="I112" s="1">
        <v>0</v>
      </c>
      <c r="J112" s="3" t="s">
        <v>17</v>
      </c>
      <c r="K112" s="2" t="str">
        <f>J112*20990.13</f>
        <v>0</v>
      </c>
      <c r="L112" s="5"/>
    </row>
    <row r="113" spans="1:12" customHeight="1" ht="105" outlineLevel="4">
      <c r="A113" s="1"/>
      <c r="B113" s="1">
        <v>825415</v>
      </c>
      <c r="C113" s="1" t="s">
        <v>412</v>
      </c>
      <c r="D113" s="1" t="s">
        <v>413</v>
      </c>
      <c r="E113" s="2" t="s">
        <v>414</v>
      </c>
      <c r="F113" s="2" t="s">
        <v>415</v>
      </c>
      <c r="G113" s="2">
        <v>0</v>
      </c>
      <c r="H113" s="2">
        <v>0</v>
      </c>
      <c r="I113" s="1">
        <v>0</v>
      </c>
      <c r="J113" s="3" t="s">
        <v>17</v>
      </c>
      <c r="K113" s="2" t="str">
        <f>J113*1314.18</f>
        <v>0</v>
      </c>
      <c r="L113" s="5"/>
    </row>
    <row r="114" spans="1:12" customHeight="1" ht="105" outlineLevel="4">
      <c r="A114" s="1"/>
      <c r="B114" s="1">
        <v>825416</v>
      </c>
      <c r="C114" s="1" t="s">
        <v>416</v>
      </c>
      <c r="D114" s="1" t="s">
        <v>417</v>
      </c>
      <c r="E114" s="2" t="s">
        <v>418</v>
      </c>
      <c r="F114" s="2" t="s">
        <v>415</v>
      </c>
      <c r="G114" s="2">
        <v>4</v>
      </c>
      <c r="H114" s="2">
        <v>0</v>
      </c>
      <c r="I114" s="1">
        <v>0</v>
      </c>
      <c r="J114" s="3" t="s">
        <v>17</v>
      </c>
      <c r="K114" s="2" t="str">
        <f>J114*1314.18</f>
        <v>0</v>
      </c>
      <c r="L114" s="5"/>
    </row>
    <row r="115" spans="1:12" customHeight="1" ht="105" outlineLevel="4">
      <c r="A115" s="1"/>
      <c r="B115" s="1">
        <v>825417</v>
      </c>
      <c r="C115" s="1" t="s">
        <v>419</v>
      </c>
      <c r="D115" s="1" t="s">
        <v>420</v>
      </c>
      <c r="E115" s="2" t="s">
        <v>421</v>
      </c>
      <c r="F115" s="2" t="s">
        <v>415</v>
      </c>
      <c r="G115" s="2">
        <v>5</v>
      </c>
      <c r="H115" s="2">
        <v>0</v>
      </c>
      <c r="I115" s="1">
        <v>0</v>
      </c>
      <c r="J115" s="3" t="s">
        <v>17</v>
      </c>
      <c r="K115" s="2" t="str">
        <f>J115*1314.18</f>
        <v>0</v>
      </c>
      <c r="L115" s="5"/>
    </row>
    <row r="116" spans="1:12" customHeight="1" ht="105" outlineLevel="4">
      <c r="A116" s="1"/>
      <c r="B116" s="1">
        <v>825418</v>
      </c>
      <c r="C116" s="1" t="s">
        <v>422</v>
      </c>
      <c r="D116" s="1" t="s">
        <v>423</v>
      </c>
      <c r="E116" s="2" t="s">
        <v>424</v>
      </c>
      <c r="F116" s="2" t="s">
        <v>415</v>
      </c>
      <c r="G116" s="2">
        <v>4</v>
      </c>
      <c r="H116" s="2">
        <v>0</v>
      </c>
      <c r="I116" s="1">
        <v>0</v>
      </c>
      <c r="J116" s="3" t="s">
        <v>17</v>
      </c>
      <c r="K116" s="2" t="str">
        <f>J116*1314.18</f>
        <v>0</v>
      </c>
      <c r="L116" s="5"/>
    </row>
    <row r="117" spans="1:12" customHeight="1" ht="105" outlineLevel="4">
      <c r="A117" s="1"/>
      <c r="B117" s="1">
        <v>825419</v>
      </c>
      <c r="C117" s="1" t="s">
        <v>425</v>
      </c>
      <c r="D117" s="1" t="s">
        <v>426</v>
      </c>
      <c r="E117" s="2" t="s">
        <v>427</v>
      </c>
      <c r="F117" s="2" t="s">
        <v>415</v>
      </c>
      <c r="G117" s="2">
        <v>1</v>
      </c>
      <c r="H117" s="2">
        <v>0</v>
      </c>
      <c r="I117" s="1">
        <v>0</v>
      </c>
      <c r="J117" s="3" t="s">
        <v>17</v>
      </c>
      <c r="K117" s="2" t="str">
        <f>J117*1314.18</f>
        <v>0</v>
      </c>
      <c r="L117" s="5"/>
    </row>
    <row r="118" spans="1:12" customHeight="1" ht="105" outlineLevel="4">
      <c r="A118" s="1"/>
      <c r="B118" s="1">
        <v>825420</v>
      </c>
      <c r="C118" s="1" t="s">
        <v>428</v>
      </c>
      <c r="D118" s="1" t="s">
        <v>429</v>
      </c>
      <c r="E118" s="2" t="s">
        <v>430</v>
      </c>
      <c r="F118" s="2" t="s">
        <v>431</v>
      </c>
      <c r="G118" s="2">
        <v>2</v>
      </c>
      <c r="H118" s="2">
        <v>0</v>
      </c>
      <c r="I118" s="1">
        <v>0</v>
      </c>
      <c r="J118" s="3" t="s">
        <v>17</v>
      </c>
      <c r="K118" s="2" t="str">
        <f>J118*1317.12</f>
        <v>0</v>
      </c>
      <c r="L118" s="5"/>
    </row>
    <row r="119" spans="1:12" customHeight="1" ht="105" outlineLevel="4">
      <c r="A119" s="1"/>
      <c r="B119" s="1">
        <v>825421</v>
      </c>
      <c r="C119" s="1" t="s">
        <v>432</v>
      </c>
      <c r="D119" s="1" t="s">
        <v>433</v>
      </c>
      <c r="E119" s="2" t="s">
        <v>434</v>
      </c>
      <c r="F119" s="2" t="s">
        <v>431</v>
      </c>
      <c r="G119" s="2">
        <v>3</v>
      </c>
      <c r="H119" s="2">
        <v>0</v>
      </c>
      <c r="I119" s="1">
        <v>0</v>
      </c>
      <c r="J119" s="3" t="s">
        <v>17</v>
      </c>
      <c r="K119" s="2" t="str">
        <f>J119*1317.12</f>
        <v>0</v>
      </c>
      <c r="L119" s="5"/>
    </row>
    <row r="120" spans="1:12" customHeight="1" ht="105" outlineLevel="4">
      <c r="A120" s="1"/>
      <c r="B120" s="1">
        <v>825422</v>
      </c>
      <c r="C120" s="1" t="s">
        <v>435</v>
      </c>
      <c r="D120" s="1" t="s">
        <v>436</v>
      </c>
      <c r="E120" s="2" t="s">
        <v>437</v>
      </c>
      <c r="F120" s="2" t="s">
        <v>431</v>
      </c>
      <c r="G120" s="2">
        <v>2</v>
      </c>
      <c r="H120" s="2">
        <v>0</v>
      </c>
      <c r="I120" s="1">
        <v>0</v>
      </c>
      <c r="J120" s="3" t="s">
        <v>17</v>
      </c>
      <c r="K120" s="2" t="str">
        <f>J120*1317.12</f>
        <v>0</v>
      </c>
      <c r="L120" s="5"/>
    </row>
    <row r="121" spans="1:12" customHeight="1" ht="105" outlineLevel="4">
      <c r="A121" s="1"/>
      <c r="B121" s="1">
        <v>826278</v>
      </c>
      <c r="C121" s="1" t="s">
        <v>438</v>
      </c>
      <c r="D121" s="1" t="s">
        <v>439</v>
      </c>
      <c r="E121" s="2" t="s">
        <v>440</v>
      </c>
      <c r="F121" s="2" t="s">
        <v>431</v>
      </c>
      <c r="G121" s="2">
        <v>2</v>
      </c>
      <c r="H121" s="2">
        <v>0</v>
      </c>
      <c r="I121" s="1">
        <v>0</v>
      </c>
      <c r="J121" s="3" t="s">
        <v>17</v>
      </c>
      <c r="K121" s="2" t="str">
        <f>J121*1317.12</f>
        <v>0</v>
      </c>
      <c r="L121" s="5"/>
    </row>
    <row r="122" spans="1:12" customHeight="1" ht="105" outlineLevel="4">
      <c r="A122" s="1"/>
      <c r="B122" s="1">
        <v>827990</v>
      </c>
      <c r="C122" s="1" t="s">
        <v>441</v>
      </c>
      <c r="D122" s="1" t="s">
        <v>442</v>
      </c>
      <c r="E122" s="2" t="s">
        <v>443</v>
      </c>
      <c r="F122" s="2" t="s">
        <v>444</v>
      </c>
      <c r="G122" s="2">
        <v>3</v>
      </c>
      <c r="H122" s="2">
        <v>0</v>
      </c>
      <c r="I122" s="1">
        <v>0</v>
      </c>
      <c r="J122" s="3" t="s">
        <v>17</v>
      </c>
      <c r="K122" s="2" t="str">
        <f>J122*8412.81</f>
        <v>0</v>
      </c>
      <c r="L122" s="5"/>
    </row>
    <row r="123" spans="1:12" customHeight="1" ht="105" outlineLevel="4">
      <c r="A123" s="1"/>
      <c r="B123" s="1">
        <v>827991</v>
      </c>
      <c r="C123" s="1" t="s">
        <v>445</v>
      </c>
      <c r="D123" s="1" t="s">
        <v>446</v>
      </c>
      <c r="E123" s="2" t="s">
        <v>447</v>
      </c>
      <c r="F123" s="2" t="s">
        <v>448</v>
      </c>
      <c r="G123" s="2">
        <v>1</v>
      </c>
      <c r="H123" s="2">
        <v>0</v>
      </c>
      <c r="I123" s="1">
        <v>0</v>
      </c>
      <c r="J123" s="3" t="s">
        <v>17</v>
      </c>
      <c r="K123" s="2" t="str">
        <f>J123*55125.00</f>
        <v>0</v>
      </c>
      <c r="L123" s="5"/>
    </row>
    <row r="124" spans="1:12" customHeight="1" ht="105" outlineLevel="4">
      <c r="A124" s="1"/>
      <c r="B124" s="1">
        <v>836379</v>
      </c>
      <c r="C124" s="1" t="s">
        <v>449</v>
      </c>
      <c r="D124" s="1" t="s">
        <v>450</v>
      </c>
      <c r="E124" s="2" t="s">
        <v>451</v>
      </c>
      <c r="F124" s="2" t="s">
        <v>452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J124*90405.00</f>
        <v>0</v>
      </c>
      <c r="L124" s="5"/>
    </row>
    <row r="125" spans="1:12" customHeight="1" ht="105" outlineLevel="4">
      <c r="A125" s="1"/>
      <c r="B125" s="1">
        <v>836395</v>
      </c>
      <c r="C125" s="1" t="s">
        <v>453</v>
      </c>
      <c r="D125" s="1" t="s">
        <v>454</v>
      </c>
      <c r="E125" s="2" t="s">
        <v>455</v>
      </c>
      <c r="F125" s="2" t="s">
        <v>431</v>
      </c>
      <c r="G125" s="2">
        <v>0</v>
      </c>
      <c r="H125" s="2">
        <v>0</v>
      </c>
      <c r="I125" s="1">
        <v>0</v>
      </c>
      <c r="J125" s="3" t="s">
        <v>17</v>
      </c>
      <c r="K125" s="2" t="str">
        <f>J125*1317.12</f>
        <v>0</v>
      </c>
      <c r="L125" s="5"/>
    </row>
    <row r="126" spans="1:12" customHeight="1" ht="105" outlineLevel="4">
      <c r="A126" s="1"/>
      <c r="B126" s="1">
        <v>836396</v>
      </c>
      <c r="C126" s="1" t="s">
        <v>456</v>
      </c>
      <c r="D126" s="1" t="s">
        <v>457</v>
      </c>
      <c r="E126" s="2" t="s">
        <v>434</v>
      </c>
      <c r="F126" s="2" t="s">
        <v>431</v>
      </c>
      <c r="G126" s="2">
        <v>0</v>
      </c>
      <c r="H126" s="2">
        <v>0</v>
      </c>
      <c r="I126" s="1">
        <v>0</v>
      </c>
      <c r="J126" s="3" t="s">
        <v>17</v>
      </c>
      <c r="K126" s="2" t="str">
        <f>J126*1317.12</f>
        <v>0</v>
      </c>
      <c r="L126" s="5"/>
    </row>
    <row r="127" spans="1:12" customHeight="1" ht="105" outlineLevel="4">
      <c r="A127" s="1"/>
      <c r="B127" s="1">
        <v>836397</v>
      </c>
      <c r="C127" s="1" t="s">
        <v>458</v>
      </c>
      <c r="D127" s="1" t="s">
        <v>459</v>
      </c>
      <c r="E127" s="2" t="s">
        <v>437</v>
      </c>
      <c r="F127" s="2" t="s">
        <v>431</v>
      </c>
      <c r="G127" s="2">
        <v>1</v>
      </c>
      <c r="H127" s="2">
        <v>0</v>
      </c>
      <c r="I127" s="1">
        <v>0</v>
      </c>
      <c r="J127" s="3" t="s">
        <v>17</v>
      </c>
      <c r="K127" s="2" t="str">
        <f>J127*1317.12</f>
        <v>0</v>
      </c>
      <c r="L127" s="5"/>
    </row>
    <row r="128" spans="1:12" customHeight="1" ht="105" outlineLevel="4">
      <c r="A128" s="1"/>
      <c r="B128" s="1">
        <v>836398</v>
      </c>
      <c r="C128" s="1" t="s">
        <v>460</v>
      </c>
      <c r="D128" s="1" t="s">
        <v>461</v>
      </c>
      <c r="E128" s="2" t="s">
        <v>440</v>
      </c>
      <c r="F128" s="2" t="s">
        <v>431</v>
      </c>
      <c r="G128" s="2">
        <v>0</v>
      </c>
      <c r="H128" s="2">
        <v>0</v>
      </c>
      <c r="I128" s="1">
        <v>0</v>
      </c>
      <c r="J128" s="3" t="s">
        <v>17</v>
      </c>
      <c r="K128" s="2" t="str">
        <f>J128*1317.12</f>
        <v>0</v>
      </c>
      <c r="L128" s="5"/>
    </row>
    <row r="129" spans="1:12" customHeight="1" ht="105" outlineLevel="4">
      <c r="A129" s="1"/>
      <c r="B129" s="1">
        <v>868524</v>
      </c>
      <c r="C129" s="1" t="s">
        <v>462</v>
      </c>
      <c r="D129" s="1" t="s">
        <v>463</v>
      </c>
      <c r="E129" s="2" t="s">
        <v>464</v>
      </c>
      <c r="F129" s="2" t="s">
        <v>465</v>
      </c>
      <c r="G129" s="2">
        <v>1</v>
      </c>
      <c r="H129" s="2">
        <v>0</v>
      </c>
      <c r="I129" s="1">
        <v>0</v>
      </c>
      <c r="J129" s="3" t="s">
        <v>17</v>
      </c>
      <c r="K129" s="2" t="str">
        <f>J129*38669.82</f>
        <v>0</v>
      </c>
      <c r="L129" s="5"/>
    </row>
    <row r="130" spans="1:12" customHeight="1" ht="105" outlineLevel="4">
      <c r="A130" s="1"/>
      <c r="B130" s="1">
        <v>883037</v>
      </c>
      <c r="C130" s="1" t="s">
        <v>466</v>
      </c>
      <c r="D130" s="1" t="s">
        <v>467</v>
      </c>
      <c r="E130" s="2" t="s">
        <v>468</v>
      </c>
      <c r="F130" s="2" t="s">
        <v>469</v>
      </c>
      <c r="G130" s="2">
        <v>0</v>
      </c>
      <c r="H130" s="2">
        <v>0</v>
      </c>
      <c r="I130" s="1">
        <v>0</v>
      </c>
      <c r="J130" s="3" t="s">
        <v>17</v>
      </c>
      <c r="K130" s="2" t="str">
        <f>J130*105653.31</f>
        <v>0</v>
      </c>
      <c r="L130" s="5"/>
    </row>
    <row r="131" spans="1:12" customHeight="1" ht="105" outlineLevel="4">
      <c r="A131" s="1"/>
      <c r="B131" s="1">
        <v>885008</v>
      </c>
      <c r="C131" s="1" t="s">
        <v>470</v>
      </c>
      <c r="D131" s="1" t="s">
        <v>471</v>
      </c>
      <c r="E131" s="2" t="s">
        <v>472</v>
      </c>
      <c r="F131" s="2" t="s">
        <v>473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J131*31653.51</f>
        <v>0</v>
      </c>
      <c r="L131" s="5"/>
    </row>
    <row r="132" spans="1:12" customHeight="1" ht="105" outlineLevel="4">
      <c r="A132" s="1"/>
      <c r="B132" s="1">
        <v>885009</v>
      </c>
      <c r="C132" s="1" t="s">
        <v>474</v>
      </c>
      <c r="D132" s="1" t="s">
        <v>475</v>
      </c>
      <c r="E132" s="2" t="s">
        <v>476</v>
      </c>
      <c r="F132" s="2" t="s">
        <v>477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J132*24279.99</f>
        <v>0</v>
      </c>
      <c r="L132" s="5"/>
    </row>
    <row r="133" spans="1:12" customHeight="1" ht="105" outlineLevel="4">
      <c r="A133" s="1"/>
      <c r="B133" s="1">
        <v>885010</v>
      </c>
      <c r="C133" s="1" t="s">
        <v>478</v>
      </c>
      <c r="D133" s="1" t="s">
        <v>479</v>
      </c>
      <c r="E133" s="2" t="s">
        <v>476</v>
      </c>
      <c r="F133" s="2" t="s">
        <v>480</v>
      </c>
      <c r="G133" s="2">
        <v>1</v>
      </c>
      <c r="H133" s="2">
        <v>0</v>
      </c>
      <c r="I133" s="1">
        <v>0</v>
      </c>
      <c r="J133" s="3" t="s">
        <v>17</v>
      </c>
      <c r="K133" s="2" t="str">
        <f>J133*25470.69</f>
        <v>0</v>
      </c>
      <c r="L133" s="5"/>
    </row>
    <row r="134" spans="1:12" customHeight="1" ht="105" outlineLevel="4">
      <c r="A134" s="1"/>
      <c r="B134" s="1">
        <v>885011</v>
      </c>
      <c r="C134" s="1" t="s">
        <v>481</v>
      </c>
      <c r="D134" s="1" t="s">
        <v>482</v>
      </c>
      <c r="E134" s="2" t="s">
        <v>476</v>
      </c>
      <c r="F134" s="2" t="s">
        <v>483</v>
      </c>
      <c r="G134" s="2">
        <v>2</v>
      </c>
      <c r="H134" s="2">
        <v>0</v>
      </c>
      <c r="I134" s="1">
        <v>0</v>
      </c>
      <c r="J134" s="3" t="s">
        <v>17</v>
      </c>
      <c r="K134" s="2" t="str">
        <f>J134*21213.57</f>
        <v>0</v>
      </c>
      <c r="L134" s="5"/>
    </row>
    <row r="135" spans="1:12" customHeight="1" ht="105" outlineLevel="4">
      <c r="A135" s="1"/>
      <c r="B135" s="1">
        <v>885012</v>
      </c>
      <c r="C135" s="1" t="s">
        <v>484</v>
      </c>
      <c r="D135" s="1" t="s">
        <v>485</v>
      </c>
      <c r="E135" s="2" t="s">
        <v>486</v>
      </c>
      <c r="F135" s="2" t="s">
        <v>487</v>
      </c>
      <c r="G135" s="2">
        <v>1</v>
      </c>
      <c r="H135" s="2">
        <v>0</v>
      </c>
      <c r="I135" s="1">
        <v>0</v>
      </c>
      <c r="J135" s="3" t="s">
        <v>17</v>
      </c>
      <c r="K135" s="2" t="str">
        <f>J135*26295.36</f>
        <v>0</v>
      </c>
      <c r="L135" s="5"/>
    </row>
    <row r="136" spans="1:12" customHeight="1" ht="105" outlineLevel="4">
      <c r="A136" s="1"/>
      <c r="B136" s="1">
        <v>885013</v>
      </c>
      <c r="C136" s="1" t="s">
        <v>488</v>
      </c>
      <c r="D136" s="1" t="s">
        <v>489</v>
      </c>
      <c r="E136" s="2" t="s">
        <v>490</v>
      </c>
      <c r="F136" s="2" t="s">
        <v>491</v>
      </c>
      <c r="G136" s="2">
        <v>2</v>
      </c>
      <c r="H136" s="2">
        <v>0</v>
      </c>
      <c r="I136" s="1">
        <v>0</v>
      </c>
      <c r="J136" s="3" t="s">
        <v>17</v>
      </c>
      <c r="K136" s="2" t="str">
        <f>J136*26273.31</f>
        <v>0</v>
      </c>
      <c r="L136" s="5"/>
    </row>
    <row r="137" spans="1:12" customHeight="1" ht="105" outlineLevel="4">
      <c r="A137" s="1"/>
      <c r="B137" s="1">
        <v>886088</v>
      </c>
      <c r="C137" s="1" t="s">
        <v>492</v>
      </c>
      <c r="D137" s="1" t="s">
        <v>493</v>
      </c>
      <c r="E137" s="2" t="s">
        <v>494</v>
      </c>
      <c r="F137" s="2" t="s">
        <v>495</v>
      </c>
      <c r="G137" s="2">
        <v>0</v>
      </c>
      <c r="H137" s="2">
        <v>0</v>
      </c>
      <c r="I137" s="1">
        <v>0</v>
      </c>
      <c r="J137" s="3" t="s">
        <v>17</v>
      </c>
      <c r="K137" s="2" t="str">
        <f>J137*127328.46</f>
        <v>0</v>
      </c>
      <c r="L137" s="5"/>
    </row>
    <row r="138" spans="1:12" outlineLevel="4">
      <c r="A138" s="1"/>
      <c r="B138" s="1">
        <v>955824</v>
      </c>
      <c r="C138" s="1" t="s">
        <v>496</v>
      </c>
      <c r="D138" s="1" t="s">
        <v>497</v>
      </c>
      <c r="E138" s="2" t="s">
        <v>472</v>
      </c>
      <c r="F138" s="2" t="s">
        <v>498</v>
      </c>
      <c r="G138" s="2">
        <v>1</v>
      </c>
      <c r="H138" s="2">
        <v>0</v>
      </c>
      <c r="I138" s="1">
        <v>0</v>
      </c>
      <c r="J138" s="3" t="s">
        <v>17</v>
      </c>
      <c r="K138" s="2" t="str">
        <f>J138*26395.32</f>
        <v>0</v>
      </c>
      <c r="L138" s="5"/>
    </row>
    <row r="139" spans="1:12" outlineLevel="4">
      <c r="A139" s="1"/>
      <c r="B139" s="1">
        <v>955825</v>
      </c>
      <c r="C139" s="1" t="s">
        <v>499</v>
      </c>
      <c r="D139" s="1" t="s">
        <v>500</v>
      </c>
      <c r="E139" s="2" t="s">
        <v>472</v>
      </c>
      <c r="F139" s="2" t="s">
        <v>501</v>
      </c>
      <c r="G139" s="2">
        <v>1</v>
      </c>
      <c r="H139" s="2">
        <v>0</v>
      </c>
      <c r="I139" s="1">
        <v>0</v>
      </c>
      <c r="J139" s="3" t="s">
        <v>17</v>
      </c>
      <c r="K139" s="2" t="str">
        <f>J139*30392.25</f>
        <v>0</v>
      </c>
      <c r="L139" s="5"/>
    </row>
    <row r="140" spans="1:12" outlineLevel="2">
      <c r="A140" s="8" t="s">
        <v>502</v>
      </c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5"/>
    </row>
    <row r="141" spans="1:12" customHeight="1" ht="105" outlineLevel="4">
      <c r="A141" s="1"/>
      <c r="B141" s="1">
        <v>825527</v>
      </c>
      <c r="C141" s="1" t="s">
        <v>503</v>
      </c>
      <c r="D141" s="1" t="s">
        <v>504</v>
      </c>
      <c r="E141" s="2" t="s">
        <v>505</v>
      </c>
      <c r="F141" s="2" t="s">
        <v>105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J141*0.00</f>
        <v>0</v>
      </c>
      <c r="L141" s="5"/>
    </row>
    <row r="142" spans="1:12" customHeight="1" ht="105" outlineLevel="4">
      <c r="A142" s="1"/>
      <c r="B142" s="1">
        <v>825528</v>
      </c>
      <c r="C142" s="1" t="s">
        <v>506</v>
      </c>
      <c r="D142" s="1" t="s">
        <v>507</v>
      </c>
      <c r="E142" s="2" t="s">
        <v>508</v>
      </c>
      <c r="F142" s="2" t="s">
        <v>105</v>
      </c>
      <c r="G142" s="2">
        <v>0</v>
      </c>
      <c r="H142" s="2">
        <v>0</v>
      </c>
      <c r="I142" s="1">
        <v>0</v>
      </c>
      <c r="J142" s="3" t="s">
        <v>17</v>
      </c>
      <c r="K142" s="2" t="str">
        <f>J142*0.00</f>
        <v>0</v>
      </c>
      <c r="L142" s="5"/>
    </row>
    <row r="143" spans="1:12" customHeight="1" ht="105" outlineLevel="4">
      <c r="A143" s="1"/>
      <c r="B143" s="1">
        <v>836282</v>
      </c>
      <c r="C143" s="1" t="s">
        <v>509</v>
      </c>
      <c r="D143" s="1" t="s">
        <v>510</v>
      </c>
      <c r="E143" s="2" t="s">
        <v>511</v>
      </c>
      <c r="F143" s="2" t="s">
        <v>512</v>
      </c>
      <c r="G143" s="2">
        <v>2</v>
      </c>
      <c r="H143" s="2" t="s">
        <v>36</v>
      </c>
      <c r="I143" s="1">
        <v>0</v>
      </c>
      <c r="J143" s="3" t="s">
        <v>17</v>
      </c>
      <c r="K143" s="2" t="str">
        <f>J143*36102.00</f>
        <v>0</v>
      </c>
      <c r="L143" s="5"/>
    </row>
    <row r="144" spans="1:12" customHeight="1" ht="105" outlineLevel="4">
      <c r="A144" s="1"/>
      <c r="B144" s="1">
        <v>873886</v>
      </c>
      <c r="C144" s="1" t="s">
        <v>513</v>
      </c>
      <c r="D144" s="1" t="s">
        <v>514</v>
      </c>
      <c r="E144" s="2" t="s">
        <v>515</v>
      </c>
      <c r="F144" s="2" t="s">
        <v>516</v>
      </c>
      <c r="G144" s="2">
        <v>0</v>
      </c>
      <c r="H144" s="2">
        <v>0</v>
      </c>
      <c r="I144" s="1">
        <v>0</v>
      </c>
      <c r="J144" s="3" t="s">
        <v>17</v>
      </c>
      <c r="K144" s="2" t="str">
        <f>J144*10297.00</f>
        <v>0</v>
      </c>
      <c r="L144" s="5"/>
    </row>
    <row r="145" spans="1:12" customHeight="1" ht="105" outlineLevel="4">
      <c r="A145" s="1"/>
      <c r="B145" s="1">
        <v>889959</v>
      </c>
      <c r="C145" s="1" t="s">
        <v>517</v>
      </c>
      <c r="D145" s="1" t="s">
        <v>518</v>
      </c>
      <c r="E145" s="2" t="s">
        <v>519</v>
      </c>
      <c r="F145" s="2" t="s">
        <v>520</v>
      </c>
      <c r="G145" s="2">
        <v>2</v>
      </c>
      <c r="H145" s="2" t="s">
        <v>36</v>
      </c>
      <c r="I145" s="1">
        <v>0</v>
      </c>
      <c r="J145" s="3" t="s">
        <v>17</v>
      </c>
      <c r="K145" s="2" t="str">
        <f>J145*10634.00</f>
        <v>0</v>
      </c>
      <c r="L145" s="5"/>
    </row>
    <row r="146" spans="1:12" customHeight="1" ht="105" outlineLevel="4">
      <c r="A146" s="1"/>
      <c r="B146" s="1">
        <v>889960</v>
      </c>
      <c r="C146" s="1" t="s">
        <v>521</v>
      </c>
      <c r="D146" s="1" t="s">
        <v>522</v>
      </c>
      <c r="E146" s="2" t="s">
        <v>523</v>
      </c>
      <c r="F146" s="2" t="s">
        <v>524</v>
      </c>
      <c r="G146" s="2">
        <v>0</v>
      </c>
      <c r="H146" s="2">
        <v>5</v>
      </c>
      <c r="I146" s="1">
        <v>0</v>
      </c>
      <c r="J146" s="3" t="s">
        <v>17</v>
      </c>
      <c r="K146" s="2" t="str">
        <f>J146*134437.00</f>
        <v>0</v>
      </c>
      <c r="L146" s="5"/>
    </row>
    <row r="147" spans="1:12" customHeight="1" ht="105" outlineLevel="4">
      <c r="A147" s="1"/>
      <c r="B147" s="1">
        <v>890050</v>
      </c>
      <c r="C147" s="1" t="s">
        <v>525</v>
      </c>
      <c r="D147" s="1" t="s">
        <v>526</v>
      </c>
      <c r="E147" s="2" t="s">
        <v>523</v>
      </c>
      <c r="F147" s="2" t="s">
        <v>527</v>
      </c>
      <c r="G147" s="2">
        <v>0</v>
      </c>
      <c r="H147" s="2">
        <v>1</v>
      </c>
      <c r="I147" s="1">
        <v>0</v>
      </c>
      <c r="J147" s="3" t="s">
        <v>17</v>
      </c>
      <c r="K147" s="2" t="str">
        <f>J147*139215.00</f>
        <v>0</v>
      </c>
      <c r="L147" s="5"/>
    </row>
    <row r="148" spans="1:12" customHeight="1" ht="105" outlineLevel="4">
      <c r="A148" s="1"/>
      <c r="B148" s="1">
        <v>834773</v>
      </c>
      <c r="C148" s="1" t="s">
        <v>528</v>
      </c>
      <c r="D148" s="1" t="s">
        <v>529</v>
      </c>
      <c r="E148" s="2" t="s">
        <v>530</v>
      </c>
      <c r="F148" s="2" t="s">
        <v>105</v>
      </c>
      <c r="G148" s="2">
        <v>0</v>
      </c>
      <c r="H148" s="2">
        <v>0</v>
      </c>
      <c r="I148" s="1">
        <v>0</v>
      </c>
      <c r="J148" s="3" t="s">
        <v>17</v>
      </c>
      <c r="K148" s="2" t="str">
        <f>J148*0.00</f>
        <v>0</v>
      </c>
      <c r="L148" s="5"/>
    </row>
    <row r="149" spans="1:12" outlineLevel="1">
      <c r="A149" s="7" t="s">
        <v>531</v>
      </c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5"/>
    </row>
    <row r="150" spans="1:12" outlineLevel="2">
      <c r="A150" s="8" t="s">
        <v>532</v>
      </c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5"/>
    </row>
    <row r="151" spans="1:12" customHeight="1" ht="105" outlineLevel="4">
      <c r="A151" s="1"/>
      <c r="B151" s="1">
        <v>822569</v>
      </c>
      <c r="C151" s="1" t="s">
        <v>533</v>
      </c>
      <c r="D151" s="1" t="s">
        <v>534</v>
      </c>
      <c r="E151" s="2" t="s">
        <v>535</v>
      </c>
      <c r="F151" s="2" t="s">
        <v>536</v>
      </c>
      <c r="G151" s="2">
        <v>0</v>
      </c>
      <c r="H151" s="2">
        <v>2</v>
      </c>
      <c r="I151" s="1">
        <v>0</v>
      </c>
      <c r="J151" s="3" t="s">
        <v>17</v>
      </c>
      <c r="K151" s="2" t="str">
        <f>J151*19731.00</f>
        <v>0</v>
      </c>
      <c r="L151" s="5"/>
    </row>
    <row r="152" spans="1:12" customHeight="1" ht="105" outlineLevel="4">
      <c r="A152" s="1"/>
      <c r="B152" s="1">
        <v>822570</v>
      </c>
      <c r="C152" s="1" t="s">
        <v>537</v>
      </c>
      <c r="D152" s="1" t="s">
        <v>538</v>
      </c>
      <c r="E152" s="2" t="s">
        <v>539</v>
      </c>
      <c r="F152" s="2" t="s">
        <v>536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J152*19731.00</f>
        <v>0</v>
      </c>
      <c r="L152" s="5"/>
    </row>
    <row r="153" spans="1:12" customHeight="1" ht="105" outlineLevel="4">
      <c r="A153" s="1"/>
      <c r="B153" s="1">
        <v>822571</v>
      </c>
      <c r="C153" s="1" t="s">
        <v>540</v>
      </c>
      <c r="D153" s="1" t="s">
        <v>541</v>
      </c>
      <c r="E153" s="2" t="s">
        <v>542</v>
      </c>
      <c r="F153" s="2" t="s">
        <v>105</v>
      </c>
      <c r="G153" s="2">
        <v>0</v>
      </c>
      <c r="H153" s="2">
        <v>0</v>
      </c>
      <c r="I153" s="1">
        <v>0</v>
      </c>
      <c r="J153" s="3" t="s">
        <v>17</v>
      </c>
      <c r="K153" s="2" t="str">
        <f>J153*0.00</f>
        <v>0</v>
      </c>
      <c r="L153" s="5"/>
    </row>
    <row r="154" spans="1:12" customHeight="1" ht="105" outlineLevel="4">
      <c r="A154" s="1"/>
      <c r="B154" s="1">
        <v>822572</v>
      </c>
      <c r="C154" s="1" t="s">
        <v>543</v>
      </c>
      <c r="D154" s="1" t="s">
        <v>544</v>
      </c>
      <c r="E154" s="2" t="s">
        <v>545</v>
      </c>
      <c r="F154" s="2" t="s">
        <v>105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J154*0.00</f>
        <v>0</v>
      </c>
      <c r="L154" s="5"/>
    </row>
    <row r="155" spans="1:12" customHeight="1" ht="105" outlineLevel="4">
      <c r="A155" s="1"/>
      <c r="B155" s="1">
        <v>822573</v>
      </c>
      <c r="C155" s="1" t="s">
        <v>546</v>
      </c>
      <c r="D155" s="1" t="s">
        <v>547</v>
      </c>
      <c r="E155" s="2" t="s">
        <v>548</v>
      </c>
      <c r="F155" s="2" t="s">
        <v>536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J155*19731.00</f>
        <v>0</v>
      </c>
      <c r="L155" s="5"/>
    </row>
    <row r="156" spans="1:12" customHeight="1" ht="105" outlineLevel="4">
      <c r="A156" s="1"/>
      <c r="B156" s="1">
        <v>822574</v>
      </c>
      <c r="C156" s="1" t="s">
        <v>549</v>
      </c>
      <c r="D156" s="1" t="s">
        <v>550</v>
      </c>
      <c r="E156" s="2" t="s">
        <v>551</v>
      </c>
      <c r="F156" s="2" t="s">
        <v>552</v>
      </c>
      <c r="G156" s="2">
        <v>0</v>
      </c>
      <c r="H156" s="2">
        <v>9</v>
      </c>
      <c r="I156" s="1">
        <v>0</v>
      </c>
      <c r="J156" s="3" t="s">
        <v>17</v>
      </c>
      <c r="K156" s="2" t="str">
        <f>J156*23077.00</f>
        <v>0</v>
      </c>
      <c r="L156" s="5"/>
    </row>
    <row r="157" spans="1:12" customHeight="1" ht="105" outlineLevel="4">
      <c r="A157" s="1"/>
      <c r="B157" s="1">
        <v>822575</v>
      </c>
      <c r="C157" s="1" t="s">
        <v>553</v>
      </c>
      <c r="D157" s="1" t="s">
        <v>554</v>
      </c>
      <c r="E157" s="2" t="s">
        <v>555</v>
      </c>
      <c r="F157" s="2" t="s">
        <v>105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J157*0.00</f>
        <v>0</v>
      </c>
      <c r="L157" s="5"/>
    </row>
    <row r="158" spans="1:12" customHeight="1" ht="105" outlineLevel="4">
      <c r="A158" s="1"/>
      <c r="B158" s="1">
        <v>822576</v>
      </c>
      <c r="C158" s="1" t="s">
        <v>556</v>
      </c>
      <c r="D158" s="1" t="s">
        <v>557</v>
      </c>
      <c r="E158" s="2" t="s">
        <v>558</v>
      </c>
      <c r="F158" s="2" t="s">
        <v>552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J158*23077.00</f>
        <v>0</v>
      </c>
      <c r="L158" s="5"/>
    </row>
    <row r="159" spans="1:12" customHeight="1" ht="105" outlineLevel="4">
      <c r="A159" s="1"/>
      <c r="B159" s="1">
        <v>822577</v>
      </c>
      <c r="C159" s="1" t="s">
        <v>559</v>
      </c>
      <c r="D159" s="1" t="s">
        <v>560</v>
      </c>
      <c r="E159" s="2" t="s">
        <v>561</v>
      </c>
      <c r="F159" s="2" t="s">
        <v>552</v>
      </c>
      <c r="G159" s="2">
        <v>1</v>
      </c>
      <c r="H159" s="2">
        <v>0</v>
      </c>
      <c r="I159" s="1">
        <v>0</v>
      </c>
      <c r="J159" s="3" t="s">
        <v>17</v>
      </c>
      <c r="K159" s="2" t="str">
        <f>J159*23077.00</f>
        <v>0</v>
      </c>
      <c r="L159" s="5"/>
    </row>
    <row r="160" spans="1:12" customHeight="1" ht="105" outlineLevel="4">
      <c r="A160" s="1"/>
      <c r="B160" s="1">
        <v>822579</v>
      </c>
      <c r="C160" s="1" t="s">
        <v>562</v>
      </c>
      <c r="D160" s="1" t="s">
        <v>563</v>
      </c>
      <c r="E160" s="2" t="s">
        <v>564</v>
      </c>
      <c r="F160" s="2" t="s">
        <v>105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J160*0.00</f>
        <v>0</v>
      </c>
      <c r="L160" s="5"/>
    </row>
    <row r="161" spans="1:12" customHeight="1" ht="105" outlineLevel="4">
      <c r="A161" s="1"/>
      <c r="B161" s="1">
        <v>822580</v>
      </c>
      <c r="C161" s="1" t="s">
        <v>565</v>
      </c>
      <c r="D161" s="1" t="s">
        <v>566</v>
      </c>
      <c r="E161" s="2" t="s">
        <v>567</v>
      </c>
      <c r="F161" s="2" t="s">
        <v>568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J161*151423.00</f>
        <v>0</v>
      </c>
      <c r="L161" s="5"/>
    </row>
    <row r="162" spans="1:12" customHeight="1" ht="105" outlineLevel="4">
      <c r="A162" s="1"/>
      <c r="B162" s="1">
        <v>822581</v>
      </c>
      <c r="C162" s="1" t="s">
        <v>569</v>
      </c>
      <c r="D162" s="1" t="s">
        <v>570</v>
      </c>
      <c r="E162" s="2" t="s">
        <v>571</v>
      </c>
      <c r="F162" s="2" t="s">
        <v>105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J162*0.00</f>
        <v>0</v>
      </c>
      <c r="L162" s="5"/>
    </row>
    <row r="163" spans="1:12" customHeight="1" ht="105" outlineLevel="4">
      <c r="A163" s="1"/>
      <c r="B163" s="1">
        <v>822582</v>
      </c>
      <c r="C163" s="1" t="s">
        <v>572</v>
      </c>
      <c r="D163" s="1" t="s">
        <v>573</v>
      </c>
      <c r="E163" s="2" t="s">
        <v>574</v>
      </c>
      <c r="F163" s="2" t="s">
        <v>105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J163*0.00</f>
        <v>0</v>
      </c>
      <c r="L163" s="5"/>
    </row>
    <row r="164" spans="1:12" customHeight="1" ht="105" outlineLevel="4">
      <c r="A164" s="1"/>
      <c r="B164" s="1">
        <v>822583</v>
      </c>
      <c r="C164" s="1" t="s">
        <v>575</v>
      </c>
      <c r="D164" s="1" t="s">
        <v>576</v>
      </c>
      <c r="E164" s="2" t="s">
        <v>577</v>
      </c>
      <c r="F164" s="2" t="s">
        <v>105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J164*0.00</f>
        <v>0</v>
      </c>
      <c r="L164" s="5"/>
    </row>
    <row r="165" spans="1:12" customHeight="1" ht="105" outlineLevel="4">
      <c r="A165" s="1"/>
      <c r="B165" s="1">
        <v>822584</v>
      </c>
      <c r="C165" s="1" t="s">
        <v>578</v>
      </c>
      <c r="D165" s="1" t="s">
        <v>579</v>
      </c>
      <c r="E165" s="2" t="s">
        <v>580</v>
      </c>
      <c r="F165" s="2" t="s">
        <v>105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J165*0.00</f>
        <v>0</v>
      </c>
      <c r="L165" s="5"/>
    </row>
    <row r="166" spans="1:12" customHeight="1" ht="105" outlineLevel="4">
      <c r="A166" s="1"/>
      <c r="B166" s="1">
        <v>824506</v>
      </c>
      <c r="C166" s="1" t="s">
        <v>581</v>
      </c>
      <c r="D166" s="1" t="s">
        <v>582</v>
      </c>
      <c r="E166" s="2" t="s">
        <v>583</v>
      </c>
      <c r="F166" s="2" t="s">
        <v>552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J166*23077.00</f>
        <v>0</v>
      </c>
      <c r="L166" s="5"/>
    </row>
    <row r="167" spans="1:12" customHeight="1" ht="105" outlineLevel="4">
      <c r="A167" s="1"/>
      <c r="B167" s="1">
        <v>824504</v>
      </c>
      <c r="C167" s="1" t="s">
        <v>584</v>
      </c>
      <c r="D167" s="1" t="s">
        <v>585</v>
      </c>
      <c r="E167" s="2" t="s">
        <v>586</v>
      </c>
      <c r="F167" s="2" t="s">
        <v>105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J167*0.00</f>
        <v>0</v>
      </c>
      <c r="L167" s="5"/>
    </row>
    <row r="168" spans="1:12" customHeight="1" ht="105" outlineLevel="4">
      <c r="A168" s="1"/>
      <c r="B168" s="1">
        <v>824505</v>
      </c>
      <c r="C168" s="1" t="s">
        <v>587</v>
      </c>
      <c r="D168" s="1" t="s">
        <v>588</v>
      </c>
      <c r="E168" s="2" t="s">
        <v>589</v>
      </c>
      <c r="F168" s="2" t="s">
        <v>105</v>
      </c>
      <c r="G168" s="2">
        <v>0</v>
      </c>
      <c r="H168" s="2">
        <v>0</v>
      </c>
      <c r="I168" s="1">
        <v>0</v>
      </c>
      <c r="J168" s="3" t="s">
        <v>17</v>
      </c>
      <c r="K168" s="2" t="str">
        <f>J168*0.00</f>
        <v>0</v>
      </c>
      <c r="L168" s="5"/>
    </row>
    <row r="169" spans="1:12" customHeight="1" ht="105" outlineLevel="4">
      <c r="A169" s="1"/>
      <c r="B169" s="1">
        <v>825520</v>
      </c>
      <c r="C169" s="1" t="s">
        <v>590</v>
      </c>
      <c r="D169" s="1">
        <v>2738</v>
      </c>
      <c r="E169" s="2" t="s">
        <v>591</v>
      </c>
      <c r="F169" s="2" t="s">
        <v>592</v>
      </c>
      <c r="G169" s="2">
        <v>0</v>
      </c>
      <c r="H169" s="2">
        <v>0</v>
      </c>
      <c r="I169" s="1">
        <v>0</v>
      </c>
      <c r="J169" s="3" t="s">
        <v>17</v>
      </c>
      <c r="K169" s="2" t="str">
        <f>J169*944.00</f>
        <v>0</v>
      </c>
      <c r="L169" s="5"/>
    </row>
    <row r="170" spans="1:12" customHeight="1" ht="105" outlineLevel="4">
      <c r="A170" s="1"/>
      <c r="B170" s="1">
        <v>825521</v>
      </c>
      <c r="C170" s="1" t="s">
        <v>593</v>
      </c>
      <c r="D170" s="1" t="s">
        <v>594</v>
      </c>
      <c r="E170" s="2" t="s">
        <v>595</v>
      </c>
      <c r="F170" s="2" t="s">
        <v>596</v>
      </c>
      <c r="G170" s="2">
        <v>0</v>
      </c>
      <c r="H170" s="2">
        <v>0</v>
      </c>
      <c r="I170" s="1">
        <v>0</v>
      </c>
      <c r="J170" s="3" t="s">
        <v>17</v>
      </c>
      <c r="K170" s="2" t="str">
        <f>J170*11540.00</f>
        <v>0</v>
      </c>
      <c r="L170" s="5"/>
    </row>
    <row r="171" spans="1:12" customHeight="1" ht="105" outlineLevel="4">
      <c r="A171" s="1"/>
      <c r="B171" s="1">
        <v>825522</v>
      </c>
      <c r="C171" s="1" t="s">
        <v>597</v>
      </c>
      <c r="D171" s="1" t="s">
        <v>598</v>
      </c>
      <c r="E171" s="2" t="s">
        <v>599</v>
      </c>
      <c r="F171" s="2" t="s">
        <v>600</v>
      </c>
      <c r="G171" s="2">
        <v>1</v>
      </c>
      <c r="H171" s="2">
        <v>9</v>
      </c>
      <c r="I171" s="1">
        <v>0</v>
      </c>
      <c r="J171" s="3" t="s">
        <v>17</v>
      </c>
      <c r="K171" s="2" t="str">
        <f>J171*10368.00</f>
        <v>0</v>
      </c>
      <c r="L171" s="5"/>
    </row>
    <row r="172" spans="1:12" customHeight="1" ht="105" outlineLevel="4">
      <c r="A172" s="1"/>
      <c r="B172" s="1">
        <v>825523</v>
      </c>
      <c r="C172" s="1" t="s">
        <v>601</v>
      </c>
      <c r="D172" s="1" t="s">
        <v>602</v>
      </c>
      <c r="E172" s="2" t="s">
        <v>603</v>
      </c>
      <c r="F172" s="2" t="s">
        <v>604</v>
      </c>
      <c r="G172" s="2">
        <v>2</v>
      </c>
      <c r="H172" s="2" t="s">
        <v>27</v>
      </c>
      <c r="I172" s="1">
        <v>0</v>
      </c>
      <c r="J172" s="3" t="s">
        <v>17</v>
      </c>
      <c r="K172" s="2" t="str">
        <f>J172*9907.00</f>
        <v>0</v>
      </c>
      <c r="L172" s="5"/>
    </row>
    <row r="173" spans="1:12" customHeight="1" ht="105" outlineLevel="4">
      <c r="A173" s="1"/>
      <c r="B173" s="1">
        <v>825524</v>
      </c>
      <c r="C173" s="1" t="s">
        <v>605</v>
      </c>
      <c r="D173" s="1" t="s">
        <v>606</v>
      </c>
      <c r="E173" s="2" t="s">
        <v>607</v>
      </c>
      <c r="F173" s="2" t="s">
        <v>604</v>
      </c>
      <c r="G173" s="2">
        <v>2</v>
      </c>
      <c r="H173" s="2" t="s">
        <v>36</v>
      </c>
      <c r="I173" s="1">
        <v>0</v>
      </c>
      <c r="J173" s="3" t="s">
        <v>17</v>
      </c>
      <c r="K173" s="2" t="str">
        <f>J173*9907.00</f>
        <v>0</v>
      </c>
      <c r="L173" s="5"/>
    </row>
    <row r="174" spans="1:12" customHeight="1" ht="105" outlineLevel="4">
      <c r="A174" s="1"/>
      <c r="B174" s="1">
        <v>825525</v>
      </c>
      <c r="C174" s="1" t="s">
        <v>608</v>
      </c>
      <c r="D174" s="1" t="s">
        <v>609</v>
      </c>
      <c r="E174" s="2" t="s">
        <v>610</v>
      </c>
      <c r="F174" s="2" t="s">
        <v>604</v>
      </c>
      <c r="G174" s="2">
        <v>1</v>
      </c>
      <c r="H174" s="2" t="s">
        <v>27</v>
      </c>
      <c r="I174" s="1">
        <v>0</v>
      </c>
      <c r="J174" s="3" t="s">
        <v>17</v>
      </c>
      <c r="K174" s="2" t="str">
        <f>J174*9907.00</f>
        <v>0</v>
      </c>
      <c r="L174" s="5"/>
    </row>
    <row r="175" spans="1:12" customHeight="1" ht="105" outlineLevel="4">
      <c r="A175" s="1"/>
      <c r="B175" s="1">
        <v>825526</v>
      </c>
      <c r="C175" s="1" t="s">
        <v>611</v>
      </c>
      <c r="D175" s="1" t="s">
        <v>612</v>
      </c>
      <c r="E175" s="2" t="s">
        <v>613</v>
      </c>
      <c r="F175" s="2" t="s">
        <v>604</v>
      </c>
      <c r="G175" s="2">
        <v>1</v>
      </c>
      <c r="H175" s="2">
        <v>0</v>
      </c>
      <c r="I175" s="1">
        <v>0</v>
      </c>
      <c r="J175" s="3" t="s">
        <v>17</v>
      </c>
      <c r="K175" s="2" t="str">
        <f>J175*9907.00</f>
        <v>0</v>
      </c>
      <c r="L175" s="5"/>
    </row>
    <row r="176" spans="1:12" customHeight="1" ht="105" outlineLevel="4">
      <c r="A176" s="1"/>
      <c r="B176" s="1">
        <v>836279</v>
      </c>
      <c r="C176" s="1" t="s">
        <v>614</v>
      </c>
      <c r="D176" s="1" t="s">
        <v>615</v>
      </c>
      <c r="E176" s="2" t="s">
        <v>616</v>
      </c>
      <c r="F176" s="2" t="s">
        <v>617</v>
      </c>
      <c r="G176" s="2">
        <v>0</v>
      </c>
      <c r="H176" s="2">
        <v>9</v>
      </c>
      <c r="I176" s="1">
        <v>0</v>
      </c>
      <c r="J176" s="3" t="s">
        <v>17</v>
      </c>
      <c r="K176" s="2" t="str">
        <f>J176*11328.00</f>
        <v>0</v>
      </c>
      <c r="L176" s="5"/>
    </row>
    <row r="177" spans="1:12" customHeight="1" ht="105" outlineLevel="4">
      <c r="A177" s="1"/>
      <c r="B177" s="1">
        <v>836280</v>
      </c>
      <c r="C177" s="1" t="s">
        <v>618</v>
      </c>
      <c r="D177" s="1" t="s">
        <v>619</v>
      </c>
      <c r="E177" s="2" t="s">
        <v>620</v>
      </c>
      <c r="F177" s="2" t="s">
        <v>621</v>
      </c>
      <c r="G177" s="2">
        <v>0</v>
      </c>
      <c r="H177" s="2">
        <v>5</v>
      </c>
      <c r="I177" s="1">
        <v>0</v>
      </c>
      <c r="J177" s="3" t="s">
        <v>17</v>
      </c>
      <c r="K177" s="2" t="str">
        <f>J177*18635.00</f>
        <v>0</v>
      </c>
      <c r="L177" s="5"/>
    </row>
    <row r="178" spans="1:12" customHeight="1" ht="105" outlineLevel="4">
      <c r="A178" s="1"/>
      <c r="B178" s="1">
        <v>836281</v>
      </c>
      <c r="C178" s="1" t="s">
        <v>622</v>
      </c>
      <c r="D178" s="1" t="s">
        <v>623</v>
      </c>
      <c r="E178" s="2" t="s">
        <v>624</v>
      </c>
      <c r="F178" s="2" t="s">
        <v>625</v>
      </c>
      <c r="G178" s="2">
        <v>0</v>
      </c>
      <c r="H178" s="2">
        <v>8</v>
      </c>
      <c r="I178" s="1">
        <v>0</v>
      </c>
      <c r="J178" s="3" t="s">
        <v>17</v>
      </c>
      <c r="K178" s="2" t="str">
        <f>J178*20768.00</f>
        <v>0</v>
      </c>
      <c r="L178" s="5"/>
    </row>
    <row r="179" spans="1:12" customHeight="1" ht="105" outlineLevel="4">
      <c r="A179" s="1"/>
      <c r="B179" s="1">
        <v>868510</v>
      </c>
      <c r="C179" s="1" t="s">
        <v>626</v>
      </c>
      <c r="D179" s="1">
        <v>32573</v>
      </c>
      <c r="E179" s="2" t="s">
        <v>627</v>
      </c>
      <c r="F179" s="2" t="s">
        <v>628</v>
      </c>
      <c r="G179" s="2">
        <v>0</v>
      </c>
      <c r="H179" s="2">
        <v>1</v>
      </c>
      <c r="I179" s="1">
        <v>0</v>
      </c>
      <c r="J179" s="3" t="s">
        <v>17</v>
      </c>
      <c r="K179" s="2" t="str">
        <f>J179*10253.00</f>
        <v>0</v>
      </c>
      <c r="L179" s="5"/>
    </row>
    <row r="180" spans="1:12" customHeight="1" ht="105" outlineLevel="4">
      <c r="A180" s="1"/>
      <c r="B180" s="1">
        <v>873793</v>
      </c>
      <c r="C180" s="1" t="s">
        <v>629</v>
      </c>
      <c r="D180" s="1" t="s">
        <v>630</v>
      </c>
      <c r="E180" s="2" t="s">
        <v>631</v>
      </c>
      <c r="F180" s="2" t="s">
        <v>105</v>
      </c>
      <c r="G180" s="2">
        <v>0</v>
      </c>
      <c r="H180" s="2">
        <v>0</v>
      </c>
      <c r="I180" s="1">
        <v>0</v>
      </c>
      <c r="J180" s="3" t="s">
        <v>17</v>
      </c>
      <c r="K180" s="2" t="str">
        <f>J180*0.00</f>
        <v>0</v>
      </c>
      <c r="L180" s="5"/>
    </row>
    <row r="181" spans="1:12" customHeight="1" ht="105" outlineLevel="4">
      <c r="A181" s="1"/>
      <c r="B181" s="1">
        <v>873794</v>
      </c>
      <c r="C181" s="1" t="s">
        <v>632</v>
      </c>
      <c r="D181" s="1" t="s">
        <v>633</v>
      </c>
      <c r="E181" s="2" t="s">
        <v>634</v>
      </c>
      <c r="F181" s="2" t="s">
        <v>105</v>
      </c>
      <c r="G181" s="2">
        <v>0</v>
      </c>
      <c r="H181" s="2">
        <v>0</v>
      </c>
      <c r="I181" s="1">
        <v>0</v>
      </c>
      <c r="J181" s="3" t="s">
        <v>17</v>
      </c>
      <c r="K181" s="2" t="str">
        <f>J181*0.00</f>
        <v>0</v>
      </c>
      <c r="L181" s="5"/>
    </row>
    <row r="182" spans="1:12" customHeight="1" ht="105" outlineLevel="4">
      <c r="A182" s="1"/>
      <c r="B182" s="1">
        <v>877710</v>
      </c>
      <c r="C182" s="1" t="s">
        <v>635</v>
      </c>
      <c r="D182" s="1">
        <v>570175</v>
      </c>
      <c r="E182" s="2" t="s">
        <v>636</v>
      </c>
      <c r="F182" s="2" t="s">
        <v>637</v>
      </c>
      <c r="G182" s="2">
        <v>0</v>
      </c>
      <c r="H182" s="2">
        <v>1</v>
      </c>
      <c r="I182" s="1">
        <v>0</v>
      </c>
      <c r="J182" s="3" t="s">
        <v>17</v>
      </c>
      <c r="K182" s="2" t="str">
        <f>J182*99110.00</f>
        <v>0</v>
      </c>
      <c r="L182" s="5"/>
    </row>
    <row r="183" spans="1:12" customHeight="1" ht="105" outlineLevel="4">
      <c r="A183" s="1"/>
      <c r="B183" s="1">
        <v>885495</v>
      </c>
      <c r="C183" s="1" t="s">
        <v>638</v>
      </c>
      <c r="D183" s="1">
        <v>23935</v>
      </c>
      <c r="E183" s="2" t="s">
        <v>639</v>
      </c>
      <c r="F183" s="2" t="s">
        <v>640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J183*5633.00</f>
        <v>0</v>
      </c>
      <c r="L183" s="5"/>
    </row>
    <row r="184" spans="1:12" customHeight="1" ht="105" outlineLevel="4">
      <c r="A184" s="1"/>
      <c r="B184" s="1">
        <v>885496</v>
      </c>
      <c r="C184" s="1" t="s">
        <v>641</v>
      </c>
      <c r="D184" s="1">
        <v>23976</v>
      </c>
      <c r="E184" s="2" t="s">
        <v>642</v>
      </c>
      <c r="F184" s="2" t="s">
        <v>643</v>
      </c>
      <c r="G184" s="2">
        <v>0</v>
      </c>
      <c r="H184" s="2">
        <v>2</v>
      </c>
      <c r="I184" s="1">
        <v>0</v>
      </c>
      <c r="J184" s="3" t="s">
        <v>17</v>
      </c>
      <c r="K184" s="2" t="str">
        <f>J184*9315.00</f>
        <v>0</v>
      </c>
      <c r="L184" s="5"/>
    </row>
    <row r="185" spans="1:12" customHeight="1" ht="105" outlineLevel="4">
      <c r="A185" s="1"/>
      <c r="B185" s="1">
        <v>885500</v>
      </c>
      <c r="C185" s="1" t="s">
        <v>644</v>
      </c>
      <c r="D185" s="1">
        <v>23992</v>
      </c>
      <c r="E185" s="2" t="s">
        <v>645</v>
      </c>
      <c r="F185" s="2" t="s">
        <v>646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J185*933.00</f>
        <v>0</v>
      </c>
      <c r="L185" s="5"/>
    </row>
    <row r="186" spans="1:12" customHeight="1" ht="105" outlineLevel="4">
      <c r="A186" s="1"/>
      <c r="B186" s="1">
        <v>890099</v>
      </c>
      <c r="C186" s="1" t="s">
        <v>647</v>
      </c>
      <c r="D186" s="1" t="s">
        <v>648</v>
      </c>
      <c r="E186" s="2" t="s">
        <v>649</v>
      </c>
      <c r="F186" s="2" t="s">
        <v>650</v>
      </c>
      <c r="G186" s="2">
        <v>0</v>
      </c>
      <c r="H186" s="2">
        <v>7</v>
      </c>
      <c r="I186" s="1">
        <v>0</v>
      </c>
      <c r="J186" s="3" t="s">
        <v>17</v>
      </c>
      <c r="K186" s="2" t="str">
        <f>J186*139976.00</f>
        <v>0</v>
      </c>
      <c r="L186" s="5"/>
    </row>
    <row r="187" spans="1:12" customHeight="1" ht="105" outlineLevel="4">
      <c r="A187" s="1"/>
      <c r="B187" s="1">
        <v>890100</v>
      </c>
      <c r="C187" s="1" t="s">
        <v>651</v>
      </c>
      <c r="D187" s="1" t="s">
        <v>652</v>
      </c>
      <c r="E187" s="2" t="s">
        <v>653</v>
      </c>
      <c r="F187" s="2" t="s">
        <v>654</v>
      </c>
      <c r="G187" s="2">
        <v>0</v>
      </c>
      <c r="H187" s="2">
        <v>5</v>
      </c>
      <c r="I187" s="1">
        <v>0</v>
      </c>
      <c r="J187" s="3" t="s">
        <v>17</v>
      </c>
      <c r="K187" s="2" t="str">
        <f>J187*39423.00</f>
        <v>0</v>
      </c>
      <c r="L187" s="5"/>
    </row>
    <row r="188" spans="1:12" customHeight="1" ht="105" outlineLevel="4">
      <c r="A188" s="1"/>
      <c r="B188" s="1">
        <v>890101</v>
      </c>
      <c r="C188" s="1" t="s">
        <v>655</v>
      </c>
      <c r="D188" s="1" t="s">
        <v>656</v>
      </c>
      <c r="E188" s="2" t="s">
        <v>657</v>
      </c>
      <c r="F188" s="2" t="s">
        <v>658</v>
      </c>
      <c r="G188" s="2">
        <v>0</v>
      </c>
      <c r="H188" s="2">
        <v>5</v>
      </c>
      <c r="I188" s="1">
        <v>0</v>
      </c>
      <c r="J188" s="3" t="s">
        <v>17</v>
      </c>
      <c r="K188" s="2" t="str">
        <f>J188*41766.00</f>
        <v>0</v>
      </c>
      <c r="L188" s="5"/>
    </row>
    <row r="189" spans="1:12" customHeight="1" ht="105" outlineLevel="4">
      <c r="A189" s="1"/>
      <c r="B189" s="1">
        <v>956476</v>
      </c>
      <c r="C189" s="1" t="s">
        <v>659</v>
      </c>
      <c r="D189" s="1" t="s">
        <v>660</v>
      </c>
      <c r="E189" s="2" t="s">
        <v>661</v>
      </c>
      <c r="F189" s="2" t="s">
        <v>662</v>
      </c>
      <c r="G189" s="2">
        <v>0</v>
      </c>
      <c r="H189" s="2">
        <v>3</v>
      </c>
      <c r="I189" s="1">
        <v>0</v>
      </c>
      <c r="J189" s="3" t="s">
        <v>17</v>
      </c>
      <c r="K189" s="2" t="str">
        <f>J189*48055.00</f>
        <v>0</v>
      </c>
      <c r="L189" s="5"/>
    </row>
    <row r="190" spans="1:12" customHeight="1" ht="105" outlineLevel="4">
      <c r="A190" s="1"/>
      <c r="B190" s="1">
        <v>834772</v>
      </c>
      <c r="C190" s="1" t="s">
        <v>663</v>
      </c>
      <c r="D190" s="1" t="s">
        <v>664</v>
      </c>
      <c r="E190" s="2" t="s">
        <v>665</v>
      </c>
      <c r="F190" s="2" t="s">
        <v>666</v>
      </c>
      <c r="G190" s="2">
        <v>1</v>
      </c>
      <c r="H190" s="2">
        <v>5</v>
      </c>
      <c r="I190" s="1">
        <v>0</v>
      </c>
      <c r="J190" s="3" t="s">
        <v>17</v>
      </c>
      <c r="K190" s="2" t="str">
        <f>J190*79371.00</f>
        <v>0</v>
      </c>
      <c r="L190" s="5"/>
    </row>
    <row r="191" spans="1:12" outlineLevel="2">
      <c r="A191" s="8" t="s">
        <v>667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5"/>
    </row>
    <row r="192" spans="1:12" customHeight="1" ht="105" outlineLevel="4">
      <c r="A192" s="1"/>
      <c r="B192" s="1">
        <v>822586</v>
      </c>
      <c r="C192" s="1" t="s">
        <v>668</v>
      </c>
      <c r="D192" s="1" t="s">
        <v>669</v>
      </c>
      <c r="E192" s="2" t="s">
        <v>670</v>
      </c>
      <c r="F192" s="2" t="s">
        <v>671</v>
      </c>
      <c r="G192" s="2">
        <v>0</v>
      </c>
      <c r="H192" s="2">
        <v>0</v>
      </c>
      <c r="I192" s="1">
        <v>0</v>
      </c>
      <c r="J192" s="3" t="s">
        <v>17</v>
      </c>
      <c r="K192" s="2" t="str">
        <f>J192*955.50</f>
        <v>0</v>
      </c>
      <c r="L192" s="5"/>
    </row>
    <row r="193" spans="1:12" customHeight="1" ht="105" outlineLevel="4">
      <c r="A193" s="1"/>
      <c r="B193" s="1">
        <v>826972</v>
      </c>
      <c r="C193" s="1" t="s">
        <v>672</v>
      </c>
      <c r="D193" s="1" t="s">
        <v>673</v>
      </c>
      <c r="E193" s="2" t="s">
        <v>674</v>
      </c>
      <c r="F193" s="2" t="s">
        <v>675</v>
      </c>
      <c r="G193" s="2">
        <v>0</v>
      </c>
      <c r="H193" s="2">
        <v>0</v>
      </c>
      <c r="I193" s="1">
        <v>0</v>
      </c>
      <c r="J193" s="3" t="s">
        <v>17</v>
      </c>
      <c r="K193" s="2" t="str">
        <f>J193*3263.40</f>
        <v>0</v>
      </c>
      <c r="L193" s="5"/>
    </row>
    <row r="194" spans="1:12" customHeight="1" ht="105" outlineLevel="4">
      <c r="A194" s="1"/>
      <c r="B194" s="1">
        <v>829343</v>
      </c>
      <c r="C194" s="1" t="s">
        <v>676</v>
      </c>
      <c r="D194" s="1" t="s">
        <v>677</v>
      </c>
      <c r="E194" s="2" t="s">
        <v>678</v>
      </c>
      <c r="F194" s="2" t="s">
        <v>679</v>
      </c>
      <c r="G194" s="2">
        <v>1</v>
      </c>
      <c r="H194" s="2">
        <v>0</v>
      </c>
      <c r="I194" s="1">
        <v>0</v>
      </c>
      <c r="J194" s="3" t="s">
        <v>17</v>
      </c>
      <c r="K194" s="2" t="str">
        <f>J194*105396.06</f>
        <v>0</v>
      </c>
      <c r="L194" s="5"/>
    </row>
    <row r="195" spans="1:12" customHeight="1" ht="105" outlineLevel="4">
      <c r="A195" s="1"/>
      <c r="B195" s="1">
        <v>829344</v>
      </c>
      <c r="C195" s="1" t="s">
        <v>680</v>
      </c>
      <c r="D195" s="1" t="s">
        <v>681</v>
      </c>
      <c r="E195" s="2" t="s">
        <v>682</v>
      </c>
      <c r="F195" s="2" t="s">
        <v>683</v>
      </c>
      <c r="G195" s="2">
        <v>6</v>
      </c>
      <c r="H195" s="2">
        <v>0</v>
      </c>
      <c r="I195" s="1">
        <v>0</v>
      </c>
      <c r="J195" s="3" t="s">
        <v>17</v>
      </c>
      <c r="K195" s="2" t="str">
        <f>J195*6335.70</f>
        <v>0</v>
      </c>
      <c r="L195" s="5"/>
    </row>
    <row r="196" spans="1:12" customHeight="1" ht="105" outlineLevel="4">
      <c r="A196" s="1"/>
      <c r="B196" s="1">
        <v>829345</v>
      </c>
      <c r="C196" s="1" t="s">
        <v>684</v>
      </c>
      <c r="D196" s="1" t="s">
        <v>685</v>
      </c>
      <c r="E196" s="2" t="s">
        <v>686</v>
      </c>
      <c r="F196" s="2" t="s">
        <v>683</v>
      </c>
      <c r="G196" s="2">
        <v>3</v>
      </c>
      <c r="H196" s="2">
        <v>0</v>
      </c>
      <c r="I196" s="1">
        <v>0</v>
      </c>
      <c r="J196" s="3" t="s">
        <v>17</v>
      </c>
      <c r="K196" s="2" t="str">
        <f>J196*6335.70</f>
        <v>0</v>
      </c>
      <c r="L196" s="5"/>
    </row>
    <row r="197" spans="1:12" customHeight="1" ht="105" outlineLevel="4">
      <c r="A197" s="1"/>
      <c r="B197" s="1">
        <v>829346</v>
      </c>
      <c r="C197" s="1" t="s">
        <v>687</v>
      </c>
      <c r="D197" s="1" t="s">
        <v>688</v>
      </c>
      <c r="E197" s="2" t="s">
        <v>689</v>
      </c>
      <c r="F197" s="2" t="s">
        <v>690</v>
      </c>
      <c r="G197" s="2">
        <v>4</v>
      </c>
      <c r="H197" s="2">
        <v>0</v>
      </c>
      <c r="I197" s="1">
        <v>0</v>
      </c>
      <c r="J197" s="3" t="s">
        <v>17</v>
      </c>
      <c r="K197" s="2" t="str">
        <f>J197*6343.05</f>
        <v>0</v>
      </c>
      <c r="L197" s="5"/>
    </row>
    <row r="198" spans="1:12" customHeight="1" ht="105" outlineLevel="4">
      <c r="A198" s="1"/>
      <c r="B198" s="1">
        <v>829347</v>
      </c>
      <c r="C198" s="1" t="s">
        <v>691</v>
      </c>
      <c r="D198" s="1" t="s">
        <v>692</v>
      </c>
      <c r="E198" s="2" t="s">
        <v>693</v>
      </c>
      <c r="F198" s="2" t="s">
        <v>690</v>
      </c>
      <c r="G198" s="2">
        <v>3</v>
      </c>
      <c r="H198" s="2">
        <v>0</v>
      </c>
      <c r="I198" s="1">
        <v>0</v>
      </c>
      <c r="J198" s="3" t="s">
        <v>17</v>
      </c>
      <c r="K198" s="2" t="str">
        <f>J198*6343.05</f>
        <v>0</v>
      </c>
      <c r="L198" s="5"/>
    </row>
    <row r="199" spans="1:12" customHeight="1" ht="105" outlineLevel="4">
      <c r="A199" s="1"/>
      <c r="B199" s="1">
        <v>832499</v>
      </c>
      <c r="C199" s="1" t="s">
        <v>694</v>
      </c>
      <c r="D199" s="1" t="s">
        <v>695</v>
      </c>
      <c r="E199" s="2" t="s">
        <v>696</v>
      </c>
      <c r="F199" s="2" t="s">
        <v>697</v>
      </c>
      <c r="G199" s="2">
        <v>1</v>
      </c>
      <c r="H199" s="2">
        <v>0</v>
      </c>
      <c r="I199" s="1">
        <v>0</v>
      </c>
      <c r="J199" s="3" t="s">
        <v>17</v>
      </c>
      <c r="K199" s="2" t="str">
        <f>J199*75246.36</f>
        <v>0</v>
      </c>
      <c r="L199" s="5"/>
    </row>
    <row r="200" spans="1:12" customHeight="1" ht="105" outlineLevel="4">
      <c r="A200" s="1"/>
      <c r="B200" s="1">
        <v>837120</v>
      </c>
      <c r="C200" s="1" t="s">
        <v>698</v>
      </c>
      <c r="D200" s="1" t="s">
        <v>699</v>
      </c>
      <c r="E200" s="2" t="s">
        <v>700</v>
      </c>
      <c r="F200" s="2" t="s">
        <v>683</v>
      </c>
      <c r="G200" s="2">
        <v>2</v>
      </c>
      <c r="H200" s="2">
        <v>0</v>
      </c>
      <c r="I200" s="1">
        <v>0</v>
      </c>
      <c r="J200" s="3" t="s">
        <v>17</v>
      </c>
      <c r="K200" s="2" t="str">
        <f>J200*6335.70</f>
        <v>0</v>
      </c>
      <c r="L200" s="5"/>
    </row>
    <row r="201" spans="1:12" customHeight="1" ht="105" outlineLevel="4">
      <c r="A201" s="1"/>
      <c r="B201" s="1">
        <v>882876</v>
      </c>
      <c r="C201" s="1" t="s">
        <v>701</v>
      </c>
      <c r="D201" s="1" t="s">
        <v>702</v>
      </c>
      <c r="E201" s="2" t="s">
        <v>703</v>
      </c>
      <c r="F201" s="2" t="s">
        <v>704</v>
      </c>
      <c r="G201" s="2" t="s">
        <v>27</v>
      </c>
      <c r="H201" s="2">
        <v>0</v>
      </c>
      <c r="I201" s="1">
        <v>0</v>
      </c>
      <c r="J201" s="3" t="s">
        <v>17</v>
      </c>
      <c r="K201" s="2" t="str">
        <f>J201*995.19</f>
        <v>0</v>
      </c>
      <c r="L201" s="5"/>
    </row>
    <row r="202" spans="1:12" customHeight="1" ht="105" outlineLevel="4">
      <c r="A202" s="1"/>
      <c r="B202" s="1">
        <v>882877</v>
      </c>
      <c r="C202" s="1" t="s">
        <v>705</v>
      </c>
      <c r="D202" s="1" t="s">
        <v>706</v>
      </c>
      <c r="E202" s="2" t="s">
        <v>707</v>
      </c>
      <c r="F202" s="2" t="s">
        <v>708</v>
      </c>
      <c r="G202" s="2">
        <v>7</v>
      </c>
      <c r="H202" s="2">
        <v>0</v>
      </c>
      <c r="I202" s="1">
        <v>0</v>
      </c>
      <c r="J202" s="3" t="s">
        <v>17</v>
      </c>
      <c r="K202" s="2" t="str">
        <f>J202*1167.18</f>
        <v>0</v>
      </c>
      <c r="L202" s="5"/>
    </row>
    <row r="203" spans="1:12" customHeight="1" ht="105" outlineLevel="4">
      <c r="A203" s="1"/>
      <c r="B203" s="1">
        <v>882878</v>
      </c>
      <c r="C203" s="1" t="s">
        <v>709</v>
      </c>
      <c r="D203" s="1" t="s">
        <v>710</v>
      </c>
      <c r="E203" s="2" t="s">
        <v>711</v>
      </c>
      <c r="F203" s="2" t="s">
        <v>712</v>
      </c>
      <c r="G203" s="2">
        <v>6</v>
      </c>
      <c r="H203" s="2">
        <v>0</v>
      </c>
      <c r="I203" s="1">
        <v>0</v>
      </c>
      <c r="J203" s="3" t="s">
        <v>17</v>
      </c>
      <c r="K203" s="2" t="str">
        <f>J203*2010.96</f>
        <v>0</v>
      </c>
      <c r="L203" s="5"/>
    </row>
    <row r="204" spans="1:12" customHeight="1" ht="105" outlineLevel="4">
      <c r="A204" s="1"/>
      <c r="B204" s="1">
        <v>882879</v>
      </c>
      <c r="C204" s="1" t="s">
        <v>713</v>
      </c>
      <c r="D204" s="1" t="s">
        <v>714</v>
      </c>
      <c r="E204" s="2" t="s">
        <v>715</v>
      </c>
      <c r="F204" s="2" t="s">
        <v>716</v>
      </c>
      <c r="G204" s="2">
        <v>2</v>
      </c>
      <c r="H204" s="2">
        <v>0</v>
      </c>
      <c r="I204" s="1">
        <v>0</v>
      </c>
      <c r="J204" s="3" t="s">
        <v>17</v>
      </c>
      <c r="K204" s="2" t="str">
        <f>J204*195.51</f>
        <v>0</v>
      </c>
      <c r="L204" s="5"/>
    </row>
    <row r="205" spans="1:12" customHeight="1" ht="105" outlineLevel="4">
      <c r="A205" s="1"/>
      <c r="B205" s="1">
        <v>882904</v>
      </c>
      <c r="C205" s="1" t="s">
        <v>717</v>
      </c>
      <c r="D205" s="1" t="s">
        <v>718</v>
      </c>
      <c r="E205" s="2" t="s">
        <v>719</v>
      </c>
      <c r="F205" s="2" t="s">
        <v>720</v>
      </c>
      <c r="G205" s="2">
        <v>4</v>
      </c>
      <c r="H205" s="2">
        <v>0</v>
      </c>
      <c r="I205" s="1">
        <v>0</v>
      </c>
      <c r="J205" s="3" t="s">
        <v>17</v>
      </c>
      <c r="K205" s="2" t="str">
        <f>J205*10926.51</f>
        <v>0</v>
      </c>
      <c r="L205" s="5"/>
    </row>
    <row r="206" spans="1:12" customHeight="1" ht="105" outlineLevel="4">
      <c r="A206" s="1"/>
      <c r="B206" s="1">
        <v>882905</v>
      </c>
      <c r="C206" s="1" t="s">
        <v>721</v>
      </c>
      <c r="D206" s="1" t="s">
        <v>722</v>
      </c>
      <c r="E206" s="2" t="s">
        <v>723</v>
      </c>
      <c r="F206" s="2" t="s">
        <v>720</v>
      </c>
      <c r="G206" s="2">
        <v>3</v>
      </c>
      <c r="H206" s="2">
        <v>0</v>
      </c>
      <c r="I206" s="1">
        <v>0</v>
      </c>
      <c r="J206" s="3" t="s">
        <v>17</v>
      </c>
      <c r="K206" s="2" t="str">
        <f>J206*10926.51</f>
        <v>0</v>
      </c>
      <c r="L206" s="5"/>
    </row>
    <row r="207" spans="1:12" customHeight="1" ht="105" outlineLevel="4">
      <c r="A207" s="1"/>
      <c r="B207" s="1">
        <v>882906</v>
      </c>
      <c r="C207" s="1" t="s">
        <v>724</v>
      </c>
      <c r="D207" s="1" t="s">
        <v>725</v>
      </c>
      <c r="E207" s="2" t="s">
        <v>726</v>
      </c>
      <c r="F207" s="2" t="s">
        <v>690</v>
      </c>
      <c r="G207" s="2">
        <v>6</v>
      </c>
      <c r="H207" s="2">
        <v>0</v>
      </c>
      <c r="I207" s="1">
        <v>0</v>
      </c>
      <c r="J207" s="3" t="s">
        <v>17</v>
      </c>
      <c r="K207" s="2" t="str">
        <f>J207*6343.05</f>
        <v>0</v>
      </c>
      <c r="L207" s="5"/>
    </row>
    <row r="208" spans="1:12" customHeight="1" ht="105" outlineLevel="4">
      <c r="A208" s="1"/>
      <c r="B208" s="1">
        <v>884713</v>
      </c>
      <c r="C208" s="1" t="s">
        <v>727</v>
      </c>
      <c r="D208" s="1" t="s">
        <v>728</v>
      </c>
      <c r="E208" s="2" t="s">
        <v>729</v>
      </c>
      <c r="F208" s="2" t="s">
        <v>730</v>
      </c>
      <c r="G208" s="2">
        <v>1</v>
      </c>
      <c r="H208" s="2">
        <v>0</v>
      </c>
      <c r="I208" s="1">
        <v>0</v>
      </c>
      <c r="J208" s="3" t="s">
        <v>17</v>
      </c>
      <c r="K208" s="2" t="str">
        <f>J208*121777.74</f>
        <v>0</v>
      </c>
      <c r="L208" s="5"/>
    </row>
    <row r="209" spans="1:12" customHeight="1" ht="105" outlineLevel="4">
      <c r="A209" s="1"/>
      <c r="B209" s="1">
        <v>884714</v>
      </c>
      <c r="C209" s="1" t="s">
        <v>731</v>
      </c>
      <c r="D209" s="1" t="s">
        <v>732</v>
      </c>
      <c r="E209" s="2" t="s">
        <v>733</v>
      </c>
      <c r="F209" s="2" t="s">
        <v>734</v>
      </c>
      <c r="G209" s="2">
        <v>3</v>
      </c>
      <c r="H209" s="2">
        <v>0</v>
      </c>
      <c r="I209" s="1">
        <v>0</v>
      </c>
      <c r="J209" s="3" t="s">
        <v>17</v>
      </c>
      <c r="K209" s="2" t="str">
        <f>J209*115139.22</f>
        <v>0</v>
      </c>
      <c r="L209" s="5"/>
    </row>
    <row r="210" spans="1:12" customHeight="1" ht="105" outlineLevel="4">
      <c r="A210" s="1"/>
      <c r="B210" s="1">
        <v>954095</v>
      </c>
      <c r="C210" s="1" t="s">
        <v>735</v>
      </c>
      <c r="D210" s="1" t="s">
        <v>736</v>
      </c>
      <c r="E210" s="2" t="s">
        <v>737</v>
      </c>
      <c r="F210" s="2" t="s">
        <v>738</v>
      </c>
      <c r="G210" s="2">
        <v>3</v>
      </c>
      <c r="H210" s="2">
        <v>0</v>
      </c>
      <c r="I210" s="1">
        <v>0</v>
      </c>
      <c r="J210" s="3" t="s">
        <v>17</v>
      </c>
      <c r="K210" s="2" t="str">
        <f>J210*8370.18</f>
        <v>0</v>
      </c>
      <c r="L210" s="5"/>
    </row>
    <row r="211" spans="1:12" customHeight="1" ht="105" outlineLevel="4">
      <c r="A211" s="1"/>
      <c r="B211" s="1">
        <v>954096</v>
      </c>
      <c r="C211" s="1" t="s">
        <v>739</v>
      </c>
      <c r="D211" s="1" t="s">
        <v>740</v>
      </c>
      <c r="E211" s="2" t="s">
        <v>741</v>
      </c>
      <c r="F211" s="2" t="s">
        <v>742</v>
      </c>
      <c r="G211" s="2">
        <v>-1</v>
      </c>
      <c r="H211" s="2">
        <v>0</v>
      </c>
      <c r="I211" s="1">
        <v>0</v>
      </c>
      <c r="J211" s="3" t="s">
        <v>17</v>
      </c>
      <c r="K211" s="2" t="str">
        <f>J211*4950.96</f>
        <v>0</v>
      </c>
      <c r="L211" s="5"/>
    </row>
    <row r="212" spans="1:12" outlineLevel="4">
      <c r="A212" s="1"/>
      <c r="B212" s="1">
        <v>955826</v>
      </c>
      <c r="C212" s="1" t="s">
        <v>743</v>
      </c>
      <c r="D212" s="1" t="s">
        <v>744</v>
      </c>
      <c r="E212" s="2" t="s">
        <v>745</v>
      </c>
      <c r="F212" s="2" t="s">
        <v>746</v>
      </c>
      <c r="G212" s="2">
        <v>1</v>
      </c>
      <c r="H212" s="2">
        <v>0</v>
      </c>
      <c r="I212" s="1">
        <v>0</v>
      </c>
      <c r="J212" s="3" t="s">
        <v>17</v>
      </c>
      <c r="K212" s="2" t="str">
        <f>J212*2775.36</f>
        <v>0</v>
      </c>
      <c r="L212" s="5"/>
    </row>
    <row r="213" spans="1:12" outlineLevel="4">
      <c r="A213" s="1"/>
      <c r="B213" s="1">
        <v>955827</v>
      </c>
      <c r="C213" s="1" t="s">
        <v>747</v>
      </c>
      <c r="D213" s="1" t="s">
        <v>748</v>
      </c>
      <c r="E213" s="2" t="s">
        <v>749</v>
      </c>
      <c r="F213" s="2" t="s">
        <v>750</v>
      </c>
      <c r="G213" s="2">
        <v>2</v>
      </c>
      <c r="H213" s="2">
        <v>0</v>
      </c>
      <c r="I213" s="1">
        <v>0</v>
      </c>
      <c r="J213" s="3" t="s">
        <v>17</v>
      </c>
      <c r="K213" s="2" t="str">
        <f>J213*4798.08</f>
        <v>0</v>
      </c>
      <c r="L213" s="5"/>
    </row>
    <row r="214" spans="1:12" outlineLevel="2">
      <c r="A214" s="8" t="s">
        <v>751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5"/>
    </row>
    <row r="215" spans="1:12" customHeight="1" ht="105" outlineLevel="4">
      <c r="A215" s="1"/>
      <c r="B215" s="1">
        <v>822587</v>
      </c>
      <c r="C215" s="1" t="s">
        <v>752</v>
      </c>
      <c r="D215" s="1"/>
      <c r="E215" s="2" t="s">
        <v>753</v>
      </c>
      <c r="F215" s="2" t="s">
        <v>754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J215*29.07</f>
        <v>0</v>
      </c>
      <c r="L215" s="5"/>
    </row>
    <row r="216" spans="1:12" customHeight="1" ht="105" outlineLevel="4">
      <c r="A216" s="1"/>
      <c r="B216" s="1">
        <v>822588</v>
      </c>
      <c r="C216" s="1" t="s">
        <v>755</v>
      </c>
      <c r="D216" s="1"/>
      <c r="E216" s="2" t="s">
        <v>756</v>
      </c>
      <c r="F216" s="2" t="s">
        <v>757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J216*28.56</f>
        <v>0</v>
      </c>
      <c r="L216" s="5"/>
    </row>
    <row r="217" spans="1:12" customHeight="1" ht="105" outlineLevel="4">
      <c r="A217" s="1"/>
      <c r="B217" s="1">
        <v>822589</v>
      </c>
      <c r="C217" s="1" t="s">
        <v>758</v>
      </c>
      <c r="D217" s="1"/>
      <c r="E217" s="2" t="s">
        <v>759</v>
      </c>
      <c r="F217" s="2" t="s">
        <v>760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J217*36.72</f>
        <v>0</v>
      </c>
      <c r="L217" s="5"/>
    </row>
    <row r="218" spans="1:12" customHeight="1" ht="105" outlineLevel="4">
      <c r="A218" s="1"/>
      <c r="B218" s="1">
        <v>822590</v>
      </c>
      <c r="C218" s="1" t="s">
        <v>761</v>
      </c>
      <c r="D218" s="1"/>
      <c r="E218" s="2" t="s">
        <v>762</v>
      </c>
      <c r="F218" s="2" t="s">
        <v>763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J218*37.91</f>
        <v>0</v>
      </c>
      <c r="L218" s="5"/>
    </row>
    <row r="219" spans="1:12" customHeight="1" ht="105" outlineLevel="4">
      <c r="A219" s="1"/>
      <c r="B219" s="1">
        <v>822591</v>
      </c>
      <c r="C219" s="1" t="s">
        <v>764</v>
      </c>
      <c r="D219" s="1"/>
      <c r="E219" s="2" t="s">
        <v>765</v>
      </c>
      <c r="F219" s="2" t="s">
        <v>766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J219*35.87</f>
        <v>0</v>
      </c>
      <c r="L219" s="5"/>
    </row>
    <row r="220" spans="1:12" customHeight="1" ht="105" outlineLevel="4">
      <c r="A220" s="1"/>
      <c r="B220" s="1">
        <v>822592</v>
      </c>
      <c r="C220" s="1" t="s">
        <v>767</v>
      </c>
      <c r="D220" s="1"/>
      <c r="E220" s="2" t="s">
        <v>768</v>
      </c>
      <c r="F220" s="2" t="s">
        <v>769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J220*38.42</f>
        <v>0</v>
      </c>
      <c r="L220" s="5"/>
    </row>
    <row r="221" spans="1:12" customHeight="1" ht="105" outlineLevel="4">
      <c r="A221" s="1"/>
      <c r="B221" s="1">
        <v>822593</v>
      </c>
      <c r="C221" s="1" t="s">
        <v>770</v>
      </c>
      <c r="D221" s="1"/>
      <c r="E221" s="2" t="s">
        <v>771</v>
      </c>
      <c r="F221" s="2" t="s">
        <v>772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J221*50.32</f>
        <v>0</v>
      </c>
      <c r="L221" s="5"/>
    </row>
    <row r="222" spans="1:12" customHeight="1" ht="105" outlineLevel="4">
      <c r="A222" s="1"/>
      <c r="B222" s="1">
        <v>822594</v>
      </c>
      <c r="C222" s="1" t="s">
        <v>773</v>
      </c>
      <c r="D222" s="1"/>
      <c r="E222" s="2" t="s">
        <v>774</v>
      </c>
      <c r="F222" s="2" t="s">
        <v>775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J222*48.11</f>
        <v>0</v>
      </c>
      <c r="L222" s="5"/>
    </row>
    <row r="223" spans="1:12" customHeight="1" ht="105" outlineLevel="4">
      <c r="A223" s="1"/>
      <c r="B223" s="1">
        <v>822595</v>
      </c>
      <c r="C223" s="1" t="s">
        <v>776</v>
      </c>
      <c r="D223" s="1"/>
      <c r="E223" s="2" t="s">
        <v>777</v>
      </c>
      <c r="F223" s="2" t="s">
        <v>778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J223*43.01</f>
        <v>0</v>
      </c>
      <c r="L223" s="5"/>
    </row>
    <row r="224" spans="1:12" customHeight="1" ht="105" outlineLevel="4">
      <c r="A224" s="1"/>
      <c r="B224" s="1">
        <v>822596</v>
      </c>
      <c r="C224" s="1" t="s">
        <v>779</v>
      </c>
      <c r="D224" s="1"/>
      <c r="E224" s="2" t="s">
        <v>780</v>
      </c>
      <c r="F224" s="2" t="s">
        <v>781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J224*47.77</f>
        <v>0</v>
      </c>
      <c r="L224" s="5"/>
    </row>
    <row r="225" spans="1:12" customHeight="1" ht="105" outlineLevel="4">
      <c r="A225" s="1"/>
      <c r="B225" s="1">
        <v>822597</v>
      </c>
      <c r="C225" s="1" t="s">
        <v>782</v>
      </c>
      <c r="D225" s="1"/>
      <c r="E225" s="2" t="s">
        <v>783</v>
      </c>
      <c r="F225" s="2" t="s">
        <v>784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J225*43.86</f>
        <v>0</v>
      </c>
      <c r="L225" s="5"/>
    </row>
    <row r="226" spans="1:12" customHeight="1" ht="105" outlineLevel="4">
      <c r="A226" s="1"/>
      <c r="B226" s="1">
        <v>822598</v>
      </c>
      <c r="C226" s="1" t="s">
        <v>785</v>
      </c>
      <c r="D226" s="1"/>
      <c r="E226" s="2" t="s">
        <v>786</v>
      </c>
      <c r="F226" s="2" t="s">
        <v>787</v>
      </c>
      <c r="G226" s="2">
        <v>0</v>
      </c>
      <c r="H226" s="2">
        <v>0</v>
      </c>
      <c r="I226" s="1">
        <v>0</v>
      </c>
      <c r="J226" s="3" t="s">
        <v>17</v>
      </c>
      <c r="K226" s="2" t="str">
        <f>J226*58.31</f>
        <v>0</v>
      </c>
      <c r="L226" s="5"/>
    </row>
    <row r="227" spans="1:12" customHeight="1" ht="105" outlineLevel="4">
      <c r="A227" s="1"/>
      <c r="B227" s="1">
        <v>822599</v>
      </c>
      <c r="C227" s="1" t="s">
        <v>788</v>
      </c>
      <c r="D227" s="1"/>
      <c r="E227" s="2" t="s">
        <v>789</v>
      </c>
      <c r="F227" s="2" t="s">
        <v>787</v>
      </c>
      <c r="G227" s="2">
        <v>0</v>
      </c>
      <c r="H227" s="2">
        <v>0</v>
      </c>
      <c r="I227" s="1">
        <v>0</v>
      </c>
      <c r="J227" s="3" t="s">
        <v>17</v>
      </c>
      <c r="K227" s="2" t="str">
        <f>J227*58.31</f>
        <v>0</v>
      </c>
      <c r="L227" s="5"/>
    </row>
    <row r="228" spans="1:12" customHeight="1" ht="105" outlineLevel="4">
      <c r="A228" s="1"/>
      <c r="B228" s="1">
        <v>822600</v>
      </c>
      <c r="C228" s="1" t="s">
        <v>790</v>
      </c>
      <c r="D228" s="1"/>
      <c r="E228" s="2" t="s">
        <v>791</v>
      </c>
      <c r="F228" s="2" t="s">
        <v>792</v>
      </c>
      <c r="G228" s="2">
        <v>0</v>
      </c>
      <c r="H228" s="2">
        <v>0</v>
      </c>
      <c r="I228" s="1">
        <v>0</v>
      </c>
      <c r="J228" s="3" t="s">
        <v>17</v>
      </c>
      <c r="K228" s="2" t="str">
        <f>J228*61.37</f>
        <v>0</v>
      </c>
      <c r="L228" s="5"/>
    </row>
    <row r="229" spans="1:12" customHeight="1" ht="105" outlineLevel="4">
      <c r="A229" s="1"/>
      <c r="B229" s="1">
        <v>822601</v>
      </c>
      <c r="C229" s="1" t="s">
        <v>793</v>
      </c>
      <c r="D229" s="1"/>
      <c r="E229" s="2" t="s">
        <v>794</v>
      </c>
      <c r="F229" s="2" t="s">
        <v>795</v>
      </c>
      <c r="G229" s="2">
        <v>0</v>
      </c>
      <c r="H229" s="2">
        <v>0</v>
      </c>
      <c r="I229" s="1">
        <v>0</v>
      </c>
      <c r="J229" s="3" t="s">
        <v>17</v>
      </c>
      <c r="K229" s="2" t="str">
        <f>J229*63.07</f>
        <v>0</v>
      </c>
      <c r="L229" s="5"/>
    </row>
    <row r="230" spans="1:12" customHeight="1" ht="105" outlineLevel="4">
      <c r="A230" s="1"/>
      <c r="B230" s="1">
        <v>822602</v>
      </c>
      <c r="C230" s="1" t="s">
        <v>796</v>
      </c>
      <c r="D230" s="1"/>
      <c r="E230" s="2" t="s">
        <v>797</v>
      </c>
      <c r="F230" s="2" t="s">
        <v>798</v>
      </c>
      <c r="G230" s="2">
        <v>0</v>
      </c>
      <c r="H230" s="2">
        <v>0</v>
      </c>
      <c r="I230" s="1">
        <v>0</v>
      </c>
      <c r="J230" s="3" t="s">
        <v>17</v>
      </c>
      <c r="K230" s="2" t="str">
        <f>J230*66.13</f>
        <v>0</v>
      </c>
      <c r="L230" s="5"/>
    </row>
    <row r="231" spans="1:12" customHeight="1" ht="105" outlineLevel="4">
      <c r="A231" s="1"/>
      <c r="B231" s="1">
        <v>822603</v>
      </c>
      <c r="C231" s="1" t="s">
        <v>799</v>
      </c>
      <c r="D231" s="1"/>
      <c r="E231" s="2" t="s">
        <v>800</v>
      </c>
      <c r="F231" s="2" t="s">
        <v>801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J231*112.54</f>
        <v>0</v>
      </c>
      <c r="L231" s="5"/>
    </row>
    <row r="232" spans="1:12" customHeight="1" ht="105" outlineLevel="4">
      <c r="A232" s="1"/>
      <c r="B232" s="1">
        <v>822604</v>
      </c>
      <c r="C232" s="1" t="s">
        <v>802</v>
      </c>
      <c r="D232" s="1"/>
      <c r="E232" s="2" t="s">
        <v>803</v>
      </c>
      <c r="F232" s="2" t="s">
        <v>804</v>
      </c>
      <c r="G232" s="2">
        <v>0</v>
      </c>
      <c r="H232" s="2">
        <v>0</v>
      </c>
      <c r="I232" s="1">
        <v>0</v>
      </c>
      <c r="J232" s="3" t="s">
        <v>17</v>
      </c>
      <c r="K232" s="2" t="str">
        <f>J232*111.86</f>
        <v>0</v>
      </c>
      <c r="L232" s="5"/>
    </row>
    <row r="233" spans="1:12" customHeight="1" ht="105" outlineLevel="4">
      <c r="A233" s="1"/>
      <c r="B233" s="1">
        <v>822605</v>
      </c>
      <c r="C233" s="1" t="s">
        <v>805</v>
      </c>
      <c r="D233" s="1"/>
      <c r="E233" s="2" t="s">
        <v>806</v>
      </c>
      <c r="F233" s="2" t="s">
        <v>807</v>
      </c>
      <c r="G233" s="2">
        <v>0</v>
      </c>
      <c r="H233" s="2">
        <v>0</v>
      </c>
      <c r="I233" s="1">
        <v>0</v>
      </c>
      <c r="J233" s="3" t="s">
        <v>17</v>
      </c>
      <c r="K233" s="2" t="str">
        <f>J233*133.11</f>
        <v>0</v>
      </c>
      <c r="L233" s="5"/>
    </row>
    <row r="234" spans="1:12" outlineLevel="1">
      <c r="A234" s="7" t="s">
        <v>808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5"/>
    </row>
    <row r="235" spans="1:12" outlineLevel="2">
      <c r="A235" s="8" t="s">
        <v>809</v>
      </c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5"/>
    </row>
    <row r="236" spans="1:12" customHeight="1" ht="105" outlineLevel="4">
      <c r="A236" s="1"/>
      <c r="B236" s="1">
        <v>822613</v>
      </c>
      <c r="C236" s="1" t="s">
        <v>810</v>
      </c>
      <c r="D236" s="1"/>
      <c r="E236" s="2" t="s">
        <v>811</v>
      </c>
      <c r="F236" s="2" t="s">
        <v>812</v>
      </c>
      <c r="G236" s="2">
        <v>2</v>
      </c>
      <c r="H236" s="2">
        <v>0</v>
      </c>
      <c r="I236" s="1">
        <v>0</v>
      </c>
      <c r="J236" s="3" t="s">
        <v>17</v>
      </c>
      <c r="K236" s="2" t="str">
        <f>J236*367.37</f>
        <v>0</v>
      </c>
      <c r="L236" s="5"/>
    </row>
    <row r="237" spans="1:12" customHeight="1" ht="105" outlineLevel="4">
      <c r="A237" s="1"/>
      <c r="B237" s="1">
        <v>822614</v>
      </c>
      <c r="C237" s="1" t="s">
        <v>813</v>
      </c>
      <c r="D237" s="1"/>
      <c r="E237" s="2" t="s">
        <v>814</v>
      </c>
      <c r="F237" s="2" t="s">
        <v>815</v>
      </c>
      <c r="G237" s="2" t="s">
        <v>27</v>
      </c>
      <c r="H237" s="2">
        <v>0</v>
      </c>
      <c r="I237" s="1">
        <v>0</v>
      </c>
      <c r="J237" s="3" t="s">
        <v>17</v>
      </c>
      <c r="K237" s="2" t="str">
        <f>J237*459.17</f>
        <v>0</v>
      </c>
      <c r="L237" s="5"/>
    </row>
    <row r="238" spans="1:12" customHeight="1" ht="105" outlineLevel="4">
      <c r="A238" s="1"/>
      <c r="B238" s="1">
        <v>822615</v>
      </c>
      <c r="C238" s="1" t="s">
        <v>816</v>
      </c>
      <c r="D238" s="1"/>
      <c r="E238" s="2" t="s">
        <v>817</v>
      </c>
      <c r="F238" s="2" t="s">
        <v>818</v>
      </c>
      <c r="G238" s="2" t="s">
        <v>27</v>
      </c>
      <c r="H238" s="2">
        <v>0</v>
      </c>
      <c r="I238" s="1">
        <v>0</v>
      </c>
      <c r="J238" s="3" t="s">
        <v>17</v>
      </c>
      <c r="K238" s="2" t="str">
        <f>J238*577.32</f>
        <v>0</v>
      </c>
      <c r="L238" s="5"/>
    </row>
    <row r="239" spans="1:12" customHeight="1" ht="105" outlineLevel="4">
      <c r="A239" s="1"/>
      <c r="B239" s="1">
        <v>822616</v>
      </c>
      <c r="C239" s="1" t="s">
        <v>819</v>
      </c>
      <c r="D239" s="1"/>
      <c r="E239" s="2" t="s">
        <v>820</v>
      </c>
      <c r="F239" s="2" t="s">
        <v>821</v>
      </c>
      <c r="G239" s="2">
        <v>0</v>
      </c>
      <c r="H239" s="2">
        <v>0</v>
      </c>
      <c r="I239" s="1">
        <v>0</v>
      </c>
      <c r="J239" s="3" t="s">
        <v>17</v>
      </c>
      <c r="K239" s="2" t="str">
        <f>J239*981.41</f>
        <v>0</v>
      </c>
      <c r="L239" s="5"/>
    </row>
    <row r="240" spans="1:12" customHeight="1" ht="105" outlineLevel="4">
      <c r="A240" s="1"/>
      <c r="B240" s="1">
        <v>822617</v>
      </c>
      <c r="C240" s="1" t="s">
        <v>822</v>
      </c>
      <c r="D240" s="1"/>
      <c r="E240" s="2" t="s">
        <v>823</v>
      </c>
      <c r="F240" s="2" t="s">
        <v>824</v>
      </c>
      <c r="G240" s="2" t="s">
        <v>27</v>
      </c>
      <c r="H240" s="2">
        <v>0</v>
      </c>
      <c r="I240" s="1">
        <v>0</v>
      </c>
      <c r="J240" s="3" t="s">
        <v>17</v>
      </c>
      <c r="K240" s="2" t="str">
        <f>J240*218.03</f>
        <v>0</v>
      </c>
      <c r="L240" s="5"/>
    </row>
    <row r="241" spans="1:12" customHeight="1" ht="105" outlineLevel="4">
      <c r="A241" s="1"/>
      <c r="B241" s="1">
        <v>822618</v>
      </c>
      <c r="C241" s="1" t="s">
        <v>825</v>
      </c>
      <c r="D241" s="1"/>
      <c r="E241" s="2" t="s">
        <v>826</v>
      </c>
      <c r="F241" s="2" t="s">
        <v>827</v>
      </c>
      <c r="G241" s="2">
        <v>0</v>
      </c>
      <c r="H241" s="2">
        <v>0</v>
      </c>
      <c r="I241" s="1">
        <v>0</v>
      </c>
      <c r="J241" s="3" t="s">
        <v>17</v>
      </c>
      <c r="K241" s="2" t="str">
        <f>J241*264.64</f>
        <v>0</v>
      </c>
      <c r="L241" s="5"/>
    </row>
    <row r="242" spans="1:12" customHeight="1" ht="105" outlineLevel="4">
      <c r="A242" s="1"/>
      <c r="B242" s="1">
        <v>822619</v>
      </c>
      <c r="C242" s="1" t="s">
        <v>828</v>
      </c>
      <c r="D242" s="1"/>
      <c r="E242" s="2" t="s">
        <v>829</v>
      </c>
      <c r="F242" s="2" t="s">
        <v>830</v>
      </c>
      <c r="G242" s="2">
        <v>0</v>
      </c>
      <c r="H242" s="2">
        <v>0</v>
      </c>
      <c r="I242" s="1">
        <v>0</v>
      </c>
      <c r="J242" s="3" t="s">
        <v>17</v>
      </c>
      <c r="K242" s="2" t="str">
        <f>J242*352.60</f>
        <v>0</v>
      </c>
      <c r="L242" s="5"/>
    </row>
    <row r="243" spans="1:12" customHeight="1" ht="105" outlineLevel="4">
      <c r="A243" s="1"/>
      <c r="B243" s="1">
        <v>822620</v>
      </c>
      <c r="C243" s="1" t="s">
        <v>831</v>
      </c>
      <c r="D243" s="1"/>
      <c r="E243" s="2" t="s">
        <v>832</v>
      </c>
      <c r="F243" s="2" t="s">
        <v>833</v>
      </c>
      <c r="G243" s="2" t="s">
        <v>27</v>
      </c>
      <c r="H243" s="2">
        <v>0</v>
      </c>
      <c r="I243" s="1">
        <v>0</v>
      </c>
      <c r="J243" s="3" t="s">
        <v>17</v>
      </c>
      <c r="K243" s="2" t="str">
        <f>J243*510.24</f>
        <v>0</v>
      </c>
      <c r="L243" s="5"/>
    </row>
    <row r="244" spans="1:12" customHeight="1" ht="105" outlineLevel="4">
      <c r="A244" s="1"/>
      <c r="B244" s="1">
        <v>822621</v>
      </c>
      <c r="C244" s="1" t="s">
        <v>834</v>
      </c>
      <c r="D244" s="1"/>
      <c r="E244" s="2" t="s">
        <v>835</v>
      </c>
      <c r="F244" s="2" t="s">
        <v>836</v>
      </c>
      <c r="G244" s="2" t="s">
        <v>27</v>
      </c>
      <c r="H244" s="2">
        <v>0</v>
      </c>
      <c r="I244" s="1">
        <v>0</v>
      </c>
      <c r="J244" s="3" t="s">
        <v>17</v>
      </c>
      <c r="K244" s="2" t="str">
        <f>J244*732.47</f>
        <v>0</v>
      </c>
      <c r="L244" s="5"/>
    </row>
    <row r="245" spans="1:12" customHeight="1" ht="105" outlineLevel="4">
      <c r="A245" s="1"/>
      <c r="B245" s="1">
        <v>822622</v>
      </c>
      <c r="C245" s="1" t="s">
        <v>837</v>
      </c>
      <c r="D245" s="1"/>
      <c r="E245" s="2" t="s">
        <v>838</v>
      </c>
      <c r="F245" s="2" t="s">
        <v>839</v>
      </c>
      <c r="G245" s="2">
        <v>0</v>
      </c>
      <c r="H245" s="2">
        <v>0</v>
      </c>
      <c r="I245" s="1">
        <v>0</v>
      </c>
      <c r="J245" s="3" t="s">
        <v>17</v>
      </c>
      <c r="K245" s="2" t="str">
        <f>J245*568.53</f>
        <v>0</v>
      </c>
      <c r="L245" s="5"/>
    </row>
    <row r="246" spans="1:12" customHeight="1" ht="105" outlineLevel="4">
      <c r="A246" s="1"/>
      <c r="B246" s="1">
        <v>822623</v>
      </c>
      <c r="C246" s="1" t="s">
        <v>840</v>
      </c>
      <c r="D246" s="1"/>
      <c r="E246" s="2" t="s">
        <v>841</v>
      </c>
      <c r="F246" s="2" t="s">
        <v>842</v>
      </c>
      <c r="G246" s="2">
        <v>6</v>
      </c>
      <c r="H246" s="2">
        <v>0</v>
      </c>
      <c r="I246" s="1">
        <v>0</v>
      </c>
      <c r="J246" s="3" t="s">
        <v>17</v>
      </c>
      <c r="K246" s="2" t="str">
        <f>J246*744.01</f>
        <v>0</v>
      </c>
      <c r="L246" s="5"/>
    </row>
    <row r="247" spans="1:12" customHeight="1" ht="105" outlineLevel="4">
      <c r="A247" s="1"/>
      <c r="B247" s="1">
        <v>822624</v>
      </c>
      <c r="C247" s="1" t="s">
        <v>843</v>
      </c>
      <c r="D247" s="1"/>
      <c r="E247" s="2" t="s">
        <v>844</v>
      </c>
      <c r="F247" s="2" t="s">
        <v>845</v>
      </c>
      <c r="G247" s="2">
        <v>9</v>
      </c>
      <c r="H247" s="2">
        <v>0</v>
      </c>
      <c r="I247" s="1">
        <v>0</v>
      </c>
      <c r="J247" s="3" t="s">
        <v>17</v>
      </c>
      <c r="K247" s="2" t="str">
        <f>J247*1036.36</f>
        <v>0</v>
      </c>
      <c r="L247" s="5"/>
    </row>
    <row r="248" spans="1:12" customHeight="1" ht="105" outlineLevel="4">
      <c r="A248" s="1"/>
      <c r="B248" s="1">
        <v>822625</v>
      </c>
      <c r="C248" s="1" t="s">
        <v>846</v>
      </c>
      <c r="D248" s="1"/>
      <c r="E248" s="2" t="s">
        <v>847</v>
      </c>
      <c r="F248" s="2" t="s">
        <v>848</v>
      </c>
      <c r="G248" s="2">
        <v>8</v>
      </c>
      <c r="H248" s="2">
        <v>0</v>
      </c>
      <c r="I248" s="1">
        <v>0</v>
      </c>
      <c r="J248" s="3" t="s">
        <v>17</v>
      </c>
      <c r="K248" s="2" t="str">
        <f>J248*1447.55</f>
        <v>0</v>
      </c>
      <c r="L248" s="5"/>
    </row>
    <row r="249" spans="1:12" customHeight="1" ht="105" outlineLevel="4">
      <c r="A249" s="1"/>
      <c r="B249" s="1">
        <v>822626</v>
      </c>
      <c r="C249" s="1" t="s">
        <v>849</v>
      </c>
      <c r="D249" s="1"/>
      <c r="E249" s="2" t="s">
        <v>850</v>
      </c>
      <c r="F249" s="2" t="s">
        <v>851</v>
      </c>
      <c r="G249" s="2">
        <v>5</v>
      </c>
      <c r="H249" s="2">
        <v>0</v>
      </c>
      <c r="I249" s="1">
        <v>0</v>
      </c>
      <c r="J249" s="3" t="s">
        <v>17</v>
      </c>
      <c r="K249" s="2" t="str">
        <f>J249*2042.16</f>
        <v>0</v>
      </c>
      <c r="L249" s="5"/>
    </row>
    <row r="250" spans="1:12" customHeight="1" ht="105" outlineLevel="4">
      <c r="A250" s="1"/>
      <c r="B250" s="1">
        <v>822627</v>
      </c>
      <c r="C250" s="1" t="s">
        <v>852</v>
      </c>
      <c r="D250" s="1"/>
      <c r="E250" s="2" t="s">
        <v>853</v>
      </c>
      <c r="F250" s="2" t="s">
        <v>854</v>
      </c>
      <c r="G250" s="2">
        <v>2</v>
      </c>
      <c r="H250" s="2">
        <v>0</v>
      </c>
      <c r="I250" s="1">
        <v>0</v>
      </c>
      <c r="J250" s="3" t="s">
        <v>17</v>
      </c>
      <c r="K250" s="2" t="str">
        <f>J250*2688.31</f>
        <v>0</v>
      </c>
      <c r="L250" s="5"/>
    </row>
    <row r="251" spans="1:12" customHeight="1" ht="105" outlineLevel="4">
      <c r="A251" s="1"/>
      <c r="B251" s="1">
        <v>822628</v>
      </c>
      <c r="C251" s="1" t="s">
        <v>855</v>
      </c>
      <c r="D251" s="1"/>
      <c r="E251" s="2" t="s">
        <v>856</v>
      </c>
      <c r="F251" s="2" t="s">
        <v>857</v>
      </c>
      <c r="G251" s="2">
        <v>2</v>
      </c>
      <c r="H251" s="2">
        <v>0</v>
      </c>
      <c r="I251" s="1">
        <v>0</v>
      </c>
      <c r="J251" s="3" t="s">
        <v>17</v>
      </c>
      <c r="K251" s="2" t="str">
        <f>J251*3112.98</f>
        <v>0</v>
      </c>
      <c r="L251" s="5"/>
    </row>
    <row r="252" spans="1:12" customHeight="1" ht="105" outlineLevel="4">
      <c r="A252" s="1"/>
      <c r="B252" s="1">
        <v>871740</v>
      </c>
      <c r="C252" s="1" t="s">
        <v>858</v>
      </c>
      <c r="D252" s="1"/>
      <c r="E252" s="2" t="s">
        <v>859</v>
      </c>
      <c r="F252" s="2" t="s">
        <v>860</v>
      </c>
      <c r="G252" s="2">
        <v>6</v>
      </c>
      <c r="H252" s="2">
        <v>0</v>
      </c>
      <c r="I252" s="1">
        <v>0</v>
      </c>
      <c r="J252" s="3" t="s">
        <v>17</v>
      </c>
      <c r="K252" s="2" t="str">
        <f>J252*729.77</f>
        <v>0</v>
      </c>
      <c r="L252" s="5"/>
    </row>
    <row r="253" spans="1:12" customHeight="1" ht="105" outlineLevel="4">
      <c r="A253" s="1"/>
      <c r="B253" s="1">
        <v>871741</v>
      </c>
      <c r="C253" s="1" t="s">
        <v>861</v>
      </c>
      <c r="D253" s="1"/>
      <c r="E253" s="2" t="s">
        <v>862</v>
      </c>
      <c r="F253" s="2" t="s">
        <v>863</v>
      </c>
      <c r="G253" s="2">
        <v>6</v>
      </c>
      <c r="H253" s="2">
        <v>0</v>
      </c>
      <c r="I253" s="1">
        <v>0</v>
      </c>
      <c r="J253" s="3" t="s">
        <v>17</v>
      </c>
      <c r="K253" s="2" t="str">
        <f>J253*936.56</f>
        <v>0</v>
      </c>
      <c r="L253" s="5"/>
    </row>
    <row r="254" spans="1:12" customHeight="1" ht="105" outlineLevel="4">
      <c r="A254" s="1"/>
      <c r="B254" s="1">
        <v>871742</v>
      </c>
      <c r="C254" s="1" t="s">
        <v>864</v>
      </c>
      <c r="D254" s="1"/>
      <c r="E254" s="2" t="s">
        <v>865</v>
      </c>
      <c r="F254" s="2" t="s">
        <v>866</v>
      </c>
      <c r="G254" s="2">
        <v>4</v>
      </c>
      <c r="H254" s="2">
        <v>0</v>
      </c>
      <c r="I254" s="1">
        <v>0</v>
      </c>
      <c r="J254" s="3" t="s">
        <v>17</v>
      </c>
      <c r="K254" s="2" t="str">
        <f>J254*1180.82</f>
        <v>0</v>
      </c>
      <c r="L254" s="5"/>
    </row>
    <row r="255" spans="1:12" customHeight="1" ht="105" outlineLevel="4">
      <c r="A255" s="1"/>
      <c r="B255" s="1">
        <v>871748</v>
      </c>
      <c r="C255" s="1" t="s">
        <v>867</v>
      </c>
      <c r="D255" s="1"/>
      <c r="E255" s="2" t="s">
        <v>868</v>
      </c>
      <c r="F255" s="2" t="s">
        <v>869</v>
      </c>
      <c r="G255" s="2">
        <v>0</v>
      </c>
      <c r="H255" s="2">
        <v>0</v>
      </c>
      <c r="I255" s="1">
        <v>0</v>
      </c>
      <c r="J255" s="3" t="s">
        <v>17</v>
      </c>
      <c r="K255" s="2" t="str">
        <f>J255*359.64</f>
        <v>0</v>
      </c>
      <c r="L255" s="5"/>
    </row>
    <row r="256" spans="1:12" outlineLevel="1">
      <c r="A256" s="7" t="s">
        <v>870</v>
      </c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5"/>
    </row>
    <row r="257" spans="1:12" outlineLevel="2">
      <c r="A257" s="8" t="s">
        <v>871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5"/>
    </row>
    <row r="258" spans="1:12" customHeight="1" ht="105" outlineLevel="4">
      <c r="A258" s="1"/>
      <c r="B258" s="1">
        <v>822467</v>
      </c>
      <c r="C258" s="1" t="s">
        <v>872</v>
      </c>
      <c r="D258" s="1" t="s">
        <v>873</v>
      </c>
      <c r="E258" s="2" t="s">
        <v>874</v>
      </c>
      <c r="F258" s="2" t="s">
        <v>875</v>
      </c>
      <c r="G258" s="2">
        <v>7</v>
      </c>
      <c r="H258" s="2" t="s">
        <v>53</v>
      </c>
      <c r="I258" s="1">
        <v>0</v>
      </c>
      <c r="J258" s="3" t="s">
        <v>17</v>
      </c>
      <c r="K258" s="2" t="str">
        <f>J258*549.00</f>
        <v>0</v>
      </c>
      <c r="L258" s="5"/>
    </row>
    <row r="259" spans="1:12" customHeight="1" ht="105" outlineLevel="4">
      <c r="A259" s="1"/>
      <c r="B259" s="1">
        <v>822468</v>
      </c>
      <c r="C259" s="1" t="s">
        <v>876</v>
      </c>
      <c r="D259" s="1" t="s">
        <v>877</v>
      </c>
      <c r="E259" s="2" t="s">
        <v>878</v>
      </c>
      <c r="F259" s="2" t="s">
        <v>879</v>
      </c>
      <c r="G259" s="2">
        <v>0</v>
      </c>
      <c r="H259" s="2">
        <v>0</v>
      </c>
      <c r="I259" s="1">
        <v>0</v>
      </c>
      <c r="J259" s="3" t="s">
        <v>17</v>
      </c>
      <c r="K259" s="2" t="str">
        <f>J259*1330.00</f>
        <v>0</v>
      </c>
      <c r="L259" s="5"/>
    </row>
    <row r="260" spans="1:12" customHeight="1" ht="105" outlineLevel="4">
      <c r="A260" s="1"/>
      <c r="B260" s="1">
        <v>822469</v>
      </c>
      <c r="C260" s="1" t="s">
        <v>880</v>
      </c>
      <c r="D260" s="1" t="s">
        <v>881</v>
      </c>
      <c r="E260" s="2" t="s">
        <v>882</v>
      </c>
      <c r="F260" s="2" t="s">
        <v>883</v>
      </c>
      <c r="G260" s="2">
        <v>5</v>
      </c>
      <c r="H260" s="2" t="s">
        <v>22</v>
      </c>
      <c r="I260" s="1">
        <v>0</v>
      </c>
      <c r="J260" s="3" t="s">
        <v>17</v>
      </c>
      <c r="K260" s="2" t="str">
        <f>J260*856.00</f>
        <v>0</v>
      </c>
      <c r="L260" s="5"/>
    </row>
    <row r="261" spans="1:12" customHeight="1" ht="105" outlineLevel="4">
      <c r="A261" s="1"/>
      <c r="B261" s="1">
        <v>822470</v>
      </c>
      <c r="C261" s="1" t="s">
        <v>884</v>
      </c>
      <c r="D261" s="1" t="s">
        <v>885</v>
      </c>
      <c r="E261" s="2" t="s">
        <v>886</v>
      </c>
      <c r="F261" s="2" t="s">
        <v>887</v>
      </c>
      <c r="G261" s="2">
        <v>0</v>
      </c>
      <c r="H261" s="2" t="s">
        <v>27</v>
      </c>
      <c r="I261" s="1">
        <v>0</v>
      </c>
      <c r="J261" s="3" t="s">
        <v>17</v>
      </c>
      <c r="K261" s="2" t="str">
        <f>J261*1233.00</f>
        <v>0</v>
      </c>
      <c r="L261" s="5"/>
    </row>
    <row r="262" spans="1:12" customHeight="1" ht="105" outlineLevel="4">
      <c r="A262" s="1"/>
      <c r="B262" s="1">
        <v>890048</v>
      </c>
      <c r="C262" s="1" t="s">
        <v>888</v>
      </c>
      <c r="D262" s="1" t="s">
        <v>889</v>
      </c>
      <c r="E262" s="2" t="s">
        <v>890</v>
      </c>
      <c r="F262" s="2" t="s">
        <v>891</v>
      </c>
      <c r="G262" s="2">
        <v>0</v>
      </c>
      <c r="H262" s="2" t="s">
        <v>36</v>
      </c>
      <c r="I262" s="1">
        <v>0</v>
      </c>
      <c r="J262" s="3" t="s">
        <v>17</v>
      </c>
      <c r="K262" s="2" t="str">
        <f>J262*3280.00</f>
        <v>0</v>
      </c>
      <c r="L262" s="5"/>
    </row>
    <row r="263" spans="1:12" customHeight="1" ht="105" outlineLevel="4">
      <c r="A263" s="1"/>
      <c r="B263" s="1">
        <v>890049</v>
      </c>
      <c r="C263" s="1" t="s">
        <v>892</v>
      </c>
      <c r="D263" s="1" t="s">
        <v>893</v>
      </c>
      <c r="E263" s="2" t="s">
        <v>894</v>
      </c>
      <c r="F263" s="2" t="s">
        <v>895</v>
      </c>
      <c r="G263" s="2">
        <v>0</v>
      </c>
      <c r="H263" s="2" t="s">
        <v>27</v>
      </c>
      <c r="I263" s="1">
        <v>0</v>
      </c>
      <c r="J263" s="3" t="s">
        <v>17</v>
      </c>
      <c r="K263" s="2" t="str">
        <f>J263*675.00</f>
        <v>0</v>
      </c>
      <c r="L263" s="5"/>
    </row>
    <row r="264" spans="1:12" customHeight="1" ht="105" outlineLevel="4">
      <c r="A264" s="1"/>
      <c r="B264" s="1">
        <v>890098</v>
      </c>
      <c r="C264" s="1" t="s">
        <v>896</v>
      </c>
      <c r="D264" s="1" t="s">
        <v>897</v>
      </c>
      <c r="E264" s="2" t="s">
        <v>898</v>
      </c>
      <c r="F264" s="2" t="s">
        <v>258</v>
      </c>
      <c r="G264" s="2">
        <v>0</v>
      </c>
      <c r="H264" s="2" t="s">
        <v>53</v>
      </c>
      <c r="I264" s="1">
        <v>0</v>
      </c>
      <c r="J264" s="3" t="s">
        <v>17</v>
      </c>
      <c r="K264" s="2" t="str">
        <f>J264*639.00</f>
        <v>0</v>
      </c>
      <c r="L264" s="5"/>
    </row>
    <row r="265" spans="1:12" outlineLevel="2">
      <c r="A265" s="8" t="s">
        <v>899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5"/>
    </row>
    <row r="266" spans="1:12" customHeight="1" ht="105" outlineLevel="4">
      <c r="A266" s="1"/>
      <c r="B266" s="1">
        <v>836415</v>
      </c>
      <c r="C266" s="1" t="s">
        <v>900</v>
      </c>
      <c r="D266" s="1" t="s">
        <v>901</v>
      </c>
      <c r="E266" s="2" t="s">
        <v>902</v>
      </c>
      <c r="F266" s="2" t="s">
        <v>903</v>
      </c>
      <c r="G266" s="2">
        <v>0</v>
      </c>
      <c r="H266" s="2">
        <v>0</v>
      </c>
      <c r="I266" s="1">
        <v>0</v>
      </c>
      <c r="J266" s="3" t="s">
        <v>17</v>
      </c>
      <c r="K266" s="2" t="str">
        <f>J266*482.16</f>
        <v>0</v>
      </c>
      <c r="L266" s="5"/>
    </row>
    <row r="267" spans="1:12" customHeight="1" ht="105" outlineLevel="4">
      <c r="A267" s="1"/>
      <c r="B267" s="1">
        <v>839815</v>
      </c>
      <c r="C267" s="1" t="s">
        <v>904</v>
      </c>
      <c r="D267" s="1" t="s">
        <v>905</v>
      </c>
      <c r="E267" s="2" t="s">
        <v>906</v>
      </c>
      <c r="F267" s="2" t="s">
        <v>907</v>
      </c>
      <c r="G267" s="2">
        <v>8</v>
      </c>
      <c r="H267" s="2">
        <v>0</v>
      </c>
      <c r="I267" s="1">
        <v>0</v>
      </c>
      <c r="J267" s="3" t="s">
        <v>17</v>
      </c>
      <c r="K267" s="2" t="str">
        <f>J267*1261.26</f>
        <v>0</v>
      </c>
      <c r="L267" s="5"/>
    </row>
    <row r="268" spans="1:12" outlineLevel="2">
      <c r="A268" s="8" t="s">
        <v>908</v>
      </c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5"/>
    </row>
    <row r="269" spans="1:12" customHeight="1" ht="105" outlineLevel="4">
      <c r="A269" s="1"/>
      <c r="B269" s="1">
        <v>882989</v>
      </c>
      <c r="C269" s="1" t="s">
        <v>909</v>
      </c>
      <c r="D269" s="1"/>
      <c r="E269" s="2" t="s">
        <v>910</v>
      </c>
      <c r="F269" s="2" t="s">
        <v>911</v>
      </c>
      <c r="G269" s="2">
        <v>7</v>
      </c>
      <c r="H269" s="2">
        <v>0</v>
      </c>
      <c r="I269" s="1">
        <v>0</v>
      </c>
      <c r="J269" s="3" t="s">
        <v>17</v>
      </c>
      <c r="K269" s="2" t="str">
        <f>J269*1206.55</f>
        <v>0</v>
      </c>
      <c r="L269" s="5"/>
    </row>
    <row r="270" spans="1:12" customHeight="1" ht="105" outlineLevel="4">
      <c r="A270" s="1"/>
      <c r="B270" s="1">
        <v>882990</v>
      </c>
      <c r="C270" s="1" t="s">
        <v>912</v>
      </c>
      <c r="D270" s="1"/>
      <c r="E270" s="2" t="s">
        <v>913</v>
      </c>
      <c r="F270" s="2" t="s">
        <v>914</v>
      </c>
      <c r="G270" s="2">
        <v>5</v>
      </c>
      <c r="H270" s="2">
        <v>0</v>
      </c>
      <c r="I270" s="1">
        <v>0</v>
      </c>
      <c r="J270" s="3" t="s">
        <v>17</v>
      </c>
      <c r="K270" s="2" t="str">
        <f>J270*743.18</f>
        <v>0</v>
      </c>
      <c r="L270" s="5"/>
    </row>
    <row r="271" spans="1:12" customHeight="1" ht="105" outlineLevel="4">
      <c r="A271" s="1"/>
      <c r="B271" s="1">
        <v>882991</v>
      </c>
      <c r="C271" s="1" t="s">
        <v>915</v>
      </c>
      <c r="D271" s="1"/>
      <c r="E271" s="2" t="s">
        <v>916</v>
      </c>
      <c r="F271" s="2" t="s">
        <v>917</v>
      </c>
      <c r="G271" s="2">
        <v>0</v>
      </c>
      <c r="H271" s="2">
        <v>0</v>
      </c>
      <c r="I271" s="1">
        <v>0</v>
      </c>
      <c r="J271" s="3" t="s">
        <v>17</v>
      </c>
      <c r="K271" s="2" t="str">
        <f>J271*266.38</f>
        <v>0</v>
      </c>
      <c r="L271" s="5"/>
    </row>
    <row r="272" spans="1:12" outlineLevel="1">
      <c r="A272" s="7" t="s">
        <v>918</v>
      </c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5"/>
    </row>
    <row r="273" spans="1:12" outlineLevel="2">
      <c r="A273" s="8" t="s">
        <v>919</v>
      </c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5"/>
    </row>
    <row r="274" spans="1:12" customHeight="1" ht="105" outlineLevel="4">
      <c r="A274" s="1"/>
      <c r="B274" s="1">
        <v>822606</v>
      </c>
      <c r="C274" s="1" t="s">
        <v>920</v>
      </c>
      <c r="D274" s="1" t="s">
        <v>921</v>
      </c>
      <c r="E274" s="2" t="s">
        <v>922</v>
      </c>
      <c r="F274" s="2" t="s">
        <v>923</v>
      </c>
      <c r="G274" s="2">
        <v>5</v>
      </c>
      <c r="H274" s="2">
        <v>0</v>
      </c>
      <c r="I274" s="1">
        <v>0</v>
      </c>
      <c r="J274" s="3" t="s">
        <v>17</v>
      </c>
      <c r="K274" s="2" t="str">
        <f>J274*7023.66</f>
        <v>0</v>
      </c>
      <c r="L274" s="5"/>
    </row>
    <row r="275" spans="1:12" customHeight="1" ht="105" outlineLevel="4">
      <c r="A275" s="1"/>
      <c r="B275" s="1">
        <v>822607</v>
      </c>
      <c r="C275" s="1" t="s">
        <v>924</v>
      </c>
      <c r="D275" s="1" t="s">
        <v>925</v>
      </c>
      <c r="E275" s="2" t="s">
        <v>926</v>
      </c>
      <c r="F275" s="2" t="s">
        <v>927</v>
      </c>
      <c r="G275" s="2" t="s">
        <v>27</v>
      </c>
      <c r="H275" s="2">
        <v>0</v>
      </c>
      <c r="I275" s="1">
        <v>0</v>
      </c>
      <c r="J275" s="3" t="s">
        <v>17</v>
      </c>
      <c r="K275" s="2" t="str">
        <f>J275*2481.36</f>
        <v>0</v>
      </c>
      <c r="L275" s="5"/>
    </row>
    <row r="276" spans="1:12" customHeight="1" ht="105" outlineLevel="4">
      <c r="A276" s="1"/>
      <c r="B276" s="1">
        <v>827994</v>
      </c>
      <c r="C276" s="1" t="s">
        <v>928</v>
      </c>
      <c r="D276" s="1" t="s">
        <v>929</v>
      </c>
      <c r="E276" s="2" t="s">
        <v>930</v>
      </c>
      <c r="F276" s="2" t="s">
        <v>931</v>
      </c>
      <c r="G276" s="2">
        <v>0</v>
      </c>
      <c r="H276" s="2">
        <v>0</v>
      </c>
      <c r="I276" s="1">
        <v>0</v>
      </c>
      <c r="J276" s="3" t="s">
        <v>17</v>
      </c>
      <c r="K276" s="2" t="str">
        <f>J276*1209.81</f>
        <v>0</v>
      </c>
      <c r="L276" s="5"/>
    </row>
    <row r="277" spans="1:12" customHeight="1" ht="105" outlineLevel="4">
      <c r="A277" s="1"/>
      <c r="B277" s="1">
        <v>885042</v>
      </c>
      <c r="C277" s="1" t="s">
        <v>932</v>
      </c>
      <c r="D277" s="1" t="s">
        <v>933</v>
      </c>
      <c r="E277" s="2" t="s">
        <v>934</v>
      </c>
      <c r="F277" s="2" t="s">
        <v>935</v>
      </c>
      <c r="G277" s="2">
        <v>0</v>
      </c>
      <c r="H277" s="2">
        <v>0</v>
      </c>
      <c r="I277" s="1">
        <v>0</v>
      </c>
      <c r="J277" s="3" t="s">
        <v>17</v>
      </c>
      <c r="K277" s="2" t="str">
        <f>J277*13835.64</f>
        <v>0</v>
      </c>
      <c r="L277" s="5"/>
    </row>
    <row r="278" spans="1:12" customHeight="1" ht="105" outlineLevel="4">
      <c r="A278" s="1"/>
      <c r="B278" s="1">
        <v>885043</v>
      </c>
      <c r="C278" s="1" t="s">
        <v>936</v>
      </c>
      <c r="D278" s="1" t="s">
        <v>937</v>
      </c>
      <c r="E278" s="2" t="s">
        <v>938</v>
      </c>
      <c r="F278" s="2" t="s">
        <v>939</v>
      </c>
      <c r="G278" s="2">
        <v>2</v>
      </c>
      <c r="H278" s="2">
        <v>0</v>
      </c>
      <c r="I278" s="1">
        <v>0</v>
      </c>
      <c r="J278" s="3" t="s">
        <v>17</v>
      </c>
      <c r="K278" s="2" t="str">
        <f>J278*21986.79</f>
        <v>0</v>
      </c>
      <c r="L278" s="5"/>
    </row>
    <row r="279" spans="1:12" outlineLevel="1">
      <c r="A279" s="7" t="s">
        <v>940</v>
      </c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5"/>
    </row>
    <row r="280" spans="1:12" outlineLevel="2">
      <c r="A280" s="8" t="s">
        <v>941</v>
      </c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5"/>
    </row>
    <row r="281" spans="1:12" customHeight="1" ht="105" outlineLevel="4">
      <c r="A281" s="1"/>
      <c r="B281" s="1">
        <v>822552</v>
      </c>
      <c r="C281" s="1" t="s">
        <v>942</v>
      </c>
      <c r="D281" s="1" t="s">
        <v>943</v>
      </c>
      <c r="E281" s="2" t="s">
        <v>944</v>
      </c>
      <c r="F281" s="2" t="s">
        <v>945</v>
      </c>
      <c r="G281" s="2">
        <v>0</v>
      </c>
      <c r="H281" s="2">
        <v>0</v>
      </c>
      <c r="I281" s="1">
        <v>0</v>
      </c>
      <c r="J281" s="3" t="s">
        <v>17</v>
      </c>
      <c r="K281" s="2" t="str">
        <f>J281*1122.00</f>
        <v>0</v>
      </c>
      <c r="L281" s="5"/>
    </row>
    <row r="282" spans="1:12" customHeight="1" ht="105" outlineLevel="4">
      <c r="A282" s="1"/>
      <c r="B282" s="1">
        <v>822553</v>
      </c>
      <c r="C282" s="1" t="s">
        <v>946</v>
      </c>
      <c r="D282" s="1" t="s">
        <v>947</v>
      </c>
      <c r="E282" s="2" t="s">
        <v>948</v>
      </c>
      <c r="F282" s="2" t="s">
        <v>949</v>
      </c>
      <c r="G282" s="2" t="s">
        <v>36</v>
      </c>
      <c r="H282" s="2">
        <v>0</v>
      </c>
      <c r="I282" s="1">
        <v>0</v>
      </c>
      <c r="J282" s="3" t="s">
        <v>17</v>
      </c>
      <c r="K282" s="2" t="str">
        <f>J282*692.00</f>
        <v>0</v>
      </c>
      <c r="L282" s="5"/>
    </row>
    <row r="283" spans="1:12" outlineLevel="2">
      <c r="A283" s="8" t="s">
        <v>950</v>
      </c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5"/>
    </row>
    <row r="284" spans="1:12" customHeight="1" ht="105" outlineLevel="4">
      <c r="A284" s="1"/>
      <c r="B284" s="1">
        <v>822555</v>
      </c>
      <c r="C284" s="1" t="s">
        <v>951</v>
      </c>
      <c r="D284" s="1" t="s">
        <v>952</v>
      </c>
      <c r="E284" s="2" t="s">
        <v>953</v>
      </c>
      <c r="F284" s="2" t="s">
        <v>954</v>
      </c>
      <c r="G284" s="2">
        <v>9</v>
      </c>
      <c r="H284" s="2">
        <v>0</v>
      </c>
      <c r="I284" s="1">
        <v>0</v>
      </c>
      <c r="J284" s="3" t="s">
        <v>17</v>
      </c>
      <c r="K284" s="2" t="str">
        <f>J284*248.43</f>
        <v>0</v>
      </c>
      <c r="L284" s="5"/>
    </row>
    <row r="285" spans="1:12" customHeight="1" ht="105" outlineLevel="4">
      <c r="A285" s="1"/>
      <c r="B285" s="1">
        <v>822556</v>
      </c>
      <c r="C285" s="1" t="s">
        <v>955</v>
      </c>
      <c r="D285" s="1" t="s">
        <v>956</v>
      </c>
      <c r="E285" s="2" t="s">
        <v>957</v>
      </c>
      <c r="F285" s="2" t="s">
        <v>958</v>
      </c>
      <c r="G285" s="2" t="s">
        <v>27</v>
      </c>
      <c r="H285" s="2">
        <v>0</v>
      </c>
      <c r="I285" s="1">
        <v>0</v>
      </c>
      <c r="J285" s="3" t="s">
        <v>17</v>
      </c>
      <c r="K285" s="2" t="str">
        <f>J285*470.40</f>
        <v>0</v>
      </c>
      <c r="L285" s="5"/>
    </row>
    <row r="286" spans="1:12" customHeight="1" ht="105" outlineLevel="4">
      <c r="A286" s="1"/>
      <c r="B286" s="1">
        <v>822557</v>
      </c>
      <c r="C286" s="1" t="s">
        <v>959</v>
      </c>
      <c r="D286" s="1" t="s">
        <v>960</v>
      </c>
      <c r="E286" s="2" t="s">
        <v>961</v>
      </c>
      <c r="F286" s="2" t="s">
        <v>962</v>
      </c>
      <c r="G286" s="2">
        <v>0</v>
      </c>
      <c r="H286" s="2">
        <v>0</v>
      </c>
      <c r="I286" s="1">
        <v>0</v>
      </c>
      <c r="J286" s="3" t="s">
        <v>17</v>
      </c>
      <c r="K286" s="2" t="str">
        <f>J286*1347.99</f>
        <v>0</v>
      </c>
      <c r="L286" s="5"/>
    </row>
    <row r="287" spans="1:12" customHeight="1" ht="105" outlineLevel="4">
      <c r="A287" s="1"/>
      <c r="B287" s="1">
        <v>822558</v>
      </c>
      <c r="C287" s="1" t="s">
        <v>963</v>
      </c>
      <c r="D287" s="1" t="s">
        <v>964</v>
      </c>
      <c r="E287" s="2" t="s">
        <v>965</v>
      </c>
      <c r="F287" s="2" t="s">
        <v>966</v>
      </c>
      <c r="G287" s="2">
        <v>2</v>
      </c>
      <c r="H287" s="2">
        <v>0</v>
      </c>
      <c r="I287" s="1">
        <v>0</v>
      </c>
      <c r="J287" s="3" t="s">
        <v>17</v>
      </c>
      <c r="K287" s="2" t="str">
        <f>J287*2282.91</f>
        <v>0</v>
      </c>
      <c r="L287" s="5"/>
    </row>
    <row r="288" spans="1:12" customHeight="1" ht="105" outlineLevel="4">
      <c r="A288" s="1"/>
      <c r="B288" s="1">
        <v>823315</v>
      </c>
      <c r="C288" s="1" t="s">
        <v>967</v>
      </c>
      <c r="D288" s="1" t="s">
        <v>968</v>
      </c>
      <c r="E288" s="2" t="s">
        <v>969</v>
      </c>
      <c r="F288" s="2" t="s">
        <v>970</v>
      </c>
      <c r="G288" s="2">
        <v>0</v>
      </c>
      <c r="H288" s="2">
        <v>0</v>
      </c>
      <c r="I288" s="1">
        <v>0</v>
      </c>
      <c r="J288" s="3" t="s">
        <v>17</v>
      </c>
      <c r="K288" s="2" t="str">
        <f>J288*376.32</f>
        <v>0</v>
      </c>
      <c r="L288" s="5"/>
    </row>
    <row r="289" spans="1:12" customHeight="1" ht="105" outlineLevel="4">
      <c r="A289" s="1"/>
      <c r="B289" s="1">
        <v>825095</v>
      </c>
      <c r="C289" s="1" t="s">
        <v>971</v>
      </c>
      <c r="D289" s="1" t="s">
        <v>972</v>
      </c>
      <c r="E289" s="2" t="s">
        <v>973</v>
      </c>
      <c r="F289" s="2" t="s">
        <v>974</v>
      </c>
      <c r="G289" s="2">
        <v>0</v>
      </c>
      <c r="H289" s="2">
        <v>0</v>
      </c>
      <c r="I289" s="1">
        <v>0</v>
      </c>
      <c r="J289" s="3" t="s">
        <v>17</v>
      </c>
      <c r="K289" s="2" t="str">
        <f>J289*1043.70</f>
        <v>0</v>
      </c>
      <c r="L289" s="5"/>
    </row>
    <row r="290" spans="1:12" customHeight="1" ht="105" outlineLevel="4">
      <c r="A290" s="1"/>
      <c r="B290" s="1">
        <v>825096</v>
      </c>
      <c r="C290" s="1" t="s">
        <v>975</v>
      </c>
      <c r="D290" s="1" t="s">
        <v>976</v>
      </c>
      <c r="E290" s="2" t="s">
        <v>977</v>
      </c>
      <c r="F290" s="2" t="s">
        <v>978</v>
      </c>
      <c r="G290" s="2" t="s">
        <v>27</v>
      </c>
      <c r="H290" s="2">
        <v>0</v>
      </c>
      <c r="I290" s="1">
        <v>0</v>
      </c>
      <c r="J290" s="3" t="s">
        <v>17</v>
      </c>
      <c r="K290" s="2" t="str">
        <f>J290*518.91</f>
        <v>0</v>
      </c>
      <c r="L290" s="5"/>
    </row>
    <row r="291" spans="1:12" customHeight="1" ht="105" outlineLevel="4">
      <c r="A291" s="1"/>
      <c r="B291" s="1">
        <v>827069</v>
      </c>
      <c r="C291" s="1" t="s">
        <v>979</v>
      </c>
      <c r="D291" s="1" t="s">
        <v>980</v>
      </c>
      <c r="E291" s="2" t="s">
        <v>981</v>
      </c>
      <c r="F291" s="2" t="s">
        <v>982</v>
      </c>
      <c r="G291" s="2">
        <v>5</v>
      </c>
      <c r="H291" s="2">
        <v>0</v>
      </c>
      <c r="I291" s="1">
        <v>0</v>
      </c>
      <c r="J291" s="3" t="s">
        <v>17</v>
      </c>
      <c r="K291" s="2" t="str">
        <f>J291*573.30</f>
        <v>0</v>
      </c>
      <c r="L291" s="5"/>
    </row>
    <row r="292" spans="1:12" customHeight="1" ht="105" outlineLevel="4">
      <c r="A292" s="1"/>
      <c r="B292" s="1">
        <v>827070</v>
      </c>
      <c r="C292" s="1" t="s">
        <v>983</v>
      </c>
      <c r="D292" s="1" t="s">
        <v>984</v>
      </c>
      <c r="E292" s="2" t="s">
        <v>985</v>
      </c>
      <c r="F292" s="2" t="s">
        <v>986</v>
      </c>
      <c r="G292" s="2">
        <v>10</v>
      </c>
      <c r="H292" s="2">
        <v>0</v>
      </c>
      <c r="I292" s="1">
        <v>0</v>
      </c>
      <c r="J292" s="3" t="s">
        <v>17</v>
      </c>
      <c r="K292" s="2" t="str">
        <f>J292*527.73</f>
        <v>0</v>
      </c>
      <c r="L292" s="5"/>
    </row>
    <row r="293" spans="1:12" customHeight="1" ht="105" outlineLevel="4">
      <c r="A293" s="1"/>
      <c r="B293" s="1">
        <v>832505</v>
      </c>
      <c r="C293" s="1" t="s">
        <v>987</v>
      </c>
      <c r="D293" s="1" t="s">
        <v>988</v>
      </c>
      <c r="E293" s="2" t="s">
        <v>989</v>
      </c>
      <c r="F293" s="2" t="s">
        <v>990</v>
      </c>
      <c r="G293" s="2">
        <v>0</v>
      </c>
      <c r="H293" s="2">
        <v>0</v>
      </c>
      <c r="I293" s="1">
        <v>0</v>
      </c>
      <c r="J293" s="3" t="s">
        <v>17</v>
      </c>
      <c r="K293" s="2" t="str">
        <f>J293*540.96</f>
        <v>0</v>
      </c>
      <c r="L293" s="5"/>
    </row>
    <row r="294" spans="1:12" customHeight="1" ht="105" outlineLevel="4">
      <c r="A294" s="1"/>
      <c r="B294" s="1">
        <v>832506</v>
      </c>
      <c r="C294" s="1" t="s">
        <v>991</v>
      </c>
      <c r="D294" s="1" t="s">
        <v>992</v>
      </c>
      <c r="E294" s="2" t="s">
        <v>993</v>
      </c>
      <c r="F294" s="2" t="s">
        <v>357</v>
      </c>
      <c r="G294" s="2" t="s">
        <v>27</v>
      </c>
      <c r="H294" s="2">
        <v>0</v>
      </c>
      <c r="I294" s="1">
        <v>0</v>
      </c>
      <c r="J294" s="3" t="s">
        <v>17</v>
      </c>
      <c r="K294" s="2" t="str">
        <f>J294*192.57</f>
        <v>0</v>
      </c>
      <c r="L294" s="5"/>
    </row>
    <row r="295" spans="1:12" customHeight="1" ht="105" outlineLevel="4">
      <c r="A295" s="1"/>
      <c r="B295" s="1">
        <v>832507</v>
      </c>
      <c r="C295" s="1" t="s">
        <v>994</v>
      </c>
      <c r="D295" s="1" t="s">
        <v>995</v>
      </c>
      <c r="E295" s="2" t="s">
        <v>996</v>
      </c>
      <c r="F295" s="2" t="s">
        <v>997</v>
      </c>
      <c r="G295" s="2" t="s">
        <v>27</v>
      </c>
      <c r="H295" s="2">
        <v>0</v>
      </c>
      <c r="I295" s="1">
        <v>0</v>
      </c>
      <c r="J295" s="3" t="s">
        <v>17</v>
      </c>
      <c r="K295" s="2" t="str">
        <f>J295*151.41</f>
        <v>0</v>
      </c>
      <c r="L295" s="5"/>
    </row>
    <row r="296" spans="1:12" customHeight="1" ht="105" outlineLevel="4">
      <c r="A296" s="1"/>
      <c r="B296" s="1">
        <v>832508</v>
      </c>
      <c r="C296" s="1" t="s">
        <v>998</v>
      </c>
      <c r="D296" s="1" t="s">
        <v>999</v>
      </c>
      <c r="E296" s="2" t="s">
        <v>1000</v>
      </c>
      <c r="F296" s="2" t="s">
        <v>1001</v>
      </c>
      <c r="G296" s="2" t="s">
        <v>27</v>
      </c>
      <c r="H296" s="2">
        <v>0</v>
      </c>
      <c r="I296" s="1">
        <v>0</v>
      </c>
      <c r="J296" s="3" t="s">
        <v>17</v>
      </c>
      <c r="K296" s="2" t="str">
        <f>J296*230.79</f>
        <v>0</v>
      </c>
      <c r="L296" s="5"/>
    </row>
    <row r="297" spans="1:12" customHeight="1" ht="105" outlineLevel="4">
      <c r="A297" s="1"/>
      <c r="B297" s="1">
        <v>839814</v>
      </c>
      <c r="C297" s="1" t="s">
        <v>1002</v>
      </c>
      <c r="D297" s="1" t="s">
        <v>1003</v>
      </c>
      <c r="E297" s="2" t="s">
        <v>1004</v>
      </c>
      <c r="F297" s="2" t="s">
        <v>1005</v>
      </c>
      <c r="G297" s="2">
        <v>9</v>
      </c>
      <c r="H297" s="2">
        <v>0</v>
      </c>
      <c r="I297" s="1">
        <v>0</v>
      </c>
      <c r="J297" s="3" t="s">
        <v>17</v>
      </c>
      <c r="K297" s="2" t="str">
        <f>J297*411.60</f>
        <v>0</v>
      </c>
      <c r="L297" s="5"/>
    </row>
    <row r="298" spans="1:12" customHeight="1" ht="105" outlineLevel="4">
      <c r="A298" s="1"/>
      <c r="B298" s="1">
        <v>871402</v>
      </c>
      <c r="C298" s="1" t="s">
        <v>1006</v>
      </c>
      <c r="D298" s="1" t="s">
        <v>1007</v>
      </c>
      <c r="E298" s="2" t="s">
        <v>1008</v>
      </c>
      <c r="F298" s="2" t="s">
        <v>1009</v>
      </c>
      <c r="G298" s="2">
        <v>0</v>
      </c>
      <c r="H298" s="2">
        <v>0</v>
      </c>
      <c r="I298" s="1">
        <v>0</v>
      </c>
      <c r="J298" s="3" t="s">
        <v>17</v>
      </c>
      <c r="K298" s="2" t="str">
        <f>J298*714.42</f>
        <v>0</v>
      </c>
      <c r="L298" s="5"/>
    </row>
    <row r="299" spans="1:12" customHeight="1" ht="105" outlineLevel="4">
      <c r="A299" s="1"/>
      <c r="B299" s="1">
        <v>882907</v>
      </c>
      <c r="C299" s="1" t="s">
        <v>1010</v>
      </c>
      <c r="D299" s="1" t="s">
        <v>1011</v>
      </c>
      <c r="E299" s="2" t="s">
        <v>1012</v>
      </c>
      <c r="F299" s="2" t="s">
        <v>1013</v>
      </c>
      <c r="G299" s="2" t="s">
        <v>27</v>
      </c>
      <c r="H299" s="2">
        <v>0</v>
      </c>
      <c r="I299" s="1">
        <v>0</v>
      </c>
      <c r="J299" s="3" t="s">
        <v>17</v>
      </c>
      <c r="K299" s="2" t="str">
        <f>J299*568.89</f>
        <v>0</v>
      </c>
      <c r="L299" s="5"/>
    </row>
    <row r="300" spans="1:12" customHeight="1" ht="105" outlineLevel="4">
      <c r="A300" s="1"/>
      <c r="B300" s="1">
        <v>884705</v>
      </c>
      <c r="C300" s="1" t="s">
        <v>1014</v>
      </c>
      <c r="D300" s="1" t="s">
        <v>1015</v>
      </c>
      <c r="E300" s="2" t="s">
        <v>1016</v>
      </c>
      <c r="F300" s="2" t="s">
        <v>1017</v>
      </c>
      <c r="G300" s="2">
        <v>1</v>
      </c>
      <c r="H300" s="2">
        <v>0</v>
      </c>
      <c r="I300" s="1">
        <v>0</v>
      </c>
      <c r="J300" s="3" t="s">
        <v>17</v>
      </c>
      <c r="K300" s="2" t="str">
        <f>J300*514.50</f>
        <v>0</v>
      </c>
      <c r="L300" s="5"/>
    </row>
    <row r="301" spans="1:12" customHeight="1" ht="105" outlineLevel="4">
      <c r="A301" s="1"/>
      <c r="B301" s="1">
        <v>884706</v>
      </c>
      <c r="C301" s="1" t="s">
        <v>1018</v>
      </c>
      <c r="D301" s="1" t="s">
        <v>1019</v>
      </c>
      <c r="E301" s="2" t="s">
        <v>1016</v>
      </c>
      <c r="F301" s="2" t="s">
        <v>1017</v>
      </c>
      <c r="G301" s="2">
        <v>0</v>
      </c>
      <c r="H301" s="2">
        <v>0</v>
      </c>
      <c r="I301" s="1">
        <v>0</v>
      </c>
      <c r="J301" s="3" t="s">
        <v>17</v>
      </c>
      <c r="K301" s="2" t="str">
        <f>J301*514.50</f>
        <v>0</v>
      </c>
      <c r="L30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3:K63"/>
    <mergeCell ref="A106:K106"/>
    <mergeCell ref="A149:K149"/>
    <mergeCell ref="A234:K234"/>
    <mergeCell ref="A256:K256"/>
    <mergeCell ref="A272:K272"/>
    <mergeCell ref="A279:K279"/>
    <mergeCell ref="A4:K4"/>
    <mergeCell ref="A33:K33"/>
    <mergeCell ref="A49:K49"/>
    <mergeCell ref="A51:K51"/>
    <mergeCell ref="A64:K64"/>
    <mergeCell ref="A91:K91"/>
    <mergeCell ref="A107:K107"/>
    <mergeCell ref="A140:K140"/>
    <mergeCell ref="A150:K150"/>
    <mergeCell ref="A191:K191"/>
    <mergeCell ref="A214:K214"/>
    <mergeCell ref="A235:K235"/>
    <mergeCell ref="A257:K257"/>
    <mergeCell ref="A265:K265"/>
    <mergeCell ref="A268:K268"/>
    <mergeCell ref="A273:K273"/>
    <mergeCell ref="A280:K280"/>
    <mergeCell ref="A283:K28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2026-04-30T01:00:22+03:00</dcterms:created>
  <dcterms:modified xsi:type="dcterms:W3CDTF">2026-04-30T01:00:22+03:00</dcterms:modified>
  <dc:title>Untitled Spreadsheet</dc:title>
  <dc:description/>
  <dc:subject/>
  <cp:keywords/>
  <cp:category/>
</cp:coreProperties>
</file>