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<sst xmlns="http://schemas.openxmlformats.org/spreadsheetml/2006/main" uniqueCount="1464">
  <si>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</si>
  <si>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</si>
  <si>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</si>
  <si>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</si>
  <si>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</si>
  <si>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</si>
  <si>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</si>
  <si>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</si>
  <si>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</si>
  <si>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</si>
  <si>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</si>
  <si>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</si>
  <si>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</si>
  <si>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</si>
  <si>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</si>
  <si>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</si>
  <si>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</si>
  <si>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</si>
  <si>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шт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</si>
  <si>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</si>
  <si>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</si>
  <si>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</si>
  <si>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</si>
  <si>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</si>
  <si>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</si>
  <si>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</si>
  <si>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</si>
  <si>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</si>
  <si>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</si>
  <si>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</si>
  <si>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</si>
  <si>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</si>
  <si>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</si>
  <si>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</si>
  <si>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</si>
  <si>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</si>
  <si>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</si>
  <si>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</si>
  <si>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</si>
  <si>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</si>
  <si>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</si>
  <si>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</si>
  <si>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</si>
  <si>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</si>
  <si>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</si>
  <si>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</si>
  <si>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</si>
  <si>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</si>
  <si>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</si>
  <si>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</si>
  <si>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</si>
  <si>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</si>
  <si>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</si>
  <si>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</si>
  <si>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</si>
  <si>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</si>
  <si>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</si>
  <si>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</si>
  <si>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9 840.18 руб.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</si>
  <si>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</si>
  <si>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</si>
  <si>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</si>
  <si>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</si>
  <si>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</si>
  <si>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</si>
  <si>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</si>
  <si>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</si>
  <si>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</si>
  <si>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</si>
  <si>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12 049.59 руб.</t>
  </si>
  <si>
    <t>VER-001546</t>
  </si>
  <si>
    <t>VR218</t>
  </si>
  <si>
    <t>Насосная группа с трехходовым смесительным клапаном "ViEiR"(2/1шт)</t>
  </si>
  <si>
    <t>12 333.30 руб.</t>
  </si>
  <si>
    <t>VER-001615</t>
  </si>
  <si>
    <t>VR222</t>
  </si>
  <si>
    <t>Насосная группа с теплообменником (2/1шт)</t>
  </si>
  <si>
    <t>23 644.95 руб.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</si>
  <si>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</si>
  <si>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</si>
  <si>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</si>
  <si>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</si>
  <si>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</si>
  <si>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</si>
  <si>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</si>
  <si>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</si>
  <si>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</si>
  <si>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</si>
  <si>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</si>
  <si>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</si>
  <si>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</si>
  <si>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</si>
  <si>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</si>
  <si>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</si>
  <si>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</si>
  <si>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</si>
  <si>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</si>
  <si>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</si>
  <si>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</si>
  <si>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43 409.00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</si>
  <si>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</si>
  <si>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</si>
  <si>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</si>
  <si>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</si>
  <si>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</si>
  <si>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</si>
  <si>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</si>
  <si>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</si>
  <si>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</si>
  <si>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</si>
  <si>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</si>
  <si>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</si>
  <si>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</si>
  <si>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</si>
  <si>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</si>
  <si>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</si>
  <si>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</si>
  <si>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</si>
  <si>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</si>
  <si>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</si>
  <si>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</si>
  <si>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</si>
  <si>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</si>
  <si>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</si>
  <si>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</si>
  <si>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</si>
  <si>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</si>
  <si>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</si>
  <si>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</si>
  <si>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</si>
  <si>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</si>
  <si>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</si>
  <si>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</si>
  <si>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</si>
  <si>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</si>
  <si>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3 311.00 руб.</t>
  </si>
  <si>
    <t>VLC-901194</t>
  </si>
  <si>
    <t>VTc.100.SN.070603</t>
  </si>
  <si>
    <t>Гидроразделитель с коллектором горизонтальный, 3 контура, до 70 кВт</t>
  </si>
  <si>
    <t>14 902.00 руб.</t>
  </si>
  <si>
    <t>VLC-901195</t>
  </si>
  <si>
    <t>VTc.100.SN.070605</t>
  </si>
  <si>
    <t>Гидроразделитель с коллектором горизонтальный, 5 контуров, до 70 кВт</t>
  </si>
  <si>
    <t>19 369.00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</si>
  <si>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</si>
  <si>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</si>
  <si>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</si>
  <si>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</si>
  <si>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</si>
  <si>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</si>
  <si>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</si>
  <si>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</si>
  <si>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</si>
  <si>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</si>
  <si>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</si>
  <si>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507.00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</si>
  <si>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</si>
  <si>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</si>
  <si>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</si>
  <si>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</si>
  <si>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</si>
  <si>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</si>
  <si>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</si>
  <si>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</si>
  <si>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</si>
  <si>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</si>
  <si>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</si>
  <si>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</si>
  <si>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</si>
  <si>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</si>
  <si>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</si>
  <si>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</si>
  <si>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</si>
  <si>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</si>
  <si>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</si>
  <si>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</si>
  <si>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</si>
  <si>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</si>
  <si>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</si>
  <si>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</si>
  <si>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</si>
  <si>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</si>
  <si>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</si>
  <si>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</si>
  <si>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</si>
  <si>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</si>
  <si>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</si>
  <si>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</si>
  <si>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</si>
  <si>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</si>
  <si>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</si>
  <si>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</si>
  <si>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</si>
  <si>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</si>
  <si>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</si>
  <si>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</si>
  <si>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</si>
  <si>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VLC-902080</t>
  </si>
  <si>
    <t>M66931EAM</t>
  </si>
  <si>
    <t>Насосная группа MeiFlow TOP S MC DN25 с приводом без насоса</t>
  </si>
  <si>
    <t>36 575.00 руб.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</si>
  <si>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</si>
  <si>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</si>
  <si>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</si>
  <si>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</si>
  <si>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</si>
  <si>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</si>
  <si>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</si>
  <si>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</si>
  <si>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</si>
  <si>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</si>
  <si>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</si>
  <si>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</si>
  <si>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</si>
  <si>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</si>
  <si>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</si>
  <si>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</si>
  <si>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</si>
  <si>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</si>
  <si>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</si>
  <si>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</si>
  <si>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</si>
  <si>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</si>
  <si>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</si>
  <si>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</si>
  <si>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</si>
  <si>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</si>
  <si>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</si>
  <si>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</si>
  <si>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</si>
  <si>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</si>
  <si>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</si>
  <si>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</si>
  <si>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</si>
  <si>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</si>
  <si>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</si>
  <si>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</si>
  <si>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</si>
  <si>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</si>
  <si>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</si>
  <si>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</si>
  <si>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</si>
  <si>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</si>
  <si>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</si>
  <si>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</si>
  <si>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</si>
  <si>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</si>
  <si>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</si>
  <si>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</si>
  <si>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</si>
  <si>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</si>
  <si>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</si>
  <si>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</si>
  <si>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</si>
  <si>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</si>
  <si>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</si>
  <si>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</si>
  <si>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</si>
  <si>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</si>
  <si>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</si>
  <si>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</si>
  <si>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</si>
  <si>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</si>
  <si>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</si>
  <si>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</si>
  <si>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</si>
  <si>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</si>
  <si>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</si>
  <si>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</si>
  <si>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</si>
  <si>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</si>
  <si>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</si>
  <si>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</si>
  <si>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</si>
  <si>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</si>
  <si>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</si>
  <si>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</si>
  <si>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</si>
  <si>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(черный) ViEiR  (18/1шт)</t>
  </si>
  <si>
    <t>3 795.54 руб.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</si>
  <si>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</si>
  <si>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</si>
  <si>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</si>
  <si>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</si>
  <si>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</si>
  <si>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</si>
  <si>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</si>
  <si>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</si>
  <si>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</si>
  <si>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</si>
  <si>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</si>
  <si>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</si>
  <si>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</si>
  <si>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</si>
  <si>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</si>
  <si>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</si>
  <si>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</si>
  <si>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</si>
  <si>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</si>
  <si>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</si>
  <si>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</si>
  <si>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</si>
  <si>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</si>
  <si>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</si>
  <si>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</si>
  <si>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</si>
  <si>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</si>
  <si>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</si>
  <si>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</si>
  <si>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</si>
  <si>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</si>
  <si>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</si>
  <si>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</si>
  <si>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</si>
  <si>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</si>
  <si>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</si>
  <si>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</si>
  <si>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</si>
  <si>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</si>
  <si>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</si>
  <si>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</si>
  <si>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</si>
  <si>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</si>
  <si>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</si>
  <si>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</si>
  <si>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</si>
  <si>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</si>
  <si>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</si>
  <si>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</si>
  <si>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(серый)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</si>
  <si>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</si>
  <si>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</si>
  <si>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</si>
  <si>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</si>
  <si>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</si>
  <si>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</si>
  <si>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</si>
  <si>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</si>
  <si>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</si>
  <si>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</si>
  <si>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</si>
  <si>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</si>
  <si>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</si>
  <si>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</si>
  <si>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</si>
  <si>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</si>
  <si>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</si>
  <si>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</si>
  <si>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</si>
  <si>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</si>
  <si>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</si>
  <si>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</si>
  <si>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</si>
  <si>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</si>
  <si>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</si>
  <si>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</si>
  <si>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</si>
  <si>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</si>
  <si>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</si>
  <si>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</si>
  <si>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</si>
  <si>
    <t>Клапана и автоматика OR</t>
  </si>
  <si>
    <t>VLC-900184</t>
  </si>
  <si>
    <t>OR.514</t>
  </si>
  <si>
    <t>Подпиточный клапан "ALGAR -REG"</t>
  </si>
  <si>
    <t>8 137.00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</si>
  <si>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</si>
  <si>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</si>
  <si>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</si>
  <si>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</si>
  <si>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1 009.73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</si>
  <si>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</si>
  <si>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</si>
  <si>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</si>
  <si>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</si>
  <si>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</si>
  <si>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</si>
  <si>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</si>
  <si>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</si>
  <si>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KIO-700001</t>
  </si>
  <si>
    <t>VRQ22</t>
  </si>
  <si>
    <t>Набор кранов для подкючения газового котла 1/2-3/4 "ViEiR" (16/1шт)</t>
  </si>
  <si>
    <t>2 878.26 руб.</t>
  </si>
  <si>
    <t>SOS-110014</t>
  </si>
  <si>
    <t>BL12</t>
  </si>
  <si>
    <t>Группа безопасности бойлера 1/2"x3/4" 7 бар  (200/10шт)</t>
  </si>
  <si>
    <t>1 352.40 руб.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</si>
  <si>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</si>
  <si>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</si>
  <si>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</si>
  <si>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</si>
  <si>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</si>
  <si>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</si>
  <si>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</si>
  <si>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244.02 руб.</t>
  </si>
  <si>
    <t>VER-000357</t>
  </si>
  <si>
    <t>VRKT-2</t>
  </si>
  <si>
    <t>Выносной температурный датчик для котла (1пара)</t>
  </si>
  <si>
    <t>442.47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</si>
  <si>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</si>
  <si>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</si>
  <si>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</si>
  <si>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</si>
  <si>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5 521.32 руб.</t>
  </si>
  <si>
    <t>VER-001242</t>
  </si>
  <si>
    <t>VR155</t>
  </si>
  <si>
    <t>Ответный тройник для трёхходового клапана VRKT-3, 3/4"(40/10шт)</t>
  </si>
  <si>
    <t>809.97 руб.</t>
  </si>
  <si>
    <t>VER-001318</t>
  </si>
  <si>
    <t>VRDN1-112</t>
  </si>
  <si>
    <t>Магнитный уловитель для гидрострелки 3/4" (120/5шт)</t>
  </si>
  <si>
    <t>604.17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</si>
  <si>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</si>
  <si>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</si>
  <si>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</si>
  <si>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</si>
  <si>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</si>
  <si>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</si>
  <si>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</si>
  <si>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</si>
  <si>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</si>
  <si>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</si>
  <si>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</si>
  <si>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</si>
  <si>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</si>
  <si>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</si>
  <si>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</si>
  <si>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</si>
  <si>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</si>
  <si>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</si>
  <si>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</si>
  <si>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</si>
  <si>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</si>
  <si>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</si>
  <si>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</si>
  <si>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</si>
  <si>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</si>
  <si>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</si>
  <si>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</si>
  <si>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</si>
  <si>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</si>
  <si>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</si>
  <si>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</si>
  <si>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</si>
  <si>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</si>
  <si>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</si>
  <si>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</si>
  <si>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</si>
  <si>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</si>
  <si>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</si>
  <si>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</si>
  <si>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</si>
  <si>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</si>
  <si>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</si>
  <si>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</si>
  <si>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</si>
  <si>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</si>
  <si>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</si>
  <si>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</si>
  <si>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</si>
  <si>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</si>
  <si>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</si>
  <si>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</si>
  <si>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</si>
  <si>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</si>
  <si>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</si>
  <si>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</si>
  <si>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</si>
  <si>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</si>
  <si>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</si>
  <si>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</si>
  <si>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</si>
  <si>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</si>
  <si>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</si>
  <si>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</si>
  <si>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</si>
  <si>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</si>
  <si>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</si>
  <si>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</si>
  <si>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</si>
  <si>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</si>
  <si>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</si>
  <si>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</si>
  <si>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</si>
  <si>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</si>
  <si>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</si>
  <si>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</si>
  <si>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</si>
  <si>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KIO-320003</t>
  </si>
  <si>
    <t>ТЭН 1,5 кВт, L=295мм с терморегулятором  D-42мм (1/50шт)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</si>
  <si>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</si>
  <si>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</si>
  <si>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</si>
  <si>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</si>
  <si>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</si>
  <si>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</si>
  <si>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</si>
  <si>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</si>
  <si>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</si>
  <si>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</si>
  <si>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</si>
  <si>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</si>
  <si>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</si>
  <si>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</si>
  <si>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</si>
  <si>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</si>
  <si>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</si>
  <si>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</si>
  <si>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</si>
  <si>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</si>
  <si>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</si>
  <si>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</si>
  <si>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</si>
  <si>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</si>
  <si>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</si>
  <si>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</si>
  <si>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</si>
  <si>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</si>
  <si>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</si>
  <si>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</si>
  <si>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</si>
  <si>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</si>
  <si>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</si>
  <si>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</si>
  <si>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</si>
  <si>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</si>
  <si>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</si>
  <si>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</si>
  <si>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</si>
  <si>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</si>
  <si>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</si>
  <si>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</si>
  <si>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</si>
  <si>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</si>
  <si>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</si>
  <si>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</si>
  <si>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</si>
  <si>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</si>
  <si>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</si>
  <si>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</si>
  <si>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</si>
  <si>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</si>
  <si>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</si>
  <si>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</si>
  <si>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</si>
  <si>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</si>
  <si>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</si>
  <si>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</si>
  <si>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</si>
  <si>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</si>
  <si>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</si>
  <si>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</si>
  <si>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</si>
  <si>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</si>
  <si>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</si>
  <si>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</si>
  <si>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</si>
  <si>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</si>
  <si>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</si>
  <si>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</si>
  <si>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</si>
  <si>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</si>
  <si>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</si>
  <si>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</si>
  <si>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</si>
  <si>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</si>
  <si>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</si>
  <si>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</si>
  <si>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</si>
  <si>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</si>
  <si>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</si>
  <si>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</si>
  <si>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</si>
  <si>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</si>
  <si>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</si>
  <si>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</si>
  <si>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</si>
  <si>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</si>
  <si>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</si>
  <si>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</si>
  <si>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</si>
  <si>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</si>
  <si>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</si>
  <si>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</si>
  <si>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</si>
  <si>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</si>
  <si>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</si>
  <si>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</si>
  <si>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</si>
  <si>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</si>
  <si>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</si>
  <si>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</si>
  <si>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</si>
  <si>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</si>
  <si>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</si>
  <si>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</si>
  <si>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</si>
  <si>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</si>
  <si>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</si>
  <si>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</si>
  <si>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</si>
  <si>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</si>
  <si>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</si>
  <si>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</si>
  <si>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</si>
  <si>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</si>
  <si>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</si>
  <si>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</si>
  <si>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</si>
  <si>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</si>
  <si>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</si>
  <si>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</si>
  <si>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</si>
  <si>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</si>
  <si>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</si>
  <si>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</si>
  <si>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</si>
  <si>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</si>
  <si>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</si>
  <si>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</si>
  <si>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</si>
  <si>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</si>
  <si>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</si>
  <si>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</si>
  <si>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</si>
  <si>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</si>
  <si>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</si>
  <si>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</si>
  <si>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</si>
  <si>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</si>
  <si>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</si>
  <si>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</si>
  <si>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</si>
  <si>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</si>
  <si>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</si>
  <si>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</si>
  <si>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</si>
  <si>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</si>
  <si>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</si>
  <si>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</si>
  <si>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</si>
  <si>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</si>
  <si>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</si>
  <si>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</si>
  <si>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</si>
  <si>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</si>
  <si>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</si>
  <si>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</si>
  <si>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</si>
  <si>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</si>
  <si>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</si>
  <si>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</si>
  <si>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</si>
  <si>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</si>
  <si>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</si>
  <si>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</si>
  <si>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</si>
  <si>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</si>
  <si>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</si>
  <si>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</si>
  <si>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</si>
  <si>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</si>
  <si>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</si>
  <si>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</si>
  <si>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</si>
  <si>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</si>
  <si>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</si>
  <si>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</si>
  <si>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</si>
  <si>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</si>
  <si>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</si>
  <si>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</si>
  <si>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</si>
  <si>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</si>
  <si>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</si>
  <si>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</si>
  <si>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</si>
  <si>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</si>
  <si>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</si>
  <si>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</si>
  <si>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</si>
  <si>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</si>
  <si>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</si>
  <si>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</si>
  <si>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</si>
  <si>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</si>
  <si>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</si>
  <si>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</si>
  <si>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</si>
  <si>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</si>
  <si>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</si>
  <si>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</si>
  <si>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</si>
  <si>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</si>
  <si>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</si>
  <si>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</si>
  <si>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</si>
  <si>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</si>
  <si>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</si>
  <si>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</si>
  <si>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</si>
  <si>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</si>
  <si>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</si>
  <si>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</si>
  <si>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</si>
  <si>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</si>
  <si>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</si>
  <si>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</si>
  <si>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</si>
  <si>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</si>
  <si>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</si>
  <si>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</si>
  <si>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</si>
  <si>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</si>
  <si>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</si>
  <si>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</si>
  <si>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</si>
  <si>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</si>
  <si>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</si>
  <si>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</si>
  <si>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</si>
  <si>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</si>
  <si>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</si>
  <si>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</si>
  <si>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</si>
  <si>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</si>
  <si>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</si>
  <si>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</si>
  <si>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</si>
  <si>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</si>
  <si>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</si>
  <si>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</si>
  <si>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</si>
  <si>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</si>
  <si>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</si>
  <si>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</si>
  <si>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</si>
  <si>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</si>
  <si>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</si>
  <si>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</si>
  <si>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</si>
  <si>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</si>
  <si>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</si>
  <si>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</si>
  <si>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</si>
  <si>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</si>
  <si>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</si>
  <si>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</si>
  <si>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</si>
  <si>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</si>
  <si>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</si>
  <si>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</si>
  <si>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</si>
  <si>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</si>
  <si>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</si>
  <si>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</si>
  <si>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</si>
  <si>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</si>
  <si>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</si>
  <si>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</si>
  <si>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</si>
  <si>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</si>
  <si>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</si>
  <si>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</si>
  <si>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</si>
  <si>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</si>
  <si>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</si>
  <si>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</si>
  <si>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</si>
  <si>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</si>
  <si>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</si>
  <si>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</si>
  <si>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</si>
  <si>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</si>
  <si>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</si>
  <si>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</si>
  <si>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</si>
  <si>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</si>
  <si>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</si>
  <si>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</si>
  <si>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</si>
  <si>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</si>
  <si>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</si>
  <si>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</si>
  <si>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</si>
  <si>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</si>
  <si>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</si>
  <si>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</si>
  <si>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</si>
  <si>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</si>
  <si>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</si>
  <si>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</si>
  <si>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</si>
  <si>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</si>
  <si>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</si>
  <si>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</si>
  <si>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</si>
  <si>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</si>
  <si>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</si>
  <si>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</si>
  <si>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</si>
  <si>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</si>
  <si>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</si>
  <si>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</si>
  <si>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</si>
  <si>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</si>
  <si>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</si>
  <si>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</si>
  <si>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</si>
  <si>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</si>
  <si>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</si>
  <si>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</si>
  <si>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</si>
  <si>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</si>
  <si>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</si>
  <si>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</si>
  <si>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</si>
  <si>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</si>
  <si>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</si>
  <si>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</si>
  <si>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</si>
  <si>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</si>
  <si>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</si>
  <si>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</si>
  <si>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</si>
  <si>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</si>
  <si>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</si>
  <si>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</si>
  <si>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</si>
  <si>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</si>
  <si>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</si>
  <si>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</si>
  <si>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</si>
  <si>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</si>
  <si>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</si>
  <si>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</si>
  <si>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</si>
  <si>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</si>
  <si>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</si>
  <si>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</si>
  <si>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</si>
  <si>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</si>
  <si>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</si>
  <si>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</si>
  <si>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</si>
  <si>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</si>
  <si>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</si>
  <si>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</si>
  <si>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</si>
  <si>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</si>
  <si>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</si>
  <si>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</si>
  <si>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</si>
  <si>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</si>
  <si>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</si>
  <si>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</si>
  <si>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</si>
  <si>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</si>
  <si>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</si>
  <si>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</si>
  <si>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</si>
  <si>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</si>
  <si>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</si>
  <si>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</si>
  <si>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</si>
  <si>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</si>
  <si>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</si>
  <si>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</si>
  <si>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</si>
  <si>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</si>
  <si>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</si>
  <si>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</si>
  <si>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</si>
  <si>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</si>
  <si>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</si>
  <si>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</si>
  <si>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</si>
  <si>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</si>
  <si>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</si>
  <si>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</si>
  <si>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</si>
  <si>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</si>
  <si>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</si>
  <si>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</si>
  <si>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</si>
  <si>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</si>
  <si>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</si>
  <si>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</si>
  <si>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</si>
  <si>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</si>
  <si>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</si>
  <si>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</si>
  <si>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</si>
  <si>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</si>
  <si>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</si>
  <si>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</si>
  <si>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</si>
  <si>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</si>
  <si>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</si>
  <si>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</si>
  <si>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</si>
  <si>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</si>
  <si>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</si>
  <si>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</si>
  <si>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</si>
  <si>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</si>
  <si>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</si>
  <si>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</si>
  <si>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</si>
  <si>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</si>
  <si>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</si>
  <si>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</si>
  <si>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</si>
  <si>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</si>
  <si>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</si>
  <si>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</si>
  <si>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</si>
  <si>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</si>
  <si>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</si>
  <si>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</si>
  <si>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</si>
  <si>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</si>
  <si>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</si>
  <si>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</si>
  <si>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</si>
  <si>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</si>
  <si>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</si>
  <si>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</si>
  <si>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</si>
  <si>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</si>
  <si>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</si>
  <si>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</si>
  <si>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</si>
  <si>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</si>
  <si>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</si>
  <si>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</si>
  <si>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</si>
  <si>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</si>
  <si>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</si>
  <si>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</si>
  <si>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</si>
  <si>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</si>
  <si>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</si>
  <si>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</si>
  <si>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</si>
  <si>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</si>
  <si>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</si>
  <si>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</si>
  <si>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</si>
  <si>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</si>
  <si>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</si>
  <si>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</si>
  <si>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</si>
  <si>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</si>
  <si>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</si>
  <si>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</si>
  <si>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</si>
  <si>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</si>
  <si>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</si>
  <si>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</si>
  <si>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</si>
  <si>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</si>
  <si>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</si>
  <si>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</si>
  <si>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</si>
  <si>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</si>
  <si>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</si>
  <si>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</si>
  <si>
    <t>Дымоходы</t>
  </si>
  <si>
    <t>VER-001295</t>
  </si>
  <si>
    <t>VRKT-4</t>
  </si>
  <si>
    <t>Комплект коаксиального дымохода для газового котла (1шт)</t>
  </si>
  <si>
    <t>2 882.67 руб.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</si>
  <si>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</si>
  <si>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</si>
  <si>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</si>
  <si>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</si>
  <si>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</si>
  <si>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</si>
  <si>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</si>
  <si>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</si>
  <si>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</si>
  <si>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</si>
  <si>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</si>
  <si>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</si>
  <si>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</si>
  <si>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</si>
  <si>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</si>
  <si>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</si>
  <si>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</si>
  <si>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</si>
  <si>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</si>
  <si>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</si>
  <si>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</si>
  <si>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</si>
  <si>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</si>
  <si>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</si>
  <si>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</si>
  <si>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</si>
  <si>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</si>
  <si>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</si>
  <si>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</si>
  <si>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</si>
  <si>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</si>
  <si>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</si>
  <si>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</si>
  <si>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</si>
  <si>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</si>
  <si>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</si>
  <si>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</si>
  <si>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</si>
  <si>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</si>
  <si>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</si>
  <si>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</si>
  <si>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</si>
  <si>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</si>
  <si>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</si>
  <si>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</si>
  <si>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</si>
  <si>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</si>
  <si>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</si>
  <si>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</si>
  <si>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</si>
  <si>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</si>
  <si>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</si>
  <si>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</si>
  <si>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</si>
  <si>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</si>
  <si>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</si>
  <si>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</si>
  <si>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</si>
  <si>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</si>
  <si>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</si>
  <si>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</si>
  <si>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</si>
  <si>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</si>
  <si>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</si>
  <si>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</si>
  <si>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</si>
  <si>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</si>
  <si>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</si>
  <si>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</si>
  <si>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</si>
  <si>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</si>
  <si>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</si>
  <si>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</si>
  <si>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</si>
  <si>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</si>
  <si>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</si>
  <si>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</si>
  <si>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</si>
  <si>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</si>
  <si>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</si>
  <si>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</si>
  <si>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</si>
  <si>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</si>
  <si>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</si>
  <si>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</si>
  <si>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</si>
  <si>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</si>
  <si>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</si>
  <si>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</si>
  <si>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</si>
  <si>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</si>
  <si>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</si>
  <si>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</si>
  <si>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</si>
  <si>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</si>
  <si>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</si>
  <si>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</si>
  <si>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</si>
  <si>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</si>
  <si>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</si>
  <si>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</si>
  <si>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</si>
  <si>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</si>
  <si>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</si>
  <si>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</si>
  <si>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</si>
  <si>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</si>
  <si>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</si>
  <si>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</si>
  <si>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</si>
  <si>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</si>
  <si>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</si>
  <si>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</si>
  <si>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</si>
  <si>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</si>
  <si>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</si>
  <si>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</si>
  <si>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</si>
  <si>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</si>
  <si>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</si>
  <si>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</si>
  <si>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</si>
  <si>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</si>
  <si>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</si>
  <si>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</si>
  <si>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</si>
  <si>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</si>
  <si>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</si>
  <si>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</si>
  <si>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</si>
  <si>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</si>
  <si>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</si>
  <si>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</si>
  <si>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</si>
  <si>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</si>
  <si>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</si>
  <si>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</si>
  <si>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</si>
  <si>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</si>
  <si>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</si>
  <si>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</si>
  <si>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</si>
  <si>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</si>
  <si>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</si>
  <si>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</si>
  <si>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</si>
  <si>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</si>
  <si>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</si>
  <si>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</si>
  <si>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</si>
  <si>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</si>
  <si>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</si>
  <si>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</si>
  <si>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</si>
  <si>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</si>
  <si>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</si>
  <si>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</si>
  <si>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</si>
  <si>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</si>
  <si>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</si>
  <si>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</si>
  <si>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</si>
  <si>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</si>
  <si>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</si>
  <si>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</si>
  <si>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</si>
  <si>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</si>
  <si>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</si>
  <si>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</si>
  <si>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</si>
  <si>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</si>
  <si>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</si>
  <si>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</si>
  <si>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</si>
  <si>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</si>
  <si>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</si>
  <si>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</si>
  <si>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</si>
  <si>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</si>
  <si>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</si>
  <si>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</si>
  <si>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</si>
  <si>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</si>
  <si>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</si>
  <si>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</si>
  <si>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</si>
  <si>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</si>
  <si>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</si>
  <si>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</si>
  <si>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</si>
  <si>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</si>
  <si>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</si>
  <si>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</si>
  <si>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</si>
  <si>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</si>
  <si>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</si>
  <si>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</si>
  <si>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</si>
  <si>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</si>
  <si>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</si>
  <si>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</si>
  <si>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</si>
  <si>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</si>
  <si>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</si>
  <si>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</si>
  <si>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</si>
  <si>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</si>
  <si>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</si>
  <si>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</si>
  <si>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</si>
  <si>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</si>
  <si>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</si>
  <si>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</si>
  <si>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</si>
  <si>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</si>
  <si>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</si>
  <si>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</si>
  <si>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</si>
  <si>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</si>
  <si>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</si>
  <si>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</si>
  <si>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</si>
  <si>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</si>
  <si>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</si>
  <si>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</si>
  <si>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</si>
  <si>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</si>
  <si>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</si>
  <si>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</si>
  <si>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</si>
  <si>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</si>
  <si>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</si>
  <si>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</si>
  <si>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</si>
  <si>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</si>
  <si>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</si>
  <si>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</si>
  <si>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</si>
  <si>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</si>
  <si>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</si>
  <si>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</si>
  <si>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</si>
  <si>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</si>
  <si>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</si>
  <si>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</si>
  <si>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</si>
  <si>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</si>
  <si>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</si>
  <si>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</si>
  <si>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</si>
  <si>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</si>
  <si>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</si>
  <si>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</si>
  <si>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</si>
  <si>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</si>
  <si>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</si>
  <si>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</si>
  <si>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</si>
  <si>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</si>
  <si>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</si>
  <si>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</si>
  <si>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</si>
  <si>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</si>
  <si>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</si>
  <si>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</si>
  <si>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</si>
  <si>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</si>
  <si>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</si>
  <si>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</si>
  <si>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</si>
  <si>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</si>
  <si>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</si>
  <si>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</si>
  <si>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</si>
  <si>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</si>
  <si>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</si>
  <si>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</si>
  <si>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</si>
  <si>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</si>
  <si>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</si>
  <si>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</si>
  <si>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</si>
  <si>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</si>
  <si>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</si>
  <si>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</si>
  <si>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</si>
  <si>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</si>
  <si>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</si>
  <si>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</si>
  <si>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</si>
  <si>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</si>
  <si>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</si>
  <si>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</si>
  <si>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</si>
  <si>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</si>
  <si>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</si>
  <si>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</si>
  <si>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</si>
  <si>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</si>
  <si>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</si>
  <si>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</si>
  <si>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</si>
  <si>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</si>
  <si>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</si>
  <si>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</si>
  <si>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</si>
  <si>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</si>
  <si>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</si>
  <si>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</si>
  <si>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</si>
  <si>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</si>
  <si>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</si>
  <si>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</si>
  <si>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</si>
  <si>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</si>
  <si>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</si>
  <si>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</si>
  <si>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</si>
  <si>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</si>
  <si>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</si>
  <si>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</si>
  <si>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</si>
  <si>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</si>
  <si>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</si>
  <si>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</si>
  <si>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</si>
  <si>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</si>
  <si>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</si>
  <si>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</si>
  <si>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</si>
  <si>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</si>
  <si>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</si>
  <si>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</si>
  <si>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</si>
  <si>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</si>
  <si>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</si>
  <si>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</si>
  <si>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</si>
  <si>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</si>
  <si>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</si>
  <si>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</si>
  <si>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</si>
  <si>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</si>
  <si>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</si>
  <si>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</si>
  <si>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</si>
  <si>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</si>
  <si>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</si>
  <si>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</si>
  <si>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</si>
  <si>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</si>
  <si>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</si>
  <si>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</si>
  <si>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</si>
  <si>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</si>
  <si>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</si>
  <si>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</si>
  <si>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</si>
  <si>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</si>
  <si>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</si>
  <si>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</si>
  <si>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</si>
  <si>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</si>
  <si>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</si>
  <si>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</si>
  <si>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</si>
  <si>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</si>
  <si>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</si>
  <si>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</si>
  <si>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</si>
  <si>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</si>
  <si>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</si>
  <si>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</si>
  <si>
    <t>Электромагнитные клапана UNIPUMP</t>
  </si>
  <si>
    <t>UNI-101880</t>
  </si>
  <si>
    <t>Клапан электромагнитный BCX-15 1/2"</t>
  </si>
  <si>
    <t>3 845.00 руб.</t>
  </si>
  <si>
    <t>UNI-101881</t>
  </si>
  <si>
    <t>Клапан электромагнитный BCX-20 3/4"</t>
  </si>
  <si>
    <t>4 262.00 руб.</t>
  </si>
  <si>
    <t>UNI-101882</t>
  </si>
  <si>
    <t>Клапан электромагнитный BCX-25 1"</t>
  </si>
  <si>
    <t>5 528.00 руб.</t>
  </si>
  <si>
    <t>UNI-101883</t>
  </si>
  <si>
    <t>Клапан электромагнитный BCX-32 1 1/4"</t>
  </si>
  <si>
    <t>10 093.00 руб.</t>
  </si>
  <si>
    <t>UNI-101884</t>
  </si>
  <si>
    <t>Клапан электромагнитный BOX-15 1/2"</t>
  </si>
  <si>
    <t>4 841.00 руб.</t>
  </si>
  <si>
    <t>UNI-101885</t>
  </si>
  <si>
    <t>Клапан электромагнитный BOX-20 3/4"</t>
  </si>
  <si>
    <t>5 598.00 руб.</t>
  </si>
  <si>
    <t>UNI-101886</t>
  </si>
  <si>
    <t>Клапан электромагнитный BOX-25 1"</t>
  </si>
  <si>
    <t>6 465.00 руб.</t>
  </si>
  <si>
    <t>UNI-101887</t>
  </si>
  <si>
    <t>Клапан электромагнитный BOX-32 11/4"</t>
  </si>
  <si>
    <t>11 036.00 руб.</t>
  </si>
  <si>
    <t>Гидравлические  стрелки совмещенные с коллектором</t>
  </si>
  <si>
    <t>VER-001077</t>
  </si>
  <si>
    <t>VHSC25-3</t>
  </si>
  <si>
    <t>Гидравлический разделитель КРУГ НЕРЖ совмещенный с коллектором 3 выхода (1шт)</t>
  </si>
  <si>
    <t>15 477.63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</si>
  <si>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</si>
  <si>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</si>
  <si>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</si>
  <si>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18 307.38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</si>
  <si>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</si>
  <si>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</si>
  <si>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</si>
  <si>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21 717.78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</si>
  <si>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</si>
  <si>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</si>
  <si>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</si>
  <si>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317.52 руб.</t>
  </si>
  <si>
    <t>VER-001522</t>
  </si>
  <si>
    <t>VHSK25-3-A</t>
  </si>
  <si>
    <t>Гидравлический разделитель КВАДРАТ НЕРЖ совмещенный с коллектором 3+1 (1шт)</t>
  </si>
  <si>
    <t>21 267.96 руб.</t>
  </si>
  <si>
    <t>VER-001523</t>
  </si>
  <si>
    <t>VHSK25-2.1-A</t>
  </si>
  <si>
    <t>Гидравлический разделитель КВАДРАТ НЕРЖ совмещенный с коллектором 2+1 (1шт)</t>
  </si>
  <si>
    <t>22 404.27 руб.</t>
  </si>
  <si>
    <t>VER-001524</t>
  </si>
  <si>
    <t>VHSK25-3.1-A</t>
  </si>
  <si>
    <t>Гидравлический разделитель КВАДРАТ НЕРЖ совмещенный с коллектором 3 (1шт)</t>
  </si>
  <si>
    <t>26 771.64 руб.</t>
  </si>
  <si>
    <t>VER-001616</t>
  </si>
  <si>
    <t>HS3A</t>
  </si>
  <si>
    <t>Гидравлический разделитель с воздухоотводчиком, совмещенный с коллектором 3 выхода (1шт)</t>
  </si>
  <si>
    <t>VER-001678</t>
  </si>
  <si>
    <t>HS3.1A</t>
  </si>
  <si>
    <t>Гидравлический разделитель с воздухоотводчиком, совмещенный с коллектором 3+1 выхода (1шт)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</si>
  <si>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</si>
  <si>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</si>
  <si>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</si>
  <si>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Гидравлические стрелки</t>
  </si>
  <si>
    <t>VER-000726</t>
  </si>
  <si>
    <t>VMB-20-45</t>
  </si>
  <si>
    <t>Гидравлический разделитель DN20, 45кВт (8/1шт)</t>
  </si>
  <si>
    <t>4 686.36 руб.</t>
  </si>
  <si>
    <t>VER-000727</t>
  </si>
  <si>
    <t>VMB-25-60</t>
  </si>
  <si>
    <t>Гидравлический разделитель DN25, 60кВт (8/1шт)</t>
  </si>
  <si>
    <t>5 643.33 руб.</t>
  </si>
  <si>
    <t>VER-000728</t>
  </si>
  <si>
    <t>VMB-25-80</t>
  </si>
  <si>
    <t>Гидравлический разделитель DN25, 80кВт (12/1шт)</t>
  </si>
  <si>
    <t>6 082.86 руб.</t>
  </si>
  <si>
    <t>VER-000729</t>
  </si>
  <si>
    <t>VMB-25-100</t>
  </si>
  <si>
    <t>Гидравлический разделитель DN25, 100кВт (12/1шт)</t>
  </si>
  <si>
    <t>7 273.56 руб.</t>
  </si>
  <si>
    <t>VER-000730</t>
  </si>
  <si>
    <t>VMB-32-120</t>
  </si>
  <si>
    <t>Гидравлический разделитель DN32, 120кВт (12/1шт)</t>
  </si>
  <si>
    <t>7 574.91 руб.</t>
  </si>
  <si>
    <t>VER-001493</t>
  </si>
  <si>
    <t>VMB-20-28</t>
  </si>
  <si>
    <t>Гидравлическая стрелка с воздухоотводчиками для котла DN20, 28кВт (8/1шт)</t>
  </si>
  <si>
    <t>VER-001494</t>
  </si>
  <si>
    <t>VMB-25-35</t>
  </si>
  <si>
    <t>Гидравлическая стрелка с воздухоотводчиками для котла DN25, 35кВт (8/1шт)</t>
  </si>
  <si>
    <t>VER-001617</t>
  </si>
  <si>
    <t>VMB4090</t>
  </si>
  <si>
    <t>Гидравлический разделитель с воздухоотводчиком DN40, 90кВт (9/1шт)</t>
  </si>
  <si>
    <t>9 136.05 руб.</t>
  </si>
  <si>
    <t>VER-001618</t>
  </si>
  <si>
    <t>VMB50120</t>
  </si>
  <si>
    <t>Гидравлический разделитель с воздухоотводчиком DN50, 120кВт (6/1шт)</t>
  </si>
  <si>
    <t>12 960.99 руб.</t>
  </si>
  <si>
    <t>VER-001619</t>
  </si>
  <si>
    <t>VMK2540</t>
  </si>
  <si>
    <t>Гидравлический разделитель из нерж. стали, квадратный профиль DN25, 40кВт (12/1шт)</t>
  </si>
  <si>
    <t>6 767.88 руб.</t>
  </si>
  <si>
    <t>VER-001620</t>
  </si>
  <si>
    <t>VMK3260</t>
  </si>
  <si>
    <t>Гидравлический разделитель из нерж. стали, квадратный профиль DN32, 60кВт (12/1шт)</t>
  </si>
  <si>
    <t>6 778.17 руб.</t>
  </si>
  <si>
    <t>VER-001628</t>
  </si>
  <si>
    <t>VMB2028</t>
  </si>
  <si>
    <t>Гидравлический разделитель с воздухоотводчиком DN20, 28кВт (8/1шт)</t>
  </si>
  <si>
    <t>VER-001629</t>
  </si>
  <si>
    <t>VMB2535</t>
  </si>
  <si>
    <t>Гидравлический разделитель с воздухоотводчиком DN25, 35кВт (8/1шт)</t>
  </si>
  <si>
    <t>VER-001630</t>
  </si>
  <si>
    <t>VMB2550</t>
  </si>
  <si>
    <t>Гидравлический разделитель с воздухоотводчиком DN25, 50кВт (12/1шт)</t>
  </si>
  <si>
    <t>VER-001679</t>
  </si>
  <si>
    <t>VMB3270</t>
  </si>
  <si>
    <t>Гидравлический разделитель с воздухоотводчиком DN32, 70кВт (12/1шт)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</si>
</sst>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8113673_37d2_11ef_a5e9_047c1617b143_14e1e1a8_f93d_11ef_a6ea_047c1617b1431.jpeg"/><Relationship Id="rId2" Type="http://schemas.openxmlformats.org/officeDocument/2006/relationships/image" Target="../media/88113675_37d2_11ef_a5e9_047c1617b143_14e1e1aa_f93d_11ef_a6ea_047c1617b1432.jpeg"/><Relationship Id="rId3" Type="http://schemas.openxmlformats.org/officeDocument/2006/relationships/image" Target="../media/88113679_37d2_11ef_a5e9_047c1617b143_64c8bb4e_5a46_11f0_a775_047c1617b1433.jpeg"/><Relationship Id="rId4" Type="http://schemas.openxmlformats.org/officeDocument/2006/relationships/image" Target="../media/9182be38_eeb6_11ef_a6dd_047c1617b143_a26f33db_7c1e_11f0_a7a3_047c1617b1434.jpeg"/><Relationship Id="rId5" Type="http://schemas.openxmlformats.org/officeDocument/2006/relationships/image" Target="../media/90d5535b_86a5_11e9_8101_003048fd731b_64c8bb52_5a46_11f0_a775_047c1617b1435.jpeg"/><Relationship Id="rId6" Type="http://schemas.openxmlformats.org/officeDocument/2006/relationships/image" Target="../media/90d55361_86a5_11e9_8101_003048fd731b_4829b00c_0627_11ea_810d_003048fd731b6.png"/><Relationship Id="rId7" Type="http://schemas.openxmlformats.org/officeDocument/2006/relationships/image" Target="../media/90d55363_86a5_11e9_8101_003048fd731b_4829b00d_0627_11ea_810d_003048fd731b7.png"/><Relationship Id="rId8" Type="http://schemas.openxmlformats.org/officeDocument/2006/relationships/image" Target="../media/90d55365_86a5_11e9_8101_003048fd731b_64c8bb51_5a46_11f0_a775_047c1617b1438.jpeg"/><Relationship Id="rId9" Type="http://schemas.openxmlformats.org/officeDocument/2006/relationships/image" Target="../media/90d55367_86a5_11e9_8101_003048fd731b_e8722853_518a_11ea_810f_003048fd731b9.png"/><Relationship Id="rId10" Type="http://schemas.openxmlformats.org/officeDocument/2006/relationships/image" Target="../media/365e7153_68f5_11ea_8111_003048fd731b_49c4af0d_056a_11f0_a6fc_047c1617b14310.jpeg"/><Relationship Id="rId11" Type="http://schemas.openxmlformats.org/officeDocument/2006/relationships/image" Target="../media/365e7155_68f5_11ea_8111_003048fd731b_018ae8b2_7ca2_11ea_8111_003048fd731b11.jpeg"/><Relationship Id="rId12" Type="http://schemas.openxmlformats.org/officeDocument/2006/relationships/image" Target="../media/e5586488_f66a_11ef_a6e7_047c1617b143_a26f33dd_7c1e_11f0_a7a3_047c1617b14312.jpeg"/><Relationship Id="rId13" Type="http://schemas.openxmlformats.org/officeDocument/2006/relationships/image" Target="../media/b44e42b0_245f_11f0_a725_047c1617b143_83eb96c8_5d58_11f0_a779_047c1617b14313.jpeg"/><Relationship Id="rId14" Type="http://schemas.openxmlformats.org/officeDocument/2006/relationships/image" Target="../media/28a1d120_7e77_11f0_a7a6_047c1617b143_a24fffbd_96ed_11f0_a7c5_047c1617b14314.jpeg"/><Relationship Id="rId15" Type="http://schemas.openxmlformats.org/officeDocument/2006/relationships/image" Target="../media/90d55369_86a5_11e9_8101_003048fd731b_64c8bb50_5a46_11f0_a775_047c1617b14315.jpeg"/><Relationship Id="rId16" Type="http://schemas.openxmlformats.org/officeDocument/2006/relationships/image" Target="../media/32cd960c_0918_11eb_81b8_003048fd731b_83eb9680_5d58_11f0_a779_047c1617b14316.jpeg"/><Relationship Id="rId17" Type="http://schemas.openxmlformats.org/officeDocument/2006/relationships/image" Target="../media/fa083bcd_526f_11ef_a60b_047c1617b143_703303e2_d01e_11f0_a810_047c1617b14317.jpeg"/><Relationship Id="rId18" Type="http://schemas.openxmlformats.org/officeDocument/2006/relationships/image" Target="../media/90d55340_86a5_11e9_8101_003048fd731b_634a4292_f953_11e9_810b_003048fd731b18.jpeg"/><Relationship Id="rId19" Type="http://schemas.openxmlformats.org/officeDocument/2006/relationships/image" Target="../media/90d55342_86a5_11e9_8101_003048fd731b_634a4293_f953_11e9_810b_003048fd731b19.jpeg"/><Relationship Id="rId20" Type="http://schemas.openxmlformats.org/officeDocument/2006/relationships/image" Target="../media/90d55344_86a5_11e9_8101_003048fd731b_634a4294_f953_11e9_810b_003048fd731b20.jpeg"/><Relationship Id="rId21" Type="http://schemas.openxmlformats.org/officeDocument/2006/relationships/image" Target="../media/90d55346_86a5_11e9_8101_003048fd731b_634a4295_f953_11e9_810b_003048fd731b21.jpeg"/><Relationship Id="rId22" Type="http://schemas.openxmlformats.org/officeDocument/2006/relationships/image" Target="../media/90d55348_86a5_11e9_8101_003048fd731b_634a4296_f953_11e9_810b_003048fd731b22.jpeg"/><Relationship Id="rId23" Type="http://schemas.openxmlformats.org/officeDocument/2006/relationships/image" Target="../media/90d5534a_86a5_11e9_8101_003048fd731b_634a4297_f953_11e9_810b_003048fd731b23.jpeg"/><Relationship Id="rId24" Type="http://schemas.openxmlformats.org/officeDocument/2006/relationships/image" Target="../media/90d5534c_86a5_11e9_8101_003048fd731b_634a4298_f953_11e9_810b_003048fd731b24.jpeg"/><Relationship Id="rId25" Type="http://schemas.openxmlformats.org/officeDocument/2006/relationships/image" Target="../media/90d5534e_86a5_11e9_8101_003048fd731b_634a4299_f953_11e9_810b_003048fd731b25.jpeg"/><Relationship Id="rId26" Type="http://schemas.openxmlformats.org/officeDocument/2006/relationships/image" Target="../media/90d55351_86a5_11e9_8101_003048fd731b_634a429a_f953_11e9_810b_003048fd731b26.jpeg"/><Relationship Id="rId27" Type="http://schemas.openxmlformats.org/officeDocument/2006/relationships/image" Target="../media/a5fad48d_86a5_11e9_8101_003048fd731b_634a42a6_f953_11e9_810b_003048fd731b27.jpeg"/><Relationship Id="rId28" Type="http://schemas.openxmlformats.org/officeDocument/2006/relationships/image" Target="../media/1ca6936f_04fa_11f1_a85e_047c1617b143_2ed140cc_0c97_11f1_a86a_047c1617b14328.jpeg"/><Relationship Id="rId29" Type="http://schemas.openxmlformats.org/officeDocument/2006/relationships/image" Target="../media/1ca69371_04fa_11f1_a85e_047c1617b143_2ed140d0_0c97_11f1_a86a_047c1617b14329.jpeg"/><Relationship Id="rId30" Type="http://schemas.openxmlformats.org/officeDocument/2006/relationships/image" Target="../media/90d55353_86a5_11e9_8101_003048fd731b_634a42d9_f953_11e9_810b_003048fd731b30.jpeg"/><Relationship Id="rId31" Type="http://schemas.openxmlformats.org/officeDocument/2006/relationships/image" Target="../media/90d55355_86a5_11e9_8101_003048fd731b_634a42da_f953_11e9_810b_003048fd731b31.jpeg"/><Relationship Id="rId32" Type="http://schemas.openxmlformats.org/officeDocument/2006/relationships/image" Target="../media/90d55357_86a5_11e9_8101_003048fd731b_634a42db_f953_11e9_810b_003048fd731b32.jpeg"/><Relationship Id="rId33" Type="http://schemas.openxmlformats.org/officeDocument/2006/relationships/image" Target="../media/145c8a12_551c_11f0_a76e_047c1617b143_579e2405_5a46_11f0_a775_047c1617b14333.jpeg"/><Relationship Id="rId34" Type="http://schemas.openxmlformats.org/officeDocument/2006/relationships/image" Target="../media/145c8a14_551c_11f0_a76e_047c1617b143_579e2406_5a46_11f0_a775_047c1617b14334.jpeg"/><Relationship Id="rId35" Type="http://schemas.openxmlformats.org/officeDocument/2006/relationships/image" Target="../media/145c8a16_551c_11f0_a76e_047c1617b143_579e2407_5a46_11f0_a775_047c1617b14335.jpeg"/><Relationship Id="rId36" Type="http://schemas.openxmlformats.org/officeDocument/2006/relationships/image" Target="../media/145c8a18_551c_11f0_a76e_047c1617b143_579e2409_5a46_11f0_a775_047c1617b14336.jpeg"/><Relationship Id="rId37" Type="http://schemas.openxmlformats.org/officeDocument/2006/relationships/image" Target="../media/145c8a1a_551c_11f0_a76e_047c1617b143_579e240a_5a46_11f0_a775_047c1617b14337.jpeg"/><Relationship Id="rId38" Type="http://schemas.openxmlformats.org/officeDocument/2006/relationships/image" Target="../media/145c8a1c_551c_11f0_a76e_047c1617b143_579e240c_5a46_11f0_a775_047c1617b14338.jpeg"/><Relationship Id="rId39" Type="http://schemas.openxmlformats.org/officeDocument/2006/relationships/image" Target="../media/145c8a1e_551c_11f0_a76e_047c1617b143_579e240d_5a46_11f0_a775_047c1617b14339.jpeg"/><Relationship Id="rId40" Type="http://schemas.openxmlformats.org/officeDocument/2006/relationships/image" Target="../media/145c8a20_551c_11f0_a76e_047c1617b143_579e240f_5a46_11f0_a775_047c1617b14340.jpeg"/><Relationship Id="rId41" Type="http://schemas.openxmlformats.org/officeDocument/2006/relationships/image" Target="../media/145c8a22_551c_11f0_a76e_047c1617b143_579e2413_5a46_11f0_a775_047c1617b14341.jpeg"/><Relationship Id="rId42" Type="http://schemas.openxmlformats.org/officeDocument/2006/relationships/image" Target="../media/f7c1cdb5_7932_11f0_a79f_047c1617b143_a26f33c4_7c1e_11f0_a7a3_047c1617b14342.jpeg"/><Relationship Id="rId43" Type="http://schemas.openxmlformats.org/officeDocument/2006/relationships/image" Target="../media/365e7157_68f5_11ea_8111_003048fd731b_018ae8b3_7ca2_11ea_8111_003048fd731b43.jpeg"/><Relationship Id="rId44" Type="http://schemas.openxmlformats.org/officeDocument/2006/relationships/image" Target="../media/365e7159_68f5_11ea_8111_003048fd731b_018ae8b4_7ca2_11ea_8111_003048fd731b44.jpeg"/><Relationship Id="rId45" Type="http://schemas.openxmlformats.org/officeDocument/2006/relationships/image" Target="../media/365e715b_68f5_11ea_8111_003048fd731b_a26f33ea_7c1e_11f0_a7a3_047c1617b14345.jpeg"/><Relationship Id="rId46" Type="http://schemas.openxmlformats.org/officeDocument/2006/relationships/image" Target="../media/365e715d_68f5_11ea_8111_003048fd731b_a26f33e8_7c1e_11f0_a7a3_047c1617b14346.jpeg"/><Relationship Id="rId47" Type="http://schemas.openxmlformats.org/officeDocument/2006/relationships/image" Target="../media/365e715f_68f5_11ea_8111_003048fd731b_018ae8b7_7ca2_11ea_8111_003048fd731b47.jpeg"/><Relationship Id="rId48" Type="http://schemas.openxmlformats.org/officeDocument/2006/relationships/image" Target="../media/365e7161_68f5_11ea_8111_003048fd731b_018ae8b8_7ca2_11ea_8111_003048fd731b48.jpeg"/><Relationship Id="rId49" Type="http://schemas.openxmlformats.org/officeDocument/2006/relationships/image" Target="../media/365e7163_68f5_11ea_8111_003048fd731b_018ae8b9_7ca2_11ea_8111_003048fd731b49.jpeg"/><Relationship Id="rId50" Type="http://schemas.openxmlformats.org/officeDocument/2006/relationships/image" Target="../media/365e7165_68f5_11ea_8111_003048fd731b_018ae8ba_7ca2_11ea_8111_003048fd731b50.jpeg"/><Relationship Id="rId51" Type="http://schemas.openxmlformats.org/officeDocument/2006/relationships/image" Target="../media/365e7167_68f5_11ea_8111_003048fd731b_a26f33e0_7c1e_11f0_a7a3_047c1617b14351.jpeg"/><Relationship Id="rId52" Type="http://schemas.openxmlformats.org/officeDocument/2006/relationships/image" Target="../media/365e7169_68f5_11ea_8111_003048fd731b_a26f33e4_7c1e_11f0_a7a3_047c1617b14352.jpeg"/><Relationship Id="rId53" Type="http://schemas.openxmlformats.org/officeDocument/2006/relationships/image" Target="../media/a5fad465_86a5_11e9_8101_003048fd731b_e24a3654_518a_11ea_810f_003048fd731b53.jpeg"/><Relationship Id="rId54" Type="http://schemas.openxmlformats.org/officeDocument/2006/relationships/image" Target="../media/1fcb312a_5f91_11eb_822d_003048fd731b_64c8bb64_5a46_11f0_a775_047c1617b14354.jpeg"/><Relationship Id="rId55" Type="http://schemas.openxmlformats.org/officeDocument/2006/relationships/image" Target="../media/1fcb312c_5f91_11eb_822d_003048fd731b_b22990fb_27ae_11ed_a30e_00259070b48755.jpeg"/><Relationship Id="rId56" Type="http://schemas.openxmlformats.org/officeDocument/2006/relationships/image" Target="../media/1fcb312e_5f91_11eb_822d_003048fd731b_d9228634_f1db_11ef_a6e1_047c1617b14356.jpeg"/><Relationship Id="rId57" Type="http://schemas.openxmlformats.org/officeDocument/2006/relationships/image" Target="../media/1fcb3130_5f91_11eb_822d_003048fd731b_d9228637_f1db_11ef_a6e1_047c1617b14357.jpeg"/><Relationship Id="rId58" Type="http://schemas.openxmlformats.org/officeDocument/2006/relationships/image" Target="../media/1fcb3132_5f91_11eb_822d_003048fd731b_d922863a_f1db_11ef_a6e1_047c1617b14358.jpeg"/><Relationship Id="rId59" Type="http://schemas.openxmlformats.org/officeDocument/2006/relationships/image" Target="../media/1fcb3134_5f91_11eb_822d_003048fd731b_d922863d_f1db_11ef_a6e1_047c1617b14359.jpeg"/><Relationship Id="rId60" Type="http://schemas.openxmlformats.org/officeDocument/2006/relationships/image" Target="../media/1fcb3136_5f91_11eb_822d_003048fd731b_d9228640_f1db_11ef_a6e1_047c1617b14360.jpeg"/><Relationship Id="rId61" Type="http://schemas.openxmlformats.org/officeDocument/2006/relationships/image" Target="../media/3650f772_f3c8_11eb_82ff_003048fd731b_d9228643_f1db_11ef_a6e1_047c1617b14361.jpeg"/><Relationship Id="rId62" Type="http://schemas.openxmlformats.org/officeDocument/2006/relationships/image" Target="../media/3650f774_f3c8_11eb_82ff_003048fd731b_d9228647_f1db_11ef_a6e1_047c1617b14362.jpeg"/><Relationship Id="rId63" Type="http://schemas.openxmlformats.org/officeDocument/2006/relationships/image" Target="../media/3650f776_f3c8_11eb_82ff_003048fd731b_d922864b_f1db_11ef_a6e1_047c1617b14363.jpeg"/><Relationship Id="rId64" Type="http://schemas.openxmlformats.org/officeDocument/2006/relationships/image" Target="../media/3650f778_f3c8_11eb_82ff_003048fd731b_a26f33ee_7c1e_11f0_a7a3_047c1617b14364.jpeg"/><Relationship Id="rId65" Type="http://schemas.openxmlformats.org/officeDocument/2006/relationships/image" Target="../media/3650f77a_f3c8_11eb_82ff_003048fd731b_a26f33ed_7c1e_11f0_a7a3_047c1617b14365.jpeg"/><Relationship Id="rId66" Type="http://schemas.openxmlformats.org/officeDocument/2006/relationships/image" Target="../media/3650f77c_f3c8_11eb_82ff_003048fd731b_a26f33ec_7c1e_11f0_a7a3_047c1617b14366.jpeg"/><Relationship Id="rId67" Type="http://schemas.openxmlformats.org/officeDocument/2006/relationships/image" Target="../media/45f59298_4009_11ec_8370_003048fd731b_64c8bb60_5a46_11f0_a775_047c1617b14367.jpeg"/><Relationship Id="rId68" Type="http://schemas.openxmlformats.org/officeDocument/2006/relationships/image" Target="../media/45f5929a_4009_11ec_8370_003048fd731b_d922864f_f1db_11ef_a6e1_047c1617b14368.jpeg"/><Relationship Id="rId69" Type="http://schemas.openxmlformats.org/officeDocument/2006/relationships/image" Target="../media/85dc95fc_9062_11ed_a3b6_047c1617b143_d9228653_f1db_11ef_a6e1_047c1617b14369.jpeg"/><Relationship Id="rId70" Type="http://schemas.openxmlformats.org/officeDocument/2006/relationships/image" Target="../media/85dc95fe_9062_11ed_a3b6_047c1617b143_d9228655_f1db_11ef_a6e1_047c1617b14370.jpeg"/><Relationship Id="rId71" Type="http://schemas.openxmlformats.org/officeDocument/2006/relationships/image" Target="../media/4bf92f64_b620_11ee_a53c_047c1617b143_4396bee8_0312_11ef_a5a4_047c1617b14371.jpeg"/><Relationship Id="rId72" Type="http://schemas.openxmlformats.org/officeDocument/2006/relationships/image" Target="../media/4bc12b6a_b632_11ee_a53c_047c1617b143_4396bee6_0312_11ef_a5a4_047c1617b14372.jpeg"/><Relationship Id="rId73" Type="http://schemas.openxmlformats.org/officeDocument/2006/relationships/image" Target="../media/88113653_37d2_11ef_a5e9_047c1617b143_64c8bb5c_5a46_11f0_a775_047c1617b14373.jpeg"/><Relationship Id="rId74" Type="http://schemas.openxmlformats.org/officeDocument/2006/relationships/image" Target="../media/88113655_37d2_11ef_a5e9_047c1617b143_14e1e1ae_f93d_11ef_a6ea_047c1617b14374.jpeg"/><Relationship Id="rId75" Type="http://schemas.openxmlformats.org/officeDocument/2006/relationships/image" Target="../media/f65a22f9_afcb_11ef_a68d_047c1617b143_d9228657_f1db_11ef_a6e1_047c1617b14375.jpeg"/><Relationship Id="rId76" Type="http://schemas.openxmlformats.org/officeDocument/2006/relationships/image" Target="../media/e939d859_ad80_11f0_a7e3_047c1617b143_fafd76f0_b70d_11f0_a7ef_047c1617b14376.jpeg"/><Relationship Id="rId77" Type="http://schemas.openxmlformats.org/officeDocument/2006/relationships/image" Target="../media/662b15c0_3466_11eb_81f3_003048fd731b_d9a655ec_f1e4_11ef_a6e1_047c1617b14377.jpeg"/><Relationship Id="rId78" Type="http://schemas.openxmlformats.org/officeDocument/2006/relationships/image" Target="../media/970a8f8a_ceda_11eb_82cb_003048fd731b_a15553c0_602e_11ec_a20b_00259070b48778.jpeg"/><Relationship Id="rId79" Type="http://schemas.openxmlformats.org/officeDocument/2006/relationships/image" Target="../media/970a8f8c_ceda_11eb_82cb_003048fd731b_a15553c1_602e_11ec_a20b_00259070b48779.jpeg"/><Relationship Id="rId80" Type="http://schemas.openxmlformats.org/officeDocument/2006/relationships/image" Target="../media/211804ab_ce2b_11f0_a80d_047c1617b143_ab7d8fd4_d05b_11f0_a810_047c1617b14380.jpeg"/><Relationship Id="rId81" Type="http://schemas.openxmlformats.org/officeDocument/2006/relationships/image" Target="../media/80abdaae_b35e_11eb_82a7_003048fd731b_d9228659_f1db_11ef_a6e1_047c1617b14381.jpeg"/><Relationship Id="rId82" Type="http://schemas.openxmlformats.org/officeDocument/2006/relationships/image" Target="../media/2a604761_f967_11e9_810b_003048fd731b_4b3c1c58_5a46_11f0_a775_047c1617b14382.jpeg"/><Relationship Id="rId83" Type="http://schemas.openxmlformats.org/officeDocument/2006/relationships/image" Target="../media/7df682b6_821d_11ed_a3a0_047c1617b143_4b3c1c5c_5a46_11f0_a775_047c1617b14383.jpeg"/><Relationship Id="rId84" Type="http://schemas.openxmlformats.org/officeDocument/2006/relationships/image" Target="../media/cffffd23_0ae4_11ee_a45c_047c1617b143_d922865c_f1db_11ef_a6e1_047c1617b14384.jpeg"/><Relationship Id="rId85" Type="http://schemas.openxmlformats.org/officeDocument/2006/relationships/image" Target="../media/cffffd25_0ae4_11ee_a45c_047c1617b143_d922865d_f1db_11ef_a6e1_047c1617b14385.jpeg"/><Relationship Id="rId86" Type="http://schemas.openxmlformats.org/officeDocument/2006/relationships/image" Target="../media/cffffd27_0ae4_11ee_a45c_047c1617b143_d922865e_f1db_11ef_a6e1_047c1617b14386.jpeg"/><Relationship Id="rId87" Type="http://schemas.openxmlformats.org/officeDocument/2006/relationships/image" Target="../media/3e84721e_afd7_11ef_a68d_047c1617b143_d9228661_f1db_11ef_a6e1_047c1617b14387.jpeg"/><Relationship Id="rId88" Type="http://schemas.openxmlformats.org/officeDocument/2006/relationships/image" Target="../media/3e8472b6_afd7_11ef_a68d_047c1617b143_703303e6_d01e_11f0_a810_047c1617b14388.jpeg"/><Relationship Id="rId89" Type="http://schemas.openxmlformats.org/officeDocument/2006/relationships/image" Target="../media/2118621c_86a6_11e9_8101_003048fd731b_189ece1c_a59f_11ee_a526_047c1617b14389.jpeg"/><Relationship Id="rId90" Type="http://schemas.openxmlformats.org/officeDocument/2006/relationships/image" Target="../media/2118621f_86a6_11e9_8101_003048fd731b_189ece20_a59f_11ee_a526_047c1617b14390.jpeg"/><Relationship Id="rId91" Type="http://schemas.openxmlformats.org/officeDocument/2006/relationships/image" Target="../media/379dc1b6_bcce_11ed_a3f0_047c1617b143_4b3c1c66_5a46_11f0_a775_047c1617b14391.jpeg"/><Relationship Id="rId92" Type="http://schemas.openxmlformats.org/officeDocument/2006/relationships/image" Target="../media/410e1ef2_c3cb_11ed_a3f9_047c1617b143_4b3c1c6a_5a46_11f0_a775_047c1617b14392.jpeg"/><Relationship Id="rId93" Type="http://schemas.openxmlformats.org/officeDocument/2006/relationships/image" Target="../media/662b1566_3466_11eb_81f3_003048fd731b_d9a655ed_f1e4_11ef_a6e1_047c1617b14393.jpeg"/><Relationship Id="rId94" Type="http://schemas.openxmlformats.org/officeDocument/2006/relationships/image" Target="../media/662b1568_3466_11eb_81f3_003048fd731b_d9a655ee_f1e4_11ef_a6e1_047c1617b14394.jpeg"/><Relationship Id="rId95" Type="http://schemas.openxmlformats.org/officeDocument/2006/relationships/image" Target="../media/662b156a_3466_11eb_81f3_003048fd731b_d9a655ef_f1e4_11ef_a6e1_047c1617b14395.jpeg"/><Relationship Id="rId96" Type="http://schemas.openxmlformats.org/officeDocument/2006/relationships/image" Target="../media/662b156c_3466_11eb_81f3_003048fd731b_d9a655f0_f1e4_11ef_a6e1_047c1617b14396.jpeg"/><Relationship Id="rId97" Type="http://schemas.openxmlformats.org/officeDocument/2006/relationships/image" Target="../media/662b156e_3466_11eb_81f3_003048fd731b_d9a655f1_f1e4_11ef_a6e1_047c1617b14397.jpeg"/><Relationship Id="rId98" Type="http://schemas.openxmlformats.org/officeDocument/2006/relationships/image" Target="../media/662b1570_3466_11eb_81f3_003048fd731b_d9a655f2_f1e4_11ef_a6e1_047c1617b14398.jpeg"/><Relationship Id="rId99" Type="http://schemas.openxmlformats.org/officeDocument/2006/relationships/image" Target="../media/662b1572_3466_11eb_81f3_003048fd731b_d9a655f3_f1e4_11ef_a6e1_047c1617b14399.jpeg"/><Relationship Id="rId100" Type="http://schemas.openxmlformats.org/officeDocument/2006/relationships/image" Target="../media/90d5536d_86a5_11e9_8101_003048fd731b_e872285a_518a_11ea_810f_003048fd731b100.png"/><Relationship Id="rId101" Type="http://schemas.openxmlformats.org/officeDocument/2006/relationships/image" Target="../media/90d5536f_86a5_11e9_8101_003048fd731b_e872285b_518a_11ea_810f_003048fd731b101.jpeg"/><Relationship Id="rId102" Type="http://schemas.openxmlformats.org/officeDocument/2006/relationships/image" Target="../media/90d55371_86a5_11e9_8101_003048fd731b_e872285c_518a_11ea_810f_003048fd731b102.jpeg"/><Relationship Id="rId103" Type="http://schemas.openxmlformats.org/officeDocument/2006/relationships/image" Target="../media/97771b69_86a5_11e9_8101_003048fd731b_e872285d_518a_11ea_810f_003048fd731b103.jpeg"/><Relationship Id="rId104" Type="http://schemas.openxmlformats.org/officeDocument/2006/relationships/image" Target="../media/97771b6b_86a5_11e9_8101_003048fd731b_e8722856_518a_11ea_810f_003048fd731b104.jpeg"/><Relationship Id="rId105" Type="http://schemas.openxmlformats.org/officeDocument/2006/relationships/image" Target="../media/97771b6d_86a5_11e9_8101_003048fd731b_e8722857_518a_11ea_810f_003048fd731b105.jpeg"/><Relationship Id="rId106" Type="http://schemas.openxmlformats.org/officeDocument/2006/relationships/image" Target="../media/97771b6f_86a5_11e9_8101_003048fd731b_e8722858_518a_11ea_810f_003048fd731b106.jpeg"/><Relationship Id="rId107" Type="http://schemas.openxmlformats.org/officeDocument/2006/relationships/image" Target="../media/97771b71_86a5_11e9_8101_003048fd731b_e8722859_518a_11ea_810f_003048fd731b107.jpeg"/><Relationship Id="rId108" Type="http://schemas.openxmlformats.org/officeDocument/2006/relationships/image" Target="../media/97771b76_86a5_11e9_8101_003048fd731b_d37ff3c5_5d4f_11f0_a779_047c1617b143108.jpeg"/><Relationship Id="rId109" Type="http://schemas.openxmlformats.org/officeDocument/2006/relationships/image" Target="../media/97771b78_86a5_11e9_8101_003048fd731b_d37ff3c6_5d4f_11f0_a779_047c1617b143109.jpeg"/><Relationship Id="rId110" Type="http://schemas.openxmlformats.org/officeDocument/2006/relationships/image" Target="../media/97771b7a_86a5_11e9_8101_003048fd731b_d37ff3c7_5d4f_11f0_a779_047c1617b143110.jpeg"/><Relationship Id="rId111" Type="http://schemas.openxmlformats.org/officeDocument/2006/relationships/image" Target="../media/97771b7c_86a5_11e9_8101_003048fd731b_d37ff3c8_5d4f_11f0_a779_047c1617b143111.jpeg"/><Relationship Id="rId112" Type="http://schemas.openxmlformats.org/officeDocument/2006/relationships/image" Target="../media/97771b7e_86a5_11e9_8101_003048fd731b_d37ff3c9_5d4f_11f0_a779_047c1617b143112.jpeg"/><Relationship Id="rId113" Type="http://schemas.openxmlformats.org/officeDocument/2006/relationships/image" Target="../media/97771b80_86a5_11e9_8101_003048fd731b_d37ff3ca_5d4f_11f0_a779_047c1617b143113.jpeg"/><Relationship Id="rId114" Type="http://schemas.openxmlformats.org/officeDocument/2006/relationships/image" Target="../media/97771b82_86a5_11e9_8101_003048fd731b_d37ff3cb_5d4f_11f0_a779_047c1617b143114.jpeg"/><Relationship Id="rId115" Type="http://schemas.openxmlformats.org/officeDocument/2006/relationships/image" Target="../media/97771b84_86a5_11e9_8101_003048fd731b_4b3c1cb3_5a46_11f0_a775_047c1617b143115.jpeg"/><Relationship Id="rId116" Type="http://schemas.openxmlformats.org/officeDocument/2006/relationships/image" Target="../media/97771b86_86a5_11e9_8101_003048fd731b_4b3c1cb4_5a46_11f0_a775_047c1617b143116.jpeg"/><Relationship Id="rId117" Type="http://schemas.openxmlformats.org/officeDocument/2006/relationships/image" Target="../media/dc3900a7_823f_11ed_a3a0_047c1617b143_4b3c1c6e_5a46_11f0_a775_047c1617b143117.jpeg"/><Relationship Id="rId118" Type="http://schemas.openxmlformats.org/officeDocument/2006/relationships/image" Target="../media/dc3900a9_823f_11ed_a3a0_047c1617b143_4b3c1c72_5a46_11f0_a775_047c1617b143118.jpeg"/><Relationship Id="rId119" Type="http://schemas.openxmlformats.org/officeDocument/2006/relationships/image" Target="../media/dc3900ab_823f_11ed_a3a0_047c1617b143_4b3c1c76_5a46_11f0_a775_047c1617b143119.jpeg"/><Relationship Id="rId120" Type="http://schemas.openxmlformats.org/officeDocument/2006/relationships/image" Target="../media/dc3900ad_823f_11ed_a3a0_047c1617b143_4b3c1c7a_5a46_11f0_a775_047c1617b143120.jpeg"/><Relationship Id="rId121" Type="http://schemas.openxmlformats.org/officeDocument/2006/relationships/image" Target="../media/dc3900af_823f_11ed_a3a0_047c1617b143_4b3c1c7e_5a46_11f0_a775_047c1617b143121.jpeg"/><Relationship Id="rId122" Type="http://schemas.openxmlformats.org/officeDocument/2006/relationships/image" Target="../media/dc3900b1_823f_11ed_a3a0_047c1617b143_4b3c1c82_5a46_11f0_a775_047c1617b143122.jpeg"/><Relationship Id="rId123" Type="http://schemas.openxmlformats.org/officeDocument/2006/relationships/image" Target="../media/dc3900b3_823f_11ed_a3a0_047c1617b143_4b3c1c86_5a46_11f0_a775_047c1617b143123.jpeg"/><Relationship Id="rId124" Type="http://schemas.openxmlformats.org/officeDocument/2006/relationships/image" Target="../media/dc3900b5_823f_11ed_a3a0_047c1617b143_4b3c1c8a_5a46_11f0_a775_047c1617b143124.jpeg"/><Relationship Id="rId125" Type="http://schemas.openxmlformats.org/officeDocument/2006/relationships/image" Target="../media/dc3900b7_823f_11ed_a3a0_047c1617b143_4b3c1c8e_5a46_11f0_a775_047c1617b143125.jpeg"/><Relationship Id="rId126" Type="http://schemas.openxmlformats.org/officeDocument/2006/relationships/image" Target="../media/dc3900b9_823f_11ed_a3a0_047c1617b143_4b3c1c92_5a46_11f0_a775_047c1617b143126.jpeg"/><Relationship Id="rId127" Type="http://schemas.openxmlformats.org/officeDocument/2006/relationships/image" Target="../media/dc3900bb_823f_11ed_a3a0_047c1617b143_4b3c1c96_5a46_11f0_a775_047c1617b143127.jpeg"/><Relationship Id="rId128" Type="http://schemas.openxmlformats.org/officeDocument/2006/relationships/image" Target="../media/dc3900bd_823f_11ed_a3a0_047c1617b143_4b3c1c9a_5a46_11f0_a775_047c1617b143128.jpeg"/><Relationship Id="rId129" Type="http://schemas.openxmlformats.org/officeDocument/2006/relationships/image" Target="../media/1a0593fc_823c_11ed_a3a0_047c1617b143_ba673475_f115_11ee_a58b_047c1617b143129.jpeg"/><Relationship Id="rId130" Type="http://schemas.openxmlformats.org/officeDocument/2006/relationships/image" Target="../media/1a0593fe_823c_11ed_a3a0_047c1617b143_ba673476_f115_11ee_a58b_047c1617b143130.jpeg"/><Relationship Id="rId131" Type="http://schemas.openxmlformats.org/officeDocument/2006/relationships/image" Target="../media/1a059400_823c_11ed_a3a0_047c1617b143_ba673477_f115_11ee_a58b_047c1617b143131.jpeg"/><Relationship Id="rId132" Type="http://schemas.openxmlformats.org/officeDocument/2006/relationships/image" Target="../media/1a059402_823c_11ed_a3a0_047c1617b143_ba673479_f115_11ee_a58b_047c1617b143132.jpeg"/><Relationship Id="rId133" Type="http://schemas.openxmlformats.org/officeDocument/2006/relationships/image" Target="../media/1a059404_823c_11ed_a3a0_047c1617b143_ba673478_f115_11ee_a58b_047c1617b143133.jpeg"/><Relationship Id="rId134" Type="http://schemas.openxmlformats.org/officeDocument/2006/relationships/image" Target="../media/1a059406_823c_11ed_a3a0_047c1617b143_ba67347a_f115_11ee_a58b_047c1617b143134.jpeg"/><Relationship Id="rId135" Type="http://schemas.openxmlformats.org/officeDocument/2006/relationships/image" Target="../media/ebff867d_a80b_11ed_a3d4_047c1617b143_ba67346f_f115_11ee_a58b_047c1617b143135.jpeg"/><Relationship Id="rId136" Type="http://schemas.openxmlformats.org/officeDocument/2006/relationships/image" Target="../media/ebff867f_a80b_11ed_a3d4_047c1617b143_ba673470_f115_11ee_a58b_047c1617b143136.jpeg"/><Relationship Id="rId137" Type="http://schemas.openxmlformats.org/officeDocument/2006/relationships/image" Target="../media/ebff8681_a80b_11ed_a3d4_047c1617b143_ba673471_f115_11ee_a58b_047c1617b143137.jpeg"/><Relationship Id="rId138" Type="http://schemas.openxmlformats.org/officeDocument/2006/relationships/image" Target="../media/ebff8683_a80b_11ed_a3d4_047c1617b143_ba673469_f115_11ee_a58b_047c1617b143138.jpeg"/><Relationship Id="rId139" Type="http://schemas.openxmlformats.org/officeDocument/2006/relationships/image" Target="../media/ebff8685_a80b_11ed_a3d4_047c1617b143_ba67346a_f115_11ee_a58b_047c1617b143139.jpeg"/><Relationship Id="rId140" Type="http://schemas.openxmlformats.org/officeDocument/2006/relationships/image" Target="../media/ebff8687_a80b_11ed_a3d4_047c1617b143_ba67346b_f115_11ee_a58b_047c1617b143140.jpeg"/><Relationship Id="rId141" Type="http://schemas.openxmlformats.org/officeDocument/2006/relationships/image" Target="../media/ebff8689_a80b_11ed_a3d4_047c1617b143_ba673466_f115_11ee_a58b_047c1617b143141.jpeg"/><Relationship Id="rId142" Type="http://schemas.openxmlformats.org/officeDocument/2006/relationships/image" Target="../media/ebff868b_a80b_11ed_a3d4_047c1617b143_ba673467_f115_11ee_a58b_047c1617b143142.jpeg"/><Relationship Id="rId143" Type="http://schemas.openxmlformats.org/officeDocument/2006/relationships/image" Target="../media/ebff868d_a80b_11ed_a3d4_047c1617b143_ba673468_f115_11ee_a58b_047c1617b143143.jpeg"/><Relationship Id="rId144" Type="http://schemas.openxmlformats.org/officeDocument/2006/relationships/image" Target="../media/ebff868f_a80b_11ed_a3d4_047c1617b143_ba673473_f115_11ee_a58b_047c1617b143144.jpeg"/><Relationship Id="rId145" Type="http://schemas.openxmlformats.org/officeDocument/2006/relationships/image" Target="../media/ebff8691_a80b_11ed_a3d4_047c1617b143_ba673472_f115_11ee_a58b_047c1617b143145.jpeg"/><Relationship Id="rId146" Type="http://schemas.openxmlformats.org/officeDocument/2006/relationships/image" Target="../media/ebff8693_a80b_11ed_a3d4_047c1617b143_ba67346c_f115_11ee_a58b_047c1617b143146.jpeg"/><Relationship Id="rId147" Type="http://schemas.openxmlformats.org/officeDocument/2006/relationships/image" Target="../media/ebff8695_a80b_11ed_a3d4_047c1617b143_ba67346d_f115_11ee_a58b_047c1617b143147.jpeg"/><Relationship Id="rId148" Type="http://schemas.openxmlformats.org/officeDocument/2006/relationships/image" Target="../media/ebff8697_a80b_11ed_a3d4_047c1617b143_ba67346e_f115_11ee_a58b_047c1617b143148.jpeg"/><Relationship Id="rId149" Type="http://schemas.openxmlformats.org/officeDocument/2006/relationships/image" Target="../media/3e84727e_afd7_11ef_a68d_047c1617b143_d9228676_f1db_11ef_a6e1_047c1617b143149.jpeg"/><Relationship Id="rId150" Type="http://schemas.openxmlformats.org/officeDocument/2006/relationships/image" Target="../media/3e847280_afd7_11ef_a68d_047c1617b143_d9228678_f1db_11ef_a6e1_047c1617b143150.jpeg"/><Relationship Id="rId151" Type="http://schemas.openxmlformats.org/officeDocument/2006/relationships/image" Target="../media/3e847282_afd7_11ef_a68d_047c1617b143_d922867a_f1db_11ef_a6e1_047c1617b143151.jpeg"/><Relationship Id="rId152" Type="http://schemas.openxmlformats.org/officeDocument/2006/relationships/image" Target="../media/3e847284_afd7_11ef_a68d_047c1617b143_d922867b_f1db_11ef_a6e1_047c1617b143152.jpeg"/><Relationship Id="rId153" Type="http://schemas.openxmlformats.org/officeDocument/2006/relationships/image" Target="../media/3e847286_afd7_11ef_a68d_047c1617b143_d922867c_f1db_11ef_a6e1_047c1617b143153.jpeg"/><Relationship Id="rId154" Type="http://schemas.openxmlformats.org/officeDocument/2006/relationships/image" Target="../media/dc390099_823f_11ed_a3a0_047c1617b143_4b3c1caa_5a46_11f0_a775_047c1617b143154.jpeg"/><Relationship Id="rId155" Type="http://schemas.openxmlformats.org/officeDocument/2006/relationships/image" Target="../media/dc39009b_823f_11ed_a3a0_047c1617b143_4b3c1cad_5a46_11f0_a775_047c1617b143155.jpeg"/><Relationship Id="rId156" Type="http://schemas.openxmlformats.org/officeDocument/2006/relationships/image" Target="../media/dc39009d_823f_11ed_a3a0_047c1617b143_4b3c1cb0_5a46_11f0_a775_047c1617b143156.jpeg"/><Relationship Id="rId157" Type="http://schemas.openxmlformats.org/officeDocument/2006/relationships/image" Target="../media/dc39009f_823f_11ed_a3a0_047c1617b143_4b3c1c9e_5a46_11f0_a775_047c1617b143157.jpeg"/><Relationship Id="rId158" Type="http://schemas.openxmlformats.org/officeDocument/2006/relationships/image" Target="../media/dc3900a1_823f_11ed_a3a0_047c1617b143_4b3c1ca1_5a46_11f0_a775_047c1617b143158.jpeg"/><Relationship Id="rId159" Type="http://schemas.openxmlformats.org/officeDocument/2006/relationships/image" Target="../media/dc3900a3_823f_11ed_a3a0_047c1617b143_4b3c1ca4_5a46_11f0_a775_047c1617b143159.jpeg"/><Relationship Id="rId160" Type="http://schemas.openxmlformats.org/officeDocument/2006/relationships/image" Target="../media/dc3900a5_823f_11ed_a3a0_047c1617b143_4b3c1ca7_5a46_11f0_a775_047c1617b143160.jpeg"/><Relationship Id="rId161" Type="http://schemas.openxmlformats.org/officeDocument/2006/relationships/image" Target="../media/1a059408_823c_11ed_a3a0_047c1617b143_c0e52a70_f115_11ee_a58b_047c1617b143161.jpeg"/><Relationship Id="rId162" Type="http://schemas.openxmlformats.org/officeDocument/2006/relationships/image" Target="../media/1a05940a_823c_11ed_a3a0_047c1617b143_c0e52a71_f115_11ee_a58b_047c1617b143162.jpeg"/><Relationship Id="rId163" Type="http://schemas.openxmlformats.org/officeDocument/2006/relationships/image" Target="../media/1a05940c_823c_11ed_a3a0_047c1617b143_c0e52a72_f115_11ee_a58b_047c1617b143163.jpeg"/><Relationship Id="rId164" Type="http://schemas.openxmlformats.org/officeDocument/2006/relationships/image" Target="../media/1a05940e_823c_11ed_a3a0_047c1617b143_c0e52a73_f115_11ee_a58b_047c1617b143164.jpeg"/><Relationship Id="rId165" Type="http://schemas.openxmlformats.org/officeDocument/2006/relationships/image" Target="../media/1a059410_823c_11ed_a3a0_047c1617b143_c0e52a74_f115_11ee_a58b_047c1617b143165.jpeg"/><Relationship Id="rId166" Type="http://schemas.openxmlformats.org/officeDocument/2006/relationships/image" Target="../media/1a059412_823c_11ed_a3a0_047c1617b143_c0e52a75_f115_11ee_a58b_047c1617b143166.jpeg"/><Relationship Id="rId167" Type="http://schemas.openxmlformats.org/officeDocument/2006/relationships/image" Target="../media/1a059414_823c_11ed_a3a0_047c1617b143_c0e52a76_f115_11ee_a58b_047c1617b143167.jpeg"/><Relationship Id="rId168" Type="http://schemas.openxmlformats.org/officeDocument/2006/relationships/image" Target="../media/7df682b8_821d_11ed_a3a0_047c1617b143_10e2bba9_310d_11f1_a89b_047c1617b143168.jpeg"/><Relationship Id="rId169" Type="http://schemas.openxmlformats.org/officeDocument/2006/relationships/image" Target="../media/7df682bc_821d_11ed_a3a0_047c1617b143_10e2bb98_310d_11f1_a89b_047c1617b143169.jpeg"/><Relationship Id="rId170" Type="http://schemas.openxmlformats.org/officeDocument/2006/relationships/image" Target="../media/7df682c0_821d_11ed_a3a0_047c1617b143_10e2bb9c_310d_11f1_a89b_047c1617b143170.jpeg"/><Relationship Id="rId171" Type="http://schemas.openxmlformats.org/officeDocument/2006/relationships/image" Target="../media/ebff8699_a80b_11ed_a3d4_047c1617b143_c0e52a69_f115_11ee_a58b_047c1617b143171.jpeg"/><Relationship Id="rId172" Type="http://schemas.openxmlformats.org/officeDocument/2006/relationships/image" Target="../media/ebff869b_a80b_11ed_a3d4_047c1617b143_c0e52a6a_f115_11ee_a58b_047c1617b143172.jpeg"/><Relationship Id="rId173" Type="http://schemas.openxmlformats.org/officeDocument/2006/relationships/image" Target="../media/ebff869d_a80b_11ed_a3d4_047c1617b143_c0e52a6b_f115_11ee_a58b_047c1617b143173.jpeg"/><Relationship Id="rId174" Type="http://schemas.openxmlformats.org/officeDocument/2006/relationships/image" Target="../media/ebff869f_a80b_11ed_a3d4_047c1617b143_c0e52a6c_f115_11ee_a58b_047c1617b143174.jpeg"/><Relationship Id="rId175" Type="http://schemas.openxmlformats.org/officeDocument/2006/relationships/image" Target="../media/ebff86a1_a80b_11ed_a3d4_047c1617b143_c0e52a6d_f115_11ee_a58b_047c1617b143175.jpeg"/><Relationship Id="rId176" Type="http://schemas.openxmlformats.org/officeDocument/2006/relationships/image" Target="../media/ebff86a3_a80b_11ed_a3d4_047c1617b143_c0e52a8f_f115_11ee_a58b_047c1617b143176.jpeg"/><Relationship Id="rId177" Type="http://schemas.openxmlformats.org/officeDocument/2006/relationships/image" Target="../media/ebff86a5_a80b_11ed_a3d4_047c1617b143_c0e52a90_f115_11ee_a58b_047c1617b143177.jpeg"/><Relationship Id="rId178" Type="http://schemas.openxmlformats.org/officeDocument/2006/relationships/image" Target="../media/ebff86a7_a80b_11ed_a3d4_047c1617b143_c0e52a9b_f115_11ee_a58b_047c1617b143178.jpeg"/><Relationship Id="rId179" Type="http://schemas.openxmlformats.org/officeDocument/2006/relationships/image" Target="../media/ebff86a9_a80b_11ed_a3d4_047c1617b143_c0e52a9d_f115_11ee_a58b_047c1617b143179.jpeg"/><Relationship Id="rId180" Type="http://schemas.openxmlformats.org/officeDocument/2006/relationships/image" Target="../media/ebff86ab_a80b_11ed_a3d4_047c1617b143_c0e52a9e_f115_11ee_a58b_047c1617b143180.jpeg"/><Relationship Id="rId181" Type="http://schemas.openxmlformats.org/officeDocument/2006/relationships/image" Target="../media/ebff86ad_a80b_11ed_a3d4_047c1617b143_c0e52a9f_f115_11ee_a58b_047c1617b143181.jpeg"/><Relationship Id="rId182" Type="http://schemas.openxmlformats.org/officeDocument/2006/relationships/image" Target="../media/ebff86af_a80b_11ed_a3d4_047c1617b143_c0e52a9c_f115_11ee_a58b_047c1617b143182.jpeg"/><Relationship Id="rId183" Type="http://schemas.openxmlformats.org/officeDocument/2006/relationships/image" Target="../media/ebff86b1_a80b_11ed_a3d4_047c1617b143_c0e52aa0_f115_11ee_a58b_047c1617b143183.jpeg"/><Relationship Id="rId184" Type="http://schemas.openxmlformats.org/officeDocument/2006/relationships/image" Target="../media/ebff86b3_a80b_11ed_a3d4_047c1617b143_c0e52aa1_f115_11ee_a58b_047c1617b143184.jpeg"/><Relationship Id="rId185" Type="http://schemas.openxmlformats.org/officeDocument/2006/relationships/image" Target="../media/ebff86b5_a80b_11ed_a3d4_047c1617b143_c0e52aa2_f115_11ee_a58b_047c1617b143185.jpeg"/><Relationship Id="rId186" Type="http://schemas.openxmlformats.org/officeDocument/2006/relationships/image" Target="../media/ebff86b7_a80b_11ed_a3d4_047c1617b143_c0e52a83_f115_11ee_a58b_047c1617b143186.jpeg"/><Relationship Id="rId187" Type="http://schemas.openxmlformats.org/officeDocument/2006/relationships/image" Target="../media/ebff86b9_a80b_11ed_a3d4_047c1617b143_c0e52a84_f115_11ee_a58b_047c1617b143187.jpeg"/><Relationship Id="rId188" Type="http://schemas.openxmlformats.org/officeDocument/2006/relationships/image" Target="../media/12a34025_a80c_11ed_a3d4_047c1617b143_c0e52a85_f115_11ee_a58b_047c1617b143188.jpeg"/><Relationship Id="rId189" Type="http://schemas.openxmlformats.org/officeDocument/2006/relationships/image" Target="../media/12a34027_a80c_11ed_a3d4_047c1617b143_c0e52a86_f115_11ee_a58b_047c1617b143189.jpeg"/><Relationship Id="rId190" Type="http://schemas.openxmlformats.org/officeDocument/2006/relationships/image" Target="../media/12a34029_a80c_11ed_a3d4_047c1617b143_c0e52a87_f115_11ee_a58b_047c1617b143190.jpeg"/><Relationship Id="rId191" Type="http://schemas.openxmlformats.org/officeDocument/2006/relationships/image" Target="../media/12a3402b_a80c_11ed_a3d4_047c1617b143_c0e52a88_f115_11ee_a58b_047c1617b143191.jpeg"/><Relationship Id="rId192" Type="http://schemas.openxmlformats.org/officeDocument/2006/relationships/image" Target="../media/12a3402d_a80c_11ed_a3d4_047c1617b143_c0e52a89_f115_11ee_a58b_047c1617b143192.jpeg"/><Relationship Id="rId193" Type="http://schemas.openxmlformats.org/officeDocument/2006/relationships/image" Target="../media/12a3402f_a80c_11ed_a3d4_047c1617b143_c0e52a8a_f115_11ee_a58b_047c1617b143193.jpeg"/><Relationship Id="rId194" Type="http://schemas.openxmlformats.org/officeDocument/2006/relationships/image" Target="../media/12a34031_a80c_11ed_a3d4_047c1617b143_c0e52a8b_f115_11ee_a58b_047c1617b143194.jpeg"/><Relationship Id="rId195" Type="http://schemas.openxmlformats.org/officeDocument/2006/relationships/image" Target="../media/12a34033_a80c_11ed_a3d4_047c1617b143_c0e52a8c_f115_11ee_a58b_047c1617b143195.jpeg"/><Relationship Id="rId196" Type="http://schemas.openxmlformats.org/officeDocument/2006/relationships/image" Target="../media/12a34035_a80c_11ed_a3d4_047c1617b143_c0e52a8d_f115_11ee_a58b_047c1617b143196.jpeg"/><Relationship Id="rId197" Type="http://schemas.openxmlformats.org/officeDocument/2006/relationships/image" Target="../media/12a34037_a80c_11ed_a3d4_047c1617b143_c0e52a8e_f115_11ee_a58b_047c1617b143197.jpeg"/><Relationship Id="rId198" Type="http://schemas.openxmlformats.org/officeDocument/2006/relationships/image" Target="../media/12a34039_a80c_11ed_a3d4_047c1617b143_c0e52a91_f115_11ee_a58b_047c1617b143198.jpeg"/><Relationship Id="rId199" Type="http://schemas.openxmlformats.org/officeDocument/2006/relationships/image" Target="../media/12a3403b_a80c_11ed_a3d4_047c1617b143_c0e52a92_f115_11ee_a58b_047c1617b143199.jpeg"/><Relationship Id="rId200" Type="http://schemas.openxmlformats.org/officeDocument/2006/relationships/image" Target="../media/12a3403d_a80c_11ed_a3d4_047c1617b143_c0e52a93_f115_11ee_a58b_047c1617b143200.jpeg"/><Relationship Id="rId201" Type="http://schemas.openxmlformats.org/officeDocument/2006/relationships/image" Target="../media/12a3403f_a80c_11ed_a3d4_047c1617b143_c0e52a94_f115_11ee_a58b_047c1617b143201.jpeg"/><Relationship Id="rId202" Type="http://schemas.openxmlformats.org/officeDocument/2006/relationships/image" Target="../media/12a34041_a80c_11ed_a3d4_047c1617b143_c0e52a95_f115_11ee_a58b_047c1617b143202.jpeg"/><Relationship Id="rId203" Type="http://schemas.openxmlformats.org/officeDocument/2006/relationships/image" Target="../media/12a34043_a80c_11ed_a3d4_047c1617b143_c0e52a96_f115_11ee_a58b_047c1617b143203.jpeg"/><Relationship Id="rId204" Type="http://schemas.openxmlformats.org/officeDocument/2006/relationships/image" Target="../media/12a34045_a80c_11ed_a3d4_047c1617b143_c0e52a97_f115_11ee_a58b_047c1617b143204.jpeg"/><Relationship Id="rId205" Type="http://schemas.openxmlformats.org/officeDocument/2006/relationships/image" Target="../media/12a34047_a80c_11ed_a3d4_047c1617b143_c0e52a98_f115_11ee_a58b_047c1617b143205.jpeg"/><Relationship Id="rId206" Type="http://schemas.openxmlformats.org/officeDocument/2006/relationships/image" Target="../media/12a34049_a80c_11ed_a3d4_047c1617b143_c0e52a99_f115_11ee_a58b_047c1617b143206.jpeg"/><Relationship Id="rId207" Type="http://schemas.openxmlformats.org/officeDocument/2006/relationships/image" Target="../media/12a3404b_a80c_11ed_a3d4_047c1617b143_c0e52a9a_f115_11ee_a58b_047c1617b143207.jpeg"/><Relationship Id="rId208" Type="http://schemas.openxmlformats.org/officeDocument/2006/relationships/image" Target="../media/cffffd29_0ae4_11ee_a45c_047c1617b143_d9228662_f1db_11ef_a6e1_047c1617b143208.jpeg"/><Relationship Id="rId209" Type="http://schemas.openxmlformats.org/officeDocument/2006/relationships/image" Target="../media/cffffd2b_0ae4_11ee_a45c_047c1617b143_d9228666_f1db_11ef_a6e1_047c1617b143209.jpeg"/><Relationship Id="rId210" Type="http://schemas.openxmlformats.org/officeDocument/2006/relationships/image" Target="../media/cffffd2d_0ae4_11ee_a45c_047c1617b143_d922866a_f1db_11ef_a6e1_047c1617b143210.jpeg"/><Relationship Id="rId211" Type="http://schemas.openxmlformats.org/officeDocument/2006/relationships/image" Target="../media/cffffd2f_0ae4_11ee_a45c_047c1617b143_d922866e_f1db_11ef_a6e1_047c1617b143211.jpeg"/><Relationship Id="rId212" Type="http://schemas.openxmlformats.org/officeDocument/2006/relationships/image" Target="../media/cffffd31_0ae4_11ee_a45c_047c1617b143_d9228672_f1db_11ef_a6e1_047c1617b143212.jpeg"/><Relationship Id="rId213" Type="http://schemas.openxmlformats.org/officeDocument/2006/relationships/image" Target="../media/1a05941a_823c_11ed_a3a0_047c1617b143_ba673411_f115_11ee_a58b_047c1617b143213.jpeg"/><Relationship Id="rId214" Type="http://schemas.openxmlformats.org/officeDocument/2006/relationships/image" Target="../media/1a05941c_823c_11ed_a3a0_047c1617b143_ba673413_f115_11ee_a58b_047c1617b143214.jpeg"/><Relationship Id="rId215" Type="http://schemas.openxmlformats.org/officeDocument/2006/relationships/image" Target="../media/1a05941e_823c_11ed_a3a0_047c1617b143_ba673415_f115_11ee_a58b_047c1617b143215.jpeg"/><Relationship Id="rId216" Type="http://schemas.openxmlformats.org/officeDocument/2006/relationships/image" Target="../media/dc390075_823f_11ed_a3a0_047c1617b143_ba67341a_f115_11ee_a58b_047c1617b143216.jpeg"/><Relationship Id="rId217" Type="http://schemas.openxmlformats.org/officeDocument/2006/relationships/image" Target="../media/dc390077_823f_11ed_a3a0_047c1617b143_ba673412_f115_11ee_a58b_047c1617b143217.jpeg"/><Relationship Id="rId218" Type="http://schemas.openxmlformats.org/officeDocument/2006/relationships/image" Target="../media/ea21c133_400c_11ee_a4a3_047c1617b143_ba67341b_f115_11ee_a58b_047c1617b143218.jpeg"/><Relationship Id="rId219" Type="http://schemas.openxmlformats.org/officeDocument/2006/relationships/image" Target="../media/ea21c135_400c_11ee_a4a3_047c1617b143_ba67341c_f115_11ee_a58b_047c1617b143219.jpeg"/><Relationship Id="rId220" Type="http://schemas.openxmlformats.org/officeDocument/2006/relationships/image" Target="../media/ea21c137_400c_11ee_a4a3_047c1617b143_ba67341d_f115_11ee_a58b_047c1617b143220.jpeg"/><Relationship Id="rId221" Type="http://schemas.openxmlformats.org/officeDocument/2006/relationships/image" Target="../media/ea21c139_400c_11ee_a4a3_047c1617b143_ba67341e_f115_11ee_a58b_047c1617b143221.jpeg"/><Relationship Id="rId222" Type="http://schemas.openxmlformats.org/officeDocument/2006/relationships/image" Target="../media/ea21c13b_400c_11ee_a4a3_047c1617b143_ba67341f_f115_11ee_a58b_047c1617b143222.jpeg"/><Relationship Id="rId223" Type="http://schemas.openxmlformats.org/officeDocument/2006/relationships/image" Target="../media/b1eb6d0d_6d1a_11ee_a4dc_047c1617b143_ba673416_f115_11ee_a58b_047c1617b143223.jpeg"/><Relationship Id="rId224" Type="http://schemas.openxmlformats.org/officeDocument/2006/relationships/image" Target="../media/b1eb6d0f_6d1a_11ee_a4dc_047c1617b143_ba673417_f115_11ee_a58b_047c1617b143224.jpeg"/><Relationship Id="rId225" Type="http://schemas.openxmlformats.org/officeDocument/2006/relationships/image" Target="../media/b1eb6d11_6d1a_11ee_a4dc_047c1617b143_ba673418_f115_11ee_a58b_047c1617b143225.jpeg"/><Relationship Id="rId226" Type="http://schemas.openxmlformats.org/officeDocument/2006/relationships/image" Target="../media/b1eb6d13_6d1a_11ee_a4dc_047c1617b143_ba673419_f115_11ee_a58b_047c1617b143226.jpeg"/><Relationship Id="rId227" Type="http://schemas.openxmlformats.org/officeDocument/2006/relationships/image" Target="../media/b1eb6d0b_6d1a_11ee_a4dc_047c1617b143_ba673414_f115_11ee_a58b_047c1617b143227.jpeg"/><Relationship Id="rId228" Type="http://schemas.openxmlformats.org/officeDocument/2006/relationships/image" Target="../media/7df682c6_821d_11ed_a3a0_047c1617b143_0a6f3b3e_310d_11f1_a89b_047c1617b143228.jpeg"/><Relationship Id="rId229" Type="http://schemas.openxmlformats.org/officeDocument/2006/relationships/image" Target="../media/7df682c8_821d_11ed_a3a0_047c1617b143_0a6f3b4d_310d_11f1_a89b_047c1617b143229.jpeg"/><Relationship Id="rId230" Type="http://schemas.openxmlformats.org/officeDocument/2006/relationships/image" Target="../media/7df682ca_821d_11ed_a3a0_047c1617b143_10e2bb85_310d_11f1_a89b_047c1617b143230.jpeg"/><Relationship Id="rId231" Type="http://schemas.openxmlformats.org/officeDocument/2006/relationships/image" Target="../media/7df682cc_821d_11ed_a3a0_047c1617b143_10e2bb91_310d_11f1_a89b_047c1617b143231.jpeg"/><Relationship Id="rId232" Type="http://schemas.openxmlformats.org/officeDocument/2006/relationships/image" Target="../media/7df682ce_821d_11ed_a3a0_047c1617b143_0a6f3b2f_310d_11f1_a89b_047c1617b143232.jpeg"/><Relationship Id="rId233" Type="http://schemas.openxmlformats.org/officeDocument/2006/relationships/image" Target="../media/7df682d0_821d_11ed_a3a0_047c1617b143_0a6f3b36_310d_11f1_a89b_047c1617b143233.jpeg"/><Relationship Id="rId234" Type="http://schemas.openxmlformats.org/officeDocument/2006/relationships/image" Target="../media/7df682d2_821d_11ed_a3a0_047c1617b143_0a6f3b3a_310d_11f1_a89b_047c1617b143234.jpeg"/><Relationship Id="rId235" Type="http://schemas.openxmlformats.org/officeDocument/2006/relationships/image" Target="../media/7df682d4_821d_11ed_a3a0_047c1617b143_0a6f3b45_310d_11f1_a89b_047c1617b143235.jpeg"/><Relationship Id="rId236" Type="http://schemas.openxmlformats.org/officeDocument/2006/relationships/image" Target="../media/7df682d6_821d_11ed_a3a0_047c1617b143_10e2bb89_310d_11f1_a89b_047c1617b143236.jpeg"/><Relationship Id="rId237" Type="http://schemas.openxmlformats.org/officeDocument/2006/relationships/image" Target="../media/7df682d8_821d_11ed_a3a0_047c1617b143_10e2bb95_310d_11f1_a89b_047c1617b143237.jpeg"/><Relationship Id="rId238" Type="http://schemas.openxmlformats.org/officeDocument/2006/relationships/image" Target="../media/7df682da_821d_11ed_a3a0_047c1617b143_0a6f3b33_310d_11f1_a89b_047c1617b143238.jpeg"/><Relationship Id="rId239" Type="http://schemas.openxmlformats.org/officeDocument/2006/relationships/image" Target="../media/8e33e792_a0db_11ed_a3cb_047c1617b143_0a6f3b42_310d_11f1_a89b_047c1617b143239.jpeg"/><Relationship Id="rId240" Type="http://schemas.openxmlformats.org/officeDocument/2006/relationships/image" Target="../media/8e33e794_a0db_11ed_a3cb_047c1617b143_0a6f3b51_310d_11f1_a89b_047c1617b143240.jpeg"/><Relationship Id="rId241" Type="http://schemas.openxmlformats.org/officeDocument/2006/relationships/image" Target="../media/8e33e796_a0db_11ed_a3cb_047c1617b143_0a6f3b55_310d_11f1_a89b_047c1617b143241.jpeg"/><Relationship Id="rId242" Type="http://schemas.openxmlformats.org/officeDocument/2006/relationships/image" Target="../media/8e33e798_a0db_11ed_a3cb_047c1617b143_10e2bb8d_310d_11f1_a89b_047c1617b143242.jpeg"/><Relationship Id="rId243" Type="http://schemas.openxmlformats.org/officeDocument/2006/relationships/image" Target="../media/3e847288_afd7_11ef_a68d_047c1617b143_a26f33df_7c1e_11f0_a7a3_047c1617b143243.jpeg"/><Relationship Id="rId244" Type="http://schemas.openxmlformats.org/officeDocument/2006/relationships/image" Target="../media/e63809d4_d0f3_11ec_a293_00259070b487_4b3c1c4b_5a46_11f0_a775_047c1617b143244.jpeg"/><Relationship Id="rId245" Type="http://schemas.openxmlformats.org/officeDocument/2006/relationships/image" Target="../media/e63809d6_d0f3_11ec_a293_00259070b487_4b3c1c4d_5a46_11f0_a775_047c1617b143245.jpeg"/><Relationship Id="rId246" Type="http://schemas.openxmlformats.org/officeDocument/2006/relationships/image" Target="../media/e63809d8_d0f3_11ec_a293_00259070b487_4b3c1c56_5a46_11f0_a775_047c1617b143246.jpeg"/><Relationship Id="rId247" Type="http://schemas.openxmlformats.org/officeDocument/2006/relationships/image" Target="../media/9eecd941_4df1_11ed_a34e_00259070b484_4b3c1c50_5a46_11f0_a775_047c1617b143247.jpeg"/><Relationship Id="rId248" Type="http://schemas.openxmlformats.org/officeDocument/2006/relationships/image" Target="../media/9eecd943_4df1_11ed_a34e_00259070b484_4b3c1c53_5a46_11f0_a775_047c1617b143248.jpeg"/><Relationship Id="rId249" Type="http://schemas.openxmlformats.org/officeDocument/2006/relationships/image" Target="../media/dc3900c3_823f_11ed_a3a0_047c1617b143_4b3c1c48_5a46_11f0_a775_047c1617b143249.jpeg"/><Relationship Id="rId250" Type="http://schemas.openxmlformats.org/officeDocument/2006/relationships/image" Target="../media/8aa363a3_27a0_11ef_a5d4_047c1617b143_589d5444_3faf_11ef_a5f3_047c1617b143250.jpeg"/><Relationship Id="rId251" Type="http://schemas.openxmlformats.org/officeDocument/2006/relationships/image" Target="../media/8aa363a5_27a0_11ef_a5d4_047c1617b143_589d5447_3faf_11ef_a5f3_047c1617b143251.jpeg"/><Relationship Id="rId252" Type="http://schemas.openxmlformats.org/officeDocument/2006/relationships/image" Target="../media/8aa363a7_27a0_11ef_a5d4_047c1617b143_589d544a_3faf_11ef_a5f3_047c1617b143252.jpeg"/><Relationship Id="rId253" Type="http://schemas.openxmlformats.org/officeDocument/2006/relationships/image" Target="../media/8aa363a9_27a0_11ef_a5d4_047c1617b143_589d544d_3faf_11ef_a5f3_047c1617b143253.jpeg"/><Relationship Id="rId254" Type="http://schemas.openxmlformats.org/officeDocument/2006/relationships/image" Target="../media/8aa363ab_27a0_11ef_a5d4_047c1617b143_589d5450_3faf_11ef_a5f3_047c1617b143254.jpeg"/><Relationship Id="rId255" Type="http://schemas.openxmlformats.org/officeDocument/2006/relationships/image" Target="../media/8aa363ad_27a0_11ef_a5d4_047c1617b143_589d5453_3faf_11ef_a5f3_047c1617b143255.jpeg"/><Relationship Id="rId256" Type="http://schemas.openxmlformats.org/officeDocument/2006/relationships/image" Target="../media/8aa363af_27a0_11ef_a5d4_047c1617b143_589d5456_3faf_11ef_a5f3_047c1617b143256.jpeg"/><Relationship Id="rId257" Type="http://schemas.openxmlformats.org/officeDocument/2006/relationships/image" Target="../media/8aa363b1_27a0_11ef_a5d4_047c1617b143_589d5459_3faf_11ef_a5f3_047c1617b143257.jpeg"/><Relationship Id="rId258" Type="http://schemas.openxmlformats.org/officeDocument/2006/relationships/image" Target="../media/8aa363b3_27a0_11ef_a5d4_047c1617b143_589d545c_3faf_11ef_a5f3_047c1617b143258.jpeg"/><Relationship Id="rId259" Type="http://schemas.openxmlformats.org/officeDocument/2006/relationships/image" Target="../media/8aa363b5_27a0_11ef_a5d4_047c1617b143_589d545f_3faf_11ef_a5f3_047c1617b143259.jpeg"/><Relationship Id="rId260" Type="http://schemas.openxmlformats.org/officeDocument/2006/relationships/image" Target="../media/8aa363b7_27a0_11ef_a5d4_047c1617b143_589d5462_3faf_11ef_a5f3_047c1617b143260.jpeg"/><Relationship Id="rId261" Type="http://schemas.openxmlformats.org/officeDocument/2006/relationships/image" Target="../media/8aa363b9_27a0_11ef_a5d4_047c1617b143_589d5465_3faf_11ef_a5f3_047c1617b143261.jpeg"/><Relationship Id="rId262" Type="http://schemas.openxmlformats.org/officeDocument/2006/relationships/image" Target="../media/8aa363bb_27a0_11ef_a5d4_047c1617b143_589d5468_3faf_11ef_a5f3_047c1617b143262.jpeg"/><Relationship Id="rId263" Type="http://schemas.openxmlformats.org/officeDocument/2006/relationships/image" Target="../media/8aa363bd_27a0_11ef_a5d4_047c1617b143_589d546b_3faf_11ef_a5f3_047c1617b143263.jpeg"/><Relationship Id="rId264" Type="http://schemas.openxmlformats.org/officeDocument/2006/relationships/image" Target="../media/8aa363bf_27a0_11ef_a5d4_047c1617b143_589d546e_3faf_11ef_a5f3_047c1617b143264.jpeg"/><Relationship Id="rId265" Type="http://schemas.openxmlformats.org/officeDocument/2006/relationships/image" Target="../media/8aa363c1_27a0_11ef_a5d4_047c1617b143_589d5471_3faf_11ef_a5f3_047c1617b143265.jpeg"/><Relationship Id="rId266" Type="http://schemas.openxmlformats.org/officeDocument/2006/relationships/image" Target="../media/8aa363c3_27a0_11ef_a5d4_047c1617b143_589d5473_3faf_11ef_a5f3_047c1617b143266.jpeg"/><Relationship Id="rId267" Type="http://schemas.openxmlformats.org/officeDocument/2006/relationships/image" Target="../media/8aa363c5_27a0_11ef_a5d4_047c1617b143_589d5476_3faf_11ef_a5f3_047c1617b143267.jpeg"/><Relationship Id="rId268" Type="http://schemas.openxmlformats.org/officeDocument/2006/relationships/image" Target="../media/8aa363c7_27a0_11ef_a5d4_047c1617b143_589d5479_3faf_11ef_a5f3_047c1617b143268.jpeg"/><Relationship Id="rId269" Type="http://schemas.openxmlformats.org/officeDocument/2006/relationships/image" Target="../media/e39105e0_27a8_11ef_a5d4_047c1617b143_589d547a_3faf_11ef_a5f3_047c1617b143269.jpeg"/><Relationship Id="rId270" Type="http://schemas.openxmlformats.org/officeDocument/2006/relationships/image" Target="../media/e39105e2_27a8_11ef_a5d4_047c1617b143_589d547b_3faf_11ef_a5f3_047c1617b143270.jpeg"/><Relationship Id="rId271" Type="http://schemas.openxmlformats.org/officeDocument/2006/relationships/image" Target="../media/e39105e4_27a8_11ef_a5d4_047c1617b143_589d547c_3faf_11ef_a5f3_047c1617b143271.jpeg"/><Relationship Id="rId272" Type="http://schemas.openxmlformats.org/officeDocument/2006/relationships/image" Target="../media/e39105e6_27a8_11ef_a5d4_047c1617b143_589d547d_3faf_11ef_a5f3_047c1617b143272.jpeg"/><Relationship Id="rId273" Type="http://schemas.openxmlformats.org/officeDocument/2006/relationships/image" Target="../media/e39105e8_27a8_11ef_a5d4_047c1617b143_589d547f_3faf_11ef_a5f3_047c1617b143273.jpeg"/><Relationship Id="rId274" Type="http://schemas.openxmlformats.org/officeDocument/2006/relationships/image" Target="../media/e39105ea_27a8_11ef_a5d4_047c1617b143_589d5481_3faf_11ef_a5f3_047c1617b143274.jpeg"/><Relationship Id="rId275" Type="http://schemas.openxmlformats.org/officeDocument/2006/relationships/image" Target="../media/e39105ec_27a8_11ef_a5d4_047c1617b143_589d5482_3faf_11ef_a5f3_047c1617b143275.jpeg"/><Relationship Id="rId276" Type="http://schemas.openxmlformats.org/officeDocument/2006/relationships/image" Target="../media/e39105ee_27a8_11ef_a5d4_047c1617b143_a73d6a95_3fbb_11ef_a5f3_047c1617b143276.jpeg"/><Relationship Id="rId277" Type="http://schemas.openxmlformats.org/officeDocument/2006/relationships/image" Target="../media/e39105f0_27a8_11ef_a5d4_047c1617b143_a73d6a96_3fbb_11ef_a5f3_047c1617b143277.jpeg"/><Relationship Id="rId278" Type="http://schemas.openxmlformats.org/officeDocument/2006/relationships/image" Target="../media/e39105f2_27a8_11ef_a5d4_047c1617b143_a73d6a97_3fbb_11ef_a5f3_047c1617b143278.jpeg"/><Relationship Id="rId279" Type="http://schemas.openxmlformats.org/officeDocument/2006/relationships/image" Target="../media/e39105f4_27a8_11ef_a5d4_047c1617b143_a73d6a99_3fbb_11ef_a5f3_047c1617b143279.jpeg"/><Relationship Id="rId280" Type="http://schemas.openxmlformats.org/officeDocument/2006/relationships/image" Target="../media/e39105f6_27a8_11ef_a5d4_047c1617b143_a73d6a9b_3fbb_11ef_a5f3_047c1617b143280.jpeg"/><Relationship Id="rId281" Type="http://schemas.openxmlformats.org/officeDocument/2006/relationships/image" Target="../media/e39105f8_27a8_11ef_a5d4_047c1617b143_a73d6a9c_3fbb_11ef_a5f3_047c1617b143281.jpeg"/><Relationship Id="rId282" Type="http://schemas.openxmlformats.org/officeDocument/2006/relationships/image" Target="../media/e39105fa_27a8_11ef_a5d4_047c1617b143_a73d6a9e_3fbb_11ef_a5f3_047c1617b143282.jpeg"/><Relationship Id="rId283" Type="http://schemas.openxmlformats.org/officeDocument/2006/relationships/image" Target="../media/e39105fc_27a8_11ef_a5d4_047c1617b143_a73d6a9f_3fbb_11ef_a5f3_047c1617b143283.jpeg"/><Relationship Id="rId284" Type="http://schemas.openxmlformats.org/officeDocument/2006/relationships/image" Target="../media/e39105fe_27a8_11ef_a5d4_047c1617b143_a73d6aa2_3fbb_11ef_a5f3_047c1617b143284.jpeg"/><Relationship Id="rId285" Type="http://schemas.openxmlformats.org/officeDocument/2006/relationships/image" Target="../media/e3910600_27a8_11ef_a5d4_047c1617b143_a73d6aa3_3fbb_11ef_a5f3_047c1617b143285.jpeg"/><Relationship Id="rId286" Type="http://schemas.openxmlformats.org/officeDocument/2006/relationships/image" Target="../media/e3910602_27a8_11ef_a5d4_047c1617b143_a73d6aa4_3fbb_11ef_a5f3_047c1617b143286.jpeg"/><Relationship Id="rId287" Type="http://schemas.openxmlformats.org/officeDocument/2006/relationships/image" Target="../media/e3910604_27a8_11ef_a5d4_047c1617b143_a73d6aa5_3fbb_11ef_a5f3_047c1617b143287.jpeg"/><Relationship Id="rId288" Type="http://schemas.openxmlformats.org/officeDocument/2006/relationships/image" Target="../media/e3910606_27a8_11ef_a5d4_047c1617b143_a73d6aa6_3fbb_11ef_a5f3_047c1617b143288.jpeg"/><Relationship Id="rId289" Type="http://schemas.openxmlformats.org/officeDocument/2006/relationships/image" Target="../media/e3910608_27a8_11ef_a5d4_047c1617b143_a73d6aa7_3fbb_11ef_a5f3_047c1617b143289.jpeg"/><Relationship Id="rId290" Type="http://schemas.openxmlformats.org/officeDocument/2006/relationships/image" Target="../media/e391060a_27a8_11ef_a5d4_047c1617b143_a73d6aa8_3fbb_11ef_a5f3_047c1617b143290.jpeg"/><Relationship Id="rId291" Type="http://schemas.openxmlformats.org/officeDocument/2006/relationships/image" Target="../media/e391060c_27a8_11ef_a5d4_047c1617b143_a73d6aa9_3fbb_11ef_a5f3_047c1617b143291.jpeg"/><Relationship Id="rId292" Type="http://schemas.openxmlformats.org/officeDocument/2006/relationships/image" Target="../media/e391060e_27a8_11ef_a5d4_047c1617b143_a73d6aaa_3fbb_11ef_a5f3_047c1617b143292.jpeg"/><Relationship Id="rId293" Type="http://schemas.openxmlformats.org/officeDocument/2006/relationships/image" Target="../media/e3910610_27a8_11ef_a5d4_047c1617b143_a73d6aab_3fbb_11ef_a5f3_047c1617b143293.jpeg"/><Relationship Id="rId294" Type="http://schemas.openxmlformats.org/officeDocument/2006/relationships/image" Target="../media/e3910612_27a8_11ef_a5d4_047c1617b143_a73d6aac_3fbb_11ef_a5f3_047c1617b143294.jpeg"/><Relationship Id="rId295" Type="http://schemas.openxmlformats.org/officeDocument/2006/relationships/image" Target="../media/e3910614_27a8_11ef_a5d4_047c1617b143_a73d6aad_3fbb_11ef_a5f3_047c1617b143295.jpeg"/><Relationship Id="rId296" Type="http://schemas.openxmlformats.org/officeDocument/2006/relationships/image" Target="../media/e3910616_27a8_11ef_a5d4_047c1617b143_a73d6aae_3fbb_11ef_a5f3_047c1617b143296.jpeg"/><Relationship Id="rId297" Type="http://schemas.openxmlformats.org/officeDocument/2006/relationships/image" Target="../media/e3910618_27a8_11ef_a5d4_047c1617b143_a73d6aaf_3fbb_11ef_a5f3_047c1617b143297.jpeg"/><Relationship Id="rId298" Type="http://schemas.openxmlformats.org/officeDocument/2006/relationships/image" Target="../media/e391061a_27a8_11ef_a5d4_047c1617b143_a73d6ab2_3fbb_11ef_a5f3_047c1617b143298.jpeg"/><Relationship Id="rId299" Type="http://schemas.openxmlformats.org/officeDocument/2006/relationships/image" Target="../media/e391061c_27a8_11ef_a5d4_047c1617b143_a73d6ab4_3fbb_11ef_a5f3_047c1617b143299.jpeg"/><Relationship Id="rId300" Type="http://schemas.openxmlformats.org/officeDocument/2006/relationships/image" Target="../media/e391061e_27a8_11ef_a5d4_047c1617b143_a73d6ab5_3fbb_11ef_a5f3_047c1617b143300.jpeg"/><Relationship Id="rId301" Type="http://schemas.openxmlformats.org/officeDocument/2006/relationships/image" Target="../media/e3910620_27a8_11ef_a5d4_047c1617b143_a73d6ab6_3fbb_11ef_a5f3_047c1617b143301.jpeg"/><Relationship Id="rId302" Type="http://schemas.openxmlformats.org/officeDocument/2006/relationships/image" Target="../media/e3910622_27a8_11ef_a5d4_047c1617b143_a73d6ab7_3fbb_11ef_a5f3_047c1617b143302.jpeg"/><Relationship Id="rId303" Type="http://schemas.openxmlformats.org/officeDocument/2006/relationships/image" Target="../media/e3910624_27a8_11ef_a5d4_047c1617b143_a73d6ab9_3fbb_11ef_a5f3_047c1617b143303.jpeg"/><Relationship Id="rId304" Type="http://schemas.openxmlformats.org/officeDocument/2006/relationships/image" Target="../media/e3910626_27a8_11ef_a5d4_047c1617b143_a73d6aba_3fbb_11ef_a5f3_047c1617b143304.jpeg"/><Relationship Id="rId305" Type="http://schemas.openxmlformats.org/officeDocument/2006/relationships/image" Target="../media/e3910628_27a8_11ef_a5d4_047c1617b143_a73d6abb_3fbb_11ef_a5f3_047c1617b143305.jpeg"/><Relationship Id="rId306" Type="http://schemas.openxmlformats.org/officeDocument/2006/relationships/image" Target="../media/e391062a_27a8_11ef_a5d4_047c1617b143_a73d6abc_3fbb_11ef_a5f3_047c1617b143306.jpeg"/><Relationship Id="rId307" Type="http://schemas.openxmlformats.org/officeDocument/2006/relationships/image" Target="../media/e391062c_27a8_11ef_a5d4_047c1617b143_a73d6abd_3fbb_11ef_a5f3_047c1617b143307.jpeg"/><Relationship Id="rId308" Type="http://schemas.openxmlformats.org/officeDocument/2006/relationships/image" Target="../media/e391062e_27a8_11ef_a5d4_047c1617b143_a73d6abe_3fbb_11ef_a5f3_047c1617b143308.jpeg"/><Relationship Id="rId309" Type="http://schemas.openxmlformats.org/officeDocument/2006/relationships/image" Target="../media/e3910630_27a8_11ef_a5d4_047c1617b143_a73d6abf_3fbb_11ef_a5f3_047c1617b143309.jpeg"/><Relationship Id="rId310" Type="http://schemas.openxmlformats.org/officeDocument/2006/relationships/image" Target="../media/e3910632_27a8_11ef_a5d4_047c1617b143_a73d6ac0_3fbb_11ef_a5f3_047c1617b143310.jpeg"/><Relationship Id="rId311" Type="http://schemas.openxmlformats.org/officeDocument/2006/relationships/image" Target="../media/e3910634_27a8_11ef_a5d4_047c1617b143_a73d6ac2_3fbb_11ef_a5f3_047c1617b143311.jpeg"/><Relationship Id="rId312" Type="http://schemas.openxmlformats.org/officeDocument/2006/relationships/image" Target="../media/e3910636_27a8_11ef_a5d4_047c1617b143_a73d6ac3_3fbb_11ef_a5f3_047c1617b143312.jpeg"/><Relationship Id="rId313" Type="http://schemas.openxmlformats.org/officeDocument/2006/relationships/image" Target="../media/e3910638_27a8_11ef_a5d4_047c1617b143_a73d6ac4_3fbb_11ef_a5f3_047c1617b143313.jpeg"/><Relationship Id="rId314" Type="http://schemas.openxmlformats.org/officeDocument/2006/relationships/image" Target="../media/e391063a_27a8_11ef_a5d4_047c1617b143_a73d6ac5_3fbb_11ef_a5f3_047c1617b143314.jpeg"/><Relationship Id="rId315" Type="http://schemas.openxmlformats.org/officeDocument/2006/relationships/image" Target="../media/e391063c_27a8_11ef_a5d4_047c1617b143_a73d6ac6_3fbb_11ef_a5f3_047c1617b143315.jpeg"/><Relationship Id="rId316" Type="http://schemas.openxmlformats.org/officeDocument/2006/relationships/image" Target="../media/e391063e_27a8_11ef_a5d4_047c1617b143_a73d6ac7_3fbb_11ef_a5f3_047c1617b143316.jpeg"/><Relationship Id="rId317" Type="http://schemas.openxmlformats.org/officeDocument/2006/relationships/image" Target="../media/e3910640_27a8_11ef_a5d4_047c1617b143_a73d6ac8_3fbb_11ef_a5f3_047c1617b143317.jpeg"/><Relationship Id="rId318" Type="http://schemas.openxmlformats.org/officeDocument/2006/relationships/image" Target="../media/4a43e7ca_2d3e_11ef_a5db_047c1617b143_4b3c1c47_5a46_11f0_a775_047c1617b143318.jpeg"/><Relationship Id="rId319" Type="http://schemas.openxmlformats.org/officeDocument/2006/relationships/image" Target="../media/fa083c09_526f_11ef_a60b_047c1617b143_1b5db339_f93d_11ef_a6ea_047c1617b143319.png"/><Relationship Id="rId320" Type="http://schemas.openxmlformats.org/officeDocument/2006/relationships/image" Target="../media/fa083c0b_526f_11ef_a60b_047c1617b143_1b5db33b_f93d_11ef_a6ea_047c1617b143320.png"/><Relationship Id="rId321" Type="http://schemas.openxmlformats.org/officeDocument/2006/relationships/image" Target="../media/fa083c0d_526f_11ef_a60b_047c1617b143_1b5db33d_f93d_11ef_a6ea_047c1617b143321.png"/><Relationship Id="rId322" Type="http://schemas.openxmlformats.org/officeDocument/2006/relationships/image" Target="../media/fa083c0f_526f_11ef_a60b_047c1617b143_14e1e1fe_f93d_11ef_a6ea_047c1617b143322.png"/><Relationship Id="rId323" Type="http://schemas.openxmlformats.org/officeDocument/2006/relationships/image" Target="../media/fa083c11_526f_11ef_a60b_047c1617b143_14e1e200_f93d_11ef_a6ea_047c1617b143323.png"/><Relationship Id="rId324" Type="http://schemas.openxmlformats.org/officeDocument/2006/relationships/image" Target="../media/fa083c13_526f_11ef_a60b_047c1617b143_14e1e202_f93d_11ef_a6ea_047c1617b143324.png"/><Relationship Id="rId325" Type="http://schemas.openxmlformats.org/officeDocument/2006/relationships/image" Target="../media/46f300b1_ce6a_11ef_a6b4_047c1617b143_1b5db489_f93d_11ef_a6ea_047c1617b143325.jpeg"/><Relationship Id="rId326" Type="http://schemas.openxmlformats.org/officeDocument/2006/relationships/image" Target="../media/46f300b3_ce6a_11ef_a6b4_047c1617b143_1b5db48b_f93d_11ef_a6ea_047c1617b143326.jpeg"/><Relationship Id="rId327" Type="http://schemas.openxmlformats.org/officeDocument/2006/relationships/image" Target="../media/46f300b5_ce6a_11ef_a6b4_047c1617b143_1b5db48d_f93d_11ef_a6ea_047c1617b143327.jpeg"/><Relationship Id="rId328" Type="http://schemas.openxmlformats.org/officeDocument/2006/relationships/image" Target="../media/46f300b7_ce6a_11ef_a6b4_047c1617b143_1b5db48f_f93d_11ef_a6ea_047c1617b143328.jpeg"/><Relationship Id="rId329" Type="http://schemas.openxmlformats.org/officeDocument/2006/relationships/image" Target="../media/46f300b9_ce6a_11ef_a6b4_047c1617b143_1b5db490_f93d_11ef_a6ea_047c1617b143329.jpeg"/><Relationship Id="rId330" Type="http://schemas.openxmlformats.org/officeDocument/2006/relationships/image" Target="../media/46f300bb_ce6a_11ef_a6b4_047c1617b143_1b5db491_f93d_11ef_a6ea_047c1617b143330.jpeg"/><Relationship Id="rId331" Type="http://schemas.openxmlformats.org/officeDocument/2006/relationships/image" Target="../media/46f300bd_ce6a_11ef_a6b4_047c1617b143_1b5db492_f93d_11ef_a6ea_047c1617b143331.jpeg"/><Relationship Id="rId332" Type="http://schemas.openxmlformats.org/officeDocument/2006/relationships/image" Target="../media/46f300bf_ce6a_11ef_a6b4_047c1617b143_1b5db493_f93d_11ef_a6ea_047c1617b143332.jpeg"/><Relationship Id="rId333" Type="http://schemas.openxmlformats.org/officeDocument/2006/relationships/image" Target="../media/af38585e_ce99_11ef_a6b4_047c1617b143_1b5db494_f93d_11ef_a6ea_047c1617b143333.jpeg"/><Relationship Id="rId334" Type="http://schemas.openxmlformats.org/officeDocument/2006/relationships/image" Target="../media/af385860_ce99_11ef_a6b4_047c1617b143_1b5db495_f93d_11ef_a6ea_047c1617b143334.jpeg"/><Relationship Id="rId335" Type="http://schemas.openxmlformats.org/officeDocument/2006/relationships/image" Target="../media/af385862_ce99_11ef_a6b4_047c1617b143_1b5db496_f93d_11ef_a6ea_047c1617b143335.jpeg"/><Relationship Id="rId336" Type="http://schemas.openxmlformats.org/officeDocument/2006/relationships/image" Target="../media/af385864_ce99_11ef_a6b4_047c1617b143_1b5db497_f93d_11ef_a6ea_047c1617b143336.jpeg"/><Relationship Id="rId337" Type="http://schemas.openxmlformats.org/officeDocument/2006/relationships/image" Target="../media/af385866_ce99_11ef_a6b4_047c1617b143_1b5db48a_f93d_11ef_a6ea_047c1617b143337.jpeg"/><Relationship Id="rId338" Type="http://schemas.openxmlformats.org/officeDocument/2006/relationships/image" Target="../media/af385868_ce99_11ef_a6b4_047c1617b143_1b5db48c_f93d_11ef_a6ea_047c1617b143338.jpeg"/><Relationship Id="rId339" Type="http://schemas.openxmlformats.org/officeDocument/2006/relationships/image" Target="../media/af38586a_ce99_11ef_a6b4_047c1617b143_1b5db48e_f93d_11ef_a6ea_047c1617b143339.jpeg"/><Relationship Id="rId340" Type="http://schemas.openxmlformats.org/officeDocument/2006/relationships/image" Target="../media/fa083bb7_526f_11ef_a60b_047c1617b143_64c8bb4c_5a46_11f0_a775_047c1617b143340.jpeg"/><Relationship Id="rId341" Type="http://schemas.openxmlformats.org/officeDocument/2006/relationships/image" Target="../media/fa083bb9_526f_11ef_a60b_047c1617b143_2ab4f5c4_0c49_11f0_a705_047c1617b143341.jpeg"/><Relationship Id="rId342" Type="http://schemas.openxmlformats.org/officeDocument/2006/relationships/image" Target="../media/fa083bbb_526f_11ef_a60b_047c1617b143_64c8bb4d_5a46_11f0_a775_047c1617b143342.jpeg"/><Relationship Id="rId343" Type="http://schemas.openxmlformats.org/officeDocument/2006/relationships/image" Target="../media/3e8472c6_afd7_11ef_a68d_047c1617b143_d9228633_f1db_11ef_a6e1_047c1617b143343.jpeg"/><Relationship Id="rId344" Type="http://schemas.openxmlformats.org/officeDocument/2006/relationships/image" Target="../media/b44e4280_245f_11f0_a725_047c1617b143_2685987b_34da_11f0_a73b_047c1617b143344.jpeg"/><Relationship Id="rId345" Type="http://schemas.openxmlformats.org/officeDocument/2006/relationships/image" Target="../media/b44e4282_245f_11f0_a725_047c1617b143_26859879_34da_11f0_a73b_047c1617b143345.jpeg"/><Relationship Id="rId346" Type="http://schemas.openxmlformats.org/officeDocument/2006/relationships/image" Target="../media/b44e4284_245f_11f0_a725_047c1617b143_2685987a_34da_11f0_a73b_047c1617b143346.jpeg"/><Relationship Id="rId347" Type="http://schemas.openxmlformats.org/officeDocument/2006/relationships/image" Target="../media/a2f57407_c27f_11ee_a54c_047c1617b143_4396bef6_0312_11ef_a5a4_047c1617b143347.png"/><Relationship Id="rId348" Type="http://schemas.openxmlformats.org/officeDocument/2006/relationships/image" Target="../media/a2f57409_c27f_11ee_a54c_047c1617b143_4396befa_0312_11ef_a5a4_047c1617b143348.png"/><Relationship Id="rId349" Type="http://schemas.openxmlformats.org/officeDocument/2006/relationships/image" Target="../media/a2f5740b_c27f_11ee_a54c_047c1617b143_4396befc_0312_11ef_a5a4_047c1617b143349.png"/><Relationship Id="rId350" Type="http://schemas.openxmlformats.org/officeDocument/2006/relationships/image" Target="../media/6f6da39b_c29f_11ee_a54c_047c1617b143_4396bef7_0312_11ef_a5a4_047c1617b143350.png"/><Relationship Id="rId351" Type="http://schemas.openxmlformats.org/officeDocument/2006/relationships/image" Target="../media/6f6da39d_c29f_11ee_a54c_047c1617b143_4396befe_0312_11ef_a5a4_047c1617b143351.png"/><Relationship Id="rId352" Type="http://schemas.openxmlformats.org/officeDocument/2006/relationships/image" Target="../media/e558648a_f66a_11ef_a6e7_047c1617b143_7e424fc1_5a46_11f0_a775_047c1617b143352.jpeg"/><Relationship Id="rId353" Type="http://schemas.openxmlformats.org/officeDocument/2006/relationships/image" Target="../media/e558648c_f66a_11ef_a6e7_047c1617b143_7e424fc3_5a46_11f0_a775_047c1617b143353.jpeg"/><Relationship Id="rId354" Type="http://schemas.openxmlformats.org/officeDocument/2006/relationships/image" Target="../media/28a1d124_7e77_11f0_a7a6_047c1617b143_ab7d8f9e_d05b_11f0_a810_047c1617b143354.jpeg"/><Relationship Id="rId355" Type="http://schemas.openxmlformats.org/officeDocument/2006/relationships/image" Target="../media/28a1d126_7e77_11f0_a7a6_047c1617b143_d79fde64_96ec_11f0_a7c5_047c1617b143355.jpeg"/><Relationship Id="rId356" Type="http://schemas.openxmlformats.org/officeDocument/2006/relationships/image" Target="../media/28a1d128_7e77_11f0_a7a6_047c1617b143_d79fde5e_96ec_11f0_a7c5_047c1617b143356.jpeg"/><Relationship Id="rId357" Type="http://schemas.openxmlformats.org/officeDocument/2006/relationships/image" Target="../media/28a1d12a_7e77_11f0_a7a6_047c1617b143_d79fde61_96ec_11f0_a7c5_047c1617b143357.jpeg"/><Relationship Id="rId358" Type="http://schemas.openxmlformats.org/officeDocument/2006/relationships/image" Target="../media/28a1d13c_7e77_11f0_a7a6_047c1617b143_ab7d8f9b_d05b_11f0_a810_047c1617b143358.jpeg"/><Relationship Id="rId359" Type="http://schemas.openxmlformats.org/officeDocument/2006/relationships/image" Target="../media/28a1d13e_7e77_11f0_a7a6_047c1617b143_ab7d8f99_d05b_11f0_a810_047c1617b143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5" name="Image_13" descr="Image_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6" name="Image_14" descr="Image_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7" name="Image_15" descr="Image_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8" name="Image_16" descr="Image_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9" name="Image_17" descr="Image_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0" name="Image_18" descr="Image_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1" name="Image_19" descr="Image_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2" name="Image_20" descr="Image_2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8" name="Image_29" descr="Image_2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3" name="Image_65" descr="Image_6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4" name="Image_66" descr="Image_6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5" name="Image_67" descr="Image_6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6" name="Image_68" descr="Image_6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7" name="Image_69" descr="Image_6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8" name="Image_70" descr="Image_7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9" name="Image_71" descr="Image_7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0" name="Image_72" descr="Image_7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1" name="Image_73" descr="Image_7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2" name="Image_74" descr="Image_7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3" name="Image_75" descr="Image_7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4" name="Image_76" descr="Image_7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5" name="Image_77" descr="Image_7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6" name="Image_78" descr="Image_7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7" name="Image_79" descr="Image_7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8" name="Image_80" descr="Image_8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9" name="Image_81" descr="Image_8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0" name="Image_82" descr="Image_8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1" name="Image_83" descr="Image_8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2" name="Image_84" descr="Image_8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3" name="Image_85" descr="Image_8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4" name="Image_86" descr="Image_8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5" name="Image_87" descr="Image_8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6" name="Image_88" descr="Image_8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7" name="Image_89" descr="Image_8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8" name="Image_90" descr="Image_9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9" name="Image_91" descr="Image_9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0" name="Image_92" descr="Image_9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1" name="Image_93" descr="Image_9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2" name="Image_94" descr="Image_9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3" name="Image_95" descr="Image_9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4" name="Image_96" descr="Image_9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5" name="Image_97" descr="Image_9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6" name="Image_98" descr="Image_9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7" name="Image_100" descr="Image_10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8" name="Image_102" descr="Image_10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9" name="Image_103" descr="Image_10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0" name="Image_105" descr="Image_10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1" name="Image_107" descr="Image_10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2" name="Image_108" descr="Image_10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3" name="Image_109" descr="Image_10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4" name="Image_110" descr="Image_11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5" name="Image_111" descr="Image_11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6" name="Image_112" descr="Image_11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7" name="Image_113" descr="Image_11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8" name="Image_114" descr="Image_11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9" name="Image_115" descr="Image_1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0" name="Image_116" descr="Image_11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1" name="Image_117" descr="Image_11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2" name="Image_118" descr="Image_11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3" name="Image_120" descr="Image_12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4" name="Image_121" descr="Image_12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5" name="Image_122" descr="Image_12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6" name="Image_123" descr="Image_12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7" name="Image_124" descr="Image_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8" name="Image_125" descr="Image_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9" name="Image_126" descr="Image_12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0" name="Image_130" descr="Image_13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1" name="Image_131" descr="Image_13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2" name="Image_132" descr="Image_13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3" name="Image_133" descr="Image_13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4" name="Image_134" descr="Image_13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5" name="Image_135" descr="Image_13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6" name="Image_136" descr="Image_13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07" name="Image_137" descr="Image_13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08" name="Image_139" descr="Image_13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09" name="Image_140" descr="Image_14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0" name="Image_141" descr="Image_14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1" name="Image_142" descr="Image_14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2" name="Image_143" descr="Image_14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3" name="Image_144" descr="Image_14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4" name="Image_145" descr="Image_14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5" name="Image_146" descr="Image_14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6" name="Image_147" descr="Image_14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7" name="Image_150" descr="Image_15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8" name="Image_151" descr="Image_15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19" name="Image_152" descr="Image_15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0" name="Image_153" descr="Image_15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1" name="Image_154" descr="Image_15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2" name="Image_155" descr="Image_15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3" name="Image_156" descr="Image_15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4" name="Image_157" descr="Image_15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5" name="Image_158" descr="Image_15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6" name="Image_159" descr="Image_15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7" name="Image_160" descr="Image_16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8" name="Image_161" descr="Image_16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29" name="Image_163" descr="Image_16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0" name="Image_164" descr="Image_16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1" name="Image_165" descr="Image_16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2" name="Image_166" descr="Image_16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3" name="Image_167" descr="Image_16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4" name="Image_168" descr="Image_16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5" name="Image_170" descr="Image_17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6" name="Image_171" descr="Image_17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7" name="Image_172" descr="Image_17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38" name="Image_173" descr="Image_17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39" name="Image_174" descr="Image_17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0" name="Image_175" descr="Image_17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1" name="Image_176" descr="Image_17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2" name="Image_177" descr="Image_17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3" name="Image_178" descr="Image_17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4" name="Image_179" descr="Image_17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5" name="Image_180" descr="Image_18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6" name="Image_181" descr="Image_18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7" name="Image_182" descr="Image_18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8" name="Image_183" descr="Image_18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9" name="Image_185" descr="Image_18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0" name="Image_186" descr="Image_18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1" name="Image_187" descr="Image_18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2" name="Image_188" descr="Image_18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3" name="Image_189" descr="Image_18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4" name="Image_192" descr="Image_19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5" name="Image_193" descr="Image_19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6" name="Image_194" descr="Image_19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7" name="Image_195" descr="Image_19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8" name="Image_196" descr="Image_19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9" name="Image_197" descr="Image_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0" name="Image_198" descr="Image_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2" name="Image_201" descr="Image_20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3" name="Image_202" descr="Image_20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4" name="Image_203" descr="Image_20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5" name="Image_204" descr="Image_20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6" name="Image_205" descr="Image_20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7" name="Image_206" descr="Image_20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8" name="Image_208" descr="Image_20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9" name="Image_209" descr="Image_20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0" name="Image_210" descr="Image_21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1" name="Image_212" descr="Image_21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2" name="Image_213" descr="Image_21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3" name="Image_214" descr="Image_21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4" name="Image_215" descr="Image_21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5" name="Image_216" descr="Image_21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6" name="Image_218" descr="Image_21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7" name="Image_219" descr="Image_21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8" name="Image_220" descr="Image_22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9" name="Image_221" descr="Image_22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0" name="Image_222" descr="Image_22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1" name="Image_223" descr="Image_22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2" name="Image_224" descr="Image_22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3" name="Image_225" descr="Image_22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4" name="Image_226" descr="Image_22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5" name="Image_227" descr="Image_22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6" name="Image_228" descr="Image_22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7" name="Image_229" descr="Image_22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8" name="Image_230" descr="Image_23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9" name="Image_231" descr="Image_23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0" name="Image_232" descr="Image_23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1" name="Image_233" descr="Image_23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2" name="Image_234" descr="Image_23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3" name="Image_235" descr="Image_23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4" name="Image_236" descr="Image_23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5" name="Image_237" descr="Image_23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6" name="Image_238" descr="Image_23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7" name="Image_239" descr="Image_23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8" name="Image_240" descr="Image_24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99" name="Image_241" descr="Image_24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0" name="Image_242" descr="Image_24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1" name="Image_243" descr="Image_24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2" name="Image_244" descr="Image_24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3" name="Image_245" descr="Image_24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4" name="Image_246" descr="Image_24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5" name="Image_247" descr="Image_24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6" name="Image_248" descr="Image_24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07" name="Image_249" descr="Image_24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8" name="Image_251" descr="Image_25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9" name="Image_252" descr="Image_25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0" name="Image_253" descr="Image_25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1" name="Image_254" descr="Image_25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12" name="Image_255" descr="Image_25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3" name="Image_258" descr="Image_25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4" name="Image_259" descr="Image_25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5" name="Image_260" descr="Image_26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6" name="Image_261" descr="Image_26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7" name="Image_262" descr="Image_26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8" name="Image_263" descr="Image_26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9" name="Image_264" descr="Image_26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0" name="Image_265" descr="Image_26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1" name="Image_266" descr="Image_26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2" name="Image_267" descr="Image_26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3" name="Image_268" descr="Image_26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4" name="Image_269" descr="Image_26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25" name="Image_270" descr="Image_27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26" name="Image_271" descr="Image_27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27" name="Image_272" descr="Image_27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28" name="Image_274" descr="Image_27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29" name="Image_275" descr="Image_27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0" name="Image_276" descr="Image_27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1" name="Image_277" descr="Image_27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32" name="Image_278" descr="Image_27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3" name="Image_279" descr="Image_27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34" name="Image_280" descr="Image_28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35" name="Image_281" descr="Image_28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36" name="Image_282" descr="Image_28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37" name="Image_283" descr="Image_28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38" name="Image_284" descr="Image_28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9" name="Image_285" descr="Image_28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40" name="Image_286" descr="Image_28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1" name="Image_287" descr="Image_28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42" name="Image_288" descr="Image_28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43" name="Image_290" descr="Image_29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44" name="Image_292" descr="Image_29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45" name="Image_293" descr="Image_29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46" name="Image_294" descr="Image_29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47" name="Image_295" descr="Image_29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48" name="Image_296" descr="Image_29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49" name="Image_298" descr="Image_29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50" name="Image_300" descr="Image_300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51" name="Image_301" descr="Image_301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52" name="Image_302" descr="Image_30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53" name="Image_303" descr="Image_30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54" name="Image_304" descr="Image_30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55" name="Image_305" descr="Image_30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56" name="Image_306" descr="Image_30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57" name="Image_307" descr="Image_30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58" name="Image_308" descr="Image_30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59" name="Image_309" descr="Image_30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60" name="Image_310" descr="Image_31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61" name="Image_311" descr="Image_31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62" name="Image_312" descr="Image_31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63" name="Image_313" descr="Image_31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64" name="Image_314" descr="Image_31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65" name="Image_315" descr="Image_31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66" name="Image_316" descr="Image_31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67" name="Image_317" descr="Image_31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68" name="Image_318" descr="Image_31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69" name="Image_319" descr="Image_319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70" name="Image_320" descr="Image_320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71" name="Image_321" descr="Image_321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72" name="Image_322" descr="Image_322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73" name="Image_323" descr="Image_323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74" name="Image_324" descr="Image_324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75" name="Image_325" descr="Image_325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76" name="Image_326" descr="Image_326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77" name="Image_327" descr="Image_327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78" name="Image_328" descr="Image_328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79" name="Image_329" descr="Image_329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80" name="Image_330" descr="Image_330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81" name="Image_331" descr="Image_331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82" name="Image_332" descr="Image_332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83" name="Image_333" descr="Image_333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84" name="Image_334" descr="Image_334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85" name="Image_335" descr="Image_335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86" name="Image_336" descr="Image_336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87" name="Image_337" descr="Image_337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88" name="Image_338" descr="Image_338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89" name="Image_339" descr="Image_339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90" name="Image_340" descr="Image_340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91" name="Image_341" descr="Image_341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292" name="Image_342" descr="Image_342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293" name="Image_343" descr="Image_343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294" name="Image_344" descr="Image_344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295" name="Image_345" descr="Image_345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296" name="Image_346" descr="Image_346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297" name="Image_347" descr="Image_347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298" name="Image_348" descr="Image_348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299" name="Image_349" descr="Image_349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00" name="Image_350" descr="Image_35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1" name="Image_351" descr="Image_351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02" name="Image_352" descr="Image_352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03" name="Image_353" descr="Image_353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04" name="Image_354" descr="Image_35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05" name="Image_355" descr="Image_35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06" name="Image_356" descr="Image_35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07" name="Image_357" descr="Image_35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08" name="Image_358" descr="Image_35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09" name="Image_359" descr="Image_35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0" name="Image_360" descr="Image_36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1" name="Image_361" descr="Image_36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2" name="Image_362" descr="Image_362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3" name="Image_363" descr="Image_363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14" name="Image_364" descr="Image_364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15" name="Image_365" descr="Image_365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16" name="Image_366" descr="Image_366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17" name="Image_367" descr="Image_367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18" name="Image_368" descr="Image_36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19" name="Image_371" descr="Image_37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20" name="Image_372" descr="Image_37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21" name="Image_373" descr="Image_37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22" name="Image_374" descr="Image_37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23" name="Image_375" descr="Image_37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24" name="Image_376" descr="Image_37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25" name="Image_378" descr="Image_37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26" name="Image_379" descr="Image_37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27" name="Image_380" descr="Image_38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28" name="Image_381" descr="Image_38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29" name="Image_382" descr="Image_38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30" name="Image_383" descr="Image_38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31" name="Image_384" descr="Image_38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32" name="Image_385" descr="Image_38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33" name="Image_386" descr="Image_38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34" name="Image_387" descr="Image_38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35" name="Image_388" descr="Image_38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36" name="Image_389" descr="Image_38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37" name="Image_390" descr="Image_39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38" name="Image_391" descr="Image_39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39" name="Image_392" descr="Image_39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40" name="Image_403" descr="Image_40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41" name="Image_404" descr="Image_40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42" name="Image_405" descr="Image_40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43" name="Image_406" descr="Image_40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44" name="Image_407" descr="Image_40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45" name="Image_408" descr="Image_40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46" name="Image_409" descr="Image_40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47" name="Image_414" descr="Image_414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48" name="Image_415" descr="Image_415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49" name="Image_416" descr="Image_416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50" name="Image_417" descr="Image_417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51" name="Image_418" descr="Image_418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52" name="Image_419" descr="Image_419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53" name="Image_420" descr="Image_420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54" name="Image_421" descr="Image_421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55" name="Image_422" descr="Image_422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56" name="Image_423" descr="Image_423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57" name="Image_424" descr="Image_424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58" name="Image_426" descr="Image_42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59" name="Image_427" descr="Image_42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884146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J6*11826.15</f>
        <v>0</v>
      </c>
      <c r="L6" s="5"/>
    </row>
    <row r="7" spans="1:12" customHeight="1" ht="105" outlineLevel="5">
      <c r="A7" s="1"/>
      <c r="B7" s="1">
        <v>884147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J7*15387.96</f>
        <v>0</v>
      </c>
      <c r="L7" s="5"/>
    </row>
    <row r="8" spans="1:12" customHeight="1" ht="105" outlineLevel="5">
      <c r="A8" s="1"/>
      <c r="B8" s="1">
        <v>884149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J8*17096.10</f>
        <v>0</v>
      </c>
      <c r="L8" s="5"/>
    </row>
    <row r="9" spans="1:12" customHeight="1" ht="105" outlineLevel="5">
      <c r="A9" s="1"/>
      <c r="B9" s="1">
        <v>886000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18</v>
      </c>
      <c r="K9" s="2" t="str">
        <f>J9*14281.05</f>
        <v>0</v>
      </c>
      <c r="L9" s="5"/>
    </row>
    <row r="10" spans="1:12" outlineLevel="5">
      <c r="A10" s="1"/>
      <c r="B10" s="1">
        <v>955741</v>
      </c>
      <c r="C10" s="1" t="s">
        <v>32</v>
      </c>
      <c r="D10" s="1" t="s">
        <v>33</v>
      </c>
      <c r="E10" s="2" t="s">
        <v>34</v>
      </c>
      <c r="F10" s="2" t="s">
        <v>17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J10*11826.15</f>
        <v>0</v>
      </c>
      <c r="L10" s="5"/>
    </row>
    <row r="11" spans="1:12" outlineLevel="5">
      <c r="A11" s="1"/>
      <c r="B11" s="1">
        <v>955830</v>
      </c>
      <c r="C11" s="1" t="s">
        <v>35</v>
      </c>
      <c r="D11" s="1" t="s">
        <v>36</v>
      </c>
      <c r="E11" s="2" t="s">
        <v>37</v>
      </c>
      <c r="F11" s="2" t="s">
        <v>22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J11*15387.96</f>
        <v>0</v>
      </c>
      <c r="L11" s="5"/>
    </row>
    <row r="12" spans="1:12" outlineLevel="3">
      <c r="A12" s="9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819056</v>
      </c>
      <c r="C13" s="1" t="s">
        <v>39</v>
      </c>
      <c r="D13" s="1" t="s">
        <v>40</v>
      </c>
      <c r="E13" s="2" t="s">
        <v>41</v>
      </c>
      <c r="F13" s="2" t="s">
        <v>42</v>
      </c>
      <c r="G13" s="2">
        <v>9</v>
      </c>
      <c r="H13" s="2">
        <v>0</v>
      </c>
      <c r="I13" s="1">
        <v>0</v>
      </c>
      <c r="J13" s="3" t="s">
        <v>18</v>
      </c>
      <c r="K13" s="2" t="str">
        <f>J13*8658.30</f>
        <v>0</v>
      </c>
      <c r="L13" s="5"/>
    </row>
    <row r="14" spans="1:12" customHeight="1" ht="105" outlineLevel="5">
      <c r="A14" s="1"/>
      <c r="B14" s="1">
        <v>819059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3</v>
      </c>
      <c r="H14" s="2">
        <v>0</v>
      </c>
      <c r="I14" s="1">
        <v>0</v>
      </c>
      <c r="J14" s="3" t="s">
        <v>18</v>
      </c>
      <c r="K14" s="2" t="str">
        <f>J14*10733.94</f>
        <v>0</v>
      </c>
      <c r="L14" s="5"/>
    </row>
    <row r="15" spans="1:12" customHeight="1" ht="105" outlineLevel="5">
      <c r="A15" s="1"/>
      <c r="B15" s="1">
        <v>819060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J15*14720.58</f>
        <v>0</v>
      </c>
      <c r="L15" s="5"/>
    </row>
    <row r="16" spans="1:12" customHeight="1" ht="105" outlineLevel="5">
      <c r="A16" s="1"/>
      <c r="B16" s="1">
        <v>819061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3</v>
      </c>
      <c r="H16" s="2">
        <v>0</v>
      </c>
      <c r="I16" s="1">
        <v>0</v>
      </c>
      <c r="J16" s="3" t="s">
        <v>18</v>
      </c>
      <c r="K16" s="2" t="str">
        <f>J16*18698.40</f>
        <v>0</v>
      </c>
      <c r="L16" s="5"/>
    </row>
    <row r="17" spans="1:12" customHeight="1" ht="105" outlineLevel="5">
      <c r="A17" s="1"/>
      <c r="B17" s="1">
        <v>819062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J17*9840.18</f>
        <v>0</v>
      </c>
      <c r="L17" s="5"/>
    </row>
    <row r="18" spans="1:12" customHeight="1" ht="105" outlineLevel="5">
      <c r="A18" s="1"/>
      <c r="B18" s="1">
        <v>825204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J18*10516.38</f>
        <v>0</v>
      </c>
      <c r="L18" s="5"/>
    </row>
    <row r="19" spans="1:12" customHeight="1" ht="105" outlineLevel="5">
      <c r="A19" s="1"/>
      <c r="B19" s="1">
        <v>825205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6</v>
      </c>
      <c r="H19" s="2">
        <v>0</v>
      </c>
      <c r="I19" s="1">
        <v>0</v>
      </c>
      <c r="J19" s="3" t="s">
        <v>18</v>
      </c>
      <c r="K19" s="2" t="str">
        <f>J19*10516.38</f>
        <v>0</v>
      </c>
      <c r="L19" s="5"/>
    </row>
    <row r="20" spans="1:12" customHeight="1" ht="105" outlineLevel="5">
      <c r="A20" s="1"/>
      <c r="B20" s="1">
        <v>886070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9</v>
      </c>
      <c r="H20" s="2">
        <v>0</v>
      </c>
      <c r="I20" s="1">
        <v>0</v>
      </c>
      <c r="J20" s="3" t="s">
        <v>18</v>
      </c>
      <c r="K20" s="2" t="str">
        <f>J20*12049.59</f>
        <v>0</v>
      </c>
      <c r="L20" s="5"/>
    </row>
    <row r="21" spans="1:12" customHeight="1" ht="105" outlineLevel="5">
      <c r="A21" s="1"/>
      <c r="B21" s="1">
        <v>885846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5</v>
      </c>
      <c r="H21" s="2">
        <v>0</v>
      </c>
      <c r="I21" s="1">
        <v>0</v>
      </c>
      <c r="J21" s="3" t="s">
        <v>18</v>
      </c>
      <c r="K21" s="2" t="str">
        <f>J21*12333.30</f>
        <v>0</v>
      </c>
      <c r="L21" s="5"/>
    </row>
    <row r="22" spans="1:12" customHeight="1" ht="105" outlineLevel="5">
      <c r="A22" s="1"/>
      <c r="B22" s="1">
        <v>955742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8</v>
      </c>
      <c r="H22" s="2">
        <v>0</v>
      </c>
      <c r="I22" s="1">
        <v>0</v>
      </c>
      <c r="J22" s="3" t="s">
        <v>18</v>
      </c>
      <c r="K22" s="2" t="str">
        <f>J22*23644.95</f>
        <v>0</v>
      </c>
      <c r="L22" s="5"/>
    </row>
    <row r="23" spans="1:12" outlineLevel="3">
      <c r="A23" s="9" t="s">
        <v>78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819063</v>
      </c>
      <c r="C24" s="1" t="s">
        <v>79</v>
      </c>
      <c r="D24" s="1" t="s">
        <v>80</v>
      </c>
      <c r="E24" s="2" t="s">
        <v>81</v>
      </c>
      <c r="F24" s="2" t="s">
        <v>82</v>
      </c>
      <c r="G24" s="2">
        <v>3</v>
      </c>
      <c r="H24" s="2">
        <v>0</v>
      </c>
      <c r="I24" s="1">
        <v>0</v>
      </c>
      <c r="J24" s="3" t="s">
        <v>18</v>
      </c>
      <c r="K24" s="2" t="str">
        <f>J24*862.89</f>
        <v>0</v>
      </c>
      <c r="L24" s="5"/>
    </row>
    <row r="25" spans="1:12" customHeight="1" ht="105" outlineLevel="5">
      <c r="A25" s="1"/>
      <c r="B25" s="1">
        <v>829305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31</v>
      </c>
      <c r="H25" s="2">
        <v>0</v>
      </c>
      <c r="I25" s="1">
        <v>0</v>
      </c>
      <c r="J25" s="3" t="s">
        <v>18</v>
      </c>
      <c r="K25" s="2" t="str">
        <f>J25*514.50</f>
        <v>0</v>
      </c>
      <c r="L25" s="5"/>
    </row>
    <row r="26" spans="1:12" customHeight="1" ht="105" outlineLevel="5">
      <c r="A26" s="1"/>
      <c r="B26" s="1">
        <v>885006</v>
      </c>
      <c r="C26" s="1" t="s">
        <v>87</v>
      </c>
      <c r="D26" s="1" t="s">
        <v>88</v>
      </c>
      <c r="E26" s="2" t="s">
        <v>89</v>
      </c>
      <c r="F26" s="2" t="s">
        <v>90</v>
      </c>
      <c r="G26" s="2">
        <v>5</v>
      </c>
      <c r="H26" s="2">
        <v>0</v>
      </c>
      <c r="I26" s="1">
        <v>0</v>
      </c>
      <c r="J26" s="3" t="s">
        <v>18</v>
      </c>
      <c r="K26" s="2" t="str">
        <f>J26*1259.79</f>
        <v>0</v>
      </c>
      <c r="L26" s="5"/>
    </row>
    <row r="27" spans="1:12" outlineLevel="5">
      <c r="A27" s="1"/>
      <c r="B27" s="1">
        <v>955778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31</v>
      </c>
      <c r="H27" s="2">
        <v>0</v>
      </c>
      <c r="I27" s="1">
        <v>0</v>
      </c>
      <c r="J27" s="3" t="s">
        <v>18</v>
      </c>
      <c r="K27" s="2" t="str">
        <f>J27*67.62</f>
        <v>0</v>
      </c>
      <c r="L27" s="5"/>
    </row>
    <row r="28" spans="1:12" outlineLevel="2">
      <c r="A28" s="8" t="s">
        <v>95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819044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0</v>
      </c>
      <c r="H29" s="2">
        <v>2</v>
      </c>
      <c r="I29" s="1">
        <v>0</v>
      </c>
      <c r="J29" s="3" t="s">
        <v>18</v>
      </c>
      <c r="K29" s="2" t="str">
        <f>J29*43409.00</f>
        <v>0</v>
      </c>
      <c r="L29" s="5"/>
    </row>
    <row r="30" spans="1:12" customHeight="1" ht="105" outlineLevel="4">
      <c r="A30" s="1"/>
      <c r="B30" s="1">
        <v>819045</v>
      </c>
      <c r="C30" s="1" t="s">
        <v>100</v>
      </c>
      <c r="D30" s="1" t="s">
        <v>101</v>
      </c>
      <c r="E30" s="2" t="s">
        <v>102</v>
      </c>
      <c r="F30" s="2" t="s">
        <v>103</v>
      </c>
      <c r="G30" s="2">
        <v>0</v>
      </c>
      <c r="H30" s="2">
        <v>1</v>
      </c>
      <c r="I30" s="1">
        <v>0</v>
      </c>
      <c r="J30" s="3" t="s">
        <v>18</v>
      </c>
      <c r="K30" s="2" t="str">
        <f>J30*5216.00</f>
        <v>0</v>
      </c>
      <c r="L30" s="5"/>
    </row>
    <row r="31" spans="1:12" customHeight="1" ht="105" outlineLevel="4">
      <c r="A31" s="1"/>
      <c r="B31" s="1">
        <v>819046</v>
      </c>
      <c r="C31" s="1" t="s">
        <v>104</v>
      </c>
      <c r="D31" s="1" t="s">
        <v>105</v>
      </c>
      <c r="E31" s="2" t="s">
        <v>106</v>
      </c>
      <c r="F31" s="2" t="s">
        <v>107</v>
      </c>
      <c r="G31" s="2">
        <v>0</v>
      </c>
      <c r="H31" s="2">
        <v>5</v>
      </c>
      <c r="I31" s="1">
        <v>0</v>
      </c>
      <c r="J31" s="3" t="s">
        <v>18</v>
      </c>
      <c r="K31" s="2" t="str">
        <f>J31*46022.00</f>
        <v>0</v>
      </c>
      <c r="L31" s="5"/>
    </row>
    <row r="32" spans="1:12" customHeight="1" ht="105" outlineLevel="4">
      <c r="A32" s="1"/>
      <c r="B32" s="1">
        <v>819047</v>
      </c>
      <c r="C32" s="1" t="s">
        <v>108</v>
      </c>
      <c r="D32" s="1" t="s">
        <v>109</v>
      </c>
      <c r="E32" s="2" t="s">
        <v>110</v>
      </c>
      <c r="F32" s="2" t="s">
        <v>111</v>
      </c>
      <c r="G32" s="2">
        <v>0</v>
      </c>
      <c r="H32" s="2">
        <v>10</v>
      </c>
      <c r="I32" s="1">
        <v>0</v>
      </c>
      <c r="J32" s="3" t="s">
        <v>18</v>
      </c>
      <c r="K32" s="2" t="str">
        <f>J32*57432.00</f>
        <v>0</v>
      </c>
      <c r="L32" s="5"/>
    </row>
    <row r="33" spans="1:12" customHeight="1" ht="105" outlineLevel="4">
      <c r="A33" s="1"/>
      <c r="B33" s="1">
        <v>819048</v>
      </c>
      <c r="C33" s="1" t="s">
        <v>112</v>
      </c>
      <c r="D33" s="1" t="s">
        <v>113</v>
      </c>
      <c r="E33" s="2" t="s">
        <v>114</v>
      </c>
      <c r="F33" s="2" t="s">
        <v>115</v>
      </c>
      <c r="G33" s="2">
        <v>0</v>
      </c>
      <c r="H33" s="2">
        <v>4</v>
      </c>
      <c r="I33" s="1">
        <v>0</v>
      </c>
      <c r="J33" s="3" t="s">
        <v>18</v>
      </c>
      <c r="K33" s="2" t="str">
        <f>J33*73160.00</f>
        <v>0</v>
      </c>
      <c r="L33" s="5"/>
    </row>
    <row r="34" spans="1:12" customHeight="1" ht="105" outlineLevel="4">
      <c r="A34" s="1"/>
      <c r="B34" s="1">
        <v>819049</v>
      </c>
      <c r="C34" s="1" t="s">
        <v>116</v>
      </c>
      <c r="D34" s="1" t="s">
        <v>117</v>
      </c>
      <c r="E34" s="2" t="s">
        <v>118</v>
      </c>
      <c r="F34" s="2" t="s">
        <v>119</v>
      </c>
      <c r="G34" s="2">
        <v>0</v>
      </c>
      <c r="H34" s="2">
        <v>3</v>
      </c>
      <c r="I34" s="1">
        <v>0</v>
      </c>
      <c r="J34" s="3" t="s">
        <v>18</v>
      </c>
      <c r="K34" s="2" t="str">
        <f>J34*71544.00</f>
        <v>0</v>
      </c>
      <c r="L34" s="5"/>
    </row>
    <row r="35" spans="1:12" customHeight="1" ht="105" outlineLevel="4">
      <c r="A35" s="1"/>
      <c r="B35" s="1">
        <v>819050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0</v>
      </c>
      <c r="H35" s="2">
        <v>8</v>
      </c>
      <c r="I35" s="1">
        <v>0</v>
      </c>
      <c r="J35" s="3" t="s">
        <v>18</v>
      </c>
      <c r="K35" s="2" t="str">
        <f>J35*33727.00</f>
        <v>0</v>
      </c>
      <c r="L35" s="5"/>
    </row>
    <row r="36" spans="1:12" customHeight="1" ht="105" outlineLevel="4">
      <c r="A36" s="1"/>
      <c r="B36" s="1">
        <v>819051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0</v>
      </c>
      <c r="H36" s="2">
        <v>8</v>
      </c>
      <c r="I36" s="1">
        <v>0</v>
      </c>
      <c r="J36" s="3" t="s">
        <v>18</v>
      </c>
      <c r="K36" s="2" t="str">
        <f>J36*17235.00</f>
        <v>0</v>
      </c>
      <c r="L36" s="5"/>
    </row>
    <row r="37" spans="1:12" customHeight="1" ht="105" outlineLevel="4">
      <c r="A37" s="1"/>
      <c r="B37" s="1">
        <v>819052</v>
      </c>
      <c r="C37" s="1" t="s">
        <v>128</v>
      </c>
      <c r="D37" s="1" t="s">
        <v>129</v>
      </c>
      <c r="E37" s="2" t="s">
        <v>130</v>
      </c>
      <c r="F37" s="2" t="s">
        <v>131</v>
      </c>
      <c r="G37" s="2">
        <v>0</v>
      </c>
      <c r="H37" s="2">
        <v>7</v>
      </c>
      <c r="I37" s="1">
        <v>0</v>
      </c>
      <c r="J37" s="3" t="s">
        <v>18</v>
      </c>
      <c r="K37" s="2" t="str">
        <f>J37*26031.00</f>
        <v>0</v>
      </c>
      <c r="L37" s="5"/>
    </row>
    <row r="38" spans="1:12" customHeight="1" ht="105" outlineLevel="4">
      <c r="A38" s="1"/>
      <c r="B38" s="1">
        <v>819390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J38*3311.00</f>
        <v>0</v>
      </c>
      <c r="L38" s="5"/>
    </row>
    <row r="39" spans="1:12" customHeight="1" ht="105" outlineLevel="4">
      <c r="A39" s="1"/>
      <c r="B39" s="1">
        <v>956395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 t="s">
        <v>31</v>
      </c>
      <c r="I39" s="1">
        <v>0</v>
      </c>
      <c r="J39" s="3" t="s">
        <v>18</v>
      </c>
      <c r="K39" s="2" t="str">
        <f>J39*14902.00</f>
        <v>0</v>
      </c>
      <c r="L39" s="5"/>
    </row>
    <row r="40" spans="1:12" customHeight="1" ht="105" outlineLevel="4">
      <c r="A40" s="1"/>
      <c r="B40" s="1">
        <v>956396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0</v>
      </c>
      <c r="H40" s="2">
        <v>10</v>
      </c>
      <c r="I40" s="1">
        <v>0</v>
      </c>
      <c r="J40" s="3" t="s">
        <v>18</v>
      </c>
      <c r="K40" s="2" t="str">
        <f>J40*19369.00</f>
        <v>0</v>
      </c>
      <c r="L40" s="5"/>
    </row>
    <row r="41" spans="1:12" customHeight="1" ht="105" outlineLevel="4">
      <c r="A41" s="1"/>
      <c r="B41" s="1">
        <v>819053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J41*0.00</f>
        <v>0</v>
      </c>
      <c r="L41" s="5"/>
    </row>
    <row r="42" spans="1:12" customHeight="1" ht="105" outlineLevel="4">
      <c r="A42" s="1"/>
      <c r="B42" s="1">
        <v>819054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J42*17274.00</f>
        <v>0</v>
      </c>
      <c r="L42" s="5"/>
    </row>
    <row r="43" spans="1:12" customHeight="1" ht="105" outlineLevel="4">
      <c r="A43" s="1"/>
      <c r="B43" s="1">
        <v>819055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 t="s">
        <v>156</v>
      </c>
      <c r="I43" s="1">
        <v>0</v>
      </c>
      <c r="J43" s="3" t="s">
        <v>18</v>
      </c>
      <c r="K43" s="2" t="str">
        <f>J43*507.00</f>
        <v>0</v>
      </c>
      <c r="L43" s="5"/>
    </row>
    <row r="44" spans="1:12" outlineLevel="2">
      <c r="A44" s="8" t="s">
        <v>157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890082</v>
      </c>
      <c r="C45" s="1" t="s">
        <v>158</v>
      </c>
      <c r="D45" s="1" t="s">
        <v>159</v>
      </c>
      <c r="E45" s="2" t="s">
        <v>160</v>
      </c>
      <c r="F45" s="2" t="s">
        <v>161</v>
      </c>
      <c r="G45" s="2">
        <v>0</v>
      </c>
      <c r="H45" s="2">
        <v>1</v>
      </c>
      <c r="I45" s="1">
        <v>0</v>
      </c>
      <c r="J45" s="3" t="s">
        <v>18</v>
      </c>
      <c r="K45" s="2" t="str">
        <f>J45*32995.00</f>
        <v>0</v>
      </c>
      <c r="L45" s="5"/>
    </row>
    <row r="46" spans="1:12" customHeight="1" ht="105" outlineLevel="4">
      <c r="A46" s="1"/>
      <c r="B46" s="1">
        <v>890083</v>
      </c>
      <c r="C46" s="1" t="s">
        <v>162</v>
      </c>
      <c r="D46" s="1" t="s">
        <v>163</v>
      </c>
      <c r="E46" s="2" t="s">
        <v>164</v>
      </c>
      <c r="F46" s="2" t="s">
        <v>165</v>
      </c>
      <c r="G46" s="2">
        <v>0</v>
      </c>
      <c r="H46" s="2">
        <v>1</v>
      </c>
      <c r="I46" s="1">
        <v>0</v>
      </c>
      <c r="J46" s="3" t="s">
        <v>18</v>
      </c>
      <c r="K46" s="2" t="str">
        <f>J46*45181.00</f>
        <v>0</v>
      </c>
      <c r="L46" s="5"/>
    </row>
    <row r="47" spans="1:12" customHeight="1" ht="105" outlineLevel="4">
      <c r="A47" s="1"/>
      <c r="B47" s="1">
        <v>890084</v>
      </c>
      <c r="C47" s="1" t="s">
        <v>166</v>
      </c>
      <c r="D47" s="1" t="s">
        <v>167</v>
      </c>
      <c r="E47" s="2" t="s">
        <v>168</v>
      </c>
      <c r="F47" s="2" t="s">
        <v>169</v>
      </c>
      <c r="G47" s="2">
        <v>0</v>
      </c>
      <c r="H47" s="2">
        <v>1</v>
      </c>
      <c r="I47" s="1">
        <v>0</v>
      </c>
      <c r="J47" s="3" t="s">
        <v>18</v>
      </c>
      <c r="K47" s="2" t="str">
        <f>J47*57398.00</f>
        <v>0</v>
      </c>
      <c r="L47" s="5"/>
    </row>
    <row r="48" spans="1:12" customHeight="1" ht="105" outlineLevel="4">
      <c r="A48" s="1"/>
      <c r="B48" s="1">
        <v>890085</v>
      </c>
      <c r="C48" s="1" t="s">
        <v>170</v>
      </c>
      <c r="D48" s="1" t="s">
        <v>171</v>
      </c>
      <c r="E48" s="2" t="s">
        <v>172</v>
      </c>
      <c r="F48" s="2" t="s">
        <v>173</v>
      </c>
      <c r="G48" s="2">
        <v>0</v>
      </c>
      <c r="H48" s="2">
        <v>0</v>
      </c>
      <c r="I48" s="1">
        <v>0</v>
      </c>
      <c r="J48" s="3" t="s">
        <v>18</v>
      </c>
      <c r="K48" s="2" t="str">
        <f>J48*6663.00</f>
        <v>0</v>
      </c>
      <c r="L48" s="5"/>
    </row>
    <row r="49" spans="1:12" customHeight="1" ht="105" outlineLevel="4">
      <c r="A49" s="1"/>
      <c r="B49" s="1">
        <v>890086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0</v>
      </c>
      <c r="H49" s="2">
        <v>1</v>
      </c>
      <c r="I49" s="1">
        <v>0</v>
      </c>
      <c r="J49" s="3" t="s">
        <v>18</v>
      </c>
      <c r="K49" s="2" t="str">
        <f>J49*14557.00</f>
        <v>0</v>
      </c>
      <c r="L49" s="5"/>
    </row>
    <row r="50" spans="1:12" customHeight="1" ht="105" outlineLevel="4">
      <c r="A50" s="1"/>
      <c r="B50" s="1">
        <v>890087</v>
      </c>
      <c r="C50" s="1" t="s">
        <v>178</v>
      </c>
      <c r="D50" s="1" t="s">
        <v>179</v>
      </c>
      <c r="E50" s="2" t="s">
        <v>180</v>
      </c>
      <c r="F50" s="2" t="s">
        <v>181</v>
      </c>
      <c r="G50" s="2">
        <v>0</v>
      </c>
      <c r="H50" s="2">
        <v>2</v>
      </c>
      <c r="I50" s="1">
        <v>0</v>
      </c>
      <c r="J50" s="3" t="s">
        <v>18</v>
      </c>
      <c r="K50" s="2" t="str">
        <f>J50*40642.00</f>
        <v>0</v>
      </c>
      <c r="L50" s="5"/>
    </row>
    <row r="51" spans="1:12" customHeight="1" ht="105" outlineLevel="4">
      <c r="A51" s="1"/>
      <c r="B51" s="1">
        <v>890088</v>
      </c>
      <c r="C51" s="1" t="s">
        <v>182</v>
      </c>
      <c r="D51" s="1" t="s">
        <v>183</v>
      </c>
      <c r="E51" s="2" t="s">
        <v>184</v>
      </c>
      <c r="F51" s="2" t="s">
        <v>185</v>
      </c>
      <c r="G51" s="2">
        <v>0</v>
      </c>
      <c r="H51" s="2">
        <v>0</v>
      </c>
      <c r="I51" s="1">
        <v>0</v>
      </c>
      <c r="J51" s="3" t="s">
        <v>18</v>
      </c>
      <c r="K51" s="2" t="str">
        <f>J51*40825.00</f>
        <v>0</v>
      </c>
      <c r="L51" s="5"/>
    </row>
    <row r="52" spans="1:12" customHeight="1" ht="105" outlineLevel="4">
      <c r="A52" s="1"/>
      <c r="B52" s="1">
        <v>890089</v>
      </c>
      <c r="C52" s="1" t="s">
        <v>186</v>
      </c>
      <c r="D52" s="1" t="s">
        <v>187</v>
      </c>
      <c r="E52" s="2" t="s">
        <v>188</v>
      </c>
      <c r="F52" s="2" t="s">
        <v>189</v>
      </c>
      <c r="G52" s="2">
        <v>0</v>
      </c>
      <c r="H52" s="2">
        <v>0</v>
      </c>
      <c r="I52" s="1">
        <v>0</v>
      </c>
      <c r="J52" s="3" t="s">
        <v>18</v>
      </c>
      <c r="K52" s="2" t="str">
        <f>J52*19498.00</f>
        <v>0</v>
      </c>
      <c r="L52" s="5"/>
    </row>
    <row r="53" spans="1:12" customHeight="1" ht="105" outlineLevel="4">
      <c r="A53" s="1"/>
      <c r="B53" s="1">
        <v>890090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0</v>
      </c>
      <c r="H53" s="2">
        <v>0</v>
      </c>
      <c r="I53" s="1">
        <v>0</v>
      </c>
      <c r="J53" s="3" t="s">
        <v>18</v>
      </c>
      <c r="K53" s="2" t="str">
        <f>J53*28924.00</f>
        <v>0</v>
      </c>
      <c r="L53" s="5"/>
    </row>
    <row r="54" spans="1:12" customHeight="1" ht="105" outlineLevel="4">
      <c r="A54" s="1"/>
      <c r="B54" s="1">
        <v>890125</v>
      </c>
      <c r="C54" s="1" t="s">
        <v>194</v>
      </c>
      <c r="D54" s="1" t="s">
        <v>195</v>
      </c>
      <c r="E54" s="2" t="s">
        <v>196</v>
      </c>
      <c r="F54" s="2" t="s">
        <v>173</v>
      </c>
      <c r="G54" s="2">
        <v>0</v>
      </c>
      <c r="H54" s="2">
        <v>1</v>
      </c>
      <c r="I54" s="1">
        <v>0</v>
      </c>
      <c r="J54" s="3" t="s">
        <v>18</v>
      </c>
      <c r="K54" s="2" t="str">
        <f>J54*6663.00</f>
        <v>0</v>
      </c>
      <c r="L54" s="5"/>
    </row>
    <row r="55" spans="1:12" outlineLevel="4">
      <c r="A55" s="1"/>
      <c r="B55" s="1">
        <v>956799</v>
      </c>
      <c r="C55" s="1" t="s">
        <v>197</v>
      </c>
      <c r="D55" s="1" t="s">
        <v>198</v>
      </c>
      <c r="E55" s="2" t="s">
        <v>199</v>
      </c>
      <c r="F55" s="2" t="s">
        <v>200</v>
      </c>
      <c r="G55" s="2">
        <v>0</v>
      </c>
      <c r="H55" s="2">
        <v>0</v>
      </c>
      <c r="I55" s="1">
        <v>0</v>
      </c>
      <c r="J55" s="3" t="s">
        <v>18</v>
      </c>
      <c r="K55" s="2" t="str">
        <f>J55*36575.00</f>
        <v>0</v>
      </c>
      <c r="L55" s="5"/>
    </row>
    <row r="56" spans="1:12" outlineLevel="2">
      <c r="A56" s="8" t="s">
        <v>201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outlineLevel="4">
      <c r="A57" s="1"/>
      <c r="B57" s="1">
        <v>955831</v>
      </c>
      <c r="C57" s="1" t="s">
        <v>202</v>
      </c>
      <c r="D57" s="1" t="s">
        <v>203</v>
      </c>
      <c r="E57" s="2" t="s">
        <v>204</v>
      </c>
      <c r="F57" s="2" t="s">
        <v>205</v>
      </c>
      <c r="G57" s="2">
        <v>0</v>
      </c>
      <c r="H57" s="2">
        <v>0</v>
      </c>
      <c r="I57" s="1">
        <v>0</v>
      </c>
      <c r="J57" s="3" t="s">
        <v>18</v>
      </c>
      <c r="K57" s="2" t="str">
        <f>J57*6785.52</f>
        <v>0</v>
      </c>
      <c r="L57" s="5"/>
    </row>
    <row r="58" spans="1:12" outlineLevel="4">
      <c r="A58" s="1"/>
      <c r="B58" s="1">
        <v>955832</v>
      </c>
      <c r="C58" s="1" t="s">
        <v>206</v>
      </c>
      <c r="D58" s="1" t="s">
        <v>207</v>
      </c>
      <c r="E58" s="2" t="s">
        <v>208</v>
      </c>
      <c r="F58" s="2" t="s">
        <v>209</v>
      </c>
      <c r="G58" s="2">
        <v>1</v>
      </c>
      <c r="H58" s="2">
        <v>0</v>
      </c>
      <c r="I58" s="1">
        <v>0</v>
      </c>
      <c r="J58" s="3" t="s">
        <v>18</v>
      </c>
      <c r="K58" s="2" t="str">
        <f>J58*11942.28</f>
        <v>0</v>
      </c>
      <c r="L58" s="5"/>
    </row>
    <row r="59" spans="1:12" outlineLevel="4">
      <c r="A59" s="1"/>
      <c r="B59" s="1">
        <v>955833</v>
      </c>
      <c r="C59" s="1" t="s">
        <v>210</v>
      </c>
      <c r="D59" s="1" t="s">
        <v>211</v>
      </c>
      <c r="E59" s="2" t="s">
        <v>212</v>
      </c>
      <c r="F59" s="2" t="s">
        <v>213</v>
      </c>
      <c r="G59" s="2">
        <v>1</v>
      </c>
      <c r="H59" s="2">
        <v>0</v>
      </c>
      <c r="I59" s="1">
        <v>0</v>
      </c>
      <c r="J59" s="3" t="s">
        <v>18</v>
      </c>
      <c r="K59" s="2" t="str">
        <f>J59*8487.78</f>
        <v>0</v>
      </c>
      <c r="L59" s="5"/>
    </row>
    <row r="60" spans="1:12" outlineLevel="4">
      <c r="A60" s="1"/>
      <c r="B60" s="1">
        <v>955834</v>
      </c>
      <c r="C60" s="1" t="s">
        <v>214</v>
      </c>
      <c r="D60" s="1" t="s">
        <v>215</v>
      </c>
      <c r="E60" s="2" t="s">
        <v>216</v>
      </c>
      <c r="F60" s="2" t="s">
        <v>217</v>
      </c>
      <c r="G60" s="2">
        <v>0</v>
      </c>
      <c r="H60" s="2">
        <v>0</v>
      </c>
      <c r="I60" s="1">
        <v>0</v>
      </c>
      <c r="J60" s="3" t="s">
        <v>18</v>
      </c>
      <c r="K60" s="2" t="str">
        <f>J60*24002.16</f>
        <v>0</v>
      </c>
      <c r="L60" s="5"/>
    </row>
    <row r="61" spans="1:12" outlineLevel="4">
      <c r="A61" s="1"/>
      <c r="B61" s="1">
        <v>955835</v>
      </c>
      <c r="C61" s="1" t="s">
        <v>218</v>
      </c>
      <c r="D61" s="1" t="s">
        <v>219</v>
      </c>
      <c r="E61" s="2" t="s">
        <v>220</v>
      </c>
      <c r="F61" s="2" t="s">
        <v>221</v>
      </c>
      <c r="G61" s="2">
        <v>0</v>
      </c>
      <c r="H61" s="2">
        <v>0</v>
      </c>
      <c r="I61" s="1">
        <v>0</v>
      </c>
      <c r="J61" s="3" t="s">
        <v>18</v>
      </c>
      <c r="K61" s="2" t="str">
        <f>J61*33005.91</f>
        <v>0</v>
      </c>
      <c r="L61" s="5"/>
    </row>
    <row r="62" spans="1:12" outlineLevel="4">
      <c r="A62" s="1"/>
      <c r="B62" s="1">
        <v>955836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0</v>
      </c>
      <c r="H62" s="2">
        <v>0</v>
      </c>
      <c r="I62" s="1">
        <v>0</v>
      </c>
      <c r="J62" s="3" t="s">
        <v>18</v>
      </c>
      <c r="K62" s="2" t="str">
        <f>J62*42189.00</f>
        <v>0</v>
      </c>
      <c r="L62" s="5"/>
    </row>
    <row r="63" spans="1:12" outlineLevel="1">
      <c r="A63" s="7" t="s">
        <v>226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227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825206</v>
      </c>
      <c r="C65" s="1" t="s">
        <v>228</v>
      </c>
      <c r="D65" s="1" t="s">
        <v>229</v>
      </c>
      <c r="E65" s="2" t="s">
        <v>230</v>
      </c>
      <c r="F65" s="2" t="s">
        <v>231</v>
      </c>
      <c r="G65" s="2">
        <v>9</v>
      </c>
      <c r="H65" s="2">
        <v>0</v>
      </c>
      <c r="I65" s="1">
        <v>0</v>
      </c>
      <c r="J65" s="3" t="s">
        <v>18</v>
      </c>
      <c r="K65" s="2" t="str">
        <f>J65*2015.37</f>
        <v>0</v>
      </c>
      <c r="L65" s="5"/>
    </row>
    <row r="66" spans="1:12" customHeight="1" ht="105" outlineLevel="4">
      <c r="A66" s="1"/>
      <c r="B66" s="1">
        <v>825207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10</v>
      </c>
      <c r="H66" s="2">
        <v>0</v>
      </c>
      <c r="I66" s="1">
        <v>0</v>
      </c>
      <c r="J66" s="3" t="s">
        <v>18</v>
      </c>
      <c r="K66" s="2" t="str">
        <f>J66*1302.42</f>
        <v>0</v>
      </c>
      <c r="L66" s="5"/>
    </row>
    <row r="67" spans="1:12" customHeight="1" ht="105" outlineLevel="4">
      <c r="A67" s="1"/>
      <c r="B67" s="1">
        <v>825208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240</v>
      </c>
      <c r="H67" s="2">
        <v>0</v>
      </c>
      <c r="I67" s="1">
        <v>0</v>
      </c>
      <c r="J67" s="3" t="s">
        <v>18</v>
      </c>
      <c r="K67" s="2" t="str">
        <f>J67*1658.16</f>
        <v>0</v>
      </c>
      <c r="L67" s="5"/>
    </row>
    <row r="68" spans="1:12" customHeight="1" ht="105" outlineLevel="4">
      <c r="A68" s="1"/>
      <c r="B68" s="1">
        <v>825209</v>
      </c>
      <c r="C68" s="1" t="s">
        <v>241</v>
      </c>
      <c r="D68" s="1" t="s">
        <v>242</v>
      </c>
      <c r="E68" s="2" t="s">
        <v>243</v>
      </c>
      <c r="F68" s="2" t="s">
        <v>244</v>
      </c>
      <c r="G68" s="2">
        <v>10</v>
      </c>
      <c r="H68" s="2">
        <v>0</v>
      </c>
      <c r="I68" s="1">
        <v>0</v>
      </c>
      <c r="J68" s="3" t="s">
        <v>18</v>
      </c>
      <c r="K68" s="2" t="str">
        <f>J68*1841.91</f>
        <v>0</v>
      </c>
      <c r="L68" s="5"/>
    </row>
    <row r="69" spans="1:12" customHeight="1" ht="105" outlineLevel="4">
      <c r="A69" s="1"/>
      <c r="B69" s="1">
        <v>825210</v>
      </c>
      <c r="C69" s="1" t="s">
        <v>245</v>
      </c>
      <c r="D69" s="1" t="s">
        <v>246</v>
      </c>
      <c r="E69" s="2" t="s">
        <v>247</v>
      </c>
      <c r="F69" s="2" t="s">
        <v>248</v>
      </c>
      <c r="G69" s="2">
        <v>4</v>
      </c>
      <c r="H69" s="2">
        <v>0</v>
      </c>
      <c r="I69" s="1">
        <v>0</v>
      </c>
      <c r="J69" s="3" t="s">
        <v>18</v>
      </c>
      <c r="K69" s="2" t="str">
        <f>J69*4170.39</f>
        <v>0</v>
      </c>
      <c r="L69" s="5"/>
    </row>
    <row r="70" spans="1:12" customHeight="1" ht="105" outlineLevel="4">
      <c r="A70" s="1"/>
      <c r="B70" s="1">
        <v>825211</v>
      </c>
      <c r="C70" s="1" t="s">
        <v>249</v>
      </c>
      <c r="D70" s="1" t="s">
        <v>250</v>
      </c>
      <c r="E70" s="2" t="s">
        <v>251</v>
      </c>
      <c r="F70" s="2" t="s">
        <v>252</v>
      </c>
      <c r="G70" s="2">
        <v>5</v>
      </c>
      <c r="H70" s="2">
        <v>0</v>
      </c>
      <c r="I70" s="1">
        <v>0</v>
      </c>
      <c r="J70" s="3" t="s">
        <v>18</v>
      </c>
      <c r="K70" s="2" t="str">
        <f>J70*4421.76</f>
        <v>0</v>
      </c>
      <c r="L70" s="5"/>
    </row>
    <row r="71" spans="1:12" customHeight="1" ht="105" outlineLevel="4">
      <c r="A71" s="1"/>
      <c r="B71" s="1">
        <v>825212</v>
      </c>
      <c r="C71" s="1" t="s">
        <v>253</v>
      </c>
      <c r="D71" s="1" t="s">
        <v>254</v>
      </c>
      <c r="E71" s="2" t="s">
        <v>255</v>
      </c>
      <c r="F71" s="2" t="s">
        <v>256</v>
      </c>
      <c r="G71" s="2">
        <v>5</v>
      </c>
      <c r="H71" s="2">
        <v>0</v>
      </c>
      <c r="I71" s="1">
        <v>0</v>
      </c>
      <c r="J71" s="3" t="s">
        <v>18</v>
      </c>
      <c r="K71" s="2" t="str">
        <f>J71*5505.15</f>
        <v>0</v>
      </c>
      <c r="L71" s="5"/>
    </row>
    <row r="72" spans="1:12" customHeight="1" ht="105" outlineLevel="4">
      <c r="A72" s="1"/>
      <c r="B72" s="1">
        <v>825213</v>
      </c>
      <c r="C72" s="1" t="s">
        <v>257</v>
      </c>
      <c r="D72" s="1" t="s">
        <v>258</v>
      </c>
      <c r="E72" s="2" t="s">
        <v>259</v>
      </c>
      <c r="F72" s="2" t="s">
        <v>260</v>
      </c>
      <c r="G72" s="2">
        <v>4</v>
      </c>
      <c r="H72" s="2">
        <v>0</v>
      </c>
      <c r="I72" s="1">
        <v>0</v>
      </c>
      <c r="J72" s="3" t="s">
        <v>18</v>
      </c>
      <c r="K72" s="2" t="str">
        <f>J72*3638.25</f>
        <v>0</v>
      </c>
      <c r="L72" s="5"/>
    </row>
    <row r="73" spans="1:12" customHeight="1" ht="105" outlineLevel="4">
      <c r="A73" s="1"/>
      <c r="B73" s="1">
        <v>825214</v>
      </c>
      <c r="C73" s="1" t="s">
        <v>261</v>
      </c>
      <c r="D73" s="1" t="s">
        <v>262</v>
      </c>
      <c r="E73" s="2" t="s">
        <v>263</v>
      </c>
      <c r="F73" s="2" t="s">
        <v>264</v>
      </c>
      <c r="G73" s="2">
        <v>1</v>
      </c>
      <c r="H73" s="2">
        <v>0</v>
      </c>
      <c r="I73" s="1">
        <v>0</v>
      </c>
      <c r="J73" s="3" t="s">
        <v>18</v>
      </c>
      <c r="K73" s="2" t="str">
        <f>J73*3144.33</f>
        <v>0</v>
      </c>
      <c r="L73" s="5"/>
    </row>
    <row r="74" spans="1:12" customHeight="1" ht="105" outlineLevel="4">
      <c r="A74" s="1"/>
      <c r="B74" s="1">
        <v>825215</v>
      </c>
      <c r="C74" s="1" t="s">
        <v>265</v>
      </c>
      <c r="D74" s="1" t="s">
        <v>266</v>
      </c>
      <c r="E74" s="2" t="s">
        <v>267</v>
      </c>
      <c r="F74" s="2" t="s">
        <v>264</v>
      </c>
      <c r="G74" s="2">
        <v>2</v>
      </c>
      <c r="H74" s="2">
        <v>0</v>
      </c>
      <c r="I74" s="1">
        <v>0</v>
      </c>
      <c r="J74" s="3" t="s">
        <v>18</v>
      </c>
      <c r="K74" s="2" t="str">
        <f>J74*3144.33</f>
        <v>0</v>
      </c>
      <c r="L74" s="5"/>
    </row>
    <row r="75" spans="1:12" customHeight="1" ht="105" outlineLevel="4">
      <c r="A75" s="1"/>
      <c r="B75" s="1">
        <v>819378</v>
      </c>
      <c r="C75" s="1" t="s">
        <v>268</v>
      </c>
      <c r="D75" s="1" t="s">
        <v>269</v>
      </c>
      <c r="E75" s="2" t="s">
        <v>270</v>
      </c>
      <c r="F75" s="2" t="s">
        <v>271</v>
      </c>
      <c r="G75" s="2">
        <v>0</v>
      </c>
      <c r="H75" s="2">
        <v>0</v>
      </c>
      <c r="I75" s="1">
        <v>0</v>
      </c>
      <c r="J75" s="3" t="s">
        <v>18</v>
      </c>
      <c r="K75" s="2" t="str">
        <f>J75*3999.87</f>
        <v>0</v>
      </c>
      <c r="L75" s="5"/>
    </row>
    <row r="76" spans="1:12" customHeight="1" ht="105" outlineLevel="4">
      <c r="A76" s="1"/>
      <c r="B76" s="1">
        <v>834447</v>
      </c>
      <c r="C76" s="1" t="s">
        <v>272</v>
      </c>
      <c r="D76" s="1" t="s">
        <v>273</v>
      </c>
      <c r="E76" s="2" t="s">
        <v>274</v>
      </c>
      <c r="F76" s="2" t="s">
        <v>275</v>
      </c>
      <c r="G76" s="2">
        <v>3</v>
      </c>
      <c r="H76" s="2">
        <v>0</v>
      </c>
      <c r="I76" s="1">
        <v>0</v>
      </c>
      <c r="J76" s="3" t="s">
        <v>18</v>
      </c>
      <c r="K76" s="2" t="str">
        <f>J76*3495.66</f>
        <v>0</v>
      </c>
      <c r="L76" s="5"/>
    </row>
    <row r="77" spans="1:12" customHeight="1" ht="105" outlineLevel="4">
      <c r="A77" s="1"/>
      <c r="B77" s="1">
        <v>833000</v>
      </c>
      <c r="C77" s="1" t="s">
        <v>276</v>
      </c>
      <c r="D77" s="1" t="s">
        <v>277</v>
      </c>
      <c r="E77" s="2" t="s">
        <v>278</v>
      </c>
      <c r="F77" s="2" t="s">
        <v>279</v>
      </c>
      <c r="G77" s="2" t="s">
        <v>31</v>
      </c>
      <c r="H77" s="2">
        <v>0</v>
      </c>
      <c r="I77" s="1">
        <v>-3</v>
      </c>
      <c r="J77" s="3" t="s">
        <v>18</v>
      </c>
      <c r="K77" s="2" t="str">
        <f>J77*3795.54</f>
        <v>0</v>
      </c>
      <c r="L77" s="5"/>
    </row>
    <row r="78" spans="1:12" customHeight="1" ht="105" outlineLevel="4">
      <c r="A78" s="1"/>
      <c r="B78" s="1">
        <v>834448</v>
      </c>
      <c r="C78" s="1" t="s">
        <v>280</v>
      </c>
      <c r="D78" s="1" t="s">
        <v>281</v>
      </c>
      <c r="E78" s="2" t="s">
        <v>282</v>
      </c>
      <c r="F78" s="2" t="s">
        <v>283</v>
      </c>
      <c r="G78" s="2">
        <v>0</v>
      </c>
      <c r="H78" s="2">
        <v>0</v>
      </c>
      <c r="I78" s="1">
        <v>0</v>
      </c>
      <c r="J78" s="3" t="s">
        <v>18</v>
      </c>
      <c r="K78" s="2" t="str">
        <f>J78*1484.70</f>
        <v>0</v>
      </c>
      <c r="L78" s="5"/>
    </row>
    <row r="79" spans="1:12" customHeight="1" ht="105" outlineLevel="4">
      <c r="A79" s="1"/>
      <c r="B79" s="1">
        <v>834449</v>
      </c>
      <c r="C79" s="1" t="s">
        <v>284</v>
      </c>
      <c r="D79" s="1" t="s">
        <v>285</v>
      </c>
      <c r="E79" s="2" t="s">
        <v>286</v>
      </c>
      <c r="F79" s="2" t="s">
        <v>287</v>
      </c>
      <c r="G79" s="2">
        <v>0</v>
      </c>
      <c r="H79" s="2">
        <v>0</v>
      </c>
      <c r="I79" s="1">
        <v>0</v>
      </c>
      <c r="J79" s="3" t="s">
        <v>18</v>
      </c>
      <c r="K79" s="2" t="str">
        <f>J79*1777.23</f>
        <v>0</v>
      </c>
      <c r="L79" s="5"/>
    </row>
    <row r="80" spans="1:12" customHeight="1" ht="105" outlineLevel="4">
      <c r="A80" s="1"/>
      <c r="B80" s="1">
        <v>834450</v>
      </c>
      <c r="C80" s="1" t="s">
        <v>288</v>
      </c>
      <c r="D80" s="1" t="s">
        <v>289</v>
      </c>
      <c r="E80" s="2" t="s">
        <v>290</v>
      </c>
      <c r="F80" s="2" t="s">
        <v>291</v>
      </c>
      <c r="G80" s="2">
        <v>0</v>
      </c>
      <c r="H80" s="2">
        <v>0</v>
      </c>
      <c r="I80" s="1">
        <v>0</v>
      </c>
      <c r="J80" s="3" t="s">
        <v>18</v>
      </c>
      <c r="K80" s="2" t="str">
        <f>J80*2482.83</f>
        <v>0</v>
      </c>
      <c r="L80" s="5"/>
    </row>
    <row r="81" spans="1:12" customHeight="1" ht="105" outlineLevel="4">
      <c r="A81" s="1"/>
      <c r="B81" s="1">
        <v>834451</v>
      </c>
      <c r="C81" s="1" t="s">
        <v>292</v>
      </c>
      <c r="D81" s="1" t="s">
        <v>293</v>
      </c>
      <c r="E81" s="2" t="s">
        <v>294</v>
      </c>
      <c r="F81" s="2" t="s">
        <v>295</v>
      </c>
      <c r="G81" s="2">
        <v>0</v>
      </c>
      <c r="H81" s="2">
        <v>0</v>
      </c>
      <c r="I81" s="1">
        <v>0</v>
      </c>
      <c r="J81" s="3" t="s">
        <v>18</v>
      </c>
      <c r="K81" s="2" t="str">
        <f>J81*4476.15</f>
        <v>0</v>
      </c>
      <c r="L81" s="5"/>
    </row>
    <row r="82" spans="1:12" customHeight="1" ht="105" outlineLevel="4">
      <c r="A82" s="1"/>
      <c r="B82" s="1">
        <v>834452</v>
      </c>
      <c r="C82" s="1" t="s">
        <v>296</v>
      </c>
      <c r="D82" s="1" t="s">
        <v>297</v>
      </c>
      <c r="E82" s="2" t="s">
        <v>298</v>
      </c>
      <c r="F82" s="2" t="s">
        <v>299</v>
      </c>
      <c r="G82" s="2">
        <v>0</v>
      </c>
      <c r="H82" s="2">
        <v>0</v>
      </c>
      <c r="I82" s="1">
        <v>0</v>
      </c>
      <c r="J82" s="3" t="s">
        <v>18</v>
      </c>
      <c r="K82" s="2" t="str">
        <f>J82*4753.98</f>
        <v>0</v>
      </c>
      <c r="L82" s="5"/>
    </row>
    <row r="83" spans="1:12" customHeight="1" ht="105" outlineLevel="4">
      <c r="A83" s="1"/>
      <c r="B83" s="1">
        <v>834515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4</v>
      </c>
      <c r="H83" s="2">
        <v>0</v>
      </c>
      <c r="I83" s="1">
        <v>0</v>
      </c>
      <c r="J83" s="3" t="s">
        <v>18</v>
      </c>
      <c r="K83" s="2" t="str">
        <f>J83*2437.26</f>
        <v>0</v>
      </c>
      <c r="L83" s="5"/>
    </row>
    <row r="84" spans="1:12" customHeight="1" ht="105" outlineLevel="4">
      <c r="A84" s="1"/>
      <c r="B84" s="1">
        <v>834516</v>
      </c>
      <c r="C84" s="1" t="s">
        <v>304</v>
      </c>
      <c r="D84" s="1" t="s">
        <v>305</v>
      </c>
      <c r="E84" s="2" t="s">
        <v>306</v>
      </c>
      <c r="F84" s="2" t="s">
        <v>303</v>
      </c>
      <c r="G84" s="2">
        <v>3</v>
      </c>
      <c r="H84" s="2">
        <v>0</v>
      </c>
      <c r="I84" s="1">
        <v>0</v>
      </c>
      <c r="J84" s="3" t="s">
        <v>18</v>
      </c>
      <c r="K84" s="2" t="str">
        <f>J84*2437.26</f>
        <v>0</v>
      </c>
      <c r="L84" s="5"/>
    </row>
    <row r="85" spans="1:12" customHeight="1" ht="105" outlineLevel="4">
      <c r="A85" s="1"/>
      <c r="B85" s="1">
        <v>834517</v>
      </c>
      <c r="C85" s="1" t="s">
        <v>307</v>
      </c>
      <c r="D85" s="1" t="s">
        <v>308</v>
      </c>
      <c r="E85" s="2" t="s">
        <v>309</v>
      </c>
      <c r="F85" s="2" t="s">
        <v>310</v>
      </c>
      <c r="G85" s="2">
        <v>0</v>
      </c>
      <c r="H85" s="2">
        <v>0</v>
      </c>
      <c r="I85" s="1">
        <v>0</v>
      </c>
      <c r="J85" s="3" t="s">
        <v>18</v>
      </c>
      <c r="K85" s="2" t="str">
        <f>J85*4093.95</f>
        <v>0</v>
      </c>
      <c r="L85" s="5"/>
    </row>
    <row r="86" spans="1:12" customHeight="1" ht="105" outlineLevel="4">
      <c r="A86" s="1"/>
      <c r="B86" s="1">
        <v>834518</v>
      </c>
      <c r="C86" s="1" t="s">
        <v>311</v>
      </c>
      <c r="D86" s="1" t="s">
        <v>312</v>
      </c>
      <c r="E86" s="2" t="s">
        <v>313</v>
      </c>
      <c r="F86" s="2" t="s">
        <v>314</v>
      </c>
      <c r="G86" s="2">
        <v>1</v>
      </c>
      <c r="H86" s="2">
        <v>0</v>
      </c>
      <c r="I86" s="1">
        <v>0</v>
      </c>
      <c r="J86" s="3" t="s">
        <v>18</v>
      </c>
      <c r="K86" s="2" t="str">
        <f>J86*1639.05</f>
        <v>0</v>
      </c>
      <c r="L86" s="5"/>
    </row>
    <row r="87" spans="1:12" customHeight="1" ht="105" outlineLevel="4">
      <c r="A87" s="1"/>
      <c r="B87" s="1">
        <v>834519</v>
      </c>
      <c r="C87" s="1" t="s">
        <v>315</v>
      </c>
      <c r="D87" s="1" t="s">
        <v>316</v>
      </c>
      <c r="E87" s="2" t="s">
        <v>317</v>
      </c>
      <c r="F87" s="2" t="s">
        <v>318</v>
      </c>
      <c r="G87" s="2">
        <v>2</v>
      </c>
      <c r="H87" s="2">
        <v>0</v>
      </c>
      <c r="I87" s="1">
        <v>0</v>
      </c>
      <c r="J87" s="3" t="s">
        <v>18</v>
      </c>
      <c r="K87" s="2" t="str">
        <f>J87*1963.92</f>
        <v>0</v>
      </c>
      <c r="L87" s="5"/>
    </row>
    <row r="88" spans="1:12" customHeight="1" ht="105" outlineLevel="4">
      <c r="A88" s="1"/>
      <c r="B88" s="1">
        <v>834520</v>
      </c>
      <c r="C88" s="1" t="s">
        <v>319</v>
      </c>
      <c r="D88" s="1" t="s">
        <v>320</v>
      </c>
      <c r="E88" s="2" t="s">
        <v>321</v>
      </c>
      <c r="F88" s="2" t="s">
        <v>322</v>
      </c>
      <c r="G88" s="2">
        <v>1</v>
      </c>
      <c r="H88" s="2">
        <v>0</v>
      </c>
      <c r="I88" s="1">
        <v>0</v>
      </c>
      <c r="J88" s="3" t="s">
        <v>18</v>
      </c>
      <c r="K88" s="2" t="str">
        <f>J88*2623.95</f>
        <v>0</v>
      </c>
      <c r="L88" s="5"/>
    </row>
    <row r="89" spans="1:12" customHeight="1" ht="105" outlineLevel="4">
      <c r="A89" s="1"/>
      <c r="B89" s="1">
        <v>837307</v>
      </c>
      <c r="C89" s="1" t="s">
        <v>323</v>
      </c>
      <c r="D89" s="1" t="s">
        <v>324</v>
      </c>
      <c r="E89" s="2" t="s">
        <v>325</v>
      </c>
      <c r="F89" s="2" t="s">
        <v>326</v>
      </c>
      <c r="G89" s="2">
        <v>4</v>
      </c>
      <c r="H89" s="2">
        <v>0</v>
      </c>
      <c r="I89" s="1">
        <v>0</v>
      </c>
      <c r="J89" s="3" t="s">
        <v>18</v>
      </c>
      <c r="K89" s="2" t="str">
        <f>J89*3455.97</f>
        <v>0</v>
      </c>
      <c r="L89" s="5"/>
    </row>
    <row r="90" spans="1:12" customHeight="1" ht="105" outlineLevel="4">
      <c r="A90" s="1"/>
      <c r="B90" s="1">
        <v>837308</v>
      </c>
      <c r="C90" s="1" t="s">
        <v>327</v>
      </c>
      <c r="D90" s="1" t="s">
        <v>328</v>
      </c>
      <c r="E90" s="2" t="s">
        <v>329</v>
      </c>
      <c r="F90" s="2" t="s">
        <v>330</v>
      </c>
      <c r="G90" s="2">
        <v>4</v>
      </c>
      <c r="H90" s="2">
        <v>0</v>
      </c>
      <c r="I90" s="1">
        <v>0</v>
      </c>
      <c r="J90" s="3" t="s">
        <v>18</v>
      </c>
      <c r="K90" s="2" t="str">
        <f>J90*4139.52</f>
        <v>0</v>
      </c>
      <c r="L90" s="5"/>
    </row>
    <row r="91" spans="1:12" customHeight="1" ht="105" outlineLevel="4">
      <c r="A91" s="1"/>
      <c r="B91" s="1">
        <v>878047</v>
      </c>
      <c r="C91" s="1" t="s">
        <v>331</v>
      </c>
      <c r="D91" s="1" t="s">
        <v>332</v>
      </c>
      <c r="E91" s="2" t="s">
        <v>333</v>
      </c>
      <c r="F91" s="2" t="s">
        <v>334</v>
      </c>
      <c r="G91" s="2">
        <v>1</v>
      </c>
      <c r="H91" s="2">
        <v>0</v>
      </c>
      <c r="I91" s="1">
        <v>0</v>
      </c>
      <c r="J91" s="3" t="s">
        <v>18</v>
      </c>
      <c r="K91" s="2" t="str">
        <f>J91*3675.00</f>
        <v>0</v>
      </c>
      <c r="L91" s="5"/>
    </row>
    <row r="92" spans="1:12" customHeight="1" ht="105" outlineLevel="4">
      <c r="A92" s="1"/>
      <c r="B92" s="1">
        <v>878048</v>
      </c>
      <c r="C92" s="1" t="s">
        <v>335</v>
      </c>
      <c r="D92" s="1" t="s">
        <v>336</v>
      </c>
      <c r="E92" s="2" t="s">
        <v>337</v>
      </c>
      <c r="F92" s="2" t="s">
        <v>334</v>
      </c>
      <c r="G92" s="2">
        <v>4</v>
      </c>
      <c r="H92" s="2">
        <v>0</v>
      </c>
      <c r="I92" s="1">
        <v>0</v>
      </c>
      <c r="J92" s="3" t="s">
        <v>18</v>
      </c>
      <c r="K92" s="2" t="str">
        <f>J92*3675.00</f>
        <v>0</v>
      </c>
      <c r="L92" s="5"/>
    </row>
    <row r="93" spans="1:12" customHeight="1" ht="105" outlineLevel="4">
      <c r="A93" s="1"/>
      <c r="B93" s="1">
        <v>884613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0</v>
      </c>
      <c r="H93" s="2">
        <v>0</v>
      </c>
      <c r="I93" s="1">
        <v>0</v>
      </c>
      <c r="J93" s="3" t="s">
        <v>18</v>
      </c>
      <c r="K93" s="2" t="str">
        <f>J93*2432.85</f>
        <v>0</v>
      </c>
      <c r="L93" s="5"/>
    </row>
    <row r="94" spans="1:12" customHeight="1" ht="105" outlineLevel="4">
      <c r="A94" s="1"/>
      <c r="B94" s="1">
        <v>884614</v>
      </c>
      <c r="C94" s="1" t="s">
        <v>342</v>
      </c>
      <c r="D94" s="1" t="s">
        <v>343</v>
      </c>
      <c r="E94" s="2" t="s">
        <v>344</v>
      </c>
      <c r="F94" s="2" t="s">
        <v>345</v>
      </c>
      <c r="G94" s="2">
        <v>0</v>
      </c>
      <c r="H94" s="2">
        <v>0</v>
      </c>
      <c r="I94" s="1">
        <v>0</v>
      </c>
      <c r="J94" s="3" t="s">
        <v>18</v>
      </c>
      <c r="K94" s="2" t="str">
        <f>J94*3310.44</f>
        <v>0</v>
      </c>
      <c r="L94" s="5"/>
    </row>
    <row r="95" spans="1:12" customHeight="1" ht="105" outlineLevel="4">
      <c r="A95" s="1"/>
      <c r="B95" s="1">
        <v>884707</v>
      </c>
      <c r="C95" s="1" t="s">
        <v>346</v>
      </c>
      <c r="D95" s="1" t="s">
        <v>347</v>
      </c>
      <c r="E95" s="2" t="s">
        <v>348</v>
      </c>
      <c r="F95" s="2" t="s">
        <v>349</v>
      </c>
      <c r="G95" s="2">
        <v>0</v>
      </c>
      <c r="H95" s="2">
        <v>0</v>
      </c>
      <c r="I95" s="1">
        <v>0</v>
      </c>
      <c r="J95" s="3" t="s">
        <v>18</v>
      </c>
      <c r="K95" s="2" t="str">
        <f>J95*4523.19</f>
        <v>0</v>
      </c>
      <c r="L95" s="5"/>
    </row>
    <row r="96" spans="1:12" customHeight="1" ht="105" outlineLevel="4">
      <c r="A96" s="1"/>
      <c r="B96" s="1">
        <v>884708</v>
      </c>
      <c r="C96" s="1" t="s">
        <v>350</v>
      </c>
      <c r="D96" s="1" t="s">
        <v>351</v>
      </c>
      <c r="E96" s="2" t="s">
        <v>352</v>
      </c>
      <c r="F96" s="2" t="s">
        <v>326</v>
      </c>
      <c r="G96" s="2">
        <v>3</v>
      </c>
      <c r="H96" s="2">
        <v>0</v>
      </c>
      <c r="I96" s="1">
        <v>0</v>
      </c>
      <c r="J96" s="3" t="s">
        <v>18</v>
      </c>
      <c r="K96" s="2" t="str">
        <f>J96*3455.97</f>
        <v>0</v>
      </c>
      <c r="L96" s="5"/>
    </row>
    <row r="97" spans="1:12" customHeight="1" ht="105" outlineLevel="4">
      <c r="A97" s="1"/>
      <c r="B97" s="1">
        <v>885040</v>
      </c>
      <c r="C97" s="1" t="s">
        <v>353</v>
      </c>
      <c r="D97" s="1" t="s">
        <v>354</v>
      </c>
      <c r="E97" s="2" t="s">
        <v>355</v>
      </c>
      <c r="F97" s="2" t="s">
        <v>356</v>
      </c>
      <c r="G97" s="2">
        <v>3</v>
      </c>
      <c r="H97" s="2">
        <v>0</v>
      </c>
      <c r="I97" s="1">
        <v>0</v>
      </c>
      <c r="J97" s="3" t="s">
        <v>18</v>
      </c>
      <c r="K97" s="2" t="str">
        <f>J97*4827.48</f>
        <v>0</v>
      </c>
      <c r="L97" s="5"/>
    </row>
    <row r="98" spans="1:12" customHeight="1" ht="105" outlineLevel="4">
      <c r="A98" s="1"/>
      <c r="B98" s="1">
        <v>954092</v>
      </c>
      <c r="C98" s="1" t="s">
        <v>357</v>
      </c>
      <c r="D98" s="1" t="s">
        <v>358</v>
      </c>
      <c r="E98" s="2" t="s">
        <v>359</v>
      </c>
      <c r="F98" s="2" t="s">
        <v>360</v>
      </c>
      <c r="G98" s="2">
        <v>1</v>
      </c>
      <c r="H98" s="2">
        <v>0</v>
      </c>
      <c r="I98" s="1">
        <v>0</v>
      </c>
      <c r="J98" s="3" t="s">
        <v>18</v>
      </c>
      <c r="K98" s="2" t="str">
        <f>J98*5656.56</f>
        <v>0</v>
      </c>
      <c r="L98" s="5"/>
    </row>
    <row r="99" spans="1:12" outlineLevel="2">
      <c r="A99" s="8" t="s">
        <v>361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836250</v>
      </c>
      <c r="C100" s="1" t="s">
        <v>362</v>
      </c>
      <c r="D100" s="1" t="s">
        <v>363</v>
      </c>
      <c r="E100" s="2" t="s">
        <v>364</v>
      </c>
      <c r="F100" s="2" t="s">
        <v>365</v>
      </c>
      <c r="G100" s="2">
        <v>0</v>
      </c>
      <c r="H100" s="2" t="s">
        <v>31</v>
      </c>
      <c r="I100" s="1">
        <v>0</v>
      </c>
      <c r="J100" s="3" t="s">
        <v>18</v>
      </c>
      <c r="K100" s="2" t="str">
        <f>J100*8137.00</f>
        <v>0</v>
      </c>
      <c r="L100" s="5"/>
    </row>
    <row r="101" spans="1:12" outlineLevel="2">
      <c r="A101" s="8" t="s">
        <v>366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836401</v>
      </c>
      <c r="C102" s="1" t="s">
        <v>367</v>
      </c>
      <c r="D102" s="1" t="s">
        <v>368</v>
      </c>
      <c r="E102" s="2" t="s">
        <v>369</v>
      </c>
      <c r="F102" s="2" t="s">
        <v>370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J102*1009.73</f>
        <v>0</v>
      </c>
      <c r="L102" s="5"/>
    </row>
    <row r="103" spans="1:12" customHeight="1" ht="105" outlineLevel="4">
      <c r="A103" s="1"/>
      <c r="B103" s="1">
        <v>836402</v>
      </c>
      <c r="C103" s="1" t="s">
        <v>371</v>
      </c>
      <c r="D103" s="1" t="s">
        <v>372</v>
      </c>
      <c r="E103" s="2" t="s">
        <v>373</v>
      </c>
      <c r="F103" s="2" t="s">
        <v>370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J103*1009.73</f>
        <v>0</v>
      </c>
      <c r="L103" s="5"/>
    </row>
    <row r="104" spans="1:12" outlineLevel="2">
      <c r="A104" s="8" t="s">
        <v>374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954210</v>
      </c>
      <c r="C105" s="1" t="s">
        <v>375</v>
      </c>
      <c r="D105" s="1" t="s">
        <v>376</v>
      </c>
      <c r="E105" s="2" t="s">
        <v>377</v>
      </c>
      <c r="F105" s="2" t="s">
        <v>378</v>
      </c>
      <c r="G105" s="2">
        <v>9</v>
      </c>
      <c r="H105" s="2">
        <v>0</v>
      </c>
      <c r="I105" s="1">
        <v>0</v>
      </c>
      <c r="J105" s="3" t="s">
        <v>18</v>
      </c>
      <c r="K105" s="2" t="str">
        <f>J105*2196.43</f>
        <v>0</v>
      </c>
      <c r="L105" s="5"/>
    </row>
    <row r="106" spans="1:12" outlineLevel="1">
      <c r="A106" s="7" t="s">
        <v>78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customHeight="1" ht="105" outlineLevel="3">
      <c r="A107" s="1"/>
      <c r="B107" s="1">
        <v>832517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>
        <v>2</v>
      </c>
      <c r="H107" s="2">
        <v>0</v>
      </c>
      <c r="I107" s="1">
        <v>0</v>
      </c>
      <c r="J107" s="3" t="s">
        <v>18</v>
      </c>
      <c r="K107" s="2" t="str">
        <f>J107*2878.26</f>
        <v>0</v>
      </c>
      <c r="L107" s="5"/>
    </row>
    <row r="108" spans="1:12" customHeight="1" ht="105" outlineLevel="3">
      <c r="A108" s="1"/>
      <c r="B108" s="1">
        <v>824109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156</v>
      </c>
      <c r="H108" s="2">
        <v>0</v>
      </c>
      <c r="I108" s="1">
        <v>0</v>
      </c>
      <c r="J108" s="3" t="s">
        <v>18</v>
      </c>
      <c r="K108" s="2" t="str">
        <f>J108*1352.40</f>
        <v>0</v>
      </c>
      <c r="L108" s="5"/>
    </row>
    <row r="109" spans="1:12" customHeight="1" ht="105" outlineLevel="3">
      <c r="A109" s="1"/>
      <c r="B109" s="1">
        <v>873796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J109*5966.04</f>
        <v>0</v>
      </c>
      <c r="L109" s="5"/>
    </row>
    <row r="110" spans="1:12" customHeight="1" ht="105" outlineLevel="3">
      <c r="A110" s="1"/>
      <c r="B110" s="1">
        <v>878097</v>
      </c>
      <c r="C110" s="1" t="s">
        <v>391</v>
      </c>
      <c r="D110" s="1" t="s">
        <v>392</v>
      </c>
      <c r="E110" s="2" t="s">
        <v>393</v>
      </c>
      <c r="F110" s="2" t="s">
        <v>394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J110*244.02</f>
        <v>0</v>
      </c>
      <c r="L110" s="5"/>
    </row>
    <row r="111" spans="1:12" customHeight="1" ht="105" outlineLevel="3">
      <c r="A111" s="1"/>
      <c r="B111" s="1">
        <v>878098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>
        <v>7</v>
      </c>
      <c r="H111" s="2">
        <v>0</v>
      </c>
      <c r="I111" s="1">
        <v>0</v>
      </c>
      <c r="J111" s="3" t="s">
        <v>399</v>
      </c>
      <c r="K111" s="2" t="str">
        <f>J111*442.47</f>
        <v>0</v>
      </c>
      <c r="L111" s="5"/>
    </row>
    <row r="112" spans="1:12" customHeight="1" ht="105" outlineLevel="3">
      <c r="A112" s="1"/>
      <c r="B112" s="1">
        <v>878099</v>
      </c>
      <c r="C112" s="1" t="s">
        <v>400</v>
      </c>
      <c r="D112" s="1" t="s">
        <v>401</v>
      </c>
      <c r="E112" s="2" t="s">
        <v>402</v>
      </c>
      <c r="F112" s="2" t="s">
        <v>403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J112*5521.32</f>
        <v>0</v>
      </c>
      <c r="L112" s="5"/>
    </row>
    <row r="113" spans="1:12" customHeight="1" ht="105" outlineLevel="3">
      <c r="A113" s="1"/>
      <c r="B113" s="1">
        <v>885047</v>
      </c>
      <c r="C113" s="1" t="s">
        <v>404</v>
      </c>
      <c r="D113" s="1" t="s">
        <v>405</v>
      </c>
      <c r="E113" s="2" t="s">
        <v>406</v>
      </c>
      <c r="F113" s="2" t="s">
        <v>407</v>
      </c>
      <c r="G113" s="2">
        <v>9</v>
      </c>
      <c r="H113" s="2">
        <v>0</v>
      </c>
      <c r="I113" s="1">
        <v>0</v>
      </c>
      <c r="J113" s="3" t="s">
        <v>18</v>
      </c>
      <c r="K113" s="2" t="str">
        <f>J113*809.97</f>
        <v>0</v>
      </c>
      <c r="L113" s="5"/>
    </row>
    <row r="114" spans="1:12" customHeight="1" ht="105" outlineLevel="3">
      <c r="A114" s="1"/>
      <c r="B114" s="1">
        <v>885106</v>
      </c>
      <c r="C114" s="1" t="s">
        <v>408</v>
      </c>
      <c r="D114" s="1" t="s">
        <v>409</v>
      </c>
      <c r="E114" s="2" t="s">
        <v>410</v>
      </c>
      <c r="F114" s="2" t="s">
        <v>411</v>
      </c>
      <c r="G114" s="2">
        <v>9</v>
      </c>
      <c r="H114" s="2">
        <v>0</v>
      </c>
      <c r="I114" s="1">
        <v>0</v>
      </c>
      <c r="J114" s="3" t="s">
        <v>18</v>
      </c>
      <c r="K114" s="2" t="str">
        <f>J114*604.17</f>
        <v>0</v>
      </c>
      <c r="L114" s="5"/>
    </row>
    <row r="115" spans="1:12" customHeight="1" ht="105" outlineLevel="3">
      <c r="A115" s="1"/>
      <c r="B115" s="1">
        <v>821359</v>
      </c>
      <c r="C115" s="1" t="s">
        <v>412</v>
      </c>
      <c r="D115" s="1" t="s">
        <v>413</v>
      </c>
      <c r="E115" s="2" t="s">
        <v>414</v>
      </c>
      <c r="F115" s="2" t="s">
        <v>415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J115*3361.00</f>
        <v>0</v>
      </c>
      <c r="L115" s="5"/>
    </row>
    <row r="116" spans="1:12" customHeight="1" ht="105" outlineLevel="3">
      <c r="A116" s="1"/>
      <c r="B116" s="1">
        <v>821360</v>
      </c>
      <c r="C116" s="1" t="s">
        <v>416</v>
      </c>
      <c r="D116" s="1" t="s">
        <v>417</v>
      </c>
      <c r="E116" s="2" t="s">
        <v>418</v>
      </c>
      <c r="F116" s="2" t="s">
        <v>419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J116*4082.00</f>
        <v>0</v>
      </c>
      <c r="L116" s="5"/>
    </row>
    <row r="117" spans="1:12" customHeight="1" ht="105" outlineLevel="3">
      <c r="A117" s="1"/>
      <c r="B117" s="1">
        <v>876253</v>
      </c>
      <c r="C117" s="1" t="s">
        <v>420</v>
      </c>
      <c r="D117" s="1" t="s">
        <v>421</v>
      </c>
      <c r="E117" s="2" t="s">
        <v>422</v>
      </c>
      <c r="F117" s="2" t="s">
        <v>423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J117*6330.00</f>
        <v>0</v>
      </c>
      <c r="L117" s="5"/>
    </row>
    <row r="118" spans="1:12" customHeight="1" ht="105" outlineLevel="3">
      <c r="A118" s="1"/>
      <c r="B118" s="1">
        <v>877398</v>
      </c>
      <c r="C118" s="1" t="s">
        <v>424</v>
      </c>
      <c r="D118" s="1" t="s">
        <v>425</v>
      </c>
      <c r="E118" s="2" t="s">
        <v>426</v>
      </c>
      <c r="F118" s="2" t="s">
        <v>427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J118*7950.00</f>
        <v>0</v>
      </c>
      <c r="L118" s="5"/>
    </row>
    <row r="119" spans="1:12" outlineLevel="1">
      <c r="A119" s="7" t="s">
        <v>428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5"/>
    </row>
    <row r="120" spans="1:12" customHeight="1" ht="105" outlineLevel="3">
      <c r="A120" s="1"/>
      <c r="B120" s="1">
        <v>836213</v>
      </c>
      <c r="C120" s="1" t="s">
        <v>429</v>
      </c>
      <c r="D120" s="1" t="s">
        <v>430</v>
      </c>
      <c r="E120" s="2" t="s">
        <v>431</v>
      </c>
      <c r="F120" s="2" t="s">
        <v>432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J120*10909.00</f>
        <v>0</v>
      </c>
      <c r="L120" s="5"/>
    </row>
    <row r="121" spans="1:12" customHeight="1" ht="105" outlineLevel="3">
      <c r="A121" s="1"/>
      <c r="B121" s="1">
        <v>836214</v>
      </c>
      <c r="C121" s="1" t="s">
        <v>433</v>
      </c>
      <c r="D121" s="1" t="s">
        <v>434</v>
      </c>
      <c r="E121" s="2" t="s">
        <v>435</v>
      </c>
      <c r="F121" s="2" t="s">
        <v>436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J121*12146.00</f>
        <v>0</v>
      </c>
      <c r="L121" s="5"/>
    </row>
    <row r="122" spans="1:12" customHeight="1" ht="105" outlineLevel="3">
      <c r="A122" s="1"/>
      <c r="B122" s="1">
        <v>836215</v>
      </c>
      <c r="C122" s="1" t="s">
        <v>437</v>
      </c>
      <c r="D122" s="1" t="s">
        <v>438</v>
      </c>
      <c r="E122" s="2" t="s">
        <v>439</v>
      </c>
      <c r="F122" s="2" t="s">
        <v>440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J122*14103.00</f>
        <v>0</v>
      </c>
      <c r="L122" s="5"/>
    </row>
    <row r="123" spans="1:12" customHeight="1" ht="105" outlineLevel="3">
      <c r="A123" s="1"/>
      <c r="B123" s="1">
        <v>836216</v>
      </c>
      <c r="C123" s="1" t="s">
        <v>441</v>
      </c>
      <c r="D123" s="1" t="s">
        <v>442</v>
      </c>
      <c r="E123" s="2" t="s">
        <v>443</v>
      </c>
      <c r="F123" s="2" t="s">
        <v>444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J123*9388.00</f>
        <v>0</v>
      </c>
      <c r="L123" s="5"/>
    </row>
    <row r="124" spans="1:12" customHeight="1" ht="105" outlineLevel="3">
      <c r="A124" s="1"/>
      <c r="B124" s="1">
        <v>836217</v>
      </c>
      <c r="C124" s="1" t="s">
        <v>445</v>
      </c>
      <c r="D124" s="1" t="s">
        <v>446</v>
      </c>
      <c r="E124" s="2" t="s">
        <v>447</v>
      </c>
      <c r="F124" s="2" t="s">
        <v>448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J124*9521.00</f>
        <v>0</v>
      </c>
      <c r="L124" s="5"/>
    </row>
    <row r="125" spans="1:12" customHeight="1" ht="105" outlineLevel="3">
      <c r="A125" s="1"/>
      <c r="B125" s="1">
        <v>836218</v>
      </c>
      <c r="C125" s="1" t="s">
        <v>449</v>
      </c>
      <c r="D125" s="1" t="s">
        <v>450</v>
      </c>
      <c r="E125" s="2" t="s">
        <v>451</v>
      </c>
      <c r="F125" s="2" t="s">
        <v>452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J125*10310.00</f>
        <v>0</v>
      </c>
      <c r="L125" s="5"/>
    </row>
    <row r="126" spans="1:12" customHeight="1" ht="105" outlineLevel="3">
      <c r="A126" s="1"/>
      <c r="B126" s="1">
        <v>836219</v>
      </c>
      <c r="C126" s="1" t="s">
        <v>453</v>
      </c>
      <c r="D126" s="1" t="s">
        <v>454</v>
      </c>
      <c r="E126" s="2" t="s">
        <v>455</v>
      </c>
      <c r="F126" s="2" t="s">
        <v>456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J126*10903.00</f>
        <v>0</v>
      </c>
      <c r="L126" s="5"/>
    </row>
    <row r="127" spans="1:12" outlineLevel="1">
      <c r="A127" s="7" t="s">
        <v>457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458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outlineLevel="3">
      <c r="A129" s="9" t="s">
        <v>459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5"/>
    </row>
    <row r="130" spans="1:12" customHeight="1" ht="105" outlineLevel="5">
      <c r="A130" s="1"/>
      <c r="B130" s="1">
        <v>819064</v>
      </c>
      <c r="C130" s="1" t="s">
        <v>460</v>
      </c>
      <c r="D130" s="1"/>
      <c r="E130" s="2" t="s">
        <v>461</v>
      </c>
      <c r="F130" s="2" t="s">
        <v>462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J130*6950.96</f>
        <v>0</v>
      </c>
      <c r="L130" s="5"/>
    </row>
    <row r="131" spans="1:12" customHeight="1" ht="105" outlineLevel="5">
      <c r="A131" s="1"/>
      <c r="B131" s="1">
        <v>819065</v>
      </c>
      <c r="C131" s="1" t="s">
        <v>463</v>
      </c>
      <c r="D131" s="1"/>
      <c r="E131" s="2" t="s">
        <v>464</v>
      </c>
      <c r="F131" s="2" t="s">
        <v>465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J131*8327.96</f>
        <v>0</v>
      </c>
      <c r="L131" s="5"/>
    </row>
    <row r="132" spans="1:12" customHeight="1" ht="105" outlineLevel="5">
      <c r="A132" s="1"/>
      <c r="B132" s="1">
        <v>819066</v>
      </c>
      <c r="C132" s="1" t="s">
        <v>466</v>
      </c>
      <c r="D132" s="1"/>
      <c r="E132" s="2" t="s">
        <v>467</v>
      </c>
      <c r="F132" s="2" t="s">
        <v>468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J132*9290.50</f>
        <v>0</v>
      </c>
      <c r="L132" s="5"/>
    </row>
    <row r="133" spans="1:12" customHeight="1" ht="105" outlineLevel="5">
      <c r="A133" s="1"/>
      <c r="B133" s="1">
        <v>819067</v>
      </c>
      <c r="C133" s="1" t="s">
        <v>469</v>
      </c>
      <c r="D133" s="1"/>
      <c r="E133" s="2" t="s">
        <v>470</v>
      </c>
      <c r="F133" s="2" t="s">
        <v>471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J133*10763.21</f>
        <v>0</v>
      </c>
      <c r="L133" s="5"/>
    </row>
    <row r="134" spans="1:12" customHeight="1" ht="105" outlineLevel="5">
      <c r="A134" s="1"/>
      <c r="B134" s="1">
        <v>819068</v>
      </c>
      <c r="C134" s="1" t="s">
        <v>472</v>
      </c>
      <c r="D134" s="1"/>
      <c r="E134" s="2" t="s">
        <v>473</v>
      </c>
      <c r="F134" s="2" t="s">
        <v>474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J134*10499.54</f>
        <v>0</v>
      </c>
      <c r="L134" s="5"/>
    </row>
    <row r="135" spans="1:12" customHeight="1" ht="105" outlineLevel="5">
      <c r="A135" s="1"/>
      <c r="B135" s="1">
        <v>819069</v>
      </c>
      <c r="C135" s="1" t="s">
        <v>475</v>
      </c>
      <c r="D135" s="1"/>
      <c r="E135" s="2" t="s">
        <v>476</v>
      </c>
      <c r="F135" s="2" t="s">
        <v>477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J135*17414.46</f>
        <v>0</v>
      </c>
      <c r="L135" s="5"/>
    </row>
    <row r="136" spans="1:12" customHeight="1" ht="105" outlineLevel="5">
      <c r="A136" s="1"/>
      <c r="B136" s="1">
        <v>819070</v>
      </c>
      <c r="C136" s="1" t="s">
        <v>478</v>
      </c>
      <c r="D136" s="1"/>
      <c r="E136" s="2" t="s">
        <v>479</v>
      </c>
      <c r="F136" s="2" t="s">
        <v>480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J136*18750.15</f>
        <v>0</v>
      </c>
      <c r="L136" s="5"/>
    </row>
    <row r="137" spans="1:12" customHeight="1" ht="105" outlineLevel="5">
      <c r="A137" s="1"/>
      <c r="B137" s="1">
        <v>819071</v>
      </c>
      <c r="C137" s="1" t="s">
        <v>481</v>
      </c>
      <c r="D137" s="1"/>
      <c r="E137" s="2" t="s">
        <v>482</v>
      </c>
      <c r="F137" s="2" t="s">
        <v>483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J137*23197.52</f>
        <v>0</v>
      </c>
      <c r="L137" s="5"/>
    </row>
    <row r="138" spans="1:12" outlineLevel="3">
      <c r="A138" s="9" t="s">
        <v>484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819072</v>
      </c>
      <c r="C139" s="1" t="s">
        <v>485</v>
      </c>
      <c r="D139" s="1"/>
      <c r="E139" s="2" t="s">
        <v>486</v>
      </c>
      <c r="F139" s="2" t="s">
        <v>487</v>
      </c>
      <c r="G139" s="2" t="s">
        <v>156</v>
      </c>
      <c r="H139" s="2">
        <v>0</v>
      </c>
      <c r="I139" s="1">
        <v>0</v>
      </c>
      <c r="J139" s="3" t="s">
        <v>18</v>
      </c>
      <c r="K139" s="2" t="str">
        <f>J139*1082.25</f>
        <v>0</v>
      </c>
      <c r="L139" s="5"/>
    </row>
    <row r="140" spans="1:12" customHeight="1" ht="105" outlineLevel="5">
      <c r="A140" s="1"/>
      <c r="B140" s="1">
        <v>819073</v>
      </c>
      <c r="C140" s="1" t="s">
        <v>488</v>
      </c>
      <c r="D140" s="1"/>
      <c r="E140" s="2" t="s">
        <v>489</v>
      </c>
      <c r="F140" s="2" t="s">
        <v>487</v>
      </c>
      <c r="G140" s="2" t="s">
        <v>240</v>
      </c>
      <c r="H140" s="2">
        <v>0</v>
      </c>
      <c r="I140" s="1">
        <v>0</v>
      </c>
      <c r="J140" s="3" t="s">
        <v>18</v>
      </c>
      <c r="K140" s="2" t="str">
        <f>J140*1082.25</f>
        <v>0</v>
      </c>
      <c r="L140" s="5"/>
    </row>
    <row r="141" spans="1:12" customHeight="1" ht="105" outlineLevel="5">
      <c r="A141" s="1"/>
      <c r="B141" s="1">
        <v>819074</v>
      </c>
      <c r="C141" s="1" t="s">
        <v>490</v>
      </c>
      <c r="D141" s="1"/>
      <c r="E141" s="2" t="s">
        <v>491</v>
      </c>
      <c r="F141" s="2" t="s">
        <v>492</v>
      </c>
      <c r="G141" s="2" t="s">
        <v>156</v>
      </c>
      <c r="H141" s="2">
        <v>0</v>
      </c>
      <c r="I141" s="1">
        <v>0</v>
      </c>
      <c r="J141" s="3" t="s">
        <v>18</v>
      </c>
      <c r="K141" s="2" t="str">
        <f>J141*844.31</f>
        <v>0</v>
      </c>
      <c r="L141" s="5"/>
    </row>
    <row r="142" spans="1:12" customHeight="1" ht="105" outlineLevel="5">
      <c r="A142" s="1"/>
      <c r="B142" s="1">
        <v>819075</v>
      </c>
      <c r="C142" s="1" t="s">
        <v>493</v>
      </c>
      <c r="D142" s="1"/>
      <c r="E142" s="2" t="s">
        <v>494</v>
      </c>
      <c r="F142" s="2" t="s">
        <v>495</v>
      </c>
      <c r="G142" s="2" t="s">
        <v>31</v>
      </c>
      <c r="H142" s="2">
        <v>0</v>
      </c>
      <c r="I142" s="1">
        <v>0</v>
      </c>
      <c r="J142" s="3" t="s">
        <v>18</v>
      </c>
      <c r="K142" s="2" t="str">
        <f>J142*1052.44</f>
        <v>0</v>
      </c>
      <c r="L142" s="5"/>
    </row>
    <row r="143" spans="1:12" customHeight="1" ht="105" outlineLevel="5">
      <c r="A143" s="1"/>
      <c r="B143" s="1">
        <v>819076</v>
      </c>
      <c r="C143" s="1" t="s">
        <v>496</v>
      </c>
      <c r="D143" s="1"/>
      <c r="E143" s="2" t="s">
        <v>497</v>
      </c>
      <c r="F143" s="2" t="s">
        <v>495</v>
      </c>
      <c r="G143" s="2" t="s">
        <v>31</v>
      </c>
      <c r="H143" s="2">
        <v>0</v>
      </c>
      <c r="I143" s="1">
        <v>0</v>
      </c>
      <c r="J143" s="3" t="s">
        <v>18</v>
      </c>
      <c r="K143" s="2" t="str">
        <f>J143*1052.44</f>
        <v>0</v>
      </c>
      <c r="L143" s="5"/>
    </row>
    <row r="144" spans="1:12" customHeight="1" ht="105" outlineLevel="5">
      <c r="A144" s="1"/>
      <c r="B144" s="1">
        <v>819077</v>
      </c>
      <c r="C144" s="1" t="s">
        <v>498</v>
      </c>
      <c r="D144" s="1"/>
      <c r="E144" s="2" t="s">
        <v>499</v>
      </c>
      <c r="F144" s="2" t="s">
        <v>495</v>
      </c>
      <c r="G144" s="2">
        <v>10</v>
      </c>
      <c r="H144" s="2">
        <v>0</v>
      </c>
      <c r="I144" s="1">
        <v>0</v>
      </c>
      <c r="J144" s="3" t="s">
        <v>18</v>
      </c>
      <c r="K144" s="2" t="str">
        <f>J144*1052.44</f>
        <v>0</v>
      </c>
      <c r="L144" s="5"/>
    </row>
    <row r="145" spans="1:12" customHeight="1" ht="105" outlineLevel="5">
      <c r="A145" s="1"/>
      <c r="B145" s="1">
        <v>819078</v>
      </c>
      <c r="C145" s="1" t="s">
        <v>500</v>
      </c>
      <c r="D145" s="1"/>
      <c r="E145" s="2" t="s">
        <v>501</v>
      </c>
      <c r="F145" s="2" t="s">
        <v>495</v>
      </c>
      <c r="G145" s="2">
        <v>5</v>
      </c>
      <c r="H145" s="2">
        <v>0</v>
      </c>
      <c r="I145" s="1">
        <v>0</v>
      </c>
      <c r="J145" s="3" t="s">
        <v>18</v>
      </c>
      <c r="K145" s="2" t="str">
        <f>J145*1052.44</f>
        <v>0</v>
      </c>
      <c r="L145" s="5"/>
    </row>
    <row r="146" spans="1:12" customHeight="1" ht="105" outlineLevel="5">
      <c r="A146" s="1"/>
      <c r="B146" s="1">
        <v>819079</v>
      </c>
      <c r="C146" s="1" t="s">
        <v>502</v>
      </c>
      <c r="D146" s="1"/>
      <c r="E146" s="2" t="s">
        <v>503</v>
      </c>
      <c r="F146" s="2" t="s">
        <v>504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J146*105.57</f>
        <v>0</v>
      </c>
      <c r="L146" s="5"/>
    </row>
    <row r="147" spans="1:12" customHeight="1" ht="105" outlineLevel="5">
      <c r="A147" s="1"/>
      <c r="B147" s="1">
        <v>819080</v>
      </c>
      <c r="C147" s="1" t="s">
        <v>505</v>
      </c>
      <c r="D147" s="1"/>
      <c r="E147" s="2" t="s">
        <v>506</v>
      </c>
      <c r="F147" s="2" t="s">
        <v>507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J147*170.17</f>
        <v>0</v>
      </c>
      <c r="L147" s="5"/>
    </row>
    <row r="148" spans="1:12" outlineLevel="2">
      <c r="A148" s="8" t="s">
        <v>508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outlineLevel="3">
      <c r="A149" s="9" t="s">
        <v>509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5"/>
    </row>
    <row r="150" spans="1:12" customHeight="1" ht="105" outlineLevel="5">
      <c r="A150" s="1"/>
      <c r="B150" s="1">
        <v>873867</v>
      </c>
      <c r="C150" s="1" t="s">
        <v>510</v>
      </c>
      <c r="D150" s="1" t="s">
        <v>511</v>
      </c>
      <c r="E150" s="2" t="s">
        <v>512</v>
      </c>
      <c r="F150" s="2" t="s">
        <v>513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J150*41163.01</f>
        <v>0</v>
      </c>
      <c r="L150" s="5"/>
    </row>
    <row r="151" spans="1:12" customHeight="1" ht="105" outlineLevel="5">
      <c r="A151" s="1"/>
      <c r="B151" s="1">
        <v>873868</v>
      </c>
      <c r="C151" s="1" t="s">
        <v>514</v>
      </c>
      <c r="D151" s="1" t="s">
        <v>515</v>
      </c>
      <c r="E151" s="2" t="s">
        <v>516</v>
      </c>
      <c r="F151" s="2" t="s">
        <v>517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J151*41282.50</f>
        <v>0</v>
      </c>
      <c r="L151" s="5"/>
    </row>
    <row r="152" spans="1:12" customHeight="1" ht="105" outlineLevel="5">
      <c r="A152" s="1"/>
      <c r="B152" s="1">
        <v>873869</v>
      </c>
      <c r="C152" s="1" t="s">
        <v>518</v>
      </c>
      <c r="D152" s="1" t="s">
        <v>519</v>
      </c>
      <c r="E152" s="2" t="s">
        <v>520</v>
      </c>
      <c r="F152" s="2" t="s">
        <v>521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J152*41378.09</f>
        <v>0</v>
      </c>
      <c r="L152" s="5"/>
    </row>
    <row r="153" spans="1:12" customHeight="1" ht="105" outlineLevel="5">
      <c r="A153" s="1"/>
      <c r="B153" s="1">
        <v>873870</v>
      </c>
      <c r="C153" s="1" t="s">
        <v>522</v>
      </c>
      <c r="D153" s="1" t="s">
        <v>523</v>
      </c>
      <c r="E153" s="2" t="s">
        <v>524</v>
      </c>
      <c r="F153" s="2" t="s">
        <v>525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J153*41485.63</f>
        <v>0</v>
      </c>
      <c r="L153" s="5"/>
    </row>
    <row r="154" spans="1:12" customHeight="1" ht="105" outlineLevel="5">
      <c r="A154" s="1"/>
      <c r="B154" s="1">
        <v>873871</v>
      </c>
      <c r="C154" s="1" t="s">
        <v>526</v>
      </c>
      <c r="D154" s="1" t="s">
        <v>527</v>
      </c>
      <c r="E154" s="2" t="s">
        <v>528</v>
      </c>
      <c r="F154" s="2" t="s">
        <v>529</v>
      </c>
      <c r="G154" s="2">
        <v>2</v>
      </c>
      <c r="H154" s="2">
        <v>0</v>
      </c>
      <c r="I154" s="1">
        <v>0</v>
      </c>
      <c r="J154" s="3" t="s">
        <v>18</v>
      </c>
      <c r="K154" s="2" t="str">
        <f>J154*42955.31</f>
        <v>0</v>
      </c>
      <c r="L154" s="5"/>
    </row>
    <row r="155" spans="1:12" customHeight="1" ht="105" outlineLevel="5">
      <c r="A155" s="1"/>
      <c r="B155" s="1">
        <v>873872</v>
      </c>
      <c r="C155" s="1" t="s">
        <v>530</v>
      </c>
      <c r="D155" s="1" t="s">
        <v>531</v>
      </c>
      <c r="E155" s="2" t="s">
        <v>532</v>
      </c>
      <c r="F155" s="2" t="s">
        <v>533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J155*51677.80</f>
        <v>0</v>
      </c>
      <c r="L155" s="5"/>
    </row>
    <row r="156" spans="1:12" customHeight="1" ht="105" outlineLevel="5">
      <c r="A156" s="1"/>
      <c r="B156" s="1">
        <v>873873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J156*52729.28</f>
        <v>0</v>
      </c>
      <c r="L156" s="5"/>
    </row>
    <row r="157" spans="1:12" customHeight="1" ht="105" outlineLevel="5">
      <c r="A157" s="1"/>
      <c r="B157" s="1">
        <v>873874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J157*58261.50</f>
        <v>0</v>
      </c>
      <c r="L157" s="5"/>
    </row>
    <row r="158" spans="1:12" customHeight="1" ht="105" outlineLevel="5">
      <c r="A158" s="1"/>
      <c r="B158" s="1">
        <v>873875</v>
      </c>
      <c r="C158" s="1" t="s">
        <v>542</v>
      </c>
      <c r="D158" s="1" t="s">
        <v>543</v>
      </c>
      <c r="E158" s="2" t="s">
        <v>544</v>
      </c>
      <c r="F158" s="2" t="s">
        <v>545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J158*42417.62</f>
        <v>0</v>
      </c>
      <c r="L158" s="5"/>
    </row>
    <row r="159" spans="1:12" customHeight="1" ht="105" outlineLevel="5">
      <c r="A159" s="1"/>
      <c r="B159" s="1">
        <v>873876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J159*50960.89</f>
        <v>0</v>
      </c>
      <c r="L159" s="5"/>
    </row>
    <row r="160" spans="1:12" customHeight="1" ht="105" outlineLevel="5">
      <c r="A160" s="1"/>
      <c r="B160" s="1">
        <v>873877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J160*52012.36</f>
        <v>0</v>
      </c>
      <c r="L160" s="5"/>
    </row>
    <row r="161" spans="1:12" customHeight="1" ht="105" outlineLevel="5">
      <c r="A161" s="1"/>
      <c r="B161" s="1">
        <v>873878</v>
      </c>
      <c r="C161" s="1" t="s">
        <v>554</v>
      </c>
      <c r="D161" s="1" t="s">
        <v>555</v>
      </c>
      <c r="E161" s="2" t="s">
        <v>556</v>
      </c>
      <c r="F161" s="2" t="s">
        <v>557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J161*55238.04</f>
        <v>0</v>
      </c>
      <c r="L161" s="5"/>
    </row>
    <row r="162" spans="1:12" outlineLevel="3">
      <c r="A162" s="9" t="s">
        <v>558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5"/>
    </row>
    <row r="163" spans="1:12" customHeight="1" ht="105" outlineLevel="5">
      <c r="A163" s="1"/>
      <c r="B163" s="1">
        <v>873840</v>
      </c>
      <c r="C163" s="1" t="s">
        <v>559</v>
      </c>
      <c r="D163" s="1" t="s">
        <v>560</v>
      </c>
      <c r="E163" s="2" t="s">
        <v>561</v>
      </c>
      <c r="F163" s="2" t="s">
        <v>562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J163*55213.09</f>
        <v>0</v>
      </c>
      <c r="L163" s="5"/>
    </row>
    <row r="164" spans="1:12" customHeight="1" ht="105" outlineLevel="5">
      <c r="A164" s="1"/>
      <c r="B164" s="1">
        <v>873841</v>
      </c>
      <c r="C164" s="1" t="s">
        <v>563</v>
      </c>
      <c r="D164" s="1" t="s">
        <v>564</v>
      </c>
      <c r="E164" s="2" t="s">
        <v>565</v>
      </c>
      <c r="F164" s="2" t="s">
        <v>566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J164*58750.76</f>
        <v>0</v>
      </c>
      <c r="L164" s="5"/>
    </row>
    <row r="165" spans="1:12" customHeight="1" ht="105" outlineLevel="5">
      <c r="A165" s="1"/>
      <c r="B165" s="1">
        <v>873842</v>
      </c>
      <c r="C165" s="1" t="s">
        <v>567</v>
      </c>
      <c r="D165" s="1" t="s">
        <v>568</v>
      </c>
      <c r="E165" s="2" t="s">
        <v>569</v>
      </c>
      <c r="F165" s="2" t="s">
        <v>570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J165*60264.24</f>
        <v>0</v>
      </c>
      <c r="L165" s="5"/>
    </row>
    <row r="166" spans="1:12" customHeight="1" ht="105" outlineLevel="5">
      <c r="A166" s="1"/>
      <c r="B166" s="1">
        <v>873843</v>
      </c>
      <c r="C166" s="1" t="s">
        <v>571</v>
      </c>
      <c r="D166" s="1" t="s">
        <v>572</v>
      </c>
      <c r="E166" s="2" t="s">
        <v>573</v>
      </c>
      <c r="F166" s="2" t="s">
        <v>574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J166*77878.49</f>
        <v>0</v>
      </c>
      <c r="L166" s="5"/>
    </row>
    <row r="167" spans="1:12" customHeight="1" ht="105" outlineLevel="5">
      <c r="A167" s="1"/>
      <c r="B167" s="1">
        <v>873844</v>
      </c>
      <c r="C167" s="1" t="s">
        <v>575</v>
      </c>
      <c r="D167" s="1" t="s">
        <v>576</v>
      </c>
      <c r="E167" s="2" t="s">
        <v>577</v>
      </c>
      <c r="F167" s="2" t="s">
        <v>578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J167*59062.83</f>
        <v>0</v>
      </c>
      <c r="L167" s="5"/>
    </row>
    <row r="168" spans="1:12" customHeight="1" ht="105" outlineLevel="5">
      <c r="A168" s="1"/>
      <c r="B168" s="1">
        <v>873845</v>
      </c>
      <c r="C168" s="1" t="s">
        <v>579</v>
      </c>
      <c r="D168" s="1" t="s">
        <v>580</v>
      </c>
      <c r="E168" s="2" t="s">
        <v>581</v>
      </c>
      <c r="F168" s="2" t="s">
        <v>582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J168*72623.53</f>
        <v>0</v>
      </c>
      <c r="L168" s="5"/>
    </row>
    <row r="169" spans="1:12" outlineLevel="3">
      <c r="A169" s="9" t="s">
        <v>583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5"/>
    </row>
    <row r="170" spans="1:12" customHeight="1" ht="105" outlineLevel="5">
      <c r="A170" s="1"/>
      <c r="B170" s="1">
        <v>874764</v>
      </c>
      <c r="C170" s="1" t="s">
        <v>584</v>
      </c>
      <c r="D170" s="1">
        <v>3301679</v>
      </c>
      <c r="E170" s="2" t="s">
        <v>585</v>
      </c>
      <c r="F170" s="2" t="s">
        <v>586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J170*71117.51</f>
        <v>0</v>
      </c>
      <c r="L170" s="5"/>
    </row>
    <row r="171" spans="1:12" customHeight="1" ht="105" outlineLevel="5">
      <c r="A171" s="1"/>
      <c r="B171" s="1">
        <v>874765</v>
      </c>
      <c r="C171" s="1" t="s">
        <v>587</v>
      </c>
      <c r="D171" s="1">
        <v>3301680</v>
      </c>
      <c r="E171" s="2" t="s">
        <v>588</v>
      </c>
      <c r="F171" s="2" t="s">
        <v>589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J171*78710.70</f>
        <v>0</v>
      </c>
      <c r="L171" s="5"/>
    </row>
    <row r="172" spans="1:12" customHeight="1" ht="105" outlineLevel="5">
      <c r="A172" s="1"/>
      <c r="B172" s="1">
        <v>874766</v>
      </c>
      <c r="C172" s="1" t="s">
        <v>590</v>
      </c>
      <c r="D172" s="1">
        <v>3301681</v>
      </c>
      <c r="E172" s="2" t="s">
        <v>591</v>
      </c>
      <c r="F172" s="2" t="s">
        <v>592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J172*83095.39</f>
        <v>0</v>
      </c>
      <c r="L172" s="5"/>
    </row>
    <row r="173" spans="1:12" customHeight="1" ht="105" outlineLevel="5">
      <c r="A173" s="1"/>
      <c r="B173" s="1">
        <v>874767</v>
      </c>
      <c r="C173" s="1" t="s">
        <v>593</v>
      </c>
      <c r="D173" s="1">
        <v>3301039</v>
      </c>
      <c r="E173" s="2" t="s">
        <v>594</v>
      </c>
      <c r="F173" s="2" t="s">
        <v>595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J173*89726.13</f>
        <v>0</v>
      </c>
      <c r="L173" s="5"/>
    </row>
    <row r="174" spans="1:12" customHeight="1" ht="105" outlineLevel="5">
      <c r="A174" s="1"/>
      <c r="B174" s="1">
        <v>874768</v>
      </c>
      <c r="C174" s="1" t="s">
        <v>596</v>
      </c>
      <c r="D174" s="1">
        <v>3301040</v>
      </c>
      <c r="E174" s="2" t="s">
        <v>597</v>
      </c>
      <c r="F174" s="2" t="s">
        <v>147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J174*0.00</f>
        <v>0</v>
      </c>
      <c r="L174" s="5"/>
    </row>
    <row r="175" spans="1:12" customHeight="1" ht="105" outlineLevel="5">
      <c r="A175" s="1"/>
      <c r="B175" s="1">
        <v>874769</v>
      </c>
      <c r="C175" s="1" t="s">
        <v>598</v>
      </c>
      <c r="D175" s="1">
        <v>3301041</v>
      </c>
      <c r="E175" s="2" t="s">
        <v>599</v>
      </c>
      <c r="F175" s="2" t="s">
        <v>600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J175*98731.39</f>
        <v>0</v>
      </c>
      <c r="L175" s="5"/>
    </row>
    <row r="176" spans="1:12" customHeight="1" ht="105" outlineLevel="5">
      <c r="A176" s="1"/>
      <c r="B176" s="1">
        <v>874770</v>
      </c>
      <c r="C176" s="1" t="s">
        <v>601</v>
      </c>
      <c r="D176" s="1">
        <v>3301027</v>
      </c>
      <c r="E176" s="2" t="s">
        <v>602</v>
      </c>
      <c r="F176" s="2" t="s">
        <v>603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J176*97777.37</f>
        <v>0</v>
      </c>
      <c r="L176" s="5"/>
    </row>
    <row r="177" spans="1:12" customHeight="1" ht="105" outlineLevel="5">
      <c r="A177" s="1"/>
      <c r="B177" s="1">
        <v>874771</v>
      </c>
      <c r="C177" s="1" t="s">
        <v>604</v>
      </c>
      <c r="D177" s="1">
        <v>3301028</v>
      </c>
      <c r="E177" s="2" t="s">
        <v>605</v>
      </c>
      <c r="F177" s="2" t="s">
        <v>606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J177*102650.65</f>
        <v>0</v>
      </c>
      <c r="L177" s="5"/>
    </row>
    <row r="178" spans="1:12" customHeight="1" ht="105" outlineLevel="5">
      <c r="A178" s="1"/>
      <c r="B178" s="1">
        <v>874772</v>
      </c>
      <c r="C178" s="1" t="s">
        <v>607</v>
      </c>
      <c r="D178" s="1">
        <v>3301029</v>
      </c>
      <c r="E178" s="2" t="s">
        <v>608</v>
      </c>
      <c r="F178" s="2" t="s">
        <v>609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J178*107523.94</f>
        <v>0</v>
      </c>
      <c r="L178" s="5"/>
    </row>
    <row r="179" spans="1:12" customHeight="1" ht="105" outlineLevel="5">
      <c r="A179" s="1"/>
      <c r="B179" s="1">
        <v>874773</v>
      </c>
      <c r="C179" s="1" t="s">
        <v>610</v>
      </c>
      <c r="D179" s="1">
        <v>3301684</v>
      </c>
      <c r="E179" s="2" t="s">
        <v>611</v>
      </c>
      <c r="F179" s="2" t="s">
        <v>612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J179*58070.84</f>
        <v>0</v>
      </c>
      <c r="L179" s="5"/>
    </row>
    <row r="180" spans="1:12" customHeight="1" ht="105" outlineLevel="5">
      <c r="A180" s="1"/>
      <c r="B180" s="1">
        <v>874774</v>
      </c>
      <c r="C180" s="1" t="s">
        <v>613</v>
      </c>
      <c r="D180" s="1">
        <v>3301682</v>
      </c>
      <c r="E180" s="2" t="s">
        <v>614</v>
      </c>
      <c r="F180" s="2" t="s">
        <v>615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J180*58319.35</f>
        <v>0</v>
      </c>
      <c r="L180" s="5"/>
    </row>
    <row r="181" spans="1:12" customHeight="1" ht="105" outlineLevel="5">
      <c r="A181" s="1"/>
      <c r="B181" s="1">
        <v>874775</v>
      </c>
      <c r="C181" s="1" t="s">
        <v>616</v>
      </c>
      <c r="D181" s="1">
        <v>3301670</v>
      </c>
      <c r="E181" s="2" t="s">
        <v>617</v>
      </c>
      <c r="F181" s="2" t="s">
        <v>618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J181*100420.40</f>
        <v>0</v>
      </c>
      <c r="L181" s="5"/>
    </row>
    <row r="182" spans="1:12" customHeight="1" ht="105" outlineLevel="5">
      <c r="A182" s="1"/>
      <c r="B182" s="1">
        <v>874776</v>
      </c>
      <c r="C182" s="1" t="s">
        <v>619</v>
      </c>
      <c r="D182" s="1">
        <v>3301671</v>
      </c>
      <c r="E182" s="2" t="s">
        <v>620</v>
      </c>
      <c r="F182" s="2" t="s">
        <v>621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J182*111007.26</f>
        <v>0</v>
      </c>
      <c r="L182" s="5"/>
    </row>
    <row r="183" spans="1:12" customHeight="1" ht="105" outlineLevel="5">
      <c r="A183" s="1"/>
      <c r="B183" s="1">
        <v>874777</v>
      </c>
      <c r="C183" s="1" t="s">
        <v>622</v>
      </c>
      <c r="D183" s="1">
        <v>3301672</v>
      </c>
      <c r="E183" s="2" t="s">
        <v>623</v>
      </c>
      <c r="F183" s="2" t="s">
        <v>624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J183*120739.09</f>
        <v>0</v>
      </c>
      <c r="L183" s="5"/>
    </row>
    <row r="184" spans="1:12" outlineLevel="3">
      <c r="A184" s="9" t="s">
        <v>625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5"/>
    </row>
    <row r="185" spans="1:12" customHeight="1" ht="105" outlineLevel="5">
      <c r="A185" s="1"/>
      <c r="B185" s="1">
        <v>885079</v>
      </c>
      <c r="C185" s="1" t="s">
        <v>626</v>
      </c>
      <c r="D185" s="1" t="s">
        <v>627</v>
      </c>
      <c r="E185" s="2" t="s">
        <v>628</v>
      </c>
      <c r="F185" s="2" t="s">
        <v>629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J185*56906.64</f>
        <v>0</v>
      </c>
      <c r="L185" s="5"/>
    </row>
    <row r="186" spans="1:12" customHeight="1" ht="105" outlineLevel="5">
      <c r="A186" s="1"/>
      <c r="B186" s="1">
        <v>885080</v>
      </c>
      <c r="C186" s="1" t="s">
        <v>630</v>
      </c>
      <c r="D186" s="1" t="s">
        <v>631</v>
      </c>
      <c r="E186" s="2" t="s">
        <v>632</v>
      </c>
      <c r="F186" s="2" t="s">
        <v>629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J186*56906.64</f>
        <v>0</v>
      </c>
      <c r="L186" s="5"/>
    </row>
    <row r="187" spans="1:12" customHeight="1" ht="105" outlineLevel="5">
      <c r="A187" s="1"/>
      <c r="B187" s="1">
        <v>885081</v>
      </c>
      <c r="C187" s="1" t="s">
        <v>633</v>
      </c>
      <c r="D187" s="1" t="s">
        <v>634</v>
      </c>
      <c r="E187" s="2" t="s">
        <v>635</v>
      </c>
      <c r="F187" s="2" t="s">
        <v>636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J187*56662.62</f>
        <v>0</v>
      </c>
      <c r="L187" s="5"/>
    </row>
    <row r="188" spans="1:12" customHeight="1" ht="105" outlineLevel="5">
      <c r="A188" s="1"/>
      <c r="B188" s="1">
        <v>885082</v>
      </c>
      <c r="C188" s="1" t="s">
        <v>637</v>
      </c>
      <c r="D188" s="1" t="s">
        <v>638</v>
      </c>
      <c r="E188" s="2" t="s">
        <v>639</v>
      </c>
      <c r="F188" s="2" t="s">
        <v>640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J188*62973.33</f>
        <v>0</v>
      </c>
      <c r="L188" s="5"/>
    </row>
    <row r="189" spans="1:12" customHeight="1" ht="105" outlineLevel="5">
      <c r="A189" s="1"/>
      <c r="B189" s="1">
        <v>885083</v>
      </c>
      <c r="C189" s="1" t="s">
        <v>641</v>
      </c>
      <c r="D189" s="1" t="s">
        <v>642</v>
      </c>
      <c r="E189" s="2" t="s">
        <v>643</v>
      </c>
      <c r="F189" s="2" t="s">
        <v>644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J189*65268.00</f>
        <v>0</v>
      </c>
      <c r="L189" s="5"/>
    </row>
    <row r="190" spans="1:12" outlineLevel="2">
      <c r="A190" s="8" t="s">
        <v>645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5"/>
    </row>
    <row r="191" spans="1:12" outlineLevel="3">
      <c r="A191" s="9" t="s">
        <v>646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5"/>
    </row>
    <row r="192" spans="1:12" customHeight="1" ht="105" outlineLevel="5">
      <c r="A192" s="1"/>
      <c r="B192" s="1">
        <v>873860</v>
      </c>
      <c r="C192" s="1" t="s">
        <v>647</v>
      </c>
      <c r="D192" s="1" t="s">
        <v>648</v>
      </c>
      <c r="E192" s="2" t="s">
        <v>649</v>
      </c>
      <c r="F192" s="2" t="s">
        <v>650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J192*42130.85</f>
        <v>0</v>
      </c>
      <c r="L192" s="5"/>
    </row>
    <row r="193" spans="1:12" customHeight="1" ht="105" outlineLevel="5">
      <c r="A193" s="1"/>
      <c r="B193" s="1">
        <v>873861</v>
      </c>
      <c r="C193" s="1" t="s">
        <v>651</v>
      </c>
      <c r="D193" s="1" t="s">
        <v>652</v>
      </c>
      <c r="E193" s="2" t="s">
        <v>653</v>
      </c>
      <c r="F193" s="2" t="s">
        <v>654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J193*43624.43</f>
        <v>0</v>
      </c>
      <c r="L193" s="5"/>
    </row>
    <row r="194" spans="1:12" customHeight="1" ht="105" outlineLevel="5">
      <c r="A194" s="1"/>
      <c r="B194" s="1">
        <v>873862</v>
      </c>
      <c r="C194" s="1" t="s">
        <v>655</v>
      </c>
      <c r="D194" s="1" t="s">
        <v>656</v>
      </c>
      <c r="E194" s="2" t="s">
        <v>657</v>
      </c>
      <c r="F194" s="2" t="s">
        <v>658</v>
      </c>
      <c r="G194" s="2">
        <v>-1</v>
      </c>
      <c r="H194" s="2">
        <v>0</v>
      </c>
      <c r="I194" s="1">
        <v>0</v>
      </c>
      <c r="J194" s="3" t="s">
        <v>18</v>
      </c>
      <c r="K194" s="2" t="str">
        <f>J194*45034.37</f>
        <v>0</v>
      </c>
      <c r="L194" s="5"/>
    </row>
    <row r="195" spans="1:12" customHeight="1" ht="105" outlineLevel="5">
      <c r="A195" s="1"/>
      <c r="B195" s="1">
        <v>873863</v>
      </c>
      <c r="C195" s="1" t="s">
        <v>659</v>
      </c>
      <c r="D195" s="1" t="s">
        <v>660</v>
      </c>
      <c r="E195" s="2" t="s">
        <v>661</v>
      </c>
      <c r="F195" s="2" t="s">
        <v>662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J195*46527.95</f>
        <v>0</v>
      </c>
      <c r="L195" s="5"/>
    </row>
    <row r="196" spans="1:12" customHeight="1" ht="105" outlineLevel="5">
      <c r="A196" s="1"/>
      <c r="B196" s="1">
        <v>873864</v>
      </c>
      <c r="C196" s="1" t="s">
        <v>663</v>
      </c>
      <c r="D196" s="1" t="s">
        <v>664</v>
      </c>
      <c r="E196" s="2" t="s">
        <v>665</v>
      </c>
      <c r="F196" s="2" t="s">
        <v>666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J196*48021.52</f>
        <v>0</v>
      </c>
      <c r="L196" s="5"/>
    </row>
    <row r="197" spans="1:12" customHeight="1" ht="105" outlineLevel="5">
      <c r="A197" s="1"/>
      <c r="B197" s="1">
        <v>873865</v>
      </c>
      <c r="C197" s="1" t="s">
        <v>667</v>
      </c>
      <c r="D197" s="1" t="s">
        <v>668</v>
      </c>
      <c r="E197" s="2" t="s">
        <v>669</v>
      </c>
      <c r="F197" s="2" t="s">
        <v>670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J197*49311.98</f>
        <v>0</v>
      </c>
      <c r="L197" s="5"/>
    </row>
    <row r="198" spans="1:12" customHeight="1" ht="105" outlineLevel="5">
      <c r="A198" s="1"/>
      <c r="B198" s="1">
        <v>873866</v>
      </c>
      <c r="C198" s="1" t="s">
        <v>671</v>
      </c>
      <c r="D198" s="1" t="s">
        <v>672</v>
      </c>
      <c r="E198" s="2" t="s">
        <v>673</v>
      </c>
      <c r="F198" s="2" t="s">
        <v>674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J198*51032.58</f>
        <v>0</v>
      </c>
      <c r="L198" s="5"/>
    </row>
    <row r="199" spans="1:12" outlineLevel="3">
      <c r="A199" s="9" t="s">
        <v>675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5"/>
    </row>
    <row r="200" spans="1:12" customHeight="1" ht="105" outlineLevel="5">
      <c r="A200" s="1"/>
      <c r="B200" s="1">
        <v>873846</v>
      </c>
      <c r="C200" s="1" t="s">
        <v>676</v>
      </c>
      <c r="D200" s="1" t="s">
        <v>677</v>
      </c>
      <c r="E200" s="2" t="s">
        <v>678</v>
      </c>
      <c r="F200" s="2" t="s">
        <v>679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J200*48345.40</f>
        <v>0</v>
      </c>
      <c r="L200" s="5"/>
    </row>
    <row r="201" spans="1:12" customHeight="1" ht="105" outlineLevel="5">
      <c r="A201" s="1"/>
      <c r="B201" s="1">
        <v>873847</v>
      </c>
      <c r="C201" s="1" t="s">
        <v>680</v>
      </c>
      <c r="D201" s="1" t="s">
        <v>681</v>
      </c>
      <c r="E201" s="2" t="s">
        <v>682</v>
      </c>
      <c r="F201" s="2" t="s">
        <v>683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J201*49829.30</f>
        <v>0</v>
      </c>
      <c r="L201" s="5"/>
    </row>
    <row r="202" spans="1:12" customHeight="1" ht="105" outlineLevel="5">
      <c r="A202" s="1"/>
      <c r="B202" s="1">
        <v>873848</v>
      </c>
      <c r="C202" s="1" t="s">
        <v>684</v>
      </c>
      <c r="D202" s="1" t="s">
        <v>685</v>
      </c>
      <c r="E202" s="2" t="s">
        <v>686</v>
      </c>
      <c r="F202" s="2" t="s">
        <v>687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J202*50108.91</f>
        <v>0</v>
      </c>
      <c r="L202" s="5"/>
    </row>
    <row r="203" spans="1:12" customHeight="1" ht="105" outlineLevel="5">
      <c r="A203" s="1"/>
      <c r="B203" s="1">
        <v>873849</v>
      </c>
      <c r="C203" s="1" t="s">
        <v>688</v>
      </c>
      <c r="D203" s="1" t="s">
        <v>689</v>
      </c>
      <c r="E203" s="2" t="s">
        <v>690</v>
      </c>
      <c r="F203" s="2" t="s">
        <v>691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J203*55506.34</f>
        <v>0</v>
      </c>
      <c r="L203" s="5"/>
    </row>
    <row r="204" spans="1:12" customHeight="1" ht="105" outlineLevel="5">
      <c r="A204" s="1"/>
      <c r="B204" s="1">
        <v>873850</v>
      </c>
      <c r="C204" s="1" t="s">
        <v>692</v>
      </c>
      <c r="D204" s="1" t="s">
        <v>693</v>
      </c>
      <c r="E204" s="2" t="s">
        <v>694</v>
      </c>
      <c r="F204" s="2" t="s">
        <v>695</v>
      </c>
      <c r="G204" s="2">
        <v>0</v>
      </c>
      <c r="H204" s="2">
        <v>0</v>
      </c>
      <c r="I204" s="1">
        <v>0</v>
      </c>
      <c r="J204" s="3" t="s">
        <v>18</v>
      </c>
      <c r="K204" s="2" t="str">
        <f>J204*55721.48</f>
        <v>0</v>
      </c>
      <c r="L204" s="5"/>
    </row>
    <row r="205" spans="1:12" customHeight="1" ht="105" outlineLevel="5">
      <c r="A205" s="1"/>
      <c r="B205" s="1">
        <v>873851</v>
      </c>
      <c r="C205" s="1" t="s">
        <v>696</v>
      </c>
      <c r="D205" s="1" t="s">
        <v>697</v>
      </c>
      <c r="E205" s="2" t="s">
        <v>698</v>
      </c>
      <c r="F205" s="2" t="s">
        <v>695</v>
      </c>
      <c r="G205" s="2">
        <v>0</v>
      </c>
      <c r="H205" s="2">
        <v>0</v>
      </c>
      <c r="I205" s="1">
        <v>0</v>
      </c>
      <c r="J205" s="3" t="s">
        <v>18</v>
      </c>
      <c r="K205" s="2" t="str">
        <f>J205*55721.48</f>
        <v>0</v>
      </c>
      <c r="L205" s="5"/>
    </row>
    <row r="206" spans="1:12" customHeight="1" ht="105" outlineLevel="5">
      <c r="A206" s="1"/>
      <c r="B206" s="1">
        <v>873852</v>
      </c>
      <c r="C206" s="1" t="s">
        <v>699</v>
      </c>
      <c r="D206" s="1" t="s">
        <v>700</v>
      </c>
      <c r="E206" s="2" t="s">
        <v>701</v>
      </c>
      <c r="F206" s="2" t="s">
        <v>702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J206*58753.41</f>
        <v>0</v>
      </c>
      <c r="L206" s="5"/>
    </row>
    <row r="207" spans="1:12" outlineLevel="3">
      <c r="A207" s="9" t="s">
        <v>703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873797</v>
      </c>
      <c r="C208" s="1" t="s">
        <v>704</v>
      </c>
      <c r="D208" s="1" t="s">
        <v>705</v>
      </c>
      <c r="E208" s="2" t="s">
        <v>706</v>
      </c>
      <c r="F208" s="2" t="s">
        <v>707</v>
      </c>
      <c r="G208" s="2">
        <v>2</v>
      </c>
      <c r="H208" s="2">
        <v>0</v>
      </c>
      <c r="I208" s="1">
        <v>0</v>
      </c>
      <c r="J208" s="3" t="s">
        <v>18</v>
      </c>
      <c r="K208" s="2" t="str">
        <f>J208*42818.04</f>
        <v>0</v>
      </c>
      <c r="L208" s="5"/>
    </row>
    <row r="209" spans="1:12" customHeight="1" ht="105" outlineLevel="5">
      <c r="A209" s="1"/>
      <c r="B209" s="1">
        <v>873799</v>
      </c>
      <c r="C209" s="1" t="s">
        <v>708</v>
      </c>
      <c r="D209" s="1" t="s">
        <v>709</v>
      </c>
      <c r="E209" s="2" t="s">
        <v>710</v>
      </c>
      <c r="F209" s="2" t="s">
        <v>711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J209*38834.04</f>
        <v>0</v>
      </c>
      <c r="L209" s="5"/>
    </row>
    <row r="210" spans="1:12" customHeight="1" ht="105" outlineLevel="5">
      <c r="A210" s="1"/>
      <c r="B210" s="1">
        <v>873801</v>
      </c>
      <c r="C210" s="1" t="s">
        <v>712</v>
      </c>
      <c r="D210" s="1" t="s">
        <v>713</v>
      </c>
      <c r="E210" s="2" t="s">
        <v>714</v>
      </c>
      <c r="F210" s="2" t="s">
        <v>715</v>
      </c>
      <c r="G210" s="2">
        <v>1</v>
      </c>
      <c r="H210" s="2">
        <v>0</v>
      </c>
      <c r="I210" s="1">
        <v>0</v>
      </c>
      <c r="J210" s="3" t="s">
        <v>18</v>
      </c>
      <c r="K210" s="2" t="str">
        <f>J210*2081.64</f>
        <v>0</v>
      </c>
      <c r="L210" s="5"/>
    </row>
    <row r="211" spans="1:12" outlineLevel="3">
      <c r="A211" s="9" t="s">
        <v>716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5"/>
    </row>
    <row r="212" spans="1:12" customHeight="1" ht="105" outlineLevel="5">
      <c r="A212" s="1"/>
      <c r="B212" s="1">
        <v>874778</v>
      </c>
      <c r="C212" s="1" t="s">
        <v>717</v>
      </c>
      <c r="D212" s="1">
        <v>10023646</v>
      </c>
      <c r="E212" s="2" t="s">
        <v>718</v>
      </c>
      <c r="F212" s="2" t="s">
        <v>719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J212*82246.40</f>
        <v>0</v>
      </c>
      <c r="L212" s="5"/>
    </row>
    <row r="213" spans="1:12" customHeight="1" ht="105" outlineLevel="5">
      <c r="A213" s="1"/>
      <c r="B213" s="1">
        <v>874779</v>
      </c>
      <c r="C213" s="1" t="s">
        <v>720</v>
      </c>
      <c r="D213" s="1">
        <v>10023647</v>
      </c>
      <c r="E213" s="2" t="s">
        <v>721</v>
      </c>
      <c r="F213" s="2" t="s">
        <v>722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J213*83072.00</f>
        <v>0</v>
      </c>
      <c r="L213" s="5"/>
    </row>
    <row r="214" spans="1:12" customHeight="1" ht="105" outlineLevel="5">
      <c r="A214" s="1"/>
      <c r="B214" s="1">
        <v>874780</v>
      </c>
      <c r="C214" s="1" t="s">
        <v>723</v>
      </c>
      <c r="D214" s="1">
        <v>10023648</v>
      </c>
      <c r="E214" s="2" t="s">
        <v>724</v>
      </c>
      <c r="F214" s="2" t="s">
        <v>725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J214*84352.00</f>
        <v>0</v>
      </c>
      <c r="L214" s="5"/>
    </row>
    <row r="215" spans="1:12" customHeight="1" ht="105" outlineLevel="5">
      <c r="A215" s="1"/>
      <c r="B215" s="1">
        <v>874781</v>
      </c>
      <c r="C215" s="1" t="s">
        <v>726</v>
      </c>
      <c r="D215" s="1">
        <v>10023649</v>
      </c>
      <c r="E215" s="2" t="s">
        <v>727</v>
      </c>
      <c r="F215" s="2" t="s">
        <v>728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J215*89280.00</f>
        <v>0</v>
      </c>
      <c r="L215" s="5"/>
    </row>
    <row r="216" spans="1:12" customHeight="1" ht="105" outlineLevel="5">
      <c r="A216" s="1"/>
      <c r="B216" s="1">
        <v>874782</v>
      </c>
      <c r="C216" s="1" t="s">
        <v>729</v>
      </c>
      <c r="D216" s="1">
        <v>10023650</v>
      </c>
      <c r="E216" s="2" t="s">
        <v>730</v>
      </c>
      <c r="F216" s="2" t="s">
        <v>731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J216*95040.00</f>
        <v>0</v>
      </c>
      <c r="L216" s="5"/>
    </row>
    <row r="217" spans="1:12" outlineLevel="3">
      <c r="A217" s="9" t="s">
        <v>732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874783</v>
      </c>
      <c r="C218" s="1" t="s">
        <v>733</v>
      </c>
      <c r="D218" s="1">
        <v>14375</v>
      </c>
      <c r="E218" s="2" t="s">
        <v>734</v>
      </c>
      <c r="F218" s="2" t="s">
        <v>735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J218*91520.48</f>
        <v>0</v>
      </c>
      <c r="L218" s="5"/>
    </row>
    <row r="219" spans="1:12" customHeight="1" ht="105" outlineLevel="5">
      <c r="A219" s="1"/>
      <c r="B219" s="1">
        <v>874784</v>
      </c>
      <c r="C219" s="1" t="s">
        <v>736</v>
      </c>
      <c r="D219" s="1">
        <v>14385</v>
      </c>
      <c r="E219" s="2" t="s">
        <v>737</v>
      </c>
      <c r="F219" s="2" t="s">
        <v>738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J219*95664.24</f>
        <v>0</v>
      </c>
      <c r="L219" s="5"/>
    </row>
    <row r="220" spans="1:12" customHeight="1" ht="105" outlineLevel="5">
      <c r="A220" s="1"/>
      <c r="B220" s="1">
        <v>874785</v>
      </c>
      <c r="C220" s="1" t="s">
        <v>739</v>
      </c>
      <c r="D220" s="1">
        <v>14506</v>
      </c>
      <c r="E220" s="2" t="s">
        <v>740</v>
      </c>
      <c r="F220" s="2" t="s">
        <v>741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J220*72711.34</f>
        <v>0</v>
      </c>
      <c r="L220" s="5"/>
    </row>
    <row r="221" spans="1:12" customHeight="1" ht="105" outlineLevel="5">
      <c r="A221" s="1"/>
      <c r="B221" s="1">
        <v>874786</v>
      </c>
      <c r="C221" s="1" t="s">
        <v>742</v>
      </c>
      <c r="D221" s="1">
        <v>14509</v>
      </c>
      <c r="E221" s="2" t="s">
        <v>743</v>
      </c>
      <c r="F221" s="2" t="s">
        <v>744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J221*76526.78</f>
        <v>0</v>
      </c>
      <c r="L221" s="5"/>
    </row>
    <row r="222" spans="1:12" customHeight="1" ht="105" outlineLevel="5">
      <c r="A222" s="1"/>
      <c r="B222" s="1">
        <v>874787</v>
      </c>
      <c r="C222" s="1" t="s">
        <v>745</v>
      </c>
      <c r="D222" s="1">
        <v>14512</v>
      </c>
      <c r="E222" s="2" t="s">
        <v>746</v>
      </c>
      <c r="F222" s="2" t="s">
        <v>747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J222*77943.94</f>
        <v>0</v>
      </c>
      <c r="L222" s="5"/>
    </row>
    <row r="223" spans="1:12" customHeight="1" ht="105" outlineLevel="5">
      <c r="A223" s="1"/>
      <c r="B223" s="1">
        <v>874788</v>
      </c>
      <c r="C223" s="1" t="s">
        <v>748</v>
      </c>
      <c r="D223" s="1">
        <v>14514</v>
      </c>
      <c r="E223" s="2" t="s">
        <v>749</v>
      </c>
      <c r="F223" s="2" t="s">
        <v>750</v>
      </c>
      <c r="G223" s="2">
        <v>0</v>
      </c>
      <c r="H223" s="2">
        <v>0</v>
      </c>
      <c r="I223" s="1">
        <v>0</v>
      </c>
      <c r="J223" s="3" t="s">
        <v>18</v>
      </c>
      <c r="K223" s="2" t="str">
        <f>J223*81105.30</f>
        <v>0</v>
      </c>
      <c r="L223" s="5"/>
    </row>
    <row r="224" spans="1:12" customHeight="1" ht="105" outlineLevel="5">
      <c r="A224" s="1"/>
      <c r="B224" s="1">
        <v>874789</v>
      </c>
      <c r="C224" s="1" t="s">
        <v>751</v>
      </c>
      <c r="D224" s="1">
        <v>14508</v>
      </c>
      <c r="E224" s="2" t="s">
        <v>752</v>
      </c>
      <c r="F224" s="2" t="s">
        <v>753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J224*75654.68</f>
        <v>0</v>
      </c>
      <c r="L224" s="5"/>
    </row>
    <row r="225" spans="1:12" customHeight="1" ht="105" outlineLevel="5">
      <c r="A225" s="1"/>
      <c r="B225" s="1">
        <v>874790</v>
      </c>
      <c r="C225" s="1" t="s">
        <v>754</v>
      </c>
      <c r="D225" s="1">
        <v>14518</v>
      </c>
      <c r="E225" s="2" t="s">
        <v>755</v>
      </c>
      <c r="F225" s="2" t="s">
        <v>756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J225*86010.86</f>
        <v>0</v>
      </c>
      <c r="L225" s="5"/>
    </row>
    <row r="226" spans="1:12" customHeight="1" ht="105" outlineLevel="5">
      <c r="A226" s="1"/>
      <c r="B226" s="1">
        <v>874791</v>
      </c>
      <c r="C226" s="1" t="s">
        <v>757</v>
      </c>
      <c r="D226" s="1">
        <v>14521</v>
      </c>
      <c r="E226" s="2" t="s">
        <v>758</v>
      </c>
      <c r="F226" s="2" t="s">
        <v>759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J226*87646.05</f>
        <v>0</v>
      </c>
      <c r="L226" s="5"/>
    </row>
    <row r="227" spans="1:12" customHeight="1" ht="105" outlineLevel="5">
      <c r="A227" s="1"/>
      <c r="B227" s="1">
        <v>874792</v>
      </c>
      <c r="C227" s="1" t="s">
        <v>760</v>
      </c>
      <c r="D227" s="1">
        <v>14524</v>
      </c>
      <c r="E227" s="2" t="s">
        <v>761</v>
      </c>
      <c r="F227" s="2" t="s">
        <v>762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J227*90153.34</f>
        <v>0</v>
      </c>
      <c r="L227" s="5"/>
    </row>
    <row r="228" spans="1:12" customHeight="1" ht="105" outlineLevel="5">
      <c r="A228" s="1"/>
      <c r="B228" s="1">
        <v>874793</v>
      </c>
      <c r="C228" s="1" t="s">
        <v>763</v>
      </c>
      <c r="D228" s="1">
        <v>12903</v>
      </c>
      <c r="E228" s="2" t="s">
        <v>764</v>
      </c>
      <c r="F228" s="2" t="s">
        <v>765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J228*15935.33</f>
        <v>0</v>
      </c>
      <c r="L228" s="5"/>
    </row>
    <row r="229" spans="1:12" customHeight="1" ht="105" outlineLevel="5">
      <c r="A229" s="1"/>
      <c r="B229" s="1">
        <v>874794</v>
      </c>
      <c r="C229" s="1" t="s">
        <v>766</v>
      </c>
      <c r="D229" s="1">
        <v>12905</v>
      </c>
      <c r="E229" s="2" t="s">
        <v>767</v>
      </c>
      <c r="F229" s="2" t="s">
        <v>768</v>
      </c>
      <c r="G229" s="2">
        <v>1</v>
      </c>
      <c r="H229" s="2">
        <v>0</v>
      </c>
      <c r="I229" s="1">
        <v>0</v>
      </c>
      <c r="J229" s="3" t="s">
        <v>18</v>
      </c>
      <c r="K229" s="2" t="str">
        <f>J229*18351.97</f>
        <v>0</v>
      </c>
      <c r="L229" s="5"/>
    </row>
    <row r="230" spans="1:12" customHeight="1" ht="105" outlineLevel="5">
      <c r="A230" s="1"/>
      <c r="B230" s="1">
        <v>874795</v>
      </c>
      <c r="C230" s="1" t="s">
        <v>769</v>
      </c>
      <c r="D230" s="1">
        <v>12907</v>
      </c>
      <c r="E230" s="2" t="s">
        <v>770</v>
      </c>
      <c r="F230" s="2" t="s">
        <v>771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J230*19271.12</f>
        <v>0</v>
      </c>
      <c r="L230" s="5"/>
    </row>
    <row r="231" spans="1:12" customHeight="1" ht="105" outlineLevel="5">
      <c r="A231" s="1"/>
      <c r="B231" s="1">
        <v>874796</v>
      </c>
      <c r="C231" s="1" t="s">
        <v>772</v>
      </c>
      <c r="D231" s="1">
        <v>12909</v>
      </c>
      <c r="E231" s="2" t="s">
        <v>773</v>
      </c>
      <c r="F231" s="2" t="s">
        <v>774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J231*20551.73</f>
        <v>0</v>
      </c>
      <c r="L231" s="5"/>
    </row>
    <row r="232" spans="1:12" customHeight="1" ht="105" outlineLevel="5">
      <c r="A232" s="1"/>
      <c r="B232" s="1">
        <v>874797</v>
      </c>
      <c r="C232" s="1" t="s">
        <v>775</v>
      </c>
      <c r="D232" s="1">
        <v>12912</v>
      </c>
      <c r="E232" s="2" t="s">
        <v>776</v>
      </c>
      <c r="F232" s="2" t="s">
        <v>777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J232*21894.30</f>
        <v>0</v>
      </c>
      <c r="L232" s="5"/>
    </row>
    <row r="233" spans="1:12" customHeight="1" ht="105" outlineLevel="5">
      <c r="A233" s="1"/>
      <c r="B233" s="1">
        <v>874798</v>
      </c>
      <c r="C233" s="1" t="s">
        <v>778</v>
      </c>
      <c r="D233" s="1">
        <v>12914</v>
      </c>
      <c r="E233" s="2" t="s">
        <v>779</v>
      </c>
      <c r="F233" s="2" t="s">
        <v>780</v>
      </c>
      <c r="G233" s="2">
        <v>1</v>
      </c>
      <c r="H233" s="2">
        <v>0</v>
      </c>
      <c r="I233" s="1">
        <v>0</v>
      </c>
      <c r="J233" s="3" t="s">
        <v>18</v>
      </c>
      <c r="K233" s="2" t="str">
        <f>J233*23526.05</f>
        <v>0</v>
      </c>
      <c r="L233" s="5"/>
    </row>
    <row r="234" spans="1:12" customHeight="1" ht="105" outlineLevel="5">
      <c r="A234" s="1"/>
      <c r="B234" s="1">
        <v>874799</v>
      </c>
      <c r="C234" s="1" t="s">
        <v>781</v>
      </c>
      <c r="D234" s="1">
        <v>12943</v>
      </c>
      <c r="E234" s="2" t="s">
        <v>782</v>
      </c>
      <c r="F234" s="2" t="s">
        <v>783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J234*10497.90</f>
        <v>0</v>
      </c>
      <c r="L234" s="5"/>
    </row>
    <row r="235" spans="1:12" customHeight="1" ht="105" outlineLevel="5">
      <c r="A235" s="1"/>
      <c r="B235" s="1">
        <v>874800</v>
      </c>
      <c r="C235" s="1" t="s">
        <v>784</v>
      </c>
      <c r="D235" s="1">
        <v>12945</v>
      </c>
      <c r="E235" s="2" t="s">
        <v>785</v>
      </c>
      <c r="F235" s="2" t="s">
        <v>786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J235*10966.66</f>
        <v>0</v>
      </c>
      <c r="L235" s="5"/>
    </row>
    <row r="236" spans="1:12" customHeight="1" ht="105" outlineLevel="5">
      <c r="A236" s="1"/>
      <c r="B236" s="1">
        <v>874801</v>
      </c>
      <c r="C236" s="1" t="s">
        <v>787</v>
      </c>
      <c r="D236" s="1">
        <v>12947</v>
      </c>
      <c r="E236" s="2" t="s">
        <v>788</v>
      </c>
      <c r="F236" s="2" t="s">
        <v>789</v>
      </c>
      <c r="G236" s="2">
        <v>0</v>
      </c>
      <c r="H236" s="2">
        <v>0</v>
      </c>
      <c r="I236" s="1">
        <v>0</v>
      </c>
      <c r="J236" s="3" t="s">
        <v>18</v>
      </c>
      <c r="K236" s="2" t="str">
        <f>J236*11424.51</f>
        <v>0</v>
      </c>
      <c r="L236" s="5"/>
    </row>
    <row r="237" spans="1:12" customHeight="1" ht="105" outlineLevel="5">
      <c r="A237" s="1"/>
      <c r="B237" s="1">
        <v>874802</v>
      </c>
      <c r="C237" s="1" t="s">
        <v>790</v>
      </c>
      <c r="D237" s="1">
        <v>12949</v>
      </c>
      <c r="E237" s="2" t="s">
        <v>791</v>
      </c>
      <c r="F237" s="2" t="s">
        <v>792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J237*12198.50</f>
        <v>0</v>
      </c>
      <c r="L237" s="5"/>
    </row>
    <row r="238" spans="1:12" customHeight="1" ht="105" outlineLevel="5">
      <c r="A238" s="1"/>
      <c r="B238" s="1">
        <v>874803</v>
      </c>
      <c r="C238" s="1" t="s">
        <v>793</v>
      </c>
      <c r="D238" s="1">
        <v>12952</v>
      </c>
      <c r="E238" s="2" t="s">
        <v>794</v>
      </c>
      <c r="F238" s="2" t="s">
        <v>795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J238*12656.35</f>
        <v>0</v>
      </c>
      <c r="L238" s="5"/>
    </row>
    <row r="239" spans="1:12" customHeight="1" ht="105" outlineLevel="5">
      <c r="A239" s="1"/>
      <c r="B239" s="1">
        <v>874804</v>
      </c>
      <c r="C239" s="1" t="s">
        <v>796</v>
      </c>
      <c r="D239" s="1">
        <v>12954</v>
      </c>
      <c r="E239" s="2" t="s">
        <v>797</v>
      </c>
      <c r="F239" s="2" t="s">
        <v>798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J239*13277.72</f>
        <v>0</v>
      </c>
      <c r="L239" s="5"/>
    </row>
    <row r="240" spans="1:12" customHeight="1" ht="105" outlineLevel="5">
      <c r="A240" s="1"/>
      <c r="B240" s="1">
        <v>874805</v>
      </c>
      <c r="C240" s="1" t="s">
        <v>799</v>
      </c>
      <c r="D240" s="1">
        <v>14403</v>
      </c>
      <c r="E240" s="2" t="s">
        <v>800</v>
      </c>
      <c r="F240" s="2" t="s">
        <v>801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J240*37870.94</f>
        <v>0</v>
      </c>
      <c r="L240" s="5"/>
    </row>
    <row r="241" spans="1:12" customHeight="1" ht="105" outlineLevel="5">
      <c r="A241" s="1"/>
      <c r="B241" s="1">
        <v>874806</v>
      </c>
      <c r="C241" s="1" t="s">
        <v>802</v>
      </c>
      <c r="D241" s="1">
        <v>14405</v>
      </c>
      <c r="E241" s="2" t="s">
        <v>803</v>
      </c>
      <c r="F241" s="2" t="s">
        <v>804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J241*40215.29</f>
        <v>0</v>
      </c>
      <c r="L241" s="5"/>
    </row>
    <row r="242" spans="1:12" customHeight="1" ht="105" outlineLevel="5">
      <c r="A242" s="1"/>
      <c r="B242" s="1">
        <v>874807</v>
      </c>
      <c r="C242" s="1" t="s">
        <v>805</v>
      </c>
      <c r="D242" s="1">
        <v>14406</v>
      </c>
      <c r="E242" s="2" t="s">
        <v>806</v>
      </c>
      <c r="F242" s="2" t="s">
        <v>807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J242*41382.29</f>
        <v>0</v>
      </c>
      <c r="L242" s="5"/>
    </row>
    <row r="243" spans="1:12" customHeight="1" ht="105" outlineLevel="5">
      <c r="A243" s="1"/>
      <c r="B243" s="1">
        <v>874808</v>
      </c>
      <c r="C243" s="1" t="s">
        <v>808</v>
      </c>
      <c r="D243" s="1">
        <v>14407</v>
      </c>
      <c r="E243" s="2" t="s">
        <v>809</v>
      </c>
      <c r="F243" s="2" t="s">
        <v>810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J243*43427.14</f>
        <v>0</v>
      </c>
      <c r="L243" s="5"/>
    </row>
    <row r="244" spans="1:12" customHeight="1" ht="105" outlineLevel="5">
      <c r="A244" s="1"/>
      <c r="B244" s="1">
        <v>874809</v>
      </c>
      <c r="C244" s="1" t="s">
        <v>811</v>
      </c>
      <c r="D244" s="1">
        <v>14409</v>
      </c>
      <c r="E244" s="2" t="s">
        <v>812</v>
      </c>
      <c r="F244" s="2" t="s">
        <v>813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J244*44893.64</f>
        <v>0</v>
      </c>
      <c r="L244" s="5"/>
    </row>
    <row r="245" spans="1:12" customHeight="1" ht="105" outlineLevel="5">
      <c r="A245" s="1"/>
      <c r="B245" s="1">
        <v>874810</v>
      </c>
      <c r="C245" s="1" t="s">
        <v>814</v>
      </c>
      <c r="D245" s="1">
        <v>14412</v>
      </c>
      <c r="E245" s="2" t="s">
        <v>815</v>
      </c>
      <c r="F245" s="2" t="s">
        <v>816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J245*48694.16</f>
        <v>0</v>
      </c>
      <c r="L245" s="5"/>
    </row>
    <row r="246" spans="1:12" customHeight="1" ht="105" outlineLevel="5">
      <c r="A246" s="1"/>
      <c r="B246" s="1">
        <v>874811</v>
      </c>
      <c r="C246" s="1" t="s">
        <v>817</v>
      </c>
      <c r="D246" s="1">
        <v>14414</v>
      </c>
      <c r="E246" s="2" t="s">
        <v>818</v>
      </c>
      <c r="F246" s="2" t="s">
        <v>819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J246*52494.68</f>
        <v>0</v>
      </c>
      <c r="L246" s="5"/>
    </row>
    <row r="247" spans="1:12" customHeight="1" ht="105" outlineLevel="5">
      <c r="A247" s="1"/>
      <c r="B247" s="1">
        <v>874812</v>
      </c>
      <c r="C247" s="1" t="s">
        <v>820</v>
      </c>
      <c r="D247" s="1">
        <v>14418</v>
      </c>
      <c r="E247" s="2" t="s">
        <v>821</v>
      </c>
      <c r="F247" s="2" t="s">
        <v>822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J247*60828.98</f>
        <v>0</v>
      </c>
      <c r="L247" s="5"/>
    </row>
    <row r="248" spans="1:12" customHeight="1" ht="105" outlineLevel="5">
      <c r="A248" s="1"/>
      <c r="B248" s="1">
        <v>874813</v>
      </c>
      <c r="C248" s="1" t="s">
        <v>823</v>
      </c>
      <c r="D248" s="1">
        <v>14421</v>
      </c>
      <c r="E248" s="2" t="s">
        <v>824</v>
      </c>
      <c r="F248" s="2" t="s">
        <v>825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J248*64185.41</f>
        <v>0</v>
      </c>
      <c r="L248" s="5"/>
    </row>
    <row r="249" spans="1:12" customHeight="1" ht="105" outlineLevel="5">
      <c r="A249" s="1"/>
      <c r="B249" s="1">
        <v>874814</v>
      </c>
      <c r="C249" s="1" t="s">
        <v>826</v>
      </c>
      <c r="D249" s="1">
        <v>14424</v>
      </c>
      <c r="E249" s="2" t="s">
        <v>827</v>
      </c>
      <c r="F249" s="2" t="s">
        <v>828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J249*67407.59</f>
        <v>0</v>
      </c>
      <c r="L249" s="5"/>
    </row>
    <row r="250" spans="1:12" outlineLevel="3">
      <c r="A250" s="9" t="s">
        <v>829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5"/>
    </row>
    <row r="251" spans="1:12" customHeight="1" ht="105" outlineLevel="5">
      <c r="A251" s="1"/>
      <c r="B251" s="1">
        <v>878100</v>
      </c>
      <c r="C251" s="1" t="s">
        <v>830</v>
      </c>
      <c r="D251" s="1" t="s">
        <v>831</v>
      </c>
      <c r="E251" s="2" t="s">
        <v>832</v>
      </c>
      <c r="F251" s="2" t="s">
        <v>833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J251*51466.17</f>
        <v>0</v>
      </c>
      <c r="L251" s="5"/>
    </row>
    <row r="252" spans="1:12" customHeight="1" ht="105" outlineLevel="5">
      <c r="A252" s="1"/>
      <c r="B252" s="1">
        <v>878101</v>
      </c>
      <c r="C252" s="1" t="s">
        <v>834</v>
      </c>
      <c r="D252" s="1" t="s">
        <v>835</v>
      </c>
      <c r="E252" s="2" t="s">
        <v>832</v>
      </c>
      <c r="F252" s="2" t="s">
        <v>836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J252*53039.07</f>
        <v>0</v>
      </c>
      <c r="L252" s="5"/>
    </row>
    <row r="253" spans="1:12" customHeight="1" ht="105" outlineLevel="5">
      <c r="A253" s="1"/>
      <c r="B253" s="1">
        <v>878102</v>
      </c>
      <c r="C253" s="1" t="s">
        <v>837</v>
      </c>
      <c r="D253" s="1" t="s">
        <v>838</v>
      </c>
      <c r="E253" s="2" t="s">
        <v>832</v>
      </c>
      <c r="F253" s="2" t="s">
        <v>839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J253*54504.66</f>
        <v>0</v>
      </c>
      <c r="L253" s="5"/>
    </row>
    <row r="254" spans="1:12" customHeight="1" ht="105" outlineLevel="5">
      <c r="A254" s="1"/>
      <c r="B254" s="1">
        <v>878103</v>
      </c>
      <c r="C254" s="1" t="s">
        <v>840</v>
      </c>
      <c r="D254" s="1" t="s">
        <v>841</v>
      </c>
      <c r="E254" s="2" t="s">
        <v>832</v>
      </c>
      <c r="F254" s="2" t="s">
        <v>842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J254*54742.80</f>
        <v>0</v>
      </c>
      <c r="L254" s="5"/>
    </row>
    <row r="255" spans="1:12" customHeight="1" ht="105" outlineLevel="5">
      <c r="A255" s="1"/>
      <c r="B255" s="1">
        <v>878104</v>
      </c>
      <c r="C255" s="1" t="s">
        <v>843</v>
      </c>
      <c r="D255" s="1" t="s">
        <v>844</v>
      </c>
      <c r="E255" s="2" t="s">
        <v>832</v>
      </c>
      <c r="F255" s="2" t="s">
        <v>845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J255*55229.37</f>
        <v>0</v>
      </c>
      <c r="L255" s="5"/>
    </row>
    <row r="256" spans="1:12" outlineLevel="1">
      <c r="A256" s="7" t="s">
        <v>846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5"/>
    </row>
    <row r="257" spans="1:12" outlineLevel="2">
      <c r="A257" s="8" t="s">
        <v>847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5"/>
    </row>
    <row r="258" spans="1:12" customHeight="1" ht="105" outlineLevel="4">
      <c r="A258" s="1"/>
      <c r="B258" s="1">
        <v>873855</v>
      </c>
      <c r="C258" s="1" t="s">
        <v>848</v>
      </c>
      <c r="D258" s="1" t="s">
        <v>849</v>
      </c>
      <c r="E258" s="2" t="s">
        <v>850</v>
      </c>
      <c r="F258" s="2" t="s">
        <v>851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J258*44049.63</f>
        <v>0</v>
      </c>
      <c r="L258" s="5"/>
    </row>
    <row r="259" spans="1:12" customHeight="1" ht="105" outlineLevel="4">
      <c r="A259" s="1"/>
      <c r="B259" s="1">
        <v>873856</v>
      </c>
      <c r="C259" s="1" t="s">
        <v>852</v>
      </c>
      <c r="D259" s="1" t="s">
        <v>853</v>
      </c>
      <c r="E259" s="2" t="s">
        <v>854</v>
      </c>
      <c r="F259" s="2" t="s">
        <v>855</v>
      </c>
      <c r="G259" s="2">
        <v>0</v>
      </c>
      <c r="H259" s="2">
        <v>0</v>
      </c>
      <c r="I259" s="1">
        <v>0</v>
      </c>
      <c r="J259" s="3" t="s">
        <v>18</v>
      </c>
      <c r="K259" s="2" t="str">
        <f>J259*53478.81</f>
        <v>0</v>
      </c>
      <c r="L259" s="5"/>
    </row>
    <row r="260" spans="1:12" customHeight="1" ht="105" outlineLevel="4">
      <c r="A260" s="1"/>
      <c r="B260" s="1">
        <v>873857</v>
      </c>
      <c r="C260" s="1" t="s">
        <v>856</v>
      </c>
      <c r="D260" s="1" t="s">
        <v>857</v>
      </c>
      <c r="E260" s="2" t="s">
        <v>858</v>
      </c>
      <c r="F260" s="2" t="s">
        <v>859</v>
      </c>
      <c r="G260" s="2">
        <v>0</v>
      </c>
      <c r="H260" s="2">
        <v>0</v>
      </c>
      <c r="I260" s="1">
        <v>0</v>
      </c>
      <c r="J260" s="3" t="s">
        <v>18</v>
      </c>
      <c r="K260" s="2" t="str">
        <f>J260*60943.85</f>
        <v>0</v>
      </c>
      <c r="L260" s="5"/>
    </row>
    <row r="261" spans="1:12" customHeight="1" ht="105" outlineLevel="4">
      <c r="A261" s="1"/>
      <c r="B261" s="1">
        <v>873858</v>
      </c>
      <c r="C261" s="1" t="s">
        <v>860</v>
      </c>
      <c r="D261" s="1" t="s">
        <v>861</v>
      </c>
      <c r="E261" s="2" t="s">
        <v>862</v>
      </c>
      <c r="F261" s="2" t="s">
        <v>863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J261*33602.65</f>
        <v>0</v>
      </c>
      <c r="L261" s="5"/>
    </row>
    <row r="262" spans="1:12" customHeight="1" ht="105" outlineLevel="4">
      <c r="A262" s="1"/>
      <c r="B262" s="1">
        <v>873859</v>
      </c>
      <c r="C262" s="1" t="s">
        <v>864</v>
      </c>
      <c r="D262" s="1" t="s">
        <v>865</v>
      </c>
      <c r="E262" s="2" t="s">
        <v>866</v>
      </c>
      <c r="F262" s="2" t="s">
        <v>867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J262*43253.14</f>
        <v>0</v>
      </c>
      <c r="L262" s="5"/>
    </row>
    <row r="263" spans="1:12" customHeight="1" ht="105" outlineLevel="4">
      <c r="A263" s="1"/>
      <c r="B263" s="1">
        <v>879343</v>
      </c>
      <c r="C263" s="1" t="s">
        <v>868</v>
      </c>
      <c r="D263" s="1" t="s">
        <v>869</v>
      </c>
      <c r="E263" s="2" t="s">
        <v>870</v>
      </c>
      <c r="F263" s="2" t="s">
        <v>871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J263*53412.37</f>
        <v>0</v>
      </c>
      <c r="L263" s="5"/>
    </row>
    <row r="264" spans="1:12" customHeight="1" ht="105" outlineLevel="4">
      <c r="A264" s="1"/>
      <c r="B264" s="1">
        <v>879344</v>
      </c>
      <c r="C264" s="1" t="s">
        <v>872</v>
      </c>
      <c r="D264" s="1" t="s">
        <v>873</v>
      </c>
      <c r="E264" s="2" t="s">
        <v>874</v>
      </c>
      <c r="F264" s="2" t="s">
        <v>875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J264*61637.57</f>
        <v>0</v>
      </c>
      <c r="L264" s="5"/>
    </row>
    <row r="265" spans="1:12" customHeight="1" ht="105" outlineLevel="4">
      <c r="A265" s="1"/>
      <c r="B265" s="1">
        <v>879345</v>
      </c>
      <c r="C265" s="1" t="s">
        <v>876</v>
      </c>
      <c r="D265" s="1" t="s">
        <v>877</v>
      </c>
      <c r="E265" s="2" t="s">
        <v>878</v>
      </c>
      <c r="F265" s="2" t="s">
        <v>879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J265*87746.46</f>
        <v>0</v>
      </c>
      <c r="L265" s="5"/>
    </row>
    <row r="266" spans="1:12" customHeight="1" ht="105" outlineLevel="4">
      <c r="A266" s="1"/>
      <c r="B266" s="1">
        <v>879346</v>
      </c>
      <c r="C266" s="1" t="s">
        <v>880</v>
      </c>
      <c r="D266" s="1" t="s">
        <v>881</v>
      </c>
      <c r="E266" s="2" t="s">
        <v>882</v>
      </c>
      <c r="F266" s="2" t="s">
        <v>883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J266*108565.27</f>
        <v>0</v>
      </c>
      <c r="L266" s="5"/>
    </row>
    <row r="267" spans="1:12" customHeight="1" ht="105" outlineLevel="4">
      <c r="A267" s="1"/>
      <c r="B267" s="1">
        <v>879347</v>
      </c>
      <c r="C267" s="1" t="s">
        <v>884</v>
      </c>
      <c r="D267" s="1" t="s">
        <v>885</v>
      </c>
      <c r="E267" s="2" t="s">
        <v>886</v>
      </c>
      <c r="F267" s="2" t="s">
        <v>887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J267*121568.59</f>
        <v>0</v>
      </c>
      <c r="L267" s="5"/>
    </row>
    <row r="268" spans="1:12" customHeight="1" ht="105" outlineLevel="4">
      <c r="A268" s="1"/>
      <c r="B268" s="1">
        <v>880014</v>
      </c>
      <c r="C268" s="1" t="s">
        <v>888</v>
      </c>
      <c r="D268" s="1" t="s">
        <v>889</v>
      </c>
      <c r="E268" s="2" t="s">
        <v>890</v>
      </c>
      <c r="F268" s="2" t="s">
        <v>891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J268*75142.07</f>
        <v>0</v>
      </c>
      <c r="L268" s="5"/>
    </row>
    <row r="269" spans="1:12" customHeight="1" ht="105" outlineLevel="4">
      <c r="A269" s="1"/>
      <c r="B269" s="1">
        <v>880015</v>
      </c>
      <c r="C269" s="1" t="s">
        <v>892</v>
      </c>
      <c r="D269" s="1" t="s">
        <v>893</v>
      </c>
      <c r="E269" s="2" t="s">
        <v>894</v>
      </c>
      <c r="F269" s="2" t="s">
        <v>895</v>
      </c>
      <c r="G269" s="2">
        <v>0</v>
      </c>
      <c r="H269" s="2">
        <v>0</v>
      </c>
      <c r="I269" s="1">
        <v>0</v>
      </c>
      <c r="J269" s="3" t="s">
        <v>18</v>
      </c>
      <c r="K269" s="2" t="str">
        <f>J269*86799.68</f>
        <v>0</v>
      </c>
      <c r="L269" s="5"/>
    </row>
    <row r="270" spans="1:12" customHeight="1" ht="105" outlineLevel="4">
      <c r="A270" s="1"/>
      <c r="B270" s="1">
        <v>880016</v>
      </c>
      <c r="C270" s="1" t="s">
        <v>896</v>
      </c>
      <c r="D270" s="1" t="s">
        <v>897</v>
      </c>
      <c r="E270" s="2" t="s">
        <v>898</v>
      </c>
      <c r="F270" s="2" t="s">
        <v>899</v>
      </c>
      <c r="G270" s="2">
        <v>0</v>
      </c>
      <c r="H270" s="2">
        <v>0</v>
      </c>
      <c r="I270" s="1">
        <v>0</v>
      </c>
      <c r="J270" s="3" t="s">
        <v>18</v>
      </c>
      <c r="K270" s="2" t="str">
        <f>J270*128281.61</f>
        <v>0</v>
      </c>
      <c r="L270" s="5"/>
    </row>
    <row r="271" spans="1:12" customHeight="1" ht="105" outlineLevel="4">
      <c r="A271" s="1"/>
      <c r="B271" s="1">
        <v>880017</v>
      </c>
      <c r="C271" s="1" t="s">
        <v>900</v>
      </c>
      <c r="D271" s="1" t="s">
        <v>901</v>
      </c>
      <c r="E271" s="2" t="s">
        <v>902</v>
      </c>
      <c r="F271" s="2" t="s">
        <v>903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J271*150290.74</f>
        <v>0</v>
      </c>
      <c r="L271" s="5"/>
    </row>
    <row r="272" spans="1:12" customHeight="1" ht="105" outlineLevel="4">
      <c r="A272" s="1"/>
      <c r="B272" s="1">
        <v>880013</v>
      </c>
      <c r="C272" s="1" t="s">
        <v>904</v>
      </c>
      <c r="D272" s="1" t="s">
        <v>905</v>
      </c>
      <c r="E272" s="2" t="s">
        <v>906</v>
      </c>
      <c r="F272" s="2" t="s">
        <v>907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J272*52025.33</f>
        <v>0</v>
      </c>
      <c r="L272" s="5"/>
    </row>
    <row r="273" spans="1:12" outlineLevel="2">
      <c r="A273" s="8" t="s">
        <v>908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873802</v>
      </c>
      <c r="C274" s="1" t="s">
        <v>909</v>
      </c>
      <c r="D274" s="1" t="s">
        <v>910</v>
      </c>
      <c r="E274" s="2" t="s">
        <v>911</v>
      </c>
      <c r="F274" s="2" t="s">
        <v>912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J274*65626.44</f>
        <v>0</v>
      </c>
      <c r="L274" s="5"/>
    </row>
    <row r="275" spans="1:12" customHeight="1" ht="105" outlineLevel="4">
      <c r="A275" s="1"/>
      <c r="B275" s="1">
        <v>873803</v>
      </c>
      <c r="C275" s="1" t="s">
        <v>913</v>
      </c>
      <c r="D275" s="1" t="s">
        <v>914</v>
      </c>
      <c r="E275" s="2" t="s">
        <v>915</v>
      </c>
      <c r="F275" s="2" t="s">
        <v>916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J275*69012.84</f>
        <v>0</v>
      </c>
      <c r="L275" s="5"/>
    </row>
    <row r="276" spans="1:12" customHeight="1" ht="105" outlineLevel="4">
      <c r="A276" s="1"/>
      <c r="B276" s="1">
        <v>873804</v>
      </c>
      <c r="C276" s="1" t="s">
        <v>917</v>
      </c>
      <c r="D276" s="1" t="s">
        <v>918</v>
      </c>
      <c r="E276" s="2" t="s">
        <v>919</v>
      </c>
      <c r="F276" s="2" t="s">
        <v>147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J276*0.00</f>
        <v>0</v>
      </c>
      <c r="L276" s="5"/>
    </row>
    <row r="277" spans="1:12" customHeight="1" ht="105" outlineLevel="4">
      <c r="A277" s="1"/>
      <c r="B277" s="1">
        <v>873805</v>
      </c>
      <c r="C277" s="1" t="s">
        <v>920</v>
      </c>
      <c r="D277" s="1" t="s">
        <v>921</v>
      </c>
      <c r="E277" s="2" t="s">
        <v>922</v>
      </c>
      <c r="F277" s="2" t="s">
        <v>923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J277*38634.84</f>
        <v>0</v>
      </c>
      <c r="L277" s="5"/>
    </row>
    <row r="278" spans="1:12" customHeight="1" ht="105" outlineLevel="4">
      <c r="A278" s="1"/>
      <c r="B278" s="1">
        <v>873806</v>
      </c>
      <c r="C278" s="1" t="s">
        <v>924</v>
      </c>
      <c r="D278" s="1" t="s">
        <v>925</v>
      </c>
      <c r="E278" s="2" t="s">
        <v>926</v>
      </c>
      <c r="F278" s="2" t="s">
        <v>927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J278*40726.44</f>
        <v>0</v>
      </c>
      <c r="L278" s="5"/>
    </row>
    <row r="279" spans="1:12" customHeight="1" ht="105" outlineLevel="4">
      <c r="A279" s="1"/>
      <c r="B279" s="1">
        <v>873807</v>
      </c>
      <c r="C279" s="1" t="s">
        <v>928</v>
      </c>
      <c r="D279" s="1" t="s">
        <v>929</v>
      </c>
      <c r="E279" s="2" t="s">
        <v>930</v>
      </c>
      <c r="F279" s="2" t="s">
        <v>931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J279*44411.64</f>
        <v>0</v>
      </c>
      <c r="L279" s="5"/>
    </row>
    <row r="280" spans="1:12" customHeight="1" ht="105" outlineLevel="4">
      <c r="A280" s="1"/>
      <c r="B280" s="1">
        <v>873808</v>
      </c>
      <c r="C280" s="1" t="s">
        <v>932</v>
      </c>
      <c r="D280" s="1" t="s">
        <v>933</v>
      </c>
      <c r="E280" s="2" t="s">
        <v>934</v>
      </c>
      <c r="F280" s="2" t="s">
        <v>935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J280*51682.44</f>
        <v>0</v>
      </c>
      <c r="L280" s="5"/>
    </row>
    <row r="281" spans="1:12" customHeight="1" ht="105" outlineLevel="4">
      <c r="A281" s="1"/>
      <c r="B281" s="1">
        <v>873809</v>
      </c>
      <c r="C281" s="1" t="s">
        <v>936</v>
      </c>
      <c r="D281" s="1" t="s">
        <v>937</v>
      </c>
      <c r="E281" s="2" t="s">
        <v>938</v>
      </c>
      <c r="F281" s="2" t="s">
        <v>939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J281*59550.84</f>
        <v>0</v>
      </c>
      <c r="L281" s="5"/>
    </row>
    <row r="282" spans="1:12" customHeight="1" ht="105" outlineLevel="4">
      <c r="A282" s="1"/>
      <c r="B282" s="1">
        <v>873810</v>
      </c>
      <c r="C282" s="1" t="s">
        <v>940</v>
      </c>
      <c r="D282" s="1" t="s">
        <v>941</v>
      </c>
      <c r="E282" s="2" t="s">
        <v>942</v>
      </c>
      <c r="F282" s="2" t="s">
        <v>943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J282*79670.04</f>
        <v>0</v>
      </c>
      <c r="L282" s="5"/>
    </row>
    <row r="283" spans="1:12" customHeight="1" ht="105" outlineLevel="4">
      <c r="A283" s="1"/>
      <c r="B283" s="1">
        <v>873811</v>
      </c>
      <c r="C283" s="1" t="s">
        <v>944</v>
      </c>
      <c r="D283" s="1" t="s">
        <v>945</v>
      </c>
      <c r="E283" s="2" t="s">
        <v>946</v>
      </c>
      <c r="F283" s="2" t="s">
        <v>947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J283*32260.44</f>
        <v>0</v>
      </c>
      <c r="L283" s="5"/>
    </row>
    <row r="284" spans="1:12" customHeight="1" ht="105" outlineLevel="4">
      <c r="A284" s="1"/>
      <c r="B284" s="1">
        <v>873812</v>
      </c>
      <c r="C284" s="1" t="s">
        <v>948</v>
      </c>
      <c r="D284" s="1" t="s">
        <v>949</v>
      </c>
      <c r="E284" s="2" t="s">
        <v>950</v>
      </c>
      <c r="F284" s="2" t="s">
        <v>951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J284*35945.64</f>
        <v>0</v>
      </c>
      <c r="L284" s="5"/>
    </row>
    <row r="285" spans="1:12" customHeight="1" ht="105" outlineLevel="4">
      <c r="A285" s="1"/>
      <c r="B285" s="1">
        <v>874123</v>
      </c>
      <c r="C285" s="1" t="s">
        <v>952</v>
      </c>
      <c r="D285" s="1" t="s">
        <v>953</v>
      </c>
      <c r="E285" s="2" t="s">
        <v>954</v>
      </c>
      <c r="F285" s="2" t="s">
        <v>955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J285*46304.04</f>
        <v>0</v>
      </c>
      <c r="L285" s="5"/>
    </row>
    <row r="286" spans="1:12" customHeight="1" ht="105" outlineLevel="4">
      <c r="A286" s="1"/>
      <c r="B286" s="1">
        <v>874124</v>
      </c>
      <c r="C286" s="1" t="s">
        <v>956</v>
      </c>
      <c r="D286" s="1" t="s">
        <v>957</v>
      </c>
      <c r="E286" s="2" t="s">
        <v>958</v>
      </c>
      <c r="F286" s="2" t="s">
        <v>959</v>
      </c>
      <c r="G286" s="2">
        <v>-1</v>
      </c>
      <c r="H286" s="2">
        <v>0</v>
      </c>
      <c r="I286" s="1">
        <v>0</v>
      </c>
      <c r="J286" s="3" t="s">
        <v>18</v>
      </c>
      <c r="K286" s="2" t="str">
        <f>J286*50686.44</f>
        <v>0</v>
      </c>
      <c r="L286" s="5"/>
    </row>
    <row r="287" spans="1:12" customHeight="1" ht="105" outlineLevel="4">
      <c r="A287" s="1"/>
      <c r="B287" s="1">
        <v>874125</v>
      </c>
      <c r="C287" s="1" t="s">
        <v>960</v>
      </c>
      <c r="D287" s="1" t="s">
        <v>961</v>
      </c>
      <c r="E287" s="2" t="s">
        <v>962</v>
      </c>
      <c r="F287" s="2" t="s">
        <v>963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J287*61443.24</f>
        <v>0</v>
      </c>
      <c r="L287" s="5"/>
    </row>
    <row r="288" spans="1:12" customHeight="1" ht="105" outlineLevel="4">
      <c r="A288" s="1"/>
      <c r="B288" s="1">
        <v>874126</v>
      </c>
      <c r="C288" s="1" t="s">
        <v>964</v>
      </c>
      <c r="D288" s="1" t="s">
        <v>965</v>
      </c>
      <c r="E288" s="2" t="s">
        <v>966</v>
      </c>
      <c r="F288" s="2" t="s">
        <v>967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J288*64431.24</f>
        <v>0</v>
      </c>
      <c r="L288" s="5"/>
    </row>
    <row r="289" spans="1:12" outlineLevel="1">
      <c r="A289" s="7" t="s">
        <v>968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5"/>
    </row>
    <row r="290" spans="1:12" customHeight="1" ht="105" outlineLevel="3">
      <c r="A290" s="1"/>
      <c r="B290" s="1">
        <v>885818</v>
      </c>
      <c r="C290" s="1" t="s">
        <v>969</v>
      </c>
      <c r="D290" s="1" t="s">
        <v>970</v>
      </c>
      <c r="E290" s="2" t="s">
        <v>971</v>
      </c>
      <c r="F290" s="2" t="s">
        <v>972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J290*2882.67</f>
        <v>0</v>
      </c>
      <c r="L290" s="5"/>
    </row>
    <row r="291" spans="1:12" outlineLevel="2">
      <c r="A291" s="8" t="s">
        <v>973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5"/>
    </row>
    <row r="292" spans="1:12" customHeight="1" ht="105" outlineLevel="4">
      <c r="A292" s="1"/>
      <c r="B292" s="1">
        <v>873666</v>
      </c>
      <c r="C292" s="1" t="s">
        <v>974</v>
      </c>
      <c r="D292" s="1"/>
      <c r="E292" s="2" t="s">
        <v>975</v>
      </c>
      <c r="F292" s="2" t="s">
        <v>976</v>
      </c>
      <c r="G292" s="2">
        <v>2</v>
      </c>
      <c r="H292" s="2">
        <v>0</v>
      </c>
      <c r="I292" s="1">
        <v>0</v>
      </c>
      <c r="J292" s="3" t="s">
        <v>18</v>
      </c>
      <c r="K292" s="2" t="str">
        <f>J292*1100.80</f>
        <v>0</v>
      </c>
      <c r="L292" s="5"/>
    </row>
    <row r="293" spans="1:12" customHeight="1" ht="105" outlineLevel="4">
      <c r="A293" s="1"/>
      <c r="B293" s="1">
        <v>873667</v>
      </c>
      <c r="C293" s="1" t="s">
        <v>977</v>
      </c>
      <c r="D293" s="1"/>
      <c r="E293" s="2" t="s">
        <v>978</v>
      </c>
      <c r="F293" s="2" t="s">
        <v>979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J293*1212.80</f>
        <v>0</v>
      </c>
      <c r="L293" s="5"/>
    </row>
    <row r="294" spans="1:12" customHeight="1" ht="105" outlineLevel="4">
      <c r="A294" s="1"/>
      <c r="B294" s="1">
        <v>873668</v>
      </c>
      <c r="C294" s="1" t="s">
        <v>980</v>
      </c>
      <c r="D294" s="1"/>
      <c r="E294" s="2" t="s">
        <v>981</v>
      </c>
      <c r="F294" s="2" t="s">
        <v>982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J294*1084.80</f>
        <v>0</v>
      </c>
      <c r="L294" s="5"/>
    </row>
    <row r="295" spans="1:12" customHeight="1" ht="105" outlineLevel="4">
      <c r="A295" s="1"/>
      <c r="B295" s="1">
        <v>873791</v>
      </c>
      <c r="C295" s="1" t="s">
        <v>983</v>
      </c>
      <c r="D295" s="1"/>
      <c r="E295" s="2" t="s">
        <v>984</v>
      </c>
      <c r="F295" s="2" t="s">
        <v>985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J295*2552.00</f>
        <v>0</v>
      </c>
      <c r="L295" s="5"/>
    </row>
    <row r="296" spans="1:12" customHeight="1" ht="105" outlineLevel="4">
      <c r="A296" s="1"/>
      <c r="B296" s="1">
        <v>873792</v>
      </c>
      <c r="C296" s="1" t="s">
        <v>986</v>
      </c>
      <c r="D296" s="1"/>
      <c r="E296" s="2" t="s">
        <v>987</v>
      </c>
      <c r="F296" s="2" t="s">
        <v>988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J296*1390.40</f>
        <v>0</v>
      </c>
      <c r="L296" s="5"/>
    </row>
    <row r="297" spans="1:12" outlineLevel="2">
      <c r="A297" s="8" t="s">
        <v>989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5"/>
    </row>
    <row r="298" spans="1:12" customHeight="1" ht="105" outlineLevel="4">
      <c r="A298" s="1"/>
      <c r="B298" s="1">
        <v>873881</v>
      </c>
      <c r="C298" s="1" t="s">
        <v>990</v>
      </c>
      <c r="D298" s="1"/>
      <c r="E298" s="2" t="s">
        <v>991</v>
      </c>
      <c r="F298" s="2" t="s">
        <v>992</v>
      </c>
      <c r="G298" s="2">
        <v>-3</v>
      </c>
      <c r="H298" s="2">
        <v>0</v>
      </c>
      <c r="I298" s="1">
        <v>0</v>
      </c>
      <c r="J298" s="3" t="s">
        <v>18</v>
      </c>
      <c r="K298" s="2" t="str">
        <f>J298*3088.26</f>
        <v>0</v>
      </c>
      <c r="L298" s="5"/>
    </row>
    <row r="299" spans="1:12" outlineLevel="1">
      <c r="A299" s="7" t="s">
        <v>993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5"/>
    </row>
    <row r="300" spans="1:12" customHeight="1" ht="105" outlineLevel="3">
      <c r="A300" s="1"/>
      <c r="B300" s="1">
        <v>883194</v>
      </c>
      <c r="C300" s="1" t="s">
        <v>994</v>
      </c>
      <c r="D300" s="1" t="s">
        <v>995</v>
      </c>
      <c r="E300" s="2" t="s">
        <v>996</v>
      </c>
      <c r="F300" s="2" t="s">
        <v>997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J300*7550.55</f>
        <v>0</v>
      </c>
      <c r="L300" s="5"/>
    </row>
    <row r="301" spans="1:12" customHeight="1" ht="105" outlineLevel="3">
      <c r="A301" s="1"/>
      <c r="B301" s="1">
        <v>883195</v>
      </c>
      <c r="C301" s="1" t="s">
        <v>998</v>
      </c>
      <c r="D301" s="1" t="s">
        <v>999</v>
      </c>
      <c r="E301" s="2" t="s">
        <v>1000</v>
      </c>
      <c r="F301" s="2" t="s">
        <v>1001</v>
      </c>
      <c r="G301" s="2">
        <v>-2</v>
      </c>
      <c r="H301" s="2">
        <v>0</v>
      </c>
      <c r="I301" s="1">
        <v>0</v>
      </c>
      <c r="J301" s="3" t="s">
        <v>18</v>
      </c>
      <c r="K301" s="2" t="str">
        <f>J301*10281.60</f>
        <v>0</v>
      </c>
      <c r="L301" s="5"/>
    </row>
    <row r="302" spans="1:12" customHeight="1" ht="105" outlineLevel="3">
      <c r="A302" s="1"/>
      <c r="B302" s="1">
        <v>883196</v>
      </c>
      <c r="C302" s="1" t="s">
        <v>1002</v>
      </c>
      <c r="D302" s="1" t="s">
        <v>1003</v>
      </c>
      <c r="E302" s="2" t="s">
        <v>1004</v>
      </c>
      <c r="F302" s="2" t="s">
        <v>1005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J302*11122.65</f>
        <v>0</v>
      </c>
      <c r="L302" s="5"/>
    </row>
    <row r="303" spans="1:12" customHeight="1" ht="105" outlineLevel="3">
      <c r="A303" s="1"/>
      <c r="B303" s="1">
        <v>883197</v>
      </c>
      <c r="C303" s="1" t="s">
        <v>1006</v>
      </c>
      <c r="D303" s="1" t="s">
        <v>1007</v>
      </c>
      <c r="E303" s="2" t="s">
        <v>1008</v>
      </c>
      <c r="F303" s="2" t="s">
        <v>1009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J303*15072.75</f>
        <v>0</v>
      </c>
      <c r="L303" s="5"/>
    </row>
    <row r="304" spans="1:12" customHeight="1" ht="105" outlineLevel="3">
      <c r="A304" s="1"/>
      <c r="B304" s="1">
        <v>883198</v>
      </c>
      <c r="C304" s="1" t="s">
        <v>1010</v>
      </c>
      <c r="D304" s="1" t="s">
        <v>1011</v>
      </c>
      <c r="E304" s="2" t="s">
        <v>1012</v>
      </c>
      <c r="F304" s="2" t="s">
        <v>1013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J304*15800.40</f>
        <v>0</v>
      </c>
      <c r="L304" s="5"/>
    </row>
    <row r="305" spans="1:12" customHeight="1" ht="105" outlineLevel="3">
      <c r="A305" s="1"/>
      <c r="B305" s="1">
        <v>883199</v>
      </c>
      <c r="C305" s="1" t="s">
        <v>1014</v>
      </c>
      <c r="D305" s="1" t="s">
        <v>1015</v>
      </c>
      <c r="E305" s="2" t="s">
        <v>1016</v>
      </c>
      <c r="F305" s="2" t="s">
        <v>1017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J305*44037.00</f>
        <v>0</v>
      </c>
      <c r="L305" s="5"/>
    </row>
    <row r="306" spans="1:12" customHeight="1" ht="105" outlineLevel="3">
      <c r="A306" s="1"/>
      <c r="B306" s="1">
        <v>883200</v>
      </c>
      <c r="C306" s="1" t="s">
        <v>1018</v>
      </c>
      <c r="D306" s="1" t="s">
        <v>1019</v>
      </c>
      <c r="E306" s="2" t="s">
        <v>1020</v>
      </c>
      <c r="F306" s="2" t="s">
        <v>1021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J306*47769.75</f>
        <v>0</v>
      </c>
      <c r="L306" s="5"/>
    </row>
    <row r="307" spans="1:12" customHeight="1" ht="105" outlineLevel="3">
      <c r="A307" s="1"/>
      <c r="B307" s="1">
        <v>883201</v>
      </c>
      <c r="C307" s="1" t="s">
        <v>1022</v>
      </c>
      <c r="D307" s="1" t="s">
        <v>1023</v>
      </c>
      <c r="E307" s="2" t="s">
        <v>1024</v>
      </c>
      <c r="F307" s="2" t="s">
        <v>1025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J307*52182.90</f>
        <v>0</v>
      </c>
      <c r="L307" s="5"/>
    </row>
    <row r="308" spans="1:12" customHeight="1" ht="105" outlineLevel="3">
      <c r="A308" s="1"/>
      <c r="B308" s="1">
        <v>883202</v>
      </c>
      <c r="C308" s="1" t="s">
        <v>1026</v>
      </c>
      <c r="D308" s="1" t="s">
        <v>1027</v>
      </c>
      <c r="E308" s="2" t="s">
        <v>1028</v>
      </c>
      <c r="F308" s="2" t="s">
        <v>1029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J308*41013.00</f>
        <v>0</v>
      </c>
      <c r="L308" s="5"/>
    </row>
    <row r="309" spans="1:12" customHeight="1" ht="105" outlineLevel="3">
      <c r="A309" s="1"/>
      <c r="B309" s="1">
        <v>883203</v>
      </c>
      <c r="C309" s="1" t="s">
        <v>1030</v>
      </c>
      <c r="D309" s="1" t="s">
        <v>1031</v>
      </c>
      <c r="E309" s="2" t="s">
        <v>1032</v>
      </c>
      <c r="F309" s="2" t="s">
        <v>1033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J309*20279.70</f>
        <v>0</v>
      </c>
      <c r="L309" s="5"/>
    </row>
    <row r="310" spans="1:12" customHeight="1" ht="105" outlineLevel="3">
      <c r="A310" s="1"/>
      <c r="B310" s="1">
        <v>883204</v>
      </c>
      <c r="C310" s="1" t="s">
        <v>1034</v>
      </c>
      <c r="D310" s="1" t="s">
        <v>1035</v>
      </c>
      <c r="E310" s="2" t="s">
        <v>1036</v>
      </c>
      <c r="F310" s="2" t="s">
        <v>1037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J310*27216.00</f>
        <v>0</v>
      </c>
      <c r="L310" s="5"/>
    </row>
    <row r="311" spans="1:12" customHeight="1" ht="105" outlineLevel="3">
      <c r="A311" s="1"/>
      <c r="B311" s="1">
        <v>883205</v>
      </c>
      <c r="C311" s="1" t="s">
        <v>1038</v>
      </c>
      <c r="D311" s="1" t="s">
        <v>1039</v>
      </c>
      <c r="E311" s="2" t="s">
        <v>1040</v>
      </c>
      <c r="F311" s="2" t="s">
        <v>1041</v>
      </c>
      <c r="G311" s="2">
        <v>-1</v>
      </c>
      <c r="H311" s="2">
        <v>0</v>
      </c>
      <c r="I311" s="1">
        <v>0</v>
      </c>
      <c r="J311" s="3" t="s">
        <v>18</v>
      </c>
      <c r="K311" s="2" t="str">
        <f>J311*28066.50</f>
        <v>0</v>
      </c>
      <c r="L311" s="5"/>
    </row>
    <row r="312" spans="1:12" customHeight="1" ht="105" outlineLevel="3">
      <c r="A312" s="1"/>
      <c r="B312" s="1">
        <v>883206</v>
      </c>
      <c r="C312" s="1" t="s">
        <v>1042</v>
      </c>
      <c r="D312" s="1" t="s">
        <v>1043</v>
      </c>
      <c r="E312" s="2" t="s">
        <v>1044</v>
      </c>
      <c r="F312" s="2" t="s">
        <v>1045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J312*43394.40</f>
        <v>0</v>
      </c>
      <c r="L312" s="5"/>
    </row>
    <row r="313" spans="1:12" customHeight="1" ht="105" outlineLevel="3">
      <c r="A313" s="1"/>
      <c r="B313" s="1">
        <v>883207</v>
      </c>
      <c r="C313" s="1" t="s">
        <v>1046</v>
      </c>
      <c r="D313" s="1" t="s">
        <v>1047</v>
      </c>
      <c r="E313" s="2" t="s">
        <v>1048</v>
      </c>
      <c r="F313" s="2" t="s">
        <v>1049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J313*7635.60</f>
        <v>0</v>
      </c>
      <c r="L313" s="5"/>
    </row>
    <row r="314" spans="1:12" customHeight="1" ht="105" outlineLevel="3">
      <c r="A314" s="1"/>
      <c r="B314" s="1">
        <v>883208</v>
      </c>
      <c r="C314" s="1" t="s">
        <v>1050</v>
      </c>
      <c r="D314" s="1" t="s">
        <v>1051</v>
      </c>
      <c r="E314" s="2" t="s">
        <v>1052</v>
      </c>
      <c r="F314" s="2" t="s">
        <v>1049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J314*7635.60</f>
        <v>0</v>
      </c>
      <c r="L314" s="5"/>
    </row>
    <row r="315" spans="1:12" customHeight="1" ht="105" outlineLevel="3">
      <c r="A315" s="1"/>
      <c r="B315" s="1">
        <v>883209</v>
      </c>
      <c r="C315" s="1" t="s">
        <v>1053</v>
      </c>
      <c r="D315" s="1" t="s">
        <v>1054</v>
      </c>
      <c r="E315" s="2" t="s">
        <v>1055</v>
      </c>
      <c r="F315" s="2" t="s">
        <v>1056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J315*8089.20</f>
        <v>0</v>
      </c>
      <c r="L315" s="5"/>
    </row>
    <row r="316" spans="1:12" customHeight="1" ht="105" outlineLevel="3">
      <c r="A316" s="1"/>
      <c r="B316" s="1">
        <v>883210</v>
      </c>
      <c r="C316" s="1" t="s">
        <v>1057</v>
      </c>
      <c r="D316" s="1" t="s">
        <v>1058</v>
      </c>
      <c r="E316" s="2" t="s">
        <v>1059</v>
      </c>
      <c r="F316" s="2" t="s">
        <v>1060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J316*9639.00</f>
        <v>0</v>
      </c>
      <c r="L316" s="5"/>
    </row>
    <row r="317" spans="1:12" customHeight="1" ht="105" outlineLevel="3">
      <c r="A317" s="1"/>
      <c r="B317" s="1">
        <v>883211</v>
      </c>
      <c r="C317" s="1" t="s">
        <v>1061</v>
      </c>
      <c r="D317" s="1" t="s">
        <v>1062</v>
      </c>
      <c r="E317" s="2" t="s">
        <v>1063</v>
      </c>
      <c r="F317" s="2" t="s">
        <v>1064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J317*21168.00</f>
        <v>0</v>
      </c>
      <c r="L317" s="5"/>
    </row>
    <row r="318" spans="1:12" customHeight="1" ht="105" outlineLevel="3">
      <c r="A318" s="1"/>
      <c r="B318" s="1">
        <v>883212</v>
      </c>
      <c r="C318" s="1" t="s">
        <v>1065</v>
      </c>
      <c r="D318" s="1" t="s">
        <v>1066</v>
      </c>
      <c r="E318" s="2" t="s">
        <v>1067</v>
      </c>
      <c r="F318" s="2" t="s">
        <v>1068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J318*22415.40</f>
        <v>0</v>
      </c>
      <c r="L318" s="5"/>
    </row>
    <row r="319" spans="1:12" customHeight="1" ht="105" outlineLevel="3">
      <c r="A319" s="1"/>
      <c r="B319" s="1">
        <v>883213</v>
      </c>
      <c r="C319" s="1" t="s">
        <v>1069</v>
      </c>
      <c r="D319" s="1" t="s">
        <v>1070</v>
      </c>
      <c r="E319" s="2" t="s">
        <v>1071</v>
      </c>
      <c r="F319" s="2" t="s">
        <v>1072</v>
      </c>
      <c r="G319" s="2">
        <v>-1</v>
      </c>
      <c r="H319" s="2">
        <v>0</v>
      </c>
      <c r="I319" s="1">
        <v>0</v>
      </c>
      <c r="J319" s="3" t="s">
        <v>18</v>
      </c>
      <c r="K319" s="2" t="str">
        <f>J319*23861.25</f>
        <v>0</v>
      </c>
      <c r="L319" s="5"/>
    </row>
    <row r="320" spans="1:12" customHeight="1" ht="105" outlineLevel="3">
      <c r="A320" s="1"/>
      <c r="B320" s="1">
        <v>883214</v>
      </c>
      <c r="C320" s="1" t="s">
        <v>1073</v>
      </c>
      <c r="D320" s="1" t="s">
        <v>1074</v>
      </c>
      <c r="E320" s="2" t="s">
        <v>1075</v>
      </c>
      <c r="F320" s="2" t="s">
        <v>1076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J320*18786.60</f>
        <v>0</v>
      </c>
      <c r="L320" s="5"/>
    </row>
    <row r="321" spans="1:12" customHeight="1" ht="105" outlineLevel="3">
      <c r="A321" s="1"/>
      <c r="B321" s="1">
        <v>883215</v>
      </c>
      <c r="C321" s="1" t="s">
        <v>1077</v>
      </c>
      <c r="D321" s="1" t="s">
        <v>1078</v>
      </c>
      <c r="E321" s="2" t="s">
        <v>1079</v>
      </c>
      <c r="F321" s="2" t="s">
        <v>1080</v>
      </c>
      <c r="G321" s="2">
        <v>0</v>
      </c>
      <c r="H321" s="2">
        <v>0</v>
      </c>
      <c r="I321" s="1">
        <v>0</v>
      </c>
      <c r="J321" s="3" t="s">
        <v>18</v>
      </c>
      <c r="K321" s="2" t="str">
        <f>J321*13891.50</f>
        <v>0</v>
      </c>
      <c r="L321" s="5"/>
    </row>
    <row r="322" spans="1:12" customHeight="1" ht="105" outlineLevel="3">
      <c r="A322" s="1"/>
      <c r="B322" s="1">
        <v>883216</v>
      </c>
      <c r="C322" s="1" t="s">
        <v>1081</v>
      </c>
      <c r="D322" s="1" t="s">
        <v>1082</v>
      </c>
      <c r="E322" s="2" t="s">
        <v>1083</v>
      </c>
      <c r="F322" s="2" t="s">
        <v>1084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J322*17775.45</f>
        <v>0</v>
      </c>
      <c r="L322" s="5"/>
    </row>
    <row r="323" spans="1:12" customHeight="1" ht="105" outlineLevel="3">
      <c r="A323" s="1"/>
      <c r="B323" s="1">
        <v>883217</v>
      </c>
      <c r="C323" s="1" t="s">
        <v>1085</v>
      </c>
      <c r="D323" s="1" t="s">
        <v>1086</v>
      </c>
      <c r="E323" s="2" t="s">
        <v>1087</v>
      </c>
      <c r="F323" s="2" t="s">
        <v>1088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J323*14742.00</f>
        <v>0</v>
      </c>
      <c r="L323" s="5"/>
    </row>
    <row r="324" spans="1:12" customHeight="1" ht="105" outlineLevel="3">
      <c r="A324" s="1"/>
      <c r="B324" s="1">
        <v>883218</v>
      </c>
      <c r="C324" s="1" t="s">
        <v>1089</v>
      </c>
      <c r="D324" s="1" t="s">
        <v>1090</v>
      </c>
      <c r="E324" s="2" t="s">
        <v>1091</v>
      </c>
      <c r="F324" s="2" t="s">
        <v>1092</v>
      </c>
      <c r="G324" s="2">
        <v>-3</v>
      </c>
      <c r="H324" s="2">
        <v>0</v>
      </c>
      <c r="I324" s="1">
        <v>0</v>
      </c>
      <c r="J324" s="3" t="s">
        <v>18</v>
      </c>
      <c r="K324" s="2" t="str">
        <f>J324*3685.50</f>
        <v>0</v>
      </c>
      <c r="L324" s="5"/>
    </row>
    <row r="325" spans="1:12" customHeight="1" ht="105" outlineLevel="3">
      <c r="A325" s="1"/>
      <c r="B325" s="1">
        <v>883219</v>
      </c>
      <c r="C325" s="1" t="s">
        <v>1093</v>
      </c>
      <c r="D325" s="1" t="s">
        <v>1094</v>
      </c>
      <c r="E325" s="2" t="s">
        <v>1095</v>
      </c>
      <c r="F325" s="2" t="s">
        <v>1092</v>
      </c>
      <c r="G325" s="2">
        <v>-3</v>
      </c>
      <c r="H325" s="2">
        <v>0</v>
      </c>
      <c r="I325" s="1">
        <v>0</v>
      </c>
      <c r="J325" s="3" t="s">
        <v>18</v>
      </c>
      <c r="K325" s="2" t="str">
        <f>J325*3685.50</f>
        <v>0</v>
      </c>
      <c r="L325" s="5"/>
    </row>
    <row r="326" spans="1:12" customHeight="1" ht="105" outlineLevel="3">
      <c r="A326" s="1"/>
      <c r="B326" s="1">
        <v>883220</v>
      </c>
      <c r="C326" s="1" t="s">
        <v>1096</v>
      </c>
      <c r="D326" s="1" t="s">
        <v>1097</v>
      </c>
      <c r="E326" s="2" t="s">
        <v>1098</v>
      </c>
      <c r="F326" s="2" t="s">
        <v>1099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J326*3024.00</f>
        <v>0</v>
      </c>
      <c r="L326" s="5"/>
    </row>
    <row r="327" spans="1:12" customHeight="1" ht="105" outlineLevel="3">
      <c r="A327" s="1"/>
      <c r="B327" s="1">
        <v>883221</v>
      </c>
      <c r="C327" s="1" t="s">
        <v>1100</v>
      </c>
      <c r="D327" s="1" t="s">
        <v>1101</v>
      </c>
      <c r="E327" s="2" t="s">
        <v>1102</v>
      </c>
      <c r="F327" s="2" t="s">
        <v>1103</v>
      </c>
      <c r="G327" s="2">
        <v>3</v>
      </c>
      <c r="H327" s="2">
        <v>0</v>
      </c>
      <c r="I327" s="1">
        <v>0</v>
      </c>
      <c r="J327" s="3" t="s">
        <v>18</v>
      </c>
      <c r="K327" s="2" t="str">
        <f>J327*4158.00</f>
        <v>0</v>
      </c>
      <c r="L327" s="5"/>
    </row>
    <row r="328" spans="1:12" customHeight="1" ht="105" outlineLevel="3">
      <c r="A328" s="1"/>
      <c r="B328" s="1">
        <v>883222</v>
      </c>
      <c r="C328" s="1" t="s">
        <v>1104</v>
      </c>
      <c r="D328" s="1" t="s">
        <v>1105</v>
      </c>
      <c r="E328" s="2" t="s">
        <v>1106</v>
      </c>
      <c r="F328" s="2" t="s">
        <v>1107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J328*8249.85</f>
        <v>0</v>
      </c>
      <c r="L328" s="5"/>
    </row>
    <row r="329" spans="1:12" customHeight="1" ht="105" outlineLevel="3">
      <c r="A329" s="1"/>
      <c r="B329" s="1">
        <v>883223</v>
      </c>
      <c r="C329" s="1" t="s">
        <v>1108</v>
      </c>
      <c r="D329" s="1" t="s">
        <v>1109</v>
      </c>
      <c r="E329" s="2" t="s">
        <v>1110</v>
      </c>
      <c r="F329" s="2" t="s">
        <v>1103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J329*4158.00</f>
        <v>0</v>
      </c>
      <c r="L329" s="5"/>
    </row>
    <row r="330" spans="1:12" customHeight="1" ht="105" outlineLevel="3">
      <c r="A330" s="1"/>
      <c r="B330" s="1">
        <v>883224</v>
      </c>
      <c r="C330" s="1" t="s">
        <v>1111</v>
      </c>
      <c r="D330" s="1" t="s">
        <v>1112</v>
      </c>
      <c r="E330" s="2" t="s">
        <v>1113</v>
      </c>
      <c r="F330" s="2" t="s">
        <v>1114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J330*841.05</f>
        <v>0</v>
      </c>
      <c r="L330" s="5"/>
    </row>
    <row r="331" spans="1:12" customHeight="1" ht="105" outlineLevel="3">
      <c r="A331" s="1"/>
      <c r="B331" s="1">
        <v>883225</v>
      </c>
      <c r="C331" s="1" t="s">
        <v>1115</v>
      </c>
      <c r="D331" s="1" t="s">
        <v>1116</v>
      </c>
      <c r="E331" s="2" t="s">
        <v>1117</v>
      </c>
      <c r="F331" s="2" t="s">
        <v>1118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J331*850.50</f>
        <v>0</v>
      </c>
      <c r="L331" s="5"/>
    </row>
    <row r="332" spans="1:12" customHeight="1" ht="105" outlineLevel="3">
      <c r="A332" s="1"/>
      <c r="B332" s="1">
        <v>883226</v>
      </c>
      <c r="C332" s="1" t="s">
        <v>1119</v>
      </c>
      <c r="D332" s="1" t="s">
        <v>1120</v>
      </c>
      <c r="E332" s="2" t="s">
        <v>1121</v>
      </c>
      <c r="F332" s="2" t="s">
        <v>1118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J332*850.50</f>
        <v>0</v>
      </c>
      <c r="L332" s="5"/>
    </row>
    <row r="333" spans="1:12" customHeight="1" ht="105" outlineLevel="3">
      <c r="A333" s="1"/>
      <c r="B333" s="1">
        <v>883227</v>
      </c>
      <c r="C333" s="1" t="s">
        <v>1122</v>
      </c>
      <c r="D333" s="1" t="s">
        <v>1123</v>
      </c>
      <c r="E333" s="2" t="s">
        <v>1124</v>
      </c>
      <c r="F333" s="2" t="s">
        <v>1125</v>
      </c>
      <c r="G333" s="2">
        <v>-8</v>
      </c>
      <c r="H333" s="2">
        <v>0</v>
      </c>
      <c r="I333" s="1">
        <v>0</v>
      </c>
      <c r="J333" s="3" t="s">
        <v>18</v>
      </c>
      <c r="K333" s="2" t="str">
        <f>J333*444.15</f>
        <v>0</v>
      </c>
      <c r="L333" s="5"/>
    </row>
    <row r="334" spans="1:12" customHeight="1" ht="105" outlineLevel="3">
      <c r="A334" s="1"/>
      <c r="B334" s="1">
        <v>883228</v>
      </c>
      <c r="C334" s="1" t="s">
        <v>1126</v>
      </c>
      <c r="D334" s="1" t="s">
        <v>1127</v>
      </c>
      <c r="E334" s="2" t="s">
        <v>1128</v>
      </c>
      <c r="F334" s="2" t="s">
        <v>1129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J334*519.75</f>
        <v>0</v>
      </c>
      <c r="L334" s="5"/>
    </row>
    <row r="335" spans="1:12" customHeight="1" ht="105" outlineLevel="3">
      <c r="A335" s="1"/>
      <c r="B335" s="1">
        <v>883229</v>
      </c>
      <c r="C335" s="1" t="s">
        <v>1130</v>
      </c>
      <c r="D335" s="1" t="s">
        <v>1131</v>
      </c>
      <c r="E335" s="2" t="s">
        <v>1132</v>
      </c>
      <c r="F335" s="2" t="s">
        <v>1118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J335*850.50</f>
        <v>0</v>
      </c>
      <c r="L335" s="5"/>
    </row>
    <row r="336" spans="1:12" customHeight="1" ht="105" outlineLevel="3">
      <c r="A336" s="1"/>
      <c r="B336" s="1">
        <v>883230</v>
      </c>
      <c r="C336" s="1" t="s">
        <v>1133</v>
      </c>
      <c r="D336" s="1" t="s">
        <v>1134</v>
      </c>
      <c r="E336" s="2" t="s">
        <v>1135</v>
      </c>
      <c r="F336" s="2" t="s">
        <v>1118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J336*850.50</f>
        <v>0</v>
      </c>
      <c r="L336" s="5"/>
    </row>
    <row r="337" spans="1:12" customHeight="1" ht="105" outlineLevel="3">
      <c r="A337" s="1"/>
      <c r="B337" s="1">
        <v>883231</v>
      </c>
      <c r="C337" s="1" t="s">
        <v>1136</v>
      </c>
      <c r="D337" s="1" t="s">
        <v>1137</v>
      </c>
      <c r="E337" s="2" t="s">
        <v>1138</v>
      </c>
      <c r="F337" s="2" t="s">
        <v>1118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J337*850.50</f>
        <v>0</v>
      </c>
      <c r="L337" s="5"/>
    </row>
    <row r="338" spans="1:12" customHeight="1" ht="105" outlineLevel="3">
      <c r="A338" s="1"/>
      <c r="B338" s="1">
        <v>883232</v>
      </c>
      <c r="C338" s="1" t="s">
        <v>1139</v>
      </c>
      <c r="D338" s="1" t="s">
        <v>1140</v>
      </c>
      <c r="E338" s="2" t="s">
        <v>1141</v>
      </c>
      <c r="F338" s="2" t="s">
        <v>1118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J338*850.50</f>
        <v>0</v>
      </c>
      <c r="L338" s="5"/>
    </row>
    <row r="339" spans="1:12" customHeight="1" ht="105" outlineLevel="3">
      <c r="A339" s="1"/>
      <c r="B339" s="1">
        <v>883233</v>
      </c>
      <c r="C339" s="1" t="s">
        <v>1142</v>
      </c>
      <c r="D339" s="1" t="s">
        <v>1143</v>
      </c>
      <c r="E339" s="2" t="s">
        <v>1144</v>
      </c>
      <c r="F339" s="2" t="s">
        <v>1145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J339*2835.00</f>
        <v>0</v>
      </c>
      <c r="L339" s="5"/>
    </row>
    <row r="340" spans="1:12" customHeight="1" ht="105" outlineLevel="3">
      <c r="A340" s="1"/>
      <c r="B340" s="1">
        <v>883234</v>
      </c>
      <c r="C340" s="1" t="s">
        <v>1146</v>
      </c>
      <c r="D340" s="1" t="s">
        <v>1147</v>
      </c>
      <c r="E340" s="2" t="s">
        <v>1148</v>
      </c>
      <c r="F340" s="2" t="s">
        <v>1149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J340*3118.50</f>
        <v>0</v>
      </c>
      <c r="L340" s="5"/>
    </row>
    <row r="341" spans="1:12" customHeight="1" ht="105" outlineLevel="3">
      <c r="A341" s="1"/>
      <c r="B341" s="1">
        <v>883235</v>
      </c>
      <c r="C341" s="1" t="s">
        <v>1150</v>
      </c>
      <c r="D341" s="1" t="s">
        <v>1151</v>
      </c>
      <c r="E341" s="2" t="s">
        <v>1152</v>
      </c>
      <c r="F341" s="2" t="s">
        <v>1153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J341*1549.80</f>
        <v>0</v>
      </c>
      <c r="L341" s="5"/>
    </row>
    <row r="342" spans="1:12" customHeight="1" ht="105" outlineLevel="3">
      <c r="A342" s="1"/>
      <c r="B342" s="1">
        <v>883236</v>
      </c>
      <c r="C342" s="1" t="s">
        <v>1154</v>
      </c>
      <c r="D342" s="1" t="s">
        <v>1155</v>
      </c>
      <c r="E342" s="2" t="s">
        <v>1156</v>
      </c>
      <c r="F342" s="2" t="s">
        <v>1157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J342*2173.50</f>
        <v>0</v>
      </c>
      <c r="L342" s="5"/>
    </row>
    <row r="343" spans="1:12" customHeight="1" ht="105" outlineLevel="3">
      <c r="A343" s="1"/>
      <c r="B343" s="1">
        <v>883237</v>
      </c>
      <c r="C343" s="1" t="s">
        <v>1158</v>
      </c>
      <c r="D343" s="1" t="s">
        <v>1159</v>
      </c>
      <c r="E343" s="2" t="s">
        <v>1160</v>
      </c>
      <c r="F343" s="2" t="s">
        <v>1161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J343*1871.10</f>
        <v>0</v>
      </c>
      <c r="L343" s="5"/>
    </row>
    <row r="344" spans="1:12" customHeight="1" ht="105" outlineLevel="3">
      <c r="A344" s="1"/>
      <c r="B344" s="1">
        <v>883238</v>
      </c>
      <c r="C344" s="1" t="s">
        <v>1162</v>
      </c>
      <c r="D344" s="1" t="s">
        <v>1163</v>
      </c>
      <c r="E344" s="2" t="s">
        <v>1164</v>
      </c>
      <c r="F344" s="2" t="s">
        <v>1165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J344*1030.05</f>
        <v>0</v>
      </c>
      <c r="L344" s="5"/>
    </row>
    <row r="345" spans="1:12" customHeight="1" ht="105" outlineLevel="3">
      <c r="A345" s="1"/>
      <c r="B345" s="1">
        <v>883239</v>
      </c>
      <c r="C345" s="1" t="s">
        <v>1166</v>
      </c>
      <c r="D345" s="1" t="s">
        <v>1167</v>
      </c>
      <c r="E345" s="2" t="s">
        <v>1168</v>
      </c>
      <c r="F345" s="2" t="s">
        <v>1169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J345*151.20</f>
        <v>0</v>
      </c>
      <c r="L345" s="5"/>
    </row>
    <row r="346" spans="1:12" customHeight="1" ht="105" outlineLevel="3">
      <c r="A346" s="1"/>
      <c r="B346" s="1">
        <v>883240</v>
      </c>
      <c r="C346" s="1" t="s">
        <v>1170</v>
      </c>
      <c r="D346" s="1" t="s">
        <v>1171</v>
      </c>
      <c r="E346" s="2" t="s">
        <v>1172</v>
      </c>
      <c r="F346" s="2" t="s">
        <v>1161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J346*1871.10</f>
        <v>0</v>
      </c>
      <c r="L346" s="5"/>
    </row>
    <row r="347" spans="1:12" customHeight="1" ht="105" outlineLevel="3">
      <c r="A347" s="1"/>
      <c r="B347" s="1">
        <v>883241</v>
      </c>
      <c r="C347" s="1" t="s">
        <v>1173</v>
      </c>
      <c r="D347" s="1" t="s">
        <v>1174</v>
      </c>
      <c r="E347" s="2" t="s">
        <v>1175</v>
      </c>
      <c r="F347" s="2" t="s">
        <v>1176</v>
      </c>
      <c r="G347" s="2">
        <v>-4</v>
      </c>
      <c r="H347" s="2">
        <v>0</v>
      </c>
      <c r="I347" s="1">
        <v>0</v>
      </c>
      <c r="J347" s="3" t="s">
        <v>18</v>
      </c>
      <c r="K347" s="2" t="str">
        <f>J347*3402.00</f>
        <v>0</v>
      </c>
      <c r="L347" s="5"/>
    </row>
    <row r="348" spans="1:12" customHeight="1" ht="105" outlineLevel="3">
      <c r="A348" s="1"/>
      <c r="B348" s="1">
        <v>883242</v>
      </c>
      <c r="C348" s="1" t="s">
        <v>1177</v>
      </c>
      <c r="D348" s="1" t="s">
        <v>1178</v>
      </c>
      <c r="E348" s="2" t="s">
        <v>1179</v>
      </c>
      <c r="F348" s="2" t="s">
        <v>1180</v>
      </c>
      <c r="G348" s="2">
        <v>-1</v>
      </c>
      <c r="H348" s="2">
        <v>0</v>
      </c>
      <c r="I348" s="1">
        <v>0</v>
      </c>
      <c r="J348" s="3" t="s">
        <v>18</v>
      </c>
      <c r="K348" s="2" t="str">
        <f>J348*3165.75</f>
        <v>0</v>
      </c>
      <c r="L348" s="5"/>
    </row>
    <row r="349" spans="1:12" customHeight="1" ht="105" outlineLevel="3">
      <c r="A349" s="1"/>
      <c r="B349" s="1">
        <v>883243</v>
      </c>
      <c r="C349" s="1" t="s">
        <v>1181</v>
      </c>
      <c r="D349" s="1" t="s">
        <v>1182</v>
      </c>
      <c r="E349" s="2" t="s">
        <v>1183</v>
      </c>
      <c r="F349" s="2" t="s">
        <v>1184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J349*3515.40</f>
        <v>0</v>
      </c>
      <c r="L349" s="5"/>
    </row>
    <row r="350" spans="1:12" customHeight="1" ht="105" outlineLevel="3">
      <c r="A350" s="1"/>
      <c r="B350" s="1">
        <v>883244</v>
      </c>
      <c r="C350" s="1" t="s">
        <v>1185</v>
      </c>
      <c r="D350" s="1" t="s">
        <v>1186</v>
      </c>
      <c r="E350" s="2" t="s">
        <v>1187</v>
      </c>
      <c r="F350" s="2" t="s">
        <v>1188</v>
      </c>
      <c r="G350" s="2">
        <v>-1</v>
      </c>
      <c r="H350" s="2">
        <v>0</v>
      </c>
      <c r="I350" s="1">
        <v>0</v>
      </c>
      <c r="J350" s="3" t="s">
        <v>18</v>
      </c>
      <c r="K350" s="2" t="str">
        <f>J350*3213.00</f>
        <v>0</v>
      </c>
      <c r="L350" s="5"/>
    </row>
    <row r="351" spans="1:12" customHeight="1" ht="105" outlineLevel="3">
      <c r="A351" s="1"/>
      <c r="B351" s="1">
        <v>883245</v>
      </c>
      <c r="C351" s="1" t="s">
        <v>1189</v>
      </c>
      <c r="D351" s="1" t="s">
        <v>1190</v>
      </c>
      <c r="E351" s="2" t="s">
        <v>1191</v>
      </c>
      <c r="F351" s="2" t="s">
        <v>1192</v>
      </c>
      <c r="G351" s="2">
        <v>-2</v>
      </c>
      <c r="H351" s="2">
        <v>0</v>
      </c>
      <c r="I351" s="1">
        <v>0</v>
      </c>
      <c r="J351" s="3" t="s">
        <v>18</v>
      </c>
      <c r="K351" s="2" t="str">
        <f>J351*4063.50</f>
        <v>0</v>
      </c>
      <c r="L351" s="5"/>
    </row>
    <row r="352" spans="1:12" customHeight="1" ht="105" outlineLevel="3">
      <c r="A352" s="1"/>
      <c r="B352" s="1">
        <v>883246</v>
      </c>
      <c r="C352" s="1" t="s">
        <v>1193</v>
      </c>
      <c r="D352" s="1" t="s">
        <v>1194</v>
      </c>
      <c r="E352" s="2" t="s">
        <v>1195</v>
      </c>
      <c r="F352" s="2" t="s">
        <v>1196</v>
      </c>
      <c r="G352" s="2">
        <v>-3</v>
      </c>
      <c r="H352" s="2">
        <v>0</v>
      </c>
      <c r="I352" s="1">
        <v>0</v>
      </c>
      <c r="J352" s="3" t="s">
        <v>18</v>
      </c>
      <c r="K352" s="2" t="str">
        <f>J352*4252.50</f>
        <v>0</v>
      </c>
      <c r="L352" s="5"/>
    </row>
    <row r="353" spans="1:12" customHeight="1" ht="105" outlineLevel="3">
      <c r="A353" s="1"/>
      <c r="B353" s="1">
        <v>883247</v>
      </c>
      <c r="C353" s="1" t="s">
        <v>1197</v>
      </c>
      <c r="D353" s="1" t="s">
        <v>1198</v>
      </c>
      <c r="E353" s="2" t="s">
        <v>1199</v>
      </c>
      <c r="F353" s="2" t="s">
        <v>1200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J353*5197.50</f>
        <v>0</v>
      </c>
      <c r="L353" s="5"/>
    </row>
    <row r="354" spans="1:12" customHeight="1" ht="105" outlineLevel="3">
      <c r="A354" s="1"/>
      <c r="B354" s="1">
        <v>883248</v>
      </c>
      <c r="C354" s="1" t="s">
        <v>1201</v>
      </c>
      <c r="D354" s="1" t="s">
        <v>1202</v>
      </c>
      <c r="E354" s="2" t="s">
        <v>1203</v>
      </c>
      <c r="F354" s="2" t="s">
        <v>1204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J354*2598.75</f>
        <v>0</v>
      </c>
      <c r="L354" s="5"/>
    </row>
    <row r="355" spans="1:12" customHeight="1" ht="105" outlineLevel="3">
      <c r="A355" s="1"/>
      <c r="B355" s="1">
        <v>883249</v>
      </c>
      <c r="C355" s="1" t="s">
        <v>1205</v>
      </c>
      <c r="D355" s="1" t="s">
        <v>1206</v>
      </c>
      <c r="E355" s="2" t="s">
        <v>1207</v>
      </c>
      <c r="F355" s="2" t="s">
        <v>1208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J355*1134.00</f>
        <v>0</v>
      </c>
      <c r="L355" s="5"/>
    </row>
    <row r="356" spans="1:12" customHeight="1" ht="105" outlineLevel="3">
      <c r="A356" s="1"/>
      <c r="B356" s="1">
        <v>883250</v>
      </c>
      <c r="C356" s="1" t="s">
        <v>1209</v>
      </c>
      <c r="D356" s="1" t="s">
        <v>1210</v>
      </c>
      <c r="E356" s="2" t="s">
        <v>1211</v>
      </c>
      <c r="F356" s="2" t="s">
        <v>1212</v>
      </c>
      <c r="G356" s="2">
        <v>-1</v>
      </c>
      <c r="H356" s="2">
        <v>0</v>
      </c>
      <c r="I356" s="1">
        <v>0</v>
      </c>
      <c r="J356" s="3" t="s">
        <v>18</v>
      </c>
      <c r="K356" s="2" t="str">
        <f>J356*2551.50</f>
        <v>0</v>
      </c>
      <c r="L356" s="5"/>
    </row>
    <row r="357" spans="1:12" customHeight="1" ht="105" outlineLevel="3">
      <c r="A357" s="1"/>
      <c r="B357" s="1">
        <v>883251</v>
      </c>
      <c r="C357" s="1" t="s">
        <v>1213</v>
      </c>
      <c r="D357" s="1" t="s">
        <v>1214</v>
      </c>
      <c r="E357" s="2" t="s">
        <v>1215</v>
      </c>
      <c r="F357" s="2" t="s">
        <v>1216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J357*1417.50</f>
        <v>0</v>
      </c>
      <c r="L357" s="5"/>
    </row>
    <row r="358" spans="1:12" customHeight="1" ht="105" outlineLevel="3">
      <c r="A358" s="1"/>
      <c r="B358" s="1">
        <v>883252</v>
      </c>
      <c r="C358" s="1" t="s">
        <v>1217</v>
      </c>
      <c r="D358" s="1" t="s">
        <v>1218</v>
      </c>
      <c r="E358" s="2" t="s">
        <v>1219</v>
      </c>
      <c r="F358" s="2" t="s">
        <v>1220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J358*1323.00</f>
        <v>0</v>
      </c>
      <c r="L358" s="5"/>
    </row>
    <row r="359" spans="1:12" customHeight="1" ht="105" outlineLevel="3">
      <c r="A359" s="1"/>
      <c r="B359" s="1">
        <v>883253</v>
      </c>
      <c r="C359" s="1" t="s">
        <v>1221</v>
      </c>
      <c r="D359" s="1" t="s">
        <v>1222</v>
      </c>
      <c r="E359" s="2" t="s">
        <v>1223</v>
      </c>
      <c r="F359" s="2" t="s">
        <v>1224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J359*1228.50</f>
        <v>0</v>
      </c>
      <c r="L359" s="5"/>
    </row>
    <row r="360" spans="1:12" customHeight="1" ht="105" outlineLevel="3">
      <c r="A360" s="1"/>
      <c r="B360" s="1">
        <v>883254</v>
      </c>
      <c r="C360" s="1" t="s">
        <v>1225</v>
      </c>
      <c r="D360" s="1" t="s">
        <v>1226</v>
      </c>
      <c r="E360" s="2" t="s">
        <v>1227</v>
      </c>
      <c r="F360" s="2" t="s">
        <v>1228</v>
      </c>
      <c r="G360" s="2">
        <v>0</v>
      </c>
      <c r="H360" s="2">
        <v>0</v>
      </c>
      <c r="I360" s="1">
        <v>0</v>
      </c>
      <c r="J360" s="3" t="s">
        <v>18</v>
      </c>
      <c r="K360" s="2" t="str">
        <f>J360*472.50</f>
        <v>0</v>
      </c>
      <c r="L360" s="5"/>
    </row>
    <row r="361" spans="1:12" customHeight="1" ht="105" outlineLevel="3">
      <c r="A361" s="1"/>
      <c r="B361" s="1">
        <v>883255</v>
      </c>
      <c r="C361" s="1" t="s">
        <v>1229</v>
      </c>
      <c r="D361" s="1" t="s">
        <v>1230</v>
      </c>
      <c r="E361" s="2" t="s">
        <v>1231</v>
      </c>
      <c r="F361" s="2" t="s">
        <v>1232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J361*737.10</f>
        <v>0</v>
      </c>
      <c r="L361" s="5"/>
    </row>
    <row r="362" spans="1:12" customHeight="1" ht="105" outlineLevel="3">
      <c r="A362" s="1"/>
      <c r="B362" s="1">
        <v>883256</v>
      </c>
      <c r="C362" s="1" t="s">
        <v>1233</v>
      </c>
      <c r="D362" s="1" t="s">
        <v>1234</v>
      </c>
      <c r="E362" s="2" t="s">
        <v>1235</v>
      </c>
      <c r="F362" s="2" t="s">
        <v>1224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J362*1228.50</f>
        <v>0</v>
      </c>
      <c r="L362" s="5"/>
    </row>
    <row r="363" spans="1:12" customHeight="1" ht="105" outlineLevel="3">
      <c r="A363" s="1"/>
      <c r="B363" s="1">
        <v>883257</v>
      </c>
      <c r="C363" s="1" t="s">
        <v>1236</v>
      </c>
      <c r="D363" s="1" t="s">
        <v>1237</v>
      </c>
      <c r="E363" s="2" t="s">
        <v>1238</v>
      </c>
      <c r="F363" s="2" t="s">
        <v>1224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J363*1228.50</f>
        <v>0</v>
      </c>
      <c r="L363" s="5"/>
    </row>
    <row r="364" spans="1:12" customHeight="1" ht="105" outlineLevel="3">
      <c r="A364" s="1"/>
      <c r="B364" s="1">
        <v>883258</v>
      </c>
      <c r="C364" s="1" t="s">
        <v>1239</v>
      </c>
      <c r="D364" s="1" t="s">
        <v>1240</v>
      </c>
      <c r="E364" s="2" t="s">
        <v>1241</v>
      </c>
      <c r="F364" s="2" t="s">
        <v>1242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J364*727.65</f>
        <v>0</v>
      </c>
      <c r="L364" s="5"/>
    </row>
    <row r="365" spans="1:12" customHeight="1" ht="105" outlineLevel="3">
      <c r="A365" s="1"/>
      <c r="B365" s="1">
        <v>883259</v>
      </c>
      <c r="C365" s="1" t="s">
        <v>1243</v>
      </c>
      <c r="D365" s="1" t="s">
        <v>1244</v>
      </c>
      <c r="E365" s="2" t="s">
        <v>1245</v>
      </c>
      <c r="F365" s="2" t="s">
        <v>1246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J365*113.40</f>
        <v>0</v>
      </c>
      <c r="L365" s="5"/>
    </row>
    <row r="366" spans="1:12" customHeight="1" ht="105" outlineLevel="3">
      <c r="A366" s="1"/>
      <c r="B366" s="1">
        <v>883260</v>
      </c>
      <c r="C366" s="1" t="s">
        <v>1247</v>
      </c>
      <c r="D366" s="1" t="s">
        <v>1248</v>
      </c>
      <c r="E366" s="2" t="s">
        <v>1249</v>
      </c>
      <c r="F366" s="2" t="s">
        <v>1250</v>
      </c>
      <c r="G366" s="2">
        <v>0</v>
      </c>
      <c r="H366" s="2">
        <v>0</v>
      </c>
      <c r="I366" s="1">
        <v>0</v>
      </c>
      <c r="J366" s="3" t="s">
        <v>18</v>
      </c>
      <c r="K366" s="2" t="str">
        <f>J366*623.70</f>
        <v>0</v>
      </c>
      <c r="L366" s="5"/>
    </row>
    <row r="367" spans="1:12" customHeight="1" ht="105" outlineLevel="3">
      <c r="A367" s="1"/>
      <c r="B367" s="1">
        <v>883261</v>
      </c>
      <c r="C367" s="1" t="s">
        <v>1251</v>
      </c>
      <c r="D367" s="1" t="s">
        <v>1252</v>
      </c>
      <c r="E367" s="2" t="s">
        <v>1253</v>
      </c>
      <c r="F367" s="2" t="s">
        <v>1254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J367*245.70</f>
        <v>0</v>
      </c>
      <c r="L367" s="5"/>
    </row>
    <row r="368" spans="1:12" customHeight="1" ht="105" outlineLevel="3">
      <c r="A368" s="1"/>
      <c r="B368" s="1">
        <v>883267</v>
      </c>
      <c r="C368" s="1" t="s">
        <v>1255</v>
      </c>
      <c r="D368" s="1" t="s">
        <v>1256</v>
      </c>
      <c r="E368" s="2" t="s">
        <v>1257</v>
      </c>
      <c r="F368" s="2" t="s">
        <v>1258</v>
      </c>
      <c r="G368" s="2">
        <v>-1</v>
      </c>
      <c r="H368" s="2">
        <v>0</v>
      </c>
      <c r="I368" s="1">
        <v>0</v>
      </c>
      <c r="J368" s="3" t="s">
        <v>18</v>
      </c>
      <c r="K368" s="2" t="str">
        <f>J368*41150.00</f>
        <v>0</v>
      </c>
      <c r="L368" s="5"/>
    </row>
    <row r="369" spans="1:12" outlineLevel="1">
      <c r="A369" s="7" t="s">
        <v>1259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5"/>
    </row>
    <row r="370" spans="1:12" outlineLevel="2">
      <c r="A370" s="8" t="s">
        <v>1260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5"/>
    </row>
    <row r="371" spans="1:12" customHeight="1" ht="105" outlineLevel="4">
      <c r="A371" s="1"/>
      <c r="B371" s="1">
        <v>885034</v>
      </c>
      <c r="C371" s="1" t="s">
        <v>1261</v>
      </c>
      <c r="D371" s="1" t="s">
        <v>1262</v>
      </c>
      <c r="E371" s="2" t="s">
        <v>1263</v>
      </c>
      <c r="F371" s="2" t="s">
        <v>1264</v>
      </c>
      <c r="G371" s="2">
        <v>1</v>
      </c>
      <c r="H371" s="2">
        <v>0</v>
      </c>
      <c r="I371" s="1">
        <v>0</v>
      </c>
      <c r="J371" s="3" t="s">
        <v>18</v>
      </c>
      <c r="K371" s="2" t="str">
        <f>J371*4161.57</f>
        <v>0</v>
      </c>
      <c r="L371" s="5"/>
    </row>
    <row r="372" spans="1:12" customHeight="1" ht="105" outlineLevel="4">
      <c r="A372" s="1"/>
      <c r="B372" s="1">
        <v>885035</v>
      </c>
      <c r="C372" s="1" t="s">
        <v>1265</v>
      </c>
      <c r="D372" s="1" t="s">
        <v>1266</v>
      </c>
      <c r="E372" s="2" t="s">
        <v>1267</v>
      </c>
      <c r="F372" s="2" t="s">
        <v>1268</v>
      </c>
      <c r="G372" s="2">
        <v>1</v>
      </c>
      <c r="H372" s="2">
        <v>0</v>
      </c>
      <c r="I372" s="1">
        <v>0</v>
      </c>
      <c r="J372" s="3" t="s">
        <v>18</v>
      </c>
      <c r="K372" s="2" t="str">
        <f>J372*4390.89</f>
        <v>0</v>
      </c>
      <c r="L372" s="5"/>
    </row>
    <row r="373" spans="1:12" customHeight="1" ht="105" outlineLevel="4">
      <c r="A373" s="1"/>
      <c r="B373" s="1">
        <v>885036</v>
      </c>
      <c r="C373" s="1" t="s">
        <v>1269</v>
      </c>
      <c r="D373" s="1" t="s">
        <v>1270</v>
      </c>
      <c r="E373" s="2" t="s">
        <v>1271</v>
      </c>
      <c r="F373" s="2" t="s">
        <v>1272</v>
      </c>
      <c r="G373" s="2">
        <v>1</v>
      </c>
      <c r="H373" s="2">
        <v>0</v>
      </c>
      <c r="I373" s="1">
        <v>0</v>
      </c>
      <c r="J373" s="3" t="s">
        <v>18</v>
      </c>
      <c r="K373" s="2" t="str">
        <f>J373*6168.12</f>
        <v>0</v>
      </c>
      <c r="L373" s="5"/>
    </row>
    <row r="374" spans="1:12" customHeight="1" ht="105" outlineLevel="4">
      <c r="A374" s="1"/>
      <c r="B374" s="1">
        <v>885037</v>
      </c>
      <c r="C374" s="1" t="s">
        <v>1273</v>
      </c>
      <c r="D374" s="1" t="s">
        <v>1274</v>
      </c>
      <c r="E374" s="2" t="s">
        <v>1275</v>
      </c>
      <c r="F374" s="2" t="s">
        <v>1276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J374*3200.19</f>
        <v>0</v>
      </c>
      <c r="L374" s="5"/>
    </row>
    <row r="375" spans="1:12" customHeight="1" ht="105" outlineLevel="4">
      <c r="A375" s="1"/>
      <c r="B375" s="1">
        <v>885038</v>
      </c>
      <c r="C375" s="1" t="s">
        <v>1277</v>
      </c>
      <c r="D375" s="1" t="s">
        <v>1278</v>
      </c>
      <c r="E375" s="2" t="s">
        <v>1279</v>
      </c>
      <c r="F375" s="2" t="s">
        <v>1280</v>
      </c>
      <c r="G375" s="2">
        <v>1</v>
      </c>
      <c r="H375" s="2">
        <v>0</v>
      </c>
      <c r="I375" s="1">
        <v>0</v>
      </c>
      <c r="J375" s="3" t="s">
        <v>18</v>
      </c>
      <c r="K375" s="2" t="str">
        <f>J375*3394.23</f>
        <v>0</v>
      </c>
      <c r="L375" s="5"/>
    </row>
    <row r="376" spans="1:12" customHeight="1" ht="105" outlineLevel="4">
      <c r="A376" s="1"/>
      <c r="B376" s="1">
        <v>885039</v>
      </c>
      <c r="C376" s="1" t="s">
        <v>1281</v>
      </c>
      <c r="D376" s="1" t="s">
        <v>1282</v>
      </c>
      <c r="E376" s="2" t="s">
        <v>1283</v>
      </c>
      <c r="F376" s="2" t="s">
        <v>1284</v>
      </c>
      <c r="G376" s="2">
        <v>1</v>
      </c>
      <c r="H376" s="2">
        <v>0</v>
      </c>
      <c r="I376" s="1">
        <v>0</v>
      </c>
      <c r="J376" s="3" t="s">
        <v>18</v>
      </c>
      <c r="K376" s="2" t="str">
        <f>J376*5205.27</f>
        <v>0</v>
      </c>
      <c r="L376" s="5"/>
    </row>
    <row r="377" spans="1:12" outlineLevel="2">
      <c r="A377" s="8" t="s">
        <v>1285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5"/>
    </row>
    <row r="378" spans="1:12" customHeight="1" ht="105" outlineLevel="4">
      <c r="A378" s="1"/>
      <c r="B378" s="1">
        <v>889725</v>
      </c>
      <c r="C378" s="1" t="s">
        <v>1286</v>
      </c>
      <c r="D378" s="1" t="s">
        <v>1287</v>
      </c>
      <c r="E378" s="2" t="s">
        <v>1288</v>
      </c>
      <c r="F378" s="2" t="s">
        <v>1289</v>
      </c>
      <c r="G378" s="2">
        <v>0</v>
      </c>
      <c r="H378" s="2" t="s">
        <v>31</v>
      </c>
      <c r="I378" s="1">
        <v>0</v>
      </c>
      <c r="J378" s="3" t="s">
        <v>18</v>
      </c>
      <c r="K378" s="2" t="str">
        <f>J378*4309.00</f>
        <v>0</v>
      </c>
      <c r="L378" s="5"/>
    </row>
    <row r="379" spans="1:12" customHeight="1" ht="105" outlineLevel="4">
      <c r="A379" s="1"/>
      <c r="B379" s="1">
        <v>889726</v>
      </c>
      <c r="C379" s="1" t="s">
        <v>1290</v>
      </c>
      <c r="D379" s="1" t="s">
        <v>1291</v>
      </c>
      <c r="E379" s="2" t="s">
        <v>1292</v>
      </c>
      <c r="F379" s="2" t="s">
        <v>1293</v>
      </c>
      <c r="G379" s="2">
        <v>0</v>
      </c>
      <c r="H379" s="2">
        <v>7</v>
      </c>
      <c r="I379" s="1">
        <v>0</v>
      </c>
      <c r="J379" s="3" t="s">
        <v>18</v>
      </c>
      <c r="K379" s="2" t="str">
        <f>J379*5058.00</f>
        <v>0</v>
      </c>
      <c r="L379" s="5"/>
    </row>
    <row r="380" spans="1:12" customHeight="1" ht="105" outlineLevel="4">
      <c r="A380" s="1"/>
      <c r="B380" s="1">
        <v>889727</v>
      </c>
      <c r="C380" s="1" t="s">
        <v>1294</v>
      </c>
      <c r="D380" s="1" t="s">
        <v>1295</v>
      </c>
      <c r="E380" s="2" t="s">
        <v>1296</v>
      </c>
      <c r="F380" s="2" t="s">
        <v>1297</v>
      </c>
      <c r="G380" s="2">
        <v>0</v>
      </c>
      <c r="H380" s="2">
        <v>10</v>
      </c>
      <c r="I380" s="1">
        <v>0</v>
      </c>
      <c r="J380" s="3" t="s">
        <v>18</v>
      </c>
      <c r="K380" s="2" t="str">
        <f>J380*7480.00</f>
        <v>0</v>
      </c>
      <c r="L380" s="5"/>
    </row>
    <row r="381" spans="1:12" customHeight="1" ht="105" outlineLevel="4">
      <c r="A381" s="1"/>
      <c r="B381" s="1">
        <v>889728</v>
      </c>
      <c r="C381" s="1" t="s">
        <v>1298</v>
      </c>
      <c r="D381" s="1" t="s">
        <v>1299</v>
      </c>
      <c r="E381" s="2" t="s">
        <v>1300</v>
      </c>
      <c r="F381" s="2" t="s">
        <v>1301</v>
      </c>
      <c r="G381" s="2">
        <v>0</v>
      </c>
      <c r="H381" s="2">
        <v>6</v>
      </c>
      <c r="I381" s="1">
        <v>0</v>
      </c>
      <c r="J381" s="3" t="s">
        <v>18</v>
      </c>
      <c r="K381" s="2" t="str">
        <f>J381*15054.00</f>
        <v>0</v>
      </c>
      <c r="L381" s="5"/>
    </row>
    <row r="382" spans="1:12" customHeight="1" ht="105" outlineLevel="4">
      <c r="A382" s="1"/>
      <c r="B382" s="1">
        <v>889729</v>
      </c>
      <c r="C382" s="1" t="s">
        <v>1302</v>
      </c>
      <c r="D382" s="1" t="s">
        <v>1303</v>
      </c>
      <c r="E382" s="2" t="s">
        <v>1304</v>
      </c>
      <c r="F382" s="2" t="s">
        <v>1305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J382*16631.00</f>
        <v>0</v>
      </c>
      <c r="L382" s="5"/>
    </row>
    <row r="383" spans="1:12" customHeight="1" ht="105" outlineLevel="4">
      <c r="A383" s="1"/>
      <c r="B383" s="1">
        <v>889730</v>
      </c>
      <c r="C383" s="1" t="s">
        <v>1306</v>
      </c>
      <c r="D383" s="1" t="s">
        <v>1307</v>
      </c>
      <c r="E383" s="2" t="s">
        <v>1308</v>
      </c>
      <c r="F383" s="2" t="s">
        <v>1309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J383*22995.00</f>
        <v>0</v>
      </c>
      <c r="L383" s="5"/>
    </row>
    <row r="384" spans="1:12" customHeight="1" ht="105" outlineLevel="4">
      <c r="A384" s="1"/>
      <c r="B384" s="1">
        <v>889731</v>
      </c>
      <c r="C384" s="1" t="s">
        <v>1310</v>
      </c>
      <c r="D384" s="1" t="s">
        <v>1311</v>
      </c>
      <c r="E384" s="2" t="s">
        <v>1312</v>
      </c>
      <c r="F384" s="2" t="s">
        <v>1313</v>
      </c>
      <c r="G384" s="2">
        <v>0</v>
      </c>
      <c r="H384" s="2">
        <v>3</v>
      </c>
      <c r="I384" s="1">
        <v>0</v>
      </c>
      <c r="J384" s="3" t="s">
        <v>18</v>
      </c>
      <c r="K384" s="2" t="str">
        <f>J384*5606.00</f>
        <v>0</v>
      </c>
      <c r="L384" s="5"/>
    </row>
    <row r="385" spans="1:12" customHeight="1" ht="105" outlineLevel="4">
      <c r="A385" s="1"/>
      <c r="B385" s="1">
        <v>889732</v>
      </c>
      <c r="C385" s="1" t="s">
        <v>1314</v>
      </c>
      <c r="D385" s="1" t="s">
        <v>1315</v>
      </c>
      <c r="E385" s="2" t="s">
        <v>1316</v>
      </c>
      <c r="F385" s="2" t="s">
        <v>1317</v>
      </c>
      <c r="G385" s="2">
        <v>0</v>
      </c>
      <c r="H385" s="2">
        <v>4</v>
      </c>
      <c r="I385" s="1">
        <v>0</v>
      </c>
      <c r="J385" s="3" t="s">
        <v>18</v>
      </c>
      <c r="K385" s="2" t="str">
        <f>J385*6384.00</f>
        <v>0</v>
      </c>
      <c r="L385" s="5"/>
    </row>
    <row r="386" spans="1:12" customHeight="1" ht="105" outlineLevel="4">
      <c r="A386" s="1"/>
      <c r="B386" s="1">
        <v>889733</v>
      </c>
      <c r="C386" s="1" t="s">
        <v>1318</v>
      </c>
      <c r="D386" s="1" t="s">
        <v>1319</v>
      </c>
      <c r="E386" s="2" t="s">
        <v>1320</v>
      </c>
      <c r="F386" s="2" t="s">
        <v>1321</v>
      </c>
      <c r="G386" s="2">
        <v>0</v>
      </c>
      <c r="H386" s="2">
        <v>5</v>
      </c>
      <c r="I386" s="1">
        <v>0</v>
      </c>
      <c r="J386" s="3" t="s">
        <v>18</v>
      </c>
      <c r="K386" s="2" t="str">
        <f>J386*9022.00</f>
        <v>0</v>
      </c>
      <c r="L386" s="5"/>
    </row>
    <row r="387" spans="1:12" customHeight="1" ht="105" outlineLevel="4">
      <c r="A387" s="1"/>
      <c r="B387" s="1">
        <v>889734</v>
      </c>
      <c r="C387" s="1" t="s">
        <v>1322</v>
      </c>
      <c r="D387" s="1" t="s">
        <v>1323</v>
      </c>
      <c r="E387" s="2" t="s">
        <v>1324</v>
      </c>
      <c r="F387" s="2" t="s">
        <v>1325</v>
      </c>
      <c r="G387" s="2">
        <v>0</v>
      </c>
      <c r="H387" s="2">
        <v>2</v>
      </c>
      <c r="I387" s="1">
        <v>0</v>
      </c>
      <c r="J387" s="3" t="s">
        <v>18</v>
      </c>
      <c r="K387" s="2" t="str">
        <f>J387*18462.00</f>
        <v>0</v>
      </c>
      <c r="L387" s="5"/>
    </row>
    <row r="388" spans="1:12" customHeight="1" ht="105" outlineLevel="4">
      <c r="A388" s="1"/>
      <c r="B388" s="1">
        <v>889735</v>
      </c>
      <c r="C388" s="1" t="s">
        <v>1326</v>
      </c>
      <c r="D388" s="1" t="s">
        <v>1327</v>
      </c>
      <c r="E388" s="2" t="s">
        <v>1328</v>
      </c>
      <c r="F388" s="2" t="s">
        <v>1329</v>
      </c>
      <c r="G388" s="2">
        <v>0</v>
      </c>
      <c r="H388" s="2">
        <v>2</v>
      </c>
      <c r="I388" s="1">
        <v>0</v>
      </c>
      <c r="J388" s="3" t="s">
        <v>18</v>
      </c>
      <c r="K388" s="2" t="str">
        <f>J388*19384.00</f>
        <v>0</v>
      </c>
      <c r="L388" s="5"/>
    </row>
    <row r="389" spans="1:12" customHeight="1" ht="105" outlineLevel="4">
      <c r="A389" s="1"/>
      <c r="B389" s="1">
        <v>889736</v>
      </c>
      <c r="C389" s="1" t="s">
        <v>1330</v>
      </c>
      <c r="D389" s="1" t="s">
        <v>1331</v>
      </c>
      <c r="E389" s="2" t="s">
        <v>1332</v>
      </c>
      <c r="F389" s="2" t="s">
        <v>1333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J389*26526.00</f>
        <v>0</v>
      </c>
      <c r="L389" s="5"/>
    </row>
    <row r="390" spans="1:12" customHeight="1" ht="105" outlineLevel="4">
      <c r="A390" s="1"/>
      <c r="B390" s="1">
        <v>889737</v>
      </c>
      <c r="C390" s="1" t="s">
        <v>1334</v>
      </c>
      <c r="D390" s="1" t="s">
        <v>1335</v>
      </c>
      <c r="E390" s="2" t="s">
        <v>1336</v>
      </c>
      <c r="F390" s="2" t="s">
        <v>1337</v>
      </c>
      <c r="G390" s="2">
        <v>0</v>
      </c>
      <c r="H390" s="2">
        <v>0</v>
      </c>
      <c r="I390" s="1">
        <v>0</v>
      </c>
      <c r="J390" s="3" t="s">
        <v>18</v>
      </c>
      <c r="K390" s="2" t="str">
        <f>J390*5707.00</f>
        <v>0</v>
      </c>
      <c r="L390" s="5"/>
    </row>
    <row r="391" spans="1:12" customHeight="1" ht="105" outlineLevel="4">
      <c r="A391" s="1"/>
      <c r="B391" s="1">
        <v>889738</v>
      </c>
      <c r="C391" s="1" t="s">
        <v>1338</v>
      </c>
      <c r="D391" s="1" t="s">
        <v>1339</v>
      </c>
      <c r="E391" s="2" t="s">
        <v>1340</v>
      </c>
      <c r="F391" s="2" t="s">
        <v>1341</v>
      </c>
      <c r="G391" s="2">
        <v>0</v>
      </c>
      <c r="H391" s="2">
        <v>7</v>
      </c>
      <c r="I391" s="1">
        <v>0</v>
      </c>
      <c r="J391" s="3" t="s">
        <v>18</v>
      </c>
      <c r="K391" s="2" t="str">
        <f>J391*6038.00</f>
        <v>0</v>
      </c>
      <c r="L391" s="5"/>
    </row>
    <row r="392" spans="1:12" customHeight="1" ht="105" outlineLevel="4">
      <c r="A392" s="1"/>
      <c r="B392" s="1">
        <v>889739</v>
      </c>
      <c r="C392" s="1" t="s">
        <v>1342</v>
      </c>
      <c r="D392" s="1" t="s">
        <v>1343</v>
      </c>
      <c r="E392" s="2" t="s">
        <v>1344</v>
      </c>
      <c r="F392" s="2" t="s">
        <v>1345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J392*8791.00</f>
        <v>0</v>
      </c>
      <c r="L392" s="5"/>
    </row>
    <row r="393" spans="1:12" outlineLevel="2">
      <c r="A393" s="8" t="s">
        <v>1346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5"/>
    </row>
    <row r="394" spans="1:12" outlineLevel="4">
      <c r="A394" s="1"/>
      <c r="B394" s="1">
        <v>959256</v>
      </c>
      <c r="C394" s="1" t="s">
        <v>1347</v>
      </c>
      <c r="D394" s="1">
        <v>53884</v>
      </c>
      <c r="E394" s="2" t="s">
        <v>1348</v>
      </c>
      <c r="F394" s="2" t="s">
        <v>1349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J394*3845.00</f>
        <v>0</v>
      </c>
      <c r="L394" s="5"/>
    </row>
    <row r="395" spans="1:12" outlineLevel="4">
      <c r="A395" s="1"/>
      <c r="B395" s="1">
        <v>959257</v>
      </c>
      <c r="C395" s="1" t="s">
        <v>1350</v>
      </c>
      <c r="D395" s="1">
        <v>88593</v>
      </c>
      <c r="E395" s="2" t="s">
        <v>1351</v>
      </c>
      <c r="F395" s="2" t="s">
        <v>1352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J395*4262.00</f>
        <v>0</v>
      </c>
      <c r="L395" s="5"/>
    </row>
    <row r="396" spans="1:12" outlineLevel="4">
      <c r="A396" s="1"/>
      <c r="B396" s="1">
        <v>959258</v>
      </c>
      <c r="C396" s="1" t="s">
        <v>1353</v>
      </c>
      <c r="D396" s="1">
        <v>63954</v>
      </c>
      <c r="E396" s="2" t="s">
        <v>1354</v>
      </c>
      <c r="F396" s="2" t="s">
        <v>1355</v>
      </c>
      <c r="G396" s="2">
        <v>0</v>
      </c>
      <c r="H396" s="2">
        <v>0</v>
      </c>
      <c r="I396" s="1">
        <v>0</v>
      </c>
      <c r="J396" s="3" t="s">
        <v>18</v>
      </c>
      <c r="K396" s="2" t="str">
        <f>J396*5528.00</f>
        <v>0</v>
      </c>
      <c r="L396" s="5"/>
    </row>
    <row r="397" spans="1:12" outlineLevel="4">
      <c r="A397" s="1"/>
      <c r="B397" s="1">
        <v>959259</v>
      </c>
      <c r="C397" s="1" t="s">
        <v>1356</v>
      </c>
      <c r="D397" s="1">
        <v>11001</v>
      </c>
      <c r="E397" s="2" t="s">
        <v>1357</v>
      </c>
      <c r="F397" s="2" t="s">
        <v>1358</v>
      </c>
      <c r="G397" s="2">
        <v>0</v>
      </c>
      <c r="H397" s="2">
        <v>0</v>
      </c>
      <c r="I397" s="1">
        <v>0</v>
      </c>
      <c r="J397" s="3" t="s">
        <v>18</v>
      </c>
      <c r="K397" s="2" t="str">
        <f>J397*10093.00</f>
        <v>0</v>
      </c>
      <c r="L397" s="5"/>
    </row>
    <row r="398" spans="1:12" outlineLevel="4">
      <c r="A398" s="1"/>
      <c r="B398" s="1">
        <v>959260</v>
      </c>
      <c r="C398" s="1" t="s">
        <v>1359</v>
      </c>
      <c r="D398" s="1">
        <v>74950</v>
      </c>
      <c r="E398" s="2" t="s">
        <v>1360</v>
      </c>
      <c r="F398" s="2" t="s">
        <v>1361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J398*4841.00</f>
        <v>0</v>
      </c>
      <c r="L398" s="5"/>
    </row>
    <row r="399" spans="1:12" outlineLevel="4">
      <c r="A399" s="1"/>
      <c r="B399" s="1">
        <v>959261</v>
      </c>
      <c r="C399" s="1" t="s">
        <v>1362</v>
      </c>
      <c r="D399" s="1">
        <v>10885</v>
      </c>
      <c r="E399" s="2" t="s">
        <v>1363</v>
      </c>
      <c r="F399" s="2" t="s">
        <v>1364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J399*5598.00</f>
        <v>0</v>
      </c>
      <c r="L399" s="5"/>
    </row>
    <row r="400" spans="1:12" outlineLevel="4">
      <c r="A400" s="1"/>
      <c r="B400" s="1">
        <v>959262</v>
      </c>
      <c r="C400" s="1" t="s">
        <v>1365</v>
      </c>
      <c r="D400" s="1">
        <v>34130</v>
      </c>
      <c r="E400" s="2" t="s">
        <v>1366</v>
      </c>
      <c r="F400" s="2" t="s">
        <v>1367</v>
      </c>
      <c r="G400" s="2">
        <v>0</v>
      </c>
      <c r="H400" s="2">
        <v>0</v>
      </c>
      <c r="I400" s="1">
        <v>0</v>
      </c>
      <c r="J400" s="3" t="s">
        <v>18</v>
      </c>
      <c r="K400" s="2" t="str">
        <f>J400*6465.00</f>
        <v>0</v>
      </c>
      <c r="L400" s="5"/>
    </row>
    <row r="401" spans="1:12" outlineLevel="4">
      <c r="A401" s="1"/>
      <c r="B401" s="1">
        <v>959263</v>
      </c>
      <c r="C401" s="1" t="s">
        <v>1368</v>
      </c>
      <c r="D401" s="1">
        <v>85017</v>
      </c>
      <c r="E401" s="2" t="s">
        <v>1369</v>
      </c>
      <c r="F401" s="2" t="s">
        <v>1370</v>
      </c>
      <c r="G401" s="2">
        <v>0</v>
      </c>
      <c r="H401" s="2">
        <v>0</v>
      </c>
      <c r="I401" s="1">
        <v>0</v>
      </c>
      <c r="J401" s="3" t="s">
        <v>18</v>
      </c>
      <c r="K401" s="2" t="str">
        <f>J401*11036.00</f>
        <v>0</v>
      </c>
      <c r="L401" s="5"/>
    </row>
    <row r="402" spans="1:12" outlineLevel="1">
      <c r="A402" s="7" t="s">
        <v>1371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5"/>
    </row>
    <row r="403" spans="1:12" customHeight="1" ht="105" outlineLevel="3">
      <c r="A403" s="1"/>
      <c r="B403" s="1">
        <v>883941</v>
      </c>
      <c r="C403" s="1" t="s">
        <v>1372</v>
      </c>
      <c r="D403" s="1" t="s">
        <v>1373</v>
      </c>
      <c r="E403" s="2" t="s">
        <v>1374</v>
      </c>
      <c r="F403" s="2" t="s">
        <v>1375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J403*15477.63</f>
        <v>0</v>
      </c>
      <c r="L403" s="5"/>
    </row>
    <row r="404" spans="1:12" customHeight="1" ht="105" outlineLevel="3">
      <c r="A404" s="1"/>
      <c r="B404" s="1">
        <v>883942</v>
      </c>
      <c r="C404" s="1" t="s">
        <v>1376</v>
      </c>
      <c r="D404" s="1" t="s">
        <v>1377</v>
      </c>
      <c r="E404" s="2" t="s">
        <v>1378</v>
      </c>
      <c r="F404" s="2" t="s">
        <v>1379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J404*18307.38</f>
        <v>0</v>
      </c>
      <c r="L404" s="5"/>
    </row>
    <row r="405" spans="1:12" customHeight="1" ht="105" outlineLevel="3">
      <c r="A405" s="1"/>
      <c r="B405" s="1">
        <v>883943</v>
      </c>
      <c r="C405" s="1" t="s">
        <v>1380</v>
      </c>
      <c r="D405" s="1" t="s">
        <v>1381</v>
      </c>
      <c r="E405" s="2" t="s">
        <v>1382</v>
      </c>
      <c r="F405" s="2" t="s">
        <v>1383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J405*21717.78</f>
        <v>0</v>
      </c>
      <c r="L405" s="5"/>
    </row>
    <row r="406" spans="1:12" customHeight="1" ht="105" outlineLevel="3">
      <c r="A406" s="1"/>
      <c r="B406" s="1">
        <v>885114</v>
      </c>
      <c r="C406" s="1" t="s">
        <v>1384</v>
      </c>
      <c r="D406" s="1" t="s">
        <v>1385</v>
      </c>
      <c r="E406" s="2" t="s">
        <v>1386</v>
      </c>
      <c r="F406" s="2" t="s">
        <v>1387</v>
      </c>
      <c r="G406" s="2">
        <v>10</v>
      </c>
      <c r="H406" s="2">
        <v>0</v>
      </c>
      <c r="I406" s="1">
        <v>0</v>
      </c>
      <c r="J406" s="3" t="s">
        <v>18</v>
      </c>
      <c r="K406" s="2" t="str">
        <f>J406*317.52</f>
        <v>0</v>
      </c>
      <c r="L406" s="5"/>
    </row>
    <row r="407" spans="1:12" customHeight="1" ht="105" outlineLevel="3">
      <c r="A407" s="1"/>
      <c r="B407" s="1">
        <v>885832</v>
      </c>
      <c r="C407" s="1" t="s">
        <v>1388</v>
      </c>
      <c r="D407" s="1" t="s">
        <v>1389</v>
      </c>
      <c r="E407" s="2" t="s">
        <v>1390</v>
      </c>
      <c r="F407" s="2" t="s">
        <v>1391</v>
      </c>
      <c r="G407" s="2">
        <v>2</v>
      </c>
      <c r="H407" s="2">
        <v>0</v>
      </c>
      <c r="I407" s="1">
        <v>0</v>
      </c>
      <c r="J407" s="3" t="s">
        <v>18</v>
      </c>
      <c r="K407" s="2" t="str">
        <f>J407*21267.96</f>
        <v>0</v>
      </c>
      <c r="L407" s="5"/>
    </row>
    <row r="408" spans="1:12" customHeight="1" ht="105" outlineLevel="3">
      <c r="A408" s="1"/>
      <c r="B408" s="1">
        <v>885833</v>
      </c>
      <c r="C408" s="1" t="s">
        <v>1392</v>
      </c>
      <c r="D408" s="1" t="s">
        <v>1393</v>
      </c>
      <c r="E408" s="2" t="s">
        <v>1394</v>
      </c>
      <c r="F408" s="2" t="s">
        <v>1395</v>
      </c>
      <c r="G408" s="2">
        <v>2</v>
      </c>
      <c r="H408" s="2">
        <v>0</v>
      </c>
      <c r="I408" s="1">
        <v>0</v>
      </c>
      <c r="J408" s="3" t="s">
        <v>18</v>
      </c>
      <c r="K408" s="2" t="str">
        <f>J408*22404.27</f>
        <v>0</v>
      </c>
      <c r="L408" s="5"/>
    </row>
    <row r="409" spans="1:12" customHeight="1" ht="105" outlineLevel="3">
      <c r="A409" s="1"/>
      <c r="B409" s="1">
        <v>885834</v>
      </c>
      <c r="C409" s="1" t="s">
        <v>1396</v>
      </c>
      <c r="D409" s="1" t="s">
        <v>1397</v>
      </c>
      <c r="E409" s="2" t="s">
        <v>1398</v>
      </c>
      <c r="F409" s="2" t="s">
        <v>1399</v>
      </c>
      <c r="G409" s="2">
        <v>3</v>
      </c>
      <c r="H409" s="2">
        <v>0</v>
      </c>
      <c r="I409" s="1">
        <v>0</v>
      </c>
      <c r="J409" s="3" t="s">
        <v>18</v>
      </c>
      <c r="K409" s="2" t="str">
        <f>J409*26771.64</f>
        <v>0</v>
      </c>
      <c r="L409" s="5"/>
    </row>
    <row r="410" spans="1:12" outlineLevel="3">
      <c r="A410" s="1"/>
      <c r="B410" s="1">
        <v>955743</v>
      </c>
      <c r="C410" s="1" t="s">
        <v>1400</v>
      </c>
      <c r="D410" s="1" t="s">
        <v>1401</v>
      </c>
      <c r="E410" s="2" t="s">
        <v>1402</v>
      </c>
      <c r="F410" s="2" t="s">
        <v>1375</v>
      </c>
      <c r="G410" s="2">
        <v>1</v>
      </c>
      <c r="H410" s="2">
        <v>0</v>
      </c>
      <c r="I410" s="1">
        <v>0</v>
      </c>
      <c r="J410" s="3" t="s">
        <v>18</v>
      </c>
      <c r="K410" s="2" t="str">
        <f>J410*15477.63</f>
        <v>0</v>
      </c>
      <c r="L410" s="5"/>
    </row>
    <row r="411" spans="1:12" outlineLevel="3">
      <c r="A411" s="1"/>
      <c r="B411" s="1">
        <v>955779</v>
      </c>
      <c r="C411" s="1" t="s">
        <v>1403</v>
      </c>
      <c r="D411" s="1" t="s">
        <v>1404</v>
      </c>
      <c r="E411" s="2" t="s">
        <v>1405</v>
      </c>
      <c r="F411" s="2" t="s">
        <v>1383</v>
      </c>
      <c r="G411" s="2">
        <v>0</v>
      </c>
      <c r="H411" s="2">
        <v>0</v>
      </c>
      <c r="I411" s="1">
        <v>0</v>
      </c>
      <c r="J411" s="3" t="s">
        <v>18</v>
      </c>
      <c r="K411" s="2" t="str">
        <f>J411*21717.78</f>
        <v>0</v>
      </c>
      <c r="L411" s="5"/>
    </row>
    <row r="412" spans="1:12" outlineLevel="3">
      <c r="A412" s="1"/>
      <c r="B412" s="1">
        <v>954094</v>
      </c>
      <c r="C412" s="1" t="s">
        <v>1406</v>
      </c>
      <c r="D412" s="1" t="s">
        <v>1407</v>
      </c>
      <c r="E412" s="2" t="s">
        <v>1408</v>
      </c>
      <c r="F412" s="2" t="s">
        <v>1379</v>
      </c>
      <c r="G412" s="2">
        <v>0</v>
      </c>
      <c r="H412" s="2">
        <v>0</v>
      </c>
      <c r="I412" s="1">
        <v>0</v>
      </c>
      <c r="J412" s="3" t="s">
        <v>18</v>
      </c>
      <c r="K412" s="2" t="str">
        <f>J412*18307.38</f>
        <v>0</v>
      </c>
      <c r="L412" s="5"/>
    </row>
    <row r="413" spans="1:12" outlineLevel="1">
      <c r="A413" s="7" t="s">
        <v>1409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5"/>
    </row>
    <row r="414" spans="1:12" customHeight="1" ht="105" outlineLevel="3">
      <c r="A414" s="1"/>
      <c r="B414" s="1">
        <v>884625</v>
      </c>
      <c r="C414" s="1" t="s">
        <v>1410</v>
      </c>
      <c r="D414" s="1" t="s">
        <v>1411</v>
      </c>
      <c r="E414" s="2" t="s">
        <v>1412</v>
      </c>
      <c r="F414" s="2" t="s">
        <v>1413</v>
      </c>
      <c r="G414" s="2">
        <v>0</v>
      </c>
      <c r="H414" s="2">
        <v>0</v>
      </c>
      <c r="I414" s="1">
        <v>0</v>
      </c>
      <c r="J414" s="3" t="s">
        <v>18</v>
      </c>
      <c r="K414" s="2" t="str">
        <f>J414*4686.36</f>
        <v>0</v>
      </c>
      <c r="L414" s="5"/>
    </row>
    <row r="415" spans="1:12" customHeight="1" ht="105" outlineLevel="3">
      <c r="A415" s="1"/>
      <c r="B415" s="1">
        <v>884626</v>
      </c>
      <c r="C415" s="1" t="s">
        <v>1414</v>
      </c>
      <c r="D415" s="1" t="s">
        <v>1415</v>
      </c>
      <c r="E415" s="2" t="s">
        <v>1416</v>
      </c>
      <c r="F415" s="2" t="s">
        <v>1417</v>
      </c>
      <c r="G415" s="2">
        <v>-1</v>
      </c>
      <c r="H415" s="2">
        <v>0</v>
      </c>
      <c r="I415" s="1">
        <v>0</v>
      </c>
      <c r="J415" s="3" t="s">
        <v>18</v>
      </c>
      <c r="K415" s="2" t="str">
        <f>J415*5643.33</f>
        <v>0</v>
      </c>
      <c r="L415" s="5"/>
    </row>
    <row r="416" spans="1:12" customHeight="1" ht="105" outlineLevel="3">
      <c r="A416" s="1"/>
      <c r="B416" s="1">
        <v>884627</v>
      </c>
      <c r="C416" s="1" t="s">
        <v>1418</v>
      </c>
      <c r="D416" s="1" t="s">
        <v>1419</v>
      </c>
      <c r="E416" s="2" t="s">
        <v>1420</v>
      </c>
      <c r="F416" s="2" t="s">
        <v>1421</v>
      </c>
      <c r="G416" s="2">
        <v>0</v>
      </c>
      <c r="H416" s="2">
        <v>0</v>
      </c>
      <c r="I416" s="1">
        <v>0</v>
      </c>
      <c r="J416" s="3" t="s">
        <v>18</v>
      </c>
      <c r="K416" s="2" t="str">
        <f>J416*6082.86</f>
        <v>0</v>
      </c>
      <c r="L416" s="5"/>
    </row>
    <row r="417" spans="1:12" customHeight="1" ht="105" outlineLevel="3">
      <c r="A417" s="1"/>
      <c r="B417" s="1">
        <v>884628</v>
      </c>
      <c r="C417" s="1" t="s">
        <v>1422</v>
      </c>
      <c r="D417" s="1" t="s">
        <v>1423</v>
      </c>
      <c r="E417" s="2" t="s">
        <v>1424</v>
      </c>
      <c r="F417" s="2" t="s">
        <v>1425</v>
      </c>
      <c r="G417" s="2">
        <v>-1</v>
      </c>
      <c r="H417" s="2">
        <v>0</v>
      </c>
      <c r="I417" s="1">
        <v>0</v>
      </c>
      <c r="J417" s="3" t="s">
        <v>18</v>
      </c>
      <c r="K417" s="2" t="str">
        <f>J417*7273.56</f>
        <v>0</v>
      </c>
      <c r="L417" s="5"/>
    </row>
    <row r="418" spans="1:12" customHeight="1" ht="105" outlineLevel="3">
      <c r="A418" s="1"/>
      <c r="B418" s="1">
        <v>884629</v>
      </c>
      <c r="C418" s="1" t="s">
        <v>1426</v>
      </c>
      <c r="D418" s="1" t="s">
        <v>1427</v>
      </c>
      <c r="E418" s="2" t="s">
        <v>1428</v>
      </c>
      <c r="F418" s="2" t="s">
        <v>1429</v>
      </c>
      <c r="G418" s="2">
        <v>2</v>
      </c>
      <c r="H418" s="2">
        <v>0</v>
      </c>
      <c r="I418" s="1">
        <v>0</v>
      </c>
      <c r="J418" s="3" t="s">
        <v>18</v>
      </c>
      <c r="K418" s="2" t="str">
        <f>J418*7574.91</f>
        <v>0</v>
      </c>
      <c r="L418" s="5"/>
    </row>
    <row r="419" spans="1:12" customHeight="1" ht="105" outlineLevel="3">
      <c r="A419" s="1"/>
      <c r="B419" s="1">
        <v>886071</v>
      </c>
      <c r="C419" s="1" t="s">
        <v>1430</v>
      </c>
      <c r="D419" s="1" t="s">
        <v>1431</v>
      </c>
      <c r="E419" s="2" t="s">
        <v>1432</v>
      </c>
      <c r="F419" s="2" t="s">
        <v>1413</v>
      </c>
      <c r="G419" s="2">
        <v>6</v>
      </c>
      <c r="H419" s="2">
        <v>0</v>
      </c>
      <c r="I419" s="1">
        <v>0</v>
      </c>
      <c r="J419" s="3" t="s">
        <v>18</v>
      </c>
      <c r="K419" s="2" t="str">
        <f>J419*4686.36</f>
        <v>0</v>
      </c>
      <c r="L419" s="5"/>
    </row>
    <row r="420" spans="1:12" customHeight="1" ht="105" outlineLevel="3">
      <c r="A420" s="1"/>
      <c r="B420" s="1">
        <v>886072</v>
      </c>
      <c r="C420" s="1" t="s">
        <v>1433</v>
      </c>
      <c r="D420" s="1" t="s">
        <v>1434</v>
      </c>
      <c r="E420" s="2" t="s">
        <v>1435</v>
      </c>
      <c r="F420" s="2" t="s">
        <v>1417</v>
      </c>
      <c r="G420" s="2">
        <v>2</v>
      </c>
      <c r="H420" s="2">
        <v>0</v>
      </c>
      <c r="I420" s="1">
        <v>0</v>
      </c>
      <c r="J420" s="3" t="s">
        <v>18</v>
      </c>
      <c r="K420" s="2" t="str">
        <f>J420*5643.33</f>
        <v>0</v>
      </c>
      <c r="L420" s="5"/>
    </row>
    <row r="421" spans="1:12" customHeight="1" ht="105" outlineLevel="3">
      <c r="A421" s="1"/>
      <c r="B421" s="1">
        <v>955744</v>
      </c>
      <c r="C421" s="1" t="s">
        <v>1436</v>
      </c>
      <c r="D421" s="1" t="s">
        <v>1437</v>
      </c>
      <c r="E421" s="2" t="s">
        <v>1438</v>
      </c>
      <c r="F421" s="2" t="s">
        <v>1439</v>
      </c>
      <c r="G421" s="2">
        <v>2</v>
      </c>
      <c r="H421" s="2">
        <v>0</v>
      </c>
      <c r="I421" s="1">
        <v>0</v>
      </c>
      <c r="J421" s="3" t="s">
        <v>18</v>
      </c>
      <c r="K421" s="2" t="str">
        <f>J421*9136.05</f>
        <v>0</v>
      </c>
      <c r="L421" s="5"/>
    </row>
    <row r="422" spans="1:12" customHeight="1" ht="105" outlineLevel="3">
      <c r="A422" s="1"/>
      <c r="B422" s="1">
        <v>955745</v>
      </c>
      <c r="C422" s="1" t="s">
        <v>1440</v>
      </c>
      <c r="D422" s="1" t="s">
        <v>1441</v>
      </c>
      <c r="E422" s="2" t="s">
        <v>1442</v>
      </c>
      <c r="F422" s="2" t="s">
        <v>1443</v>
      </c>
      <c r="G422" s="2">
        <v>2</v>
      </c>
      <c r="H422" s="2">
        <v>0</v>
      </c>
      <c r="I422" s="1">
        <v>0</v>
      </c>
      <c r="J422" s="3" t="s">
        <v>18</v>
      </c>
      <c r="K422" s="2" t="str">
        <f>J422*12960.99</f>
        <v>0</v>
      </c>
      <c r="L422" s="5"/>
    </row>
    <row r="423" spans="1:12" customHeight="1" ht="105" outlineLevel="3">
      <c r="A423" s="1"/>
      <c r="B423" s="1">
        <v>955746</v>
      </c>
      <c r="C423" s="1" t="s">
        <v>1444</v>
      </c>
      <c r="D423" s="1" t="s">
        <v>1445</v>
      </c>
      <c r="E423" s="2" t="s">
        <v>1446</v>
      </c>
      <c r="F423" s="2" t="s">
        <v>1447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J423*6767.88</f>
        <v>0</v>
      </c>
      <c r="L423" s="5"/>
    </row>
    <row r="424" spans="1:12" customHeight="1" ht="105" outlineLevel="3">
      <c r="A424" s="1"/>
      <c r="B424" s="1">
        <v>955747</v>
      </c>
      <c r="C424" s="1" t="s">
        <v>1448</v>
      </c>
      <c r="D424" s="1" t="s">
        <v>1449</v>
      </c>
      <c r="E424" s="2" t="s">
        <v>1450</v>
      </c>
      <c r="F424" s="2" t="s">
        <v>1451</v>
      </c>
      <c r="G424" s="2">
        <v>0</v>
      </c>
      <c r="H424" s="2">
        <v>0</v>
      </c>
      <c r="I424" s="1">
        <v>0</v>
      </c>
      <c r="J424" s="3" t="s">
        <v>18</v>
      </c>
      <c r="K424" s="2" t="str">
        <f>J424*6778.17</f>
        <v>0</v>
      </c>
      <c r="L424" s="5"/>
    </row>
    <row r="425" spans="1:12" outlineLevel="3">
      <c r="A425" s="1"/>
      <c r="B425" s="1">
        <v>955749</v>
      </c>
      <c r="C425" s="1" t="s">
        <v>1452</v>
      </c>
      <c r="D425" s="1" t="s">
        <v>1453</v>
      </c>
      <c r="E425" s="2" t="s">
        <v>1454</v>
      </c>
      <c r="F425" s="2" t="s">
        <v>1413</v>
      </c>
      <c r="G425" s="2">
        <v>2</v>
      </c>
      <c r="H425" s="2">
        <v>0</v>
      </c>
      <c r="I425" s="1">
        <v>0</v>
      </c>
      <c r="J425" s="3" t="s">
        <v>18</v>
      </c>
      <c r="K425" s="2" t="str">
        <f>J425*4686.36</f>
        <v>0</v>
      </c>
      <c r="L425" s="5"/>
    </row>
    <row r="426" spans="1:12" customHeight="1" ht="105" outlineLevel="3">
      <c r="A426" s="1"/>
      <c r="B426" s="1">
        <v>955750</v>
      </c>
      <c r="C426" s="1" t="s">
        <v>1455</v>
      </c>
      <c r="D426" s="1" t="s">
        <v>1456</v>
      </c>
      <c r="E426" s="2" t="s">
        <v>1457</v>
      </c>
      <c r="F426" s="2" t="s">
        <v>1417</v>
      </c>
      <c r="G426" s="2">
        <v>1</v>
      </c>
      <c r="H426" s="2">
        <v>0</v>
      </c>
      <c r="I426" s="1">
        <v>0</v>
      </c>
      <c r="J426" s="3" t="s">
        <v>18</v>
      </c>
      <c r="K426" s="2" t="str">
        <f>J426*5643.33</f>
        <v>0</v>
      </c>
      <c r="L426" s="5"/>
    </row>
    <row r="427" spans="1:12" customHeight="1" ht="105" outlineLevel="3">
      <c r="A427" s="1"/>
      <c r="B427" s="1">
        <v>955751</v>
      </c>
      <c r="C427" s="1" t="s">
        <v>1458</v>
      </c>
      <c r="D427" s="1" t="s">
        <v>1459</v>
      </c>
      <c r="E427" s="2" t="s">
        <v>1460</v>
      </c>
      <c r="F427" s="2" t="s">
        <v>1425</v>
      </c>
      <c r="G427" s="2">
        <v>1</v>
      </c>
      <c r="H427" s="2">
        <v>0</v>
      </c>
      <c r="I427" s="1">
        <v>0</v>
      </c>
      <c r="J427" s="3" t="s">
        <v>18</v>
      </c>
      <c r="K427" s="2" t="str">
        <f>J427*7273.56</f>
        <v>0</v>
      </c>
      <c r="L427" s="5"/>
    </row>
    <row r="428" spans="1:12" outlineLevel="3">
      <c r="A428" s="1"/>
      <c r="B428" s="1">
        <v>955780</v>
      </c>
      <c r="C428" s="1" t="s">
        <v>1461</v>
      </c>
      <c r="D428" s="1" t="s">
        <v>1462</v>
      </c>
      <c r="E428" s="2" t="s">
        <v>1463</v>
      </c>
      <c r="F428" s="2" t="s">
        <v>1429</v>
      </c>
      <c r="G428" s="2">
        <v>0</v>
      </c>
      <c r="H428" s="2">
        <v>0</v>
      </c>
      <c r="I428" s="1">
        <v>0</v>
      </c>
      <c r="J428" s="3" t="s">
        <v>18</v>
      </c>
      <c r="K428" s="2" t="str">
        <f>J428*7574.91</f>
        <v>0</v>
      </c>
      <c r="L4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19:K119"/>
    <mergeCell ref="A127:K127"/>
    <mergeCell ref="A256:K256"/>
    <mergeCell ref="A289:K289"/>
    <mergeCell ref="A299:K299"/>
    <mergeCell ref="A369:K369"/>
    <mergeCell ref="A402:K402"/>
    <mergeCell ref="A413:K413"/>
    <mergeCell ref="A4:K4"/>
    <mergeCell ref="A28:K28"/>
    <mergeCell ref="A44:K44"/>
    <mergeCell ref="A56:K56"/>
    <mergeCell ref="A64:K64"/>
    <mergeCell ref="A99:K99"/>
    <mergeCell ref="A101:K101"/>
    <mergeCell ref="A104:K104"/>
    <mergeCell ref="A128:K128"/>
    <mergeCell ref="A148:K148"/>
    <mergeCell ref="A190:K190"/>
    <mergeCell ref="A257:K257"/>
    <mergeCell ref="A273:K273"/>
    <mergeCell ref="A291:K291"/>
    <mergeCell ref="A297:K297"/>
    <mergeCell ref="A370:K370"/>
    <mergeCell ref="A377:K377"/>
    <mergeCell ref="A393:K393"/>
    <mergeCell ref="A5:K5"/>
    <mergeCell ref="A12:K12"/>
    <mergeCell ref="A23:K23"/>
    <mergeCell ref="A129:K129"/>
    <mergeCell ref="A138:K138"/>
    <mergeCell ref="A149:K149"/>
    <mergeCell ref="A162:K162"/>
    <mergeCell ref="A169:K169"/>
    <mergeCell ref="A184:K184"/>
    <mergeCell ref="A191:K191"/>
    <mergeCell ref="A199:K199"/>
    <mergeCell ref="A207:K207"/>
    <mergeCell ref="A211:K211"/>
    <mergeCell ref="A217:K217"/>
    <mergeCell ref="A250:K2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2026-06-14T22:11:31+03:00</dcterms:created>
  <dcterms:modified xsi:type="dcterms:W3CDTF">2026-06-14T22:11:31+03:00</dcterms:modified>
  <dc:title>Untitled Spreadsheet</dc:title>
  <dc:description/>
  <dc:subject/>
  <cp:keywords/>
  <cp:category/>
</cp:coreProperties>
</file>