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<sst xmlns="http://schemas.openxmlformats.org/spreadsheetml/2006/main" uniqueCount="227">
  <si>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</si>
  <si>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</si>
  <si>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</si>
  <si>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</si>
  <si>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</si>
  <si>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</si>
  <si>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</si>
  <si>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</si>
  <si>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</si>
  <si>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</si>
  <si>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</si>
  <si>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</si>
  <si>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Группы быстрого монтажа VIEIR</t>
  </si>
  <si>
    <t>Группы из нержавеющей стали</t>
  </si>
  <si>
    <t>VER-001008</t>
  </si>
  <si>
    <t>VP226</t>
  </si>
  <si>
    <t>Насосная группа  прямого контура из нержавеющей стали 1 1/2"x 1" VER PRO (2/1шт)</t>
  </si>
  <si>
    <t>10 626.04 руб.</t>
  </si>
  <si>
    <t>шт</t>
  </si>
  <si>
    <t>VER-001009</t>
  </si>
  <si>
    <t>VP227</t>
  </si>
  <si>
    <t>Насосная группа с 4-х ходовым смес клапаном НЕРЖ 1 1/2"x 1" универ (левая/правая) VER PRO (2/1шт)</t>
  </si>
  <si>
    <t>15 220.39 руб.</t>
  </si>
  <si>
    <t>VER-001011</t>
  </si>
  <si>
    <t>VP235</t>
  </si>
  <si>
    <t>Гидрострелка из нержавеющей стали 1 1/2"x 1 1/4" (1шт)</t>
  </si>
  <si>
    <t>13 529.40 руб.</t>
  </si>
  <si>
    <t>VER-001398</t>
  </si>
  <si>
    <t>VP230A</t>
  </si>
  <si>
    <t>Насосная группа из нерж. стали с трехходовым смесительным клапаном 1 1/2"x 1" (2/1шт) БЕЗ НАСОСА</t>
  </si>
  <si>
    <t>12 792.62 руб.</t>
  </si>
  <si>
    <t>&gt;10</t>
  </si>
  <si>
    <t>VER-001602</t>
  </si>
  <si>
    <t>VP226A</t>
  </si>
  <si>
    <t>Насосная группа из нерж. стали быстрого монтажа прямого контура 1 1/2"x 1" (2/1шт)</t>
  </si>
  <si>
    <t>VER-001765</t>
  </si>
  <si>
    <t>VP227A</t>
  </si>
  <si>
    <t>Насосная группа из нерж. стали с четырехходовым термостатическим смесительным клапаном 1 1/2"x 1" (2</t>
  </si>
  <si>
    <t>Группы из эмалированной стали</t>
  </si>
  <si>
    <t>KIO-210001</t>
  </si>
  <si>
    <t>VR216</t>
  </si>
  <si>
    <t>Группа быстрого монтажа 11/2  высокотемпературного прямого контура С ШАР КРАНОМ без насоса (1/2шт)</t>
  </si>
  <si>
    <t>9 070.94 руб.</t>
  </si>
  <si>
    <t>KIO-210004</t>
  </si>
  <si>
    <t>VR211.2</t>
  </si>
  <si>
    <t>Коллектор  на 3 контура с накид. гайками 11/2,  в теплоиз, сталь, до 70 кВт, VIEIR</t>
  </si>
  <si>
    <t>11 507.77 руб.</t>
  </si>
  <si>
    <t>KIO-210005</t>
  </si>
  <si>
    <t>VR211.3</t>
  </si>
  <si>
    <t>Коллектор  на 5  контуров с накид. гайками 1/12,  в теплоиз, сталь, до 70 кВт, VIEIR</t>
  </si>
  <si>
    <t>15 421.19 руб.</t>
  </si>
  <si>
    <t>KIO-210006</t>
  </si>
  <si>
    <t>VR211.4</t>
  </si>
  <si>
    <t>Коллектор  на 7  контуров с накид. гайками 1/12,  в теплоиз, сталь, до 70 кВт, VIEIR</t>
  </si>
  <si>
    <t>19 588.27 руб.</t>
  </si>
  <si>
    <t>KIO-210007</t>
  </si>
  <si>
    <t>VR205</t>
  </si>
  <si>
    <t>Гидрострелка VR 11/2  в сборе с авт воздух, дренаж кран, с накид. гайками</t>
  </si>
  <si>
    <t>10 552.06 руб.</t>
  </si>
  <si>
    <t>KIO-210009</t>
  </si>
  <si>
    <t>VR220L</t>
  </si>
  <si>
    <t>Группа быстрого монтажа 11/2" подключ СЛЕВА в теплоиз. с термометрами С ТРЕХХОД. КЛАПАН без насоса</t>
  </si>
  <si>
    <t>11 018.59 руб.</t>
  </si>
  <si>
    <t>KIO-210010</t>
  </si>
  <si>
    <t>VR220R</t>
  </si>
  <si>
    <t>Группа быстрого монтажа 11/2" подключ СПРАВА в теплоиз. с термометр  С ТРЕХХОД. КЛАПАН без насоса</t>
  </si>
  <si>
    <t>VER-001492</t>
  </si>
  <si>
    <t>VR217</t>
  </si>
  <si>
    <t>Насосная группа с трехходовым смесительным клапаном (2/1шт)</t>
  </si>
  <si>
    <t>12 623.52 руб.</t>
  </si>
  <si>
    <t>VER-001546</t>
  </si>
  <si>
    <t>VR218</t>
  </si>
  <si>
    <t>Насосная группа с трехходовым смесительным клапаном "ViEiR"(2/1шт)</t>
  </si>
  <si>
    <t>12 920.95 руб.</t>
  </si>
  <si>
    <t>VER-001615</t>
  </si>
  <si>
    <t>VR222</t>
  </si>
  <si>
    <t>Насосная группа с теплообменником (2/1шт)</t>
  </si>
  <si>
    <t>24 769.93 руб.</t>
  </si>
  <si>
    <t>Комплектующие</t>
  </si>
  <si>
    <t>KIO-210008</t>
  </si>
  <si>
    <t>VR210A</t>
  </si>
  <si>
    <t>Кронштейн крепления коллектора (1/100шт)</t>
  </si>
  <si>
    <t>886.26 руб.</t>
  </si>
  <si>
    <t>KIO-210011</t>
  </si>
  <si>
    <t>VR209A</t>
  </si>
  <si>
    <t>Кронштейны крепления коллектора с отступом ПАРА (1/100шт)</t>
  </si>
  <si>
    <t>528.43 руб.</t>
  </si>
  <si>
    <t>VER-001088</t>
  </si>
  <si>
    <t>VR1134</t>
  </si>
  <si>
    <t>Магнитный уловитель для гидрострелки 3/4" (50/1шт)</t>
  </si>
  <si>
    <t>1 321.08 руб.</t>
  </si>
  <si>
    <t>VER-001677</t>
  </si>
  <si>
    <t>VR211-D</t>
  </si>
  <si>
    <t>Заглушка (пластина) для коллектора 1 1/2"M (250/1пара)</t>
  </si>
  <si>
    <t>135.88 руб.</t>
  </si>
  <si>
    <t>Группы быстрого монтажа VALTEC</t>
  </si>
  <si>
    <t>VLC-811058</t>
  </si>
  <si>
    <t>VT.VAR00.G.07</t>
  </si>
  <si>
    <t>Гидравлическая стрелка для систем VARIMIX 1 1/4" бронза (Италия)</t>
  </si>
  <si>
    <t>43 409.00 руб.</t>
  </si>
  <si>
    <t>VLC-811059</t>
  </si>
  <si>
    <t>VT.TVR00.FP.07</t>
  </si>
  <si>
    <t>Теплоизоляция для гидравлической стрелки VT. VAR.00</t>
  </si>
  <si>
    <t>5 216.00 руб.</t>
  </si>
  <si>
    <t>VLC-811060</t>
  </si>
  <si>
    <t>VT.VAR10.G.07</t>
  </si>
  <si>
    <t>Насосная группа высокотемп. контура для систем VARIMIX 1 1/4" бронза (Италия)</t>
  </si>
  <si>
    <t>46 022.00 руб.</t>
  </si>
  <si>
    <t>VLC-811061</t>
  </si>
  <si>
    <t>VT.VAR11.G.07</t>
  </si>
  <si>
    <t>Насосная группа высокотемп. контура с байпасом для систем VARIMIX 1 1/4" бронза (Италия)</t>
  </si>
  <si>
    <t>57 432.00 руб.</t>
  </si>
  <si>
    <t>VLC-811062</t>
  </si>
  <si>
    <t>VT.VAR20.G.07</t>
  </si>
  <si>
    <t>Насосная группа с байпасом и трехходовым клапаном  для систем VARIMIX 11/4" - 3W-KV4 бронза (Италия)</t>
  </si>
  <si>
    <t>73 160.00 руб.</t>
  </si>
  <si>
    <t>VLC-811063</t>
  </si>
  <si>
    <t>VT.VAR21.G.07</t>
  </si>
  <si>
    <t>Насосная группа с байпасом и четырехход. клапаном  для систем VARIMIX 11/4" - 4W-KV4 бронза (Италия)</t>
  </si>
  <si>
    <t>71 544.00 руб.</t>
  </si>
  <si>
    <t>VLC-811064</t>
  </si>
  <si>
    <t>VT.VAR30.G.07</t>
  </si>
  <si>
    <t>Коллекторный модуль для систем VARIMIX 1 1/4" бронза (Италия)</t>
  </si>
  <si>
    <t>33 727.00 руб.</t>
  </si>
  <si>
    <t>VLC-811065</t>
  </si>
  <si>
    <t>VT.VAR05.SS.06</t>
  </si>
  <si>
    <t>Гидравлическая стрелка из нерж. стали 1"</t>
  </si>
  <si>
    <t>17 235.00 руб.</t>
  </si>
  <si>
    <t>VLC-811066</t>
  </si>
  <si>
    <t>VT.VAR05.SS.07</t>
  </si>
  <si>
    <t>Гидравлическая стрелка из нерж. стали 1 1/4"</t>
  </si>
  <si>
    <t>26 031.00 руб.</t>
  </si>
  <si>
    <t>VLC-812012</t>
  </si>
  <si>
    <t>VT.0606.0.07</t>
  </si>
  <si>
    <t>Сдвоенный ниппель, 1 1/4"x1 1/4"  (10 /80шт)</t>
  </si>
  <si>
    <t>3 311.00 руб.</t>
  </si>
  <si>
    <t>&gt;50</t>
  </si>
  <si>
    <t>VLC-901194</t>
  </si>
  <si>
    <t>VTc.100.SN.070603</t>
  </si>
  <si>
    <t>Гидроразделитель с коллектором горизонтальный, 3 контура, до 70 кВт</t>
  </si>
  <si>
    <t>14 902.00 руб.</t>
  </si>
  <si>
    <t>VLC-901195</t>
  </si>
  <si>
    <t>VTc.100.SN.070605</t>
  </si>
  <si>
    <t>Гидроразделитель с коллектором горизонтальный, 5 контуров, до 70 кВт</t>
  </si>
  <si>
    <t>19 369.00 руб.</t>
  </si>
  <si>
    <t>VLC-911001</t>
  </si>
  <si>
    <t>VTc.100.SH.070603</t>
  </si>
  <si>
    <t>Гидроразделитель сталь с колл., гориз., 3 контура, до 70 кВт</t>
  </si>
  <si>
    <t>0.00 руб.</t>
  </si>
  <si>
    <t>VLC-911002</t>
  </si>
  <si>
    <t>VTc.100.SH.070605</t>
  </si>
  <si>
    <t>Гидроразделитель сталь с колл., гориз., 5 контуров, до 70 кВт</t>
  </si>
  <si>
    <t>17 274.00 руб.</t>
  </si>
  <si>
    <t>VLC-911003</t>
  </si>
  <si>
    <t>VTc.100.S.U</t>
  </si>
  <si>
    <t>Кронштейн крепл. универс. для гидрообвязки</t>
  </si>
  <si>
    <t>507.00 руб.</t>
  </si>
  <si>
    <t>&gt;100</t>
  </si>
  <si>
    <t>Группы быстрого монтажа MEIBES</t>
  </si>
  <si>
    <t>VLC-901056</t>
  </si>
  <si>
    <t>M66301.921RU</t>
  </si>
  <si>
    <t>Коллектор распределительный до 3 насосных групп, нерж сталь (с комплектом кронштейнов)</t>
  </si>
  <si>
    <t>32 995.00 руб.</t>
  </si>
  <si>
    <t>VLC-901057</t>
  </si>
  <si>
    <t>M66301.931RU</t>
  </si>
  <si>
    <t>Коллектор распределительный до 5 насосных групп, нерж сталь (с комплектом кронштейнов)</t>
  </si>
  <si>
    <t>45 181.00 руб.</t>
  </si>
  <si>
    <t>VLC-901058</t>
  </si>
  <si>
    <t>M66301.941RU</t>
  </si>
  <si>
    <t>Коллектор распределительный до 7 насосных групп, нерж сталь (с комплектом кронштейнов)</t>
  </si>
  <si>
    <t>57 398.00 руб.</t>
  </si>
  <si>
    <t>VLC-901059</t>
  </si>
  <si>
    <t>M66341RU</t>
  </si>
  <si>
    <t>Привод поворотный 3-поз, 230В, 50-60Гц, 5Вт, 10Нм, 120с/90°, IP42</t>
  </si>
  <si>
    <t>6 663.00 руб.</t>
  </si>
  <si>
    <t>VLC-901060</t>
  </si>
  <si>
    <t>A66341.37</t>
  </si>
  <si>
    <t>Привод MFR с электронным термостатом 5-90°С и дисплеем, 230 В</t>
  </si>
  <si>
    <t>14 557.00 руб.</t>
  </si>
  <si>
    <t>VLC-901061</t>
  </si>
  <si>
    <t>M66391.21RU</t>
  </si>
  <si>
    <t>Гидравлическая стрелка Ду25, 2 м3/час, 60 кВт, 1", нерж сталь</t>
  </si>
  <si>
    <t>40 642.00 руб.</t>
  </si>
  <si>
    <t>VLC-901062</t>
  </si>
  <si>
    <t>M66391.31RU</t>
  </si>
  <si>
    <t>Гидравлическая стрелка Ду32, 3 м3/час, 85 кВт, 1 1/4", нерж сталь</t>
  </si>
  <si>
    <t>40 825.00 руб.</t>
  </si>
  <si>
    <t>VLC-901063</t>
  </si>
  <si>
    <t>M66911EA</t>
  </si>
  <si>
    <t>Насосная группа MeiFlow TOP S UC DN25 без насоса</t>
  </si>
  <si>
    <t>19 498.00 руб.</t>
  </si>
  <si>
    <t>VLC-901064</t>
  </si>
  <si>
    <t>M66931EA</t>
  </si>
  <si>
    <t>Насосная группа MeiFlow TOP S MC DN25 без насоса</t>
  </si>
  <si>
    <t>28 924.00 руб.</t>
  </si>
  <si>
    <t>VLC-901104</t>
  </si>
  <si>
    <t>A66341</t>
  </si>
  <si>
    <t>Привод MSM поворотный 3-поз, 230В, 50-60Гц, 5Вт, 10Нм, 120с/90°, IP42</t>
  </si>
  <si>
    <t>VLC-902080</t>
  </si>
  <si>
    <t>M66931EAM</t>
  </si>
  <si>
    <t>Насосная группа MeiFlow TOP S MC DN25 с приводом без насоса</t>
  </si>
  <si>
    <t>36 575.00 руб.</t>
  </si>
  <si>
    <t>Модули быстрого монтажа VIEIR SMARTBOX</t>
  </si>
  <si>
    <t>VER-001777</t>
  </si>
  <si>
    <t>VR221</t>
  </si>
  <si>
    <t>Насосная группа прямого контура, 1"x3/4" (4/1шт)</t>
  </si>
  <si>
    <t>7 108.18 руб.</t>
  </si>
  <si>
    <t>VER-001778</t>
  </si>
  <si>
    <t>VR223</t>
  </si>
  <si>
    <t>Насосная группа с четырехходовым термостатическим смесительным клапаном, 1"x3/4" (4/1шт)</t>
  </si>
  <si>
    <t>12 511.79 руб.</t>
  </si>
  <si>
    <t>VER-001779</t>
  </si>
  <si>
    <t>VR224</t>
  </si>
  <si>
    <t>Насосная группа с трехходовым смесительным клапаном, 1"x3/4" (4/1шт)</t>
  </si>
  <si>
    <t>8 891.27 руб.</t>
  </si>
  <si>
    <t>VER-001780</t>
  </si>
  <si>
    <t>VR219-2</t>
  </si>
  <si>
    <t>Распределительный коллектор в блочной теплоизоляции SMARTBOX для 2 насосных групп, 1"HP (1шт)</t>
  </si>
  <si>
    <t>25 144.37 руб.</t>
  </si>
  <si>
    <t>VER-001781</t>
  </si>
  <si>
    <t>VR219-3</t>
  </si>
  <si>
    <t>Распределительный коллектор в блочной теплоизоляции SMARTBOX для 3 насосных групп, 1"HP (1шт)</t>
  </si>
  <si>
    <t>34 577.66 руб.</t>
  </si>
  <si>
    <t>VER-001782</t>
  </si>
  <si>
    <t>VR219-4</t>
  </si>
  <si>
    <t>Распределительный коллектор в блочной теплоизоляции SMARTBOX для 4 насосных групп, 1"HP (1шт)</t>
  </si>
  <si>
    <t>44 196.65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</si>
</sst>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113673_37d2_11ef_a5e9_047c1617b143_14e1e1a8_f93d_11ef_a6ea_047c1617b1431.jpeg"/><Relationship Id="rId2" Type="http://schemas.openxmlformats.org/officeDocument/2006/relationships/image" Target="../media/88113675_37d2_11ef_a5e9_047c1617b143_14e1e1aa_f93d_11ef_a6ea_047c1617b1432.jpeg"/><Relationship Id="rId3" Type="http://schemas.openxmlformats.org/officeDocument/2006/relationships/image" Target="../media/88113679_37d2_11ef_a5e9_047c1617b143_64c8bb4e_5a46_11f0_a775_047c1617b1433.jpeg"/><Relationship Id="rId4" Type="http://schemas.openxmlformats.org/officeDocument/2006/relationships/image" Target="../media/9182be38_eeb6_11ef_a6dd_047c1617b143_a26f33db_7c1e_11f0_a7a3_047c1617b1434.jpeg"/><Relationship Id="rId5" Type="http://schemas.openxmlformats.org/officeDocument/2006/relationships/image" Target="../media/90d5535b_86a5_11e9_8101_003048fd731b_64c8bb52_5a46_11f0_a775_047c1617b1435.jpeg"/><Relationship Id="rId6" Type="http://schemas.openxmlformats.org/officeDocument/2006/relationships/image" Target="../media/90d55361_86a5_11e9_8101_003048fd731b_4829b00c_0627_11ea_810d_003048fd731b6.png"/><Relationship Id="rId7" Type="http://schemas.openxmlformats.org/officeDocument/2006/relationships/image" Target="../media/90d55363_86a5_11e9_8101_003048fd731b_4829b00d_0627_11ea_810d_003048fd731b7.png"/><Relationship Id="rId8" Type="http://schemas.openxmlformats.org/officeDocument/2006/relationships/image" Target="../media/90d55365_86a5_11e9_8101_003048fd731b_64c8bb51_5a46_11f0_a775_047c1617b1438.jpeg"/><Relationship Id="rId9" Type="http://schemas.openxmlformats.org/officeDocument/2006/relationships/image" Target="../media/90d55367_86a5_11e9_8101_003048fd731b_e8722853_518a_11ea_810f_003048fd731b9.png"/><Relationship Id="rId10" Type="http://schemas.openxmlformats.org/officeDocument/2006/relationships/image" Target="../media/365e7153_68f5_11ea_8111_003048fd731b_49c4af0d_056a_11f0_a6fc_047c1617b14310.jpeg"/><Relationship Id="rId11" Type="http://schemas.openxmlformats.org/officeDocument/2006/relationships/image" Target="../media/365e7155_68f5_11ea_8111_003048fd731b_018ae8b2_7ca2_11ea_8111_003048fd731b11.jpeg"/><Relationship Id="rId12" Type="http://schemas.openxmlformats.org/officeDocument/2006/relationships/image" Target="../media/e5586488_f66a_11ef_a6e7_047c1617b143_a26f33dd_7c1e_11f0_a7a3_047c1617b14312.jpeg"/><Relationship Id="rId13" Type="http://schemas.openxmlformats.org/officeDocument/2006/relationships/image" Target="../media/b44e42b0_245f_11f0_a725_047c1617b143_83eb96c8_5d58_11f0_a779_047c1617b14313.jpeg"/><Relationship Id="rId14" Type="http://schemas.openxmlformats.org/officeDocument/2006/relationships/image" Target="../media/28a1d120_7e77_11f0_a7a6_047c1617b143_a24fffbd_96ed_11f0_a7c5_047c1617b14314.jpeg"/><Relationship Id="rId15" Type="http://schemas.openxmlformats.org/officeDocument/2006/relationships/image" Target="../media/90d55369_86a5_11e9_8101_003048fd731b_64c8bb50_5a46_11f0_a775_047c1617b14315.jpeg"/><Relationship Id="rId16" Type="http://schemas.openxmlformats.org/officeDocument/2006/relationships/image" Target="../media/32cd960c_0918_11eb_81b8_003048fd731b_83eb9680_5d58_11f0_a779_047c1617b14316.jpeg"/><Relationship Id="rId17" Type="http://schemas.openxmlformats.org/officeDocument/2006/relationships/image" Target="../media/fa083bcd_526f_11ef_a60b_047c1617b143_703303e2_d01e_11f0_a810_047c1617b14317.jpeg"/><Relationship Id="rId18" Type="http://schemas.openxmlformats.org/officeDocument/2006/relationships/image" Target="../media/99986ef5_96f7_11f0_a7c5_047c1617b143_206f14b7_7150_11f1_a8f1_047c1617b14318.jpeg"/><Relationship Id="rId19" Type="http://schemas.openxmlformats.org/officeDocument/2006/relationships/image" Target="../media/90d55340_86a5_11e9_8101_003048fd731b_634a4292_f953_11e9_810b_003048fd731b19.jpeg"/><Relationship Id="rId20" Type="http://schemas.openxmlformats.org/officeDocument/2006/relationships/image" Target="../media/90d55342_86a5_11e9_8101_003048fd731b_634a4293_f953_11e9_810b_003048fd731b20.jpeg"/><Relationship Id="rId21" Type="http://schemas.openxmlformats.org/officeDocument/2006/relationships/image" Target="../media/90d55344_86a5_11e9_8101_003048fd731b_634a4294_f953_11e9_810b_003048fd731b21.jpeg"/><Relationship Id="rId22" Type="http://schemas.openxmlformats.org/officeDocument/2006/relationships/image" Target="../media/90d55346_86a5_11e9_8101_003048fd731b_634a4295_f953_11e9_810b_003048fd731b22.jpeg"/><Relationship Id="rId23" Type="http://schemas.openxmlformats.org/officeDocument/2006/relationships/image" Target="../media/90d55348_86a5_11e9_8101_003048fd731b_634a4296_f953_11e9_810b_003048fd731b23.jpeg"/><Relationship Id="rId24" Type="http://schemas.openxmlformats.org/officeDocument/2006/relationships/image" Target="../media/90d5534a_86a5_11e9_8101_003048fd731b_634a4297_f953_11e9_810b_003048fd731b24.jpeg"/><Relationship Id="rId25" Type="http://schemas.openxmlformats.org/officeDocument/2006/relationships/image" Target="../media/90d5534c_86a5_11e9_8101_003048fd731b_634a4298_f953_11e9_810b_003048fd731b25.jpeg"/><Relationship Id="rId26" Type="http://schemas.openxmlformats.org/officeDocument/2006/relationships/image" Target="../media/90d5534e_86a5_11e9_8101_003048fd731b_634a4299_f953_11e9_810b_003048fd731b26.jpeg"/><Relationship Id="rId27" Type="http://schemas.openxmlformats.org/officeDocument/2006/relationships/image" Target="../media/90d55351_86a5_11e9_8101_003048fd731b_634a429a_f953_11e9_810b_003048fd731b27.jpeg"/><Relationship Id="rId28" Type="http://schemas.openxmlformats.org/officeDocument/2006/relationships/image" Target="../media/a5fad48d_86a5_11e9_8101_003048fd731b_634a42a6_f953_11e9_810b_003048fd731b28.jpeg"/><Relationship Id="rId29" Type="http://schemas.openxmlformats.org/officeDocument/2006/relationships/image" Target="../media/1ca6936f_04fa_11f1_a85e_047c1617b143_2ed140cc_0c97_11f1_a86a_047c1617b14329.jpeg"/><Relationship Id="rId30" Type="http://schemas.openxmlformats.org/officeDocument/2006/relationships/image" Target="../media/1ca69371_04fa_11f1_a85e_047c1617b143_2ed140d0_0c97_11f1_a86a_047c1617b14330.jpeg"/><Relationship Id="rId31" Type="http://schemas.openxmlformats.org/officeDocument/2006/relationships/image" Target="../media/90d55353_86a5_11e9_8101_003048fd731b_634a42d9_f953_11e9_810b_003048fd731b31.jpeg"/><Relationship Id="rId32" Type="http://schemas.openxmlformats.org/officeDocument/2006/relationships/image" Target="../media/90d55355_86a5_11e9_8101_003048fd731b_634a42da_f953_11e9_810b_003048fd731b32.jpeg"/><Relationship Id="rId33" Type="http://schemas.openxmlformats.org/officeDocument/2006/relationships/image" Target="../media/90d55357_86a5_11e9_8101_003048fd731b_634a42db_f953_11e9_810b_003048fd731b33.jpeg"/><Relationship Id="rId34" Type="http://schemas.openxmlformats.org/officeDocument/2006/relationships/image" Target="../media/145c8a12_551c_11f0_a76e_047c1617b143_579e2405_5a46_11f0_a775_047c1617b14334.jpeg"/><Relationship Id="rId35" Type="http://schemas.openxmlformats.org/officeDocument/2006/relationships/image" Target="../media/145c8a14_551c_11f0_a76e_047c1617b143_579e2406_5a46_11f0_a775_047c1617b14335.jpeg"/><Relationship Id="rId36" Type="http://schemas.openxmlformats.org/officeDocument/2006/relationships/image" Target="../media/145c8a16_551c_11f0_a76e_047c1617b143_579e2407_5a46_11f0_a775_047c1617b14336.jpeg"/><Relationship Id="rId37" Type="http://schemas.openxmlformats.org/officeDocument/2006/relationships/image" Target="../media/145c8a18_551c_11f0_a76e_047c1617b143_579e2409_5a46_11f0_a775_047c1617b14337.jpeg"/><Relationship Id="rId38" Type="http://schemas.openxmlformats.org/officeDocument/2006/relationships/image" Target="../media/145c8a1a_551c_11f0_a76e_047c1617b143_579e240a_5a46_11f0_a775_047c1617b14338.jpeg"/><Relationship Id="rId39" Type="http://schemas.openxmlformats.org/officeDocument/2006/relationships/image" Target="../media/145c8a1c_551c_11f0_a76e_047c1617b143_579e240c_5a46_11f0_a775_047c1617b14339.jpeg"/><Relationship Id="rId40" Type="http://schemas.openxmlformats.org/officeDocument/2006/relationships/image" Target="../media/145c8a1e_551c_11f0_a76e_047c1617b143_579e240d_5a46_11f0_a775_047c1617b14340.jpeg"/><Relationship Id="rId41" Type="http://schemas.openxmlformats.org/officeDocument/2006/relationships/image" Target="../media/145c8a20_551c_11f0_a76e_047c1617b143_579e240f_5a46_11f0_a775_047c1617b14341.jpeg"/><Relationship Id="rId42" Type="http://schemas.openxmlformats.org/officeDocument/2006/relationships/image" Target="../media/145c8a22_551c_11f0_a76e_047c1617b143_579e2413_5a46_11f0_a775_047c1617b14342.jpeg"/><Relationship Id="rId43" Type="http://schemas.openxmlformats.org/officeDocument/2006/relationships/image" Target="../media/f7c1cdb5_7932_11f0_a79f_047c1617b143_a26f33c4_7c1e_11f0_a7a3_047c1617b14343.jpeg"/><Relationship Id="rId44" Type="http://schemas.openxmlformats.org/officeDocument/2006/relationships/image" Target="../media/186f196d_f554_11f0_a844_047c1617b143_206f14b6_7150_11f1_a8f1_047c1617b14344.jpeg"/><Relationship Id="rId45" Type="http://schemas.openxmlformats.org/officeDocument/2006/relationships/image" Target="../media/186f196f_f554_11f0_a844_047c1617b143_206f14b5_7150_11f1_a8f1_047c1617b14345.jpeg"/><Relationship Id="rId46" Type="http://schemas.openxmlformats.org/officeDocument/2006/relationships/image" Target="../media/186f1971_f554_11f0_a844_047c1617b143_206f14b4_7150_11f1_a8f1_047c1617b14346.jpeg"/><Relationship Id="rId47" Type="http://schemas.openxmlformats.org/officeDocument/2006/relationships/image" Target="../media/186f1973_f554_11f0_a844_047c1617b143_5e46d601_7150_11f1_a8f1_047c1617b14347.jpeg"/><Relationship Id="rId48" Type="http://schemas.openxmlformats.org/officeDocument/2006/relationships/image" Target="../media/186f1975_f554_11f0_a844_047c1617b143_5e46d5ff_7150_11f1_a8f1_047c1617b14348.jpeg"/><Relationship Id="rId49" Type="http://schemas.openxmlformats.org/officeDocument/2006/relationships/image" Target="../media/186f1977_f554_11f0_a844_047c1617b143_5e46d603_7150_11f1_a8f1_047c1617b1434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5" name="Image_13" descr="Image_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6" name="Image_14" descr="Image_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7" name="Image_15" descr="Image_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8" name="Image_16" descr="Image_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9" name="Image_17" descr="Image_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2" name="Image_20" descr="Image_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3" name="Image_21" descr="Image_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4" name="Image_22" descr="Image_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5" name="Image_24" descr="Image_2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6" name="Image_25" descr="Image_2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7" name="Image_26" descr="Image_2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8" name="Image_27" descr="Image_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19" name="Image_29" descr="Image_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0" name="Image_30" descr="Image_3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1" name="Image_31" descr="Image_3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2" name="Image_32" descr="Image_3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3" name="Image_33" descr="Image_3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2" name="Image_42" descr="Image_4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3" name="Image_43" descr="Image_4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4" name="Image_45" descr="Image_4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5" name="Image_46" descr="Image_4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6" name="Image_47" descr="Image_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7" name="Image_48" descr="Image_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5" name="Image_58" descr="Image_5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6" name="Image_59" descr="Image_5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7" name="Image_60" descr="Image_6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8" name="Image_61" descr="Image_6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9" name="Image_62" descr="Image_6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884146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J6*10626.04</f>
        <v>0</v>
      </c>
      <c r="L6" s="5"/>
    </row>
    <row r="7" spans="1:12" customHeight="1" ht="105" outlineLevel="5">
      <c r="A7" s="1"/>
      <c r="B7" s="1">
        <v>884147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J7*15220.39</f>
        <v>0</v>
      </c>
      <c r="L7" s="5"/>
    </row>
    <row r="8" spans="1:12" customHeight="1" ht="105" outlineLevel="5">
      <c r="A8" s="1"/>
      <c r="B8" s="1">
        <v>884149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</v>
      </c>
      <c r="H8" s="2">
        <v>0</v>
      </c>
      <c r="I8" s="1">
        <v>0</v>
      </c>
      <c r="J8" s="3" t="s">
        <v>18</v>
      </c>
      <c r="K8" s="2" t="str">
        <f>J8*13529.40</f>
        <v>0</v>
      </c>
      <c r="L8" s="5"/>
    </row>
    <row r="9" spans="1:12" customHeight="1" ht="105" outlineLevel="5">
      <c r="A9" s="1"/>
      <c r="B9" s="1">
        <v>886000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18</v>
      </c>
      <c r="K9" s="2" t="str">
        <f>J9*12792.62</f>
        <v>0</v>
      </c>
      <c r="L9" s="5"/>
    </row>
    <row r="10" spans="1:12" outlineLevel="5">
      <c r="A10" s="1"/>
      <c r="B10" s="1">
        <v>955741</v>
      </c>
      <c r="C10" s="1" t="s">
        <v>32</v>
      </c>
      <c r="D10" s="1" t="s">
        <v>33</v>
      </c>
      <c r="E10" s="2" t="s">
        <v>34</v>
      </c>
      <c r="F10" s="2" t="s">
        <v>17</v>
      </c>
      <c r="G10" s="2">
        <v>0</v>
      </c>
      <c r="H10" s="2">
        <v>0</v>
      </c>
      <c r="I10" s="1">
        <v>0</v>
      </c>
      <c r="J10" s="3" t="s">
        <v>18</v>
      </c>
      <c r="K10" s="2" t="str">
        <f>J10*10626.04</f>
        <v>0</v>
      </c>
      <c r="L10" s="5"/>
    </row>
    <row r="11" spans="1:12" outlineLevel="5">
      <c r="A11" s="1"/>
      <c r="B11" s="1">
        <v>955830</v>
      </c>
      <c r="C11" s="1" t="s">
        <v>35</v>
      </c>
      <c r="D11" s="1" t="s">
        <v>36</v>
      </c>
      <c r="E11" s="2" t="s">
        <v>37</v>
      </c>
      <c r="F11" s="2" t="s">
        <v>22</v>
      </c>
      <c r="G11" s="2">
        <v>0</v>
      </c>
      <c r="H11" s="2">
        <v>0</v>
      </c>
      <c r="I11" s="1">
        <v>0</v>
      </c>
      <c r="J11" s="3" t="s">
        <v>18</v>
      </c>
      <c r="K11" s="2" t="str">
        <f>J11*15220.39</f>
        <v>0</v>
      </c>
      <c r="L11" s="5"/>
    </row>
    <row r="12" spans="1:12" outlineLevel="3">
      <c r="A12" s="9" t="s">
        <v>38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819056</v>
      </c>
      <c r="C13" s="1" t="s">
        <v>39</v>
      </c>
      <c r="D13" s="1" t="s">
        <v>40</v>
      </c>
      <c r="E13" s="2" t="s">
        <v>41</v>
      </c>
      <c r="F13" s="2" t="s">
        <v>42</v>
      </c>
      <c r="G13" s="2">
        <v>6</v>
      </c>
      <c r="H13" s="2">
        <v>0</v>
      </c>
      <c r="I13" s="1">
        <v>0</v>
      </c>
      <c r="J13" s="3" t="s">
        <v>18</v>
      </c>
      <c r="K13" s="2" t="str">
        <f>J13*9070.94</f>
        <v>0</v>
      </c>
      <c r="L13" s="5"/>
    </row>
    <row r="14" spans="1:12" customHeight="1" ht="105" outlineLevel="5">
      <c r="A14" s="1"/>
      <c r="B14" s="1">
        <v>819059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3</v>
      </c>
      <c r="H14" s="2">
        <v>0</v>
      </c>
      <c r="I14" s="1">
        <v>0</v>
      </c>
      <c r="J14" s="3" t="s">
        <v>18</v>
      </c>
      <c r="K14" s="2" t="str">
        <f>J14*11507.77</f>
        <v>0</v>
      </c>
      <c r="L14" s="5"/>
    </row>
    <row r="15" spans="1:12" customHeight="1" ht="105" outlineLevel="5">
      <c r="A15" s="1"/>
      <c r="B15" s="1">
        <v>819060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3</v>
      </c>
      <c r="H15" s="2">
        <v>0</v>
      </c>
      <c r="I15" s="1">
        <v>0</v>
      </c>
      <c r="J15" s="3" t="s">
        <v>18</v>
      </c>
      <c r="K15" s="2" t="str">
        <f>J15*15421.19</f>
        <v>0</v>
      </c>
      <c r="L15" s="5"/>
    </row>
    <row r="16" spans="1:12" customHeight="1" ht="105" outlineLevel="5">
      <c r="A16" s="1"/>
      <c r="B16" s="1">
        <v>819061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3</v>
      </c>
      <c r="H16" s="2">
        <v>0</v>
      </c>
      <c r="I16" s="1">
        <v>0</v>
      </c>
      <c r="J16" s="3" t="s">
        <v>18</v>
      </c>
      <c r="K16" s="2" t="str">
        <f>J16*19588.27</f>
        <v>0</v>
      </c>
      <c r="L16" s="5"/>
    </row>
    <row r="17" spans="1:12" customHeight="1" ht="105" outlineLevel="5">
      <c r="A17" s="1"/>
      <c r="B17" s="1">
        <v>819062</v>
      </c>
      <c r="C17" s="1" t="s">
        <v>55</v>
      </c>
      <c r="D17" s="1" t="s">
        <v>56</v>
      </c>
      <c r="E17" s="2" t="s">
        <v>57</v>
      </c>
      <c r="F17" s="2" t="s">
        <v>58</v>
      </c>
      <c r="G17" s="2">
        <v>5</v>
      </c>
      <c r="H17" s="2">
        <v>0</v>
      </c>
      <c r="I17" s="1">
        <v>0</v>
      </c>
      <c r="J17" s="3" t="s">
        <v>18</v>
      </c>
      <c r="K17" s="2" t="str">
        <f>J17*10552.06</f>
        <v>0</v>
      </c>
      <c r="L17" s="5"/>
    </row>
    <row r="18" spans="1:12" customHeight="1" ht="105" outlineLevel="5">
      <c r="A18" s="1"/>
      <c r="B18" s="1">
        <v>825204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5</v>
      </c>
      <c r="H18" s="2">
        <v>0</v>
      </c>
      <c r="I18" s="1">
        <v>0</v>
      </c>
      <c r="J18" s="3" t="s">
        <v>18</v>
      </c>
      <c r="K18" s="2" t="str">
        <f>J18*11018.59</f>
        <v>0</v>
      </c>
      <c r="L18" s="5"/>
    </row>
    <row r="19" spans="1:12" customHeight="1" ht="105" outlineLevel="5">
      <c r="A19" s="1"/>
      <c r="B19" s="1">
        <v>825205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6</v>
      </c>
      <c r="H19" s="2">
        <v>0</v>
      </c>
      <c r="I19" s="1">
        <v>0</v>
      </c>
      <c r="J19" s="3" t="s">
        <v>18</v>
      </c>
      <c r="K19" s="2" t="str">
        <f>J19*11018.59</f>
        <v>0</v>
      </c>
      <c r="L19" s="5"/>
    </row>
    <row r="20" spans="1:12" customHeight="1" ht="105" outlineLevel="5">
      <c r="A20" s="1"/>
      <c r="B20" s="1">
        <v>886070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9</v>
      </c>
      <c r="H20" s="2">
        <v>0</v>
      </c>
      <c r="I20" s="1">
        <v>0</v>
      </c>
      <c r="J20" s="3" t="s">
        <v>18</v>
      </c>
      <c r="K20" s="2" t="str">
        <f>J20*12623.52</f>
        <v>0</v>
      </c>
      <c r="L20" s="5"/>
    </row>
    <row r="21" spans="1:12" customHeight="1" ht="105" outlineLevel="5">
      <c r="A21" s="1"/>
      <c r="B21" s="1">
        <v>885846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4</v>
      </c>
      <c r="H21" s="2">
        <v>0</v>
      </c>
      <c r="I21" s="1">
        <v>0</v>
      </c>
      <c r="J21" s="3" t="s">
        <v>18</v>
      </c>
      <c r="K21" s="2" t="str">
        <f>J21*12920.95</f>
        <v>0</v>
      </c>
      <c r="L21" s="5"/>
    </row>
    <row r="22" spans="1:12" customHeight="1" ht="105" outlineLevel="5">
      <c r="A22" s="1"/>
      <c r="B22" s="1">
        <v>955742</v>
      </c>
      <c r="C22" s="1" t="s">
        <v>74</v>
      </c>
      <c r="D22" s="1" t="s">
        <v>75</v>
      </c>
      <c r="E22" s="2" t="s">
        <v>76</v>
      </c>
      <c r="F22" s="2" t="s">
        <v>77</v>
      </c>
      <c r="G22" s="2">
        <v>8</v>
      </c>
      <c r="H22" s="2">
        <v>0</v>
      </c>
      <c r="I22" s="1">
        <v>0</v>
      </c>
      <c r="J22" s="3" t="s">
        <v>18</v>
      </c>
      <c r="K22" s="2" t="str">
        <f>J22*24769.93</f>
        <v>0</v>
      </c>
      <c r="L22" s="5"/>
    </row>
    <row r="23" spans="1:12" outlineLevel="3">
      <c r="A23" s="9" t="s">
        <v>78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819063</v>
      </c>
      <c r="C24" s="1" t="s">
        <v>79</v>
      </c>
      <c r="D24" s="1" t="s">
        <v>80</v>
      </c>
      <c r="E24" s="2" t="s">
        <v>81</v>
      </c>
      <c r="F24" s="2" t="s">
        <v>82</v>
      </c>
      <c r="G24" s="2">
        <v>3</v>
      </c>
      <c r="H24" s="2">
        <v>0</v>
      </c>
      <c r="I24" s="1">
        <v>0</v>
      </c>
      <c r="J24" s="3" t="s">
        <v>18</v>
      </c>
      <c r="K24" s="2" t="str">
        <f>J24*886.26</f>
        <v>0</v>
      </c>
      <c r="L24" s="5"/>
    </row>
    <row r="25" spans="1:12" customHeight="1" ht="105" outlineLevel="5">
      <c r="A25" s="1"/>
      <c r="B25" s="1">
        <v>829305</v>
      </c>
      <c r="C25" s="1" t="s">
        <v>83</v>
      </c>
      <c r="D25" s="1" t="s">
        <v>84</v>
      </c>
      <c r="E25" s="2" t="s">
        <v>85</v>
      </c>
      <c r="F25" s="2" t="s">
        <v>86</v>
      </c>
      <c r="G25" s="2" t="s">
        <v>31</v>
      </c>
      <c r="H25" s="2">
        <v>0</v>
      </c>
      <c r="I25" s="1">
        <v>0</v>
      </c>
      <c r="J25" s="3" t="s">
        <v>18</v>
      </c>
      <c r="K25" s="2" t="str">
        <f>J25*528.43</f>
        <v>0</v>
      </c>
      <c r="L25" s="5"/>
    </row>
    <row r="26" spans="1:12" customHeight="1" ht="105" outlineLevel="5">
      <c r="A26" s="1"/>
      <c r="B26" s="1">
        <v>885006</v>
      </c>
      <c r="C26" s="1" t="s">
        <v>87</v>
      </c>
      <c r="D26" s="1" t="s">
        <v>88</v>
      </c>
      <c r="E26" s="2" t="s">
        <v>89</v>
      </c>
      <c r="F26" s="2" t="s">
        <v>90</v>
      </c>
      <c r="G26" s="2">
        <v>5</v>
      </c>
      <c r="H26" s="2">
        <v>0</v>
      </c>
      <c r="I26" s="1">
        <v>0</v>
      </c>
      <c r="J26" s="3" t="s">
        <v>18</v>
      </c>
      <c r="K26" s="2" t="str">
        <f>J26*1321.08</f>
        <v>0</v>
      </c>
      <c r="L26" s="5"/>
    </row>
    <row r="27" spans="1:12" customHeight="1" ht="105" outlineLevel="5">
      <c r="A27" s="1"/>
      <c r="B27" s="1">
        <v>955778</v>
      </c>
      <c r="C27" s="1" t="s">
        <v>91</v>
      </c>
      <c r="D27" s="1" t="s">
        <v>92</v>
      </c>
      <c r="E27" s="2" t="s">
        <v>93</v>
      </c>
      <c r="F27" s="2" t="s">
        <v>94</v>
      </c>
      <c r="G27" s="2" t="s">
        <v>31</v>
      </c>
      <c r="H27" s="2">
        <v>0</v>
      </c>
      <c r="I27" s="1">
        <v>0</v>
      </c>
      <c r="J27" s="3" t="s">
        <v>18</v>
      </c>
      <c r="K27" s="2" t="str">
        <f>J27*135.88</f>
        <v>0</v>
      </c>
      <c r="L27" s="5"/>
    </row>
    <row r="28" spans="1:12" outlineLevel="2">
      <c r="A28" s="8" t="s">
        <v>95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819044</v>
      </c>
      <c r="C29" s="1" t="s">
        <v>96</v>
      </c>
      <c r="D29" s="1" t="s">
        <v>97</v>
      </c>
      <c r="E29" s="2" t="s">
        <v>98</v>
      </c>
      <c r="F29" s="2" t="s">
        <v>99</v>
      </c>
      <c r="G29" s="2">
        <v>0</v>
      </c>
      <c r="H29" s="2">
        <v>1</v>
      </c>
      <c r="I29" s="1">
        <v>0</v>
      </c>
      <c r="J29" s="3" t="s">
        <v>18</v>
      </c>
      <c r="K29" s="2" t="str">
        <f>J29*43409.00</f>
        <v>0</v>
      </c>
      <c r="L29" s="5"/>
    </row>
    <row r="30" spans="1:12" customHeight="1" ht="105" outlineLevel="4">
      <c r="A30" s="1"/>
      <c r="B30" s="1">
        <v>819045</v>
      </c>
      <c r="C30" s="1" t="s">
        <v>100</v>
      </c>
      <c r="D30" s="1" t="s">
        <v>101</v>
      </c>
      <c r="E30" s="2" t="s">
        <v>102</v>
      </c>
      <c r="F30" s="2" t="s">
        <v>103</v>
      </c>
      <c r="G30" s="2">
        <v>0</v>
      </c>
      <c r="H30" s="2">
        <v>0</v>
      </c>
      <c r="I30" s="1">
        <v>0</v>
      </c>
      <c r="J30" s="3" t="s">
        <v>18</v>
      </c>
      <c r="K30" s="2" t="str">
        <f>J30*5216.00</f>
        <v>0</v>
      </c>
      <c r="L30" s="5"/>
    </row>
    <row r="31" spans="1:12" customHeight="1" ht="105" outlineLevel="4">
      <c r="A31" s="1"/>
      <c r="B31" s="1">
        <v>819046</v>
      </c>
      <c r="C31" s="1" t="s">
        <v>104</v>
      </c>
      <c r="D31" s="1" t="s">
        <v>105</v>
      </c>
      <c r="E31" s="2" t="s">
        <v>106</v>
      </c>
      <c r="F31" s="2" t="s">
        <v>107</v>
      </c>
      <c r="G31" s="2">
        <v>0</v>
      </c>
      <c r="H31" s="2">
        <v>6</v>
      </c>
      <c r="I31" s="1">
        <v>0</v>
      </c>
      <c r="J31" s="3" t="s">
        <v>18</v>
      </c>
      <c r="K31" s="2" t="str">
        <f>J31*46022.00</f>
        <v>0</v>
      </c>
      <c r="L31" s="5"/>
    </row>
    <row r="32" spans="1:12" customHeight="1" ht="105" outlineLevel="4">
      <c r="A32" s="1"/>
      <c r="B32" s="1">
        <v>819047</v>
      </c>
      <c r="C32" s="1" t="s">
        <v>108</v>
      </c>
      <c r="D32" s="1" t="s">
        <v>109</v>
      </c>
      <c r="E32" s="2" t="s">
        <v>110</v>
      </c>
      <c r="F32" s="2" t="s">
        <v>111</v>
      </c>
      <c r="G32" s="2">
        <v>0</v>
      </c>
      <c r="H32" s="2">
        <v>9</v>
      </c>
      <c r="I32" s="1">
        <v>0</v>
      </c>
      <c r="J32" s="3" t="s">
        <v>18</v>
      </c>
      <c r="K32" s="2" t="str">
        <f>J32*57432.00</f>
        <v>0</v>
      </c>
      <c r="L32" s="5"/>
    </row>
    <row r="33" spans="1:12" customHeight="1" ht="105" outlineLevel="4">
      <c r="A33" s="1"/>
      <c r="B33" s="1">
        <v>819048</v>
      </c>
      <c r="C33" s="1" t="s">
        <v>112</v>
      </c>
      <c r="D33" s="1" t="s">
        <v>113</v>
      </c>
      <c r="E33" s="2" t="s">
        <v>114</v>
      </c>
      <c r="F33" s="2" t="s">
        <v>115</v>
      </c>
      <c r="G33" s="2">
        <v>0</v>
      </c>
      <c r="H33" s="2">
        <v>0</v>
      </c>
      <c r="I33" s="1">
        <v>0</v>
      </c>
      <c r="J33" s="3" t="s">
        <v>18</v>
      </c>
      <c r="K33" s="2" t="str">
        <f>J33*73160.00</f>
        <v>0</v>
      </c>
      <c r="L33" s="5"/>
    </row>
    <row r="34" spans="1:12" customHeight="1" ht="105" outlineLevel="4">
      <c r="A34" s="1"/>
      <c r="B34" s="1">
        <v>819049</v>
      </c>
      <c r="C34" s="1" t="s">
        <v>116</v>
      </c>
      <c r="D34" s="1" t="s">
        <v>117</v>
      </c>
      <c r="E34" s="2" t="s">
        <v>118</v>
      </c>
      <c r="F34" s="2" t="s">
        <v>119</v>
      </c>
      <c r="G34" s="2">
        <v>0</v>
      </c>
      <c r="H34" s="2">
        <v>1</v>
      </c>
      <c r="I34" s="1">
        <v>0</v>
      </c>
      <c r="J34" s="3" t="s">
        <v>18</v>
      </c>
      <c r="K34" s="2" t="str">
        <f>J34*71544.00</f>
        <v>0</v>
      </c>
      <c r="L34" s="5"/>
    </row>
    <row r="35" spans="1:12" customHeight="1" ht="105" outlineLevel="4">
      <c r="A35" s="1"/>
      <c r="B35" s="1">
        <v>819050</v>
      </c>
      <c r="C35" s="1" t="s">
        <v>120</v>
      </c>
      <c r="D35" s="1" t="s">
        <v>121</v>
      </c>
      <c r="E35" s="2" t="s">
        <v>122</v>
      </c>
      <c r="F35" s="2" t="s">
        <v>123</v>
      </c>
      <c r="G35" s="2">
        <v>0</v>
      </c>
      <c r="H35" s="2">
        <v>5</v>
      </c>
      <c r="I35" s="1">
        <v>0</v>
      </c>
      <c r="J35" s="3" t="s">
        <v>18</v>
      </c>
      <c r="K35" s="2" t="str">
        <f>J35*33727.00</f>
        <v>0</v>
      </c>
      <c r="L35" s="5"/>
    </row>
    <row r="36" spans="1:12" customHeight="1" ht="105" outlineLevel="4">
      <c r="A36" s="1"/>
      <c r="B36" s="1">
        <v>819051</v>
      </c>
      <c r="C36" s="1" t="s">
        <v>124</v>
      </c>
      <c r="D36" s="1" t="s">
        <v>125</v>
      </c>
      <c r="E36" s="2" t="s">
        <v>126</v>
      </c>
      <c r="F36" s="2" t="s">
        <v>127</v>
      </c>
      <c r="G36" s="2">
        <v>0</v>
      </c>
      <c r="H36" s="2">
        <v>4</v>
      </c>
      <c r="I36" s="1">
        <v>0</v>
      </c>
      <c r="J36" s="3" t="s">
        <v>18</v>
      </c>
      <c r="K36" s="2" t="str">
        <f>J36*17235.00</f>
        <v>0</v>
      </c>
      <c r="L36" s="5"/>
    </row>
    <row r="37" spans="1:12" customHeight="1" ht="105" outlineLevel="4">
      <c r="A37" s="1"/>
      <c r="B37" s="1">
        <v>819052</v>
      </c>
      <c r="C37" s="1" t="s">
        <v>128</v>
      </c>
      <c r="D37" s="1" t="s">
        <v>129</v>
      </c>
      <c r="E37" s="2" t="s">
        <v>130</v>
      </c>
      <c r="F37" s="2" t="s">
        <v>131</v>
      </c>
      <c r="G37" s="2">
        <v>0</v>
      </c>
      <c r="H37" s="2">
        <v>10</v>
      </c>
      <c r="I37" s="1">
        <v>0</v>
      </c>
      <c r="J37" s="3" t="s">
        <v>18</v>
      </c>
      <c r="K37" s="2" t="str">
        <f>J37*26031.00</f>
        <v>0</v>
      </c>
      <c r="L37" s="5"/>
    </row>
    <row r="38" spans="1:12" customHeight="1" ht="105" outlineLevel="4">
      <c r="A38" s="1"/>
      <c r="B38" s="1">
        <v>819390</v>
      </c>
      <c r="C38" s="1" t="s">
        <v>132</v>
      </c>
      <c r="D38" s="1" t="s">
        <v>133</v>
      </c>
      <c r="E38" s="2" t="s">
        <v>134</v>
      </c>
      <c r="F38" s="2" t="s">
        <v>135</v>
      </c>
      <c r="G38" s="2">
        <v>0</v>
      </c>
      <c r="H38" s="2" t="s">
        <v>136</v>
      </c>
      <c r="I38" s="1">
        <v>0</v>
      </c>
      <c r="J38" s="3" t="s">
        <v>18</v>
      </c>
      <c r="K38" s="2" t="str">
        <f>J38*3311.00</f>
        <v>0</v>
      </c>
      <c r="L38" s="5"/>
    </row>
    <row r="39" spans="1:12" customHeight="1" ht="105" outlineLevel="4">
      <c r="A39" s="1"/>
      <c r="B39" s="1">
        <v>956395</v>
      </c>
      <c r="C39" s="1" t="s">
        <v>137</v>
      </c>
      <c r="D39" s="1" t="s">
        <v>138</v>
      </c>
      <c r="E39" s="2" t="s">
        <v>139</v>
      </c>
      <c r="F39" s="2" t="s">
        <v>140</v>
      </c>
      <c r="G39" s="2">
        <v>0</v>
      </c>
      <c r="H39" s="2">
        <v>10</v>
      </c>
      <c r="I39" s="1">
        <v>0</v>
      </c>
      <c r="J39" s="3" t="s">
        <v>18</v>
      </c>
      <c r="K39" s="2" t="str">
        <f>J39*14902.00</f>
        <v>0</v>
      </c>
      <c r="L39" s="5"/>
    </row>
    <row r="40" spans="1:12" customHeight="1" ht="105" outlineLevel="4">
      <c r="A40" s="1"/>
      <c r="B40" s="1">
        <v>956396</v>
      </c>
      <c r="C40" s="1" t="s">
        <v>141</v>
      </c>
      <c r="D40" s="1" t="s">
        <v>142</v>
      </c>
      <c r="E40" s="2" t="s">
        <v>143</v>
      </c>
      <c r="F40" s="2" t="s">
        <v>144</v>
      </c>
      <c r="G40" s="2">
        <v>0</v>
      </c>
      <c r="H40" s="2">
        <v>6</v>
      </c>
      <c r="I40" s="1">
        <v>0</v>
      </c>
      <c r="J40" s="3" t="s">
        <v>18</v>
      </c>
      <c r="K40" s="2" t="str">
        <f>J40*19369.00</f>
        <v>0</v>
      </c>
      <c r="L40" s="5"/>
    </row>
    <row r="41" spans="1:12" customHeight="1" ht="105" outlineLevel="4">
      <c r="A41" s="1"/>
      <c r="B41" s="1">
        <v>819053</v>
      </c>
      <c r="C41" s="1" t="s">
        <v>145</v>
      </c>
      <c r="D41" s="1" t="s">
        <v>146</v>
      </c>
      <c r="E41" s="2" t="s">
        <v>147</v>
      </c>
      <c r="F41" s="2" t="s">
        <v>148</v>
      </c>
      <c r="G41" s="2">
        <v>0</v>
      </c>
      <c r="H41" s="2">
        <v>0</v>
      </c>
      <c r="I41" s="1">
        <v>0</v>
      </c>
      <c r="J41" s="3" t="s">
        <v>18</v>
      </c>
      <c r="K41" s="2" t="str">
        <f>J41*0.00</f>
        <v>0</v>
      </c>
      <c r="L41" s="5"/>
    </row>
    <row r="42" spans="1:12" customHeight="1" ht="105" outlineLevel="4">
      <c r="A42" s="1"/>
      <c r="B42" s="1">
        <v>819054</v>
      </c>
      <c r="C42" s="1" t="s">
        <v>149</v>
      </c>
      <c r="D42" s="1" t="s">
        <v>150</v>
      </c>
      <c r="E42" s="2" t="s">
        <v>151</v>
      </c>
      <c r="F42" s="2" t="s">
        <v>152</v>
      </c>
      <c r="G42" s="2">
        <v>0</v>
      </c>
      <c r="H42" s="2">
        <v>0</v>
      </c>
      <c r="I42" s="1">
        <v>0</v>
      </c>
      <c r="J42" s="3" t="s">
        <v>18</v>
      </c>
      <c r="K42" s="2" t="str">
        <f>J42*17274.00</f>
        <v>0</v>
      </c>
      <c r="L42" s="5"/>
    </row>
    <row r="43" spans="1:12" customHeight="1" ht="105" outlineLevel="4">
      <c r="A43" s="1"/>
      <c r="B43" s="1">
        <v>819055</v>
      </c>
      <c r="C43" s="1" t="s">
        <v>153</v>
      </c>
      <c r="D43" s="1" t="s">
        <v>154</v>
      </c>
      <c r="E43" s="2" t="s">
        <v>155</v>
      </c>
      <c r="F43" s="2" t="s">
        <v>156</v>
      </c>
      <c r="G43" s="2">
        <v>0</v>
      </c>
      <c r="H43" s="2" t="s">
        <v>157</v>
      </c>
      <c r="I43" s="1">
        <v>0</v>
      </c>
      <c r="J43" s="3" t="s">
        <v>18</v>
      </c>
      <c r="K43" s="2" t="str">
        <f>J43*507.00</f>
        <v>0</v>
      </c>
      <c r="L43" s="5"/>
    </row>
    <row r="44" spans="1:12" outlineLevel="2">
      <c r="A44" s="8" t="s">
        <v>158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890082</v>
      </c>
      <c r="C45" s="1" t="s">
        <v>159</v>
      </c>
      <c r="D45" s="1" t="s">
        <v>160</v>
      </c>
      <c r="E45" s="2" t="s">
        <v>161</v>
      </c>
      <c r="F45" s="2" t="s">
        <v>162</v>
      </c>
      <c r="G45" s="2">
        <v>0</v>
      </c>
      <c r="H45" s="2">
        <v>1</v>
      </c>
      <c r="I45" s="1">
        <v>0</v>
      </c>
      <c r="J45" s="3" t="s">
        <v>18</v>
      </c>
      <c r="K45" s="2" t="str">
        <f>J45*32995.00</f>
        <v>0</v>
      </c>
      <c r="L45" s="5"/>
    </row>
    <row r="46" spans="1:12" customHeight="1" ht="105" outlineLevel="4">
      <c r="A46" s="1"/>
      <c r="B46" s="1">
        <v>890083</v>
      </c>
      <c r="C46" s="1" t="s">
        <v>163</v>
      </c>
      <c r="D46" s="1" t="s">
        <v>164</v>
      </c>
      <c r="E46" s="2" t="s">
        <v>165</v>
      </c>
      <c r="F46" s="2" t="s">
        <v>166</v>
      </c>
      <c r="G46" s="2">
        <v>0</v>
      </c>
      <c r="H46" s="2">
        <v>1</v>
      </c>
      <c r="I46" s="1">
        <v>0</v>
      </c>
      <c r="J46" s="3" t="s">
        <v>18</v>
      </c>
      <c r="K46" s="2" t="str">
        <f>J46*45181.00</f>
        <v>0</v>
      </c>
      <c r="L46" s="5"/>
    </row>
    <row r="47" spans="1:12" customHeight="1" ht="105" outlineLevel="4">
      <c r="A47" s="1"/>
      <c r="B47" s="1">
        <v>890084</v>
      </c>
      <c r="C47" s="1" t="s">
        <v>167</v>
      </c>
      <c r="D47" s="1" t="s">
        <v>168</v>
      </c>
      <c r="E47" s="2" t="s">
        <v>169</v>
      </c>
      <c r="F47" s="2" t="s">
        <v>170</v>
      </c>
      <c r="G47" s="2">
        <v>0</v>
      </c>
      <c r="H47" s="2">
        <v>1</v>
      </c>
      <c r="I47" s="1">
        <v>0</v>
      </c>
      <c r="J47" s="3" t="s">
        <v>18</v>
      </c>
      <c r="K47" s="2" t="str">
        <f>J47*57398.00</f>
        <v>0</v>
      </c>
      <c r="L47" s="5"/>
    </row>
    <row r="48" spans="1:12" customHeight="1" ht="105" outlineLevel="4">
      <c r="A48" s="1"/>
      <c r="B48" s="1">
        <v>890085</v>
      </c>
      <c r="C48" s="1" t="s">
        <v>171</v>
      </c>
      <c r="D48" s="1" t="s">
        <v>172</v>
      </c>
      <c r="E48" s="2" t="s">
        <v>173</v>
      </c>
      <c r="F48" s="2" t="s">
        <v>174</v>
      </c>
      <c r="G48" s="2">
        <v>0</v>
      </c>
      <c r="H48" s="2">
        <v>0</v>
      </c>
      <c r="I48" s="1">
        <v>0</v>
      </c>
      <c r="J48" s="3" t="s">
        <v>18</v>
      </c>
      <c r="K48" s="2" t="str">
        <f>J48*6663.00</f>
        <v>0</v>
      </c>
      <c r="L48" s="5"/>
    </row>
    <row r="49" spans="1:12" customHeight="1" ht="105" outlineLevel="4">
      <c r="A49" s="1"/>
      <c r="B49" s="1">
        <v>890086</v>
      </c>
      <c r="C49" s="1" t="s">
        <v>175</v>
      </c>
      <c r="D49" s="1" t="s">
        <v>176</v>
      </c>
      <c r="E49" s="2" t="s">
        <v>177</v>
      </c>
      <c r="F49" s="2" t="s">
        <v>178</v>
      </c>
      <c r="G49" s="2">
        <v>0</v>
      </c>
      <c r="H49" s="2">
        <v>1</v>
      </c>
      <c r="I49" s="1">
        <v>0</v>
      </c>
      <c r="J49" s="3" t="s">
        <v>18</v>
      </c>
      <c r="K49" s="2" t="str">
        <f>J49*14557.00</f>
        <v>0</v>
      </c>
      <c r="L49" s="5"/>
    </row>
    <row r="50" spans="1:12" customHeight="1" ht="105" outlineLevel="4">
      <c r="A50" s="1"/>
      <c r="B50" s="1">
        <v>890087</v>
      </c>
      <c r="C50" s="1" t="s">
        <v>179</v>
      </c>
      <c r="D50" s="1" t="s">
        <v>180</v>
      </c>
      <c r="E50" s="2" t="s">
        <v>181</v>
      </c>
      <c r="F50" s="2" t="s">
        <v>182</v>
      </c>
      <c r="G50" s="2">
        <v>0</v>
      </c>
      <c r="H50" s="2">
        <v>1</v>
      </c>
      <c r="I50" s="1">
        <v>0</v>
      </c>
      <c r="J50" s="3" t="s">
        <v>18</v>
      </c>
      <c r="K50" s="2" t="str">
        <f>J50*40642.00</f>
        <v>0</v>
      </c>
      <c r="L50" s="5"/>
    </row>
    <row r="51" spans="1:12" customHeight="1" ht="105" outlineLevel="4">
      <c r="A51" s="1"/>
      <c r="B51" s="1">
        <v>890088</v>
      </c>
      <c r="C51" s="1" t="s">
        <v>183</v>
      </c>
      <c r="D51" s="1" t="s">
        <v>184</v>
      </c>
      <c r="E51" s="2" t="s">
        <v>185</v>
      </c>
      <c r="F51" s="2" t="s">
        <v>186</v>
      </c>
      <c r="G51" s="2">
        <v>0</v>
      </c>
      <c r="H51" s="2">
        <v>0</v>
      </c>
      <c r="I51" s="1">
        <v>0</v>
      </c>
      <c r="J51" s="3" t="s">
        <v>18</v>
      </c>
      <c r="K51" s="2" t="str">
        <f>J51*40825.00</f>
        <v>0</v>
      </c>
      <c r="L51" s="5"/>
    </row>
    <row r="52" spans="1:12" customHeight="1" ht="105" outlineLevel="4">
      <c r="A52" s="1"/>
      <c r="B52" s="1">
        <v>890089</v>
      </c>
      <c r="C52" s="1" t="s">
        <v>187</v>
      </c>
      <c r="D52" s="1" t="s">
        <v>188</v>
      </c>
      <c r="E52" s="2" t="s">
        <v>189</v>
      </c>
      <c r="F52" s="2" t="s">
        <v>190</v>
      </c>
      <c r="G52" s="2">
        <v>0</v>
      </c>
      <c r="H52" s="2">
        <v>0</v>
      </c>
      <c r="I52" s="1">
        <v>0</v>
      </c>
      <c r="J52" s="3" t="s">
        <v>18</v>
      </c>
      <c r="K52" s="2" t="str">
        <f>J52*19498.00</f>
        <v>0</v>
      </c>
      <c r="L52" s="5"/>
    </row>
    <row r="53" spans="1:12" customHeight="1" ht="105" outlineLevel="4">
      <c r="A53" s="1"/>
      <c r="B53" s="1">
        <v>890090</v>
      </c>
      <c r="C53" s="1" t="s">
        <v>191</v>
      </c>
      <c r="D53" s="1" t="s">
        <v>192</v>
      </c>
      <c r="E53" s="2" t="s">
        <v>193</v>
      </c>
      <c r="F53" s="2" t="s">
        <v>194</v>
      </c>
      <c r="G53" s="2">
        <v>0</v>
      </c>
      <c r="H53" s="2">
        <v>0</v>
      </c>
      <c r="I53" s="1">
        <v>0</v>
      </c>
      <c r="J53" s="3" t="s">
        <v>18</v>
      </c>
      <c r="K53" s="2" t="str">
        <f>J53*28924.00</f>
        <v>0</v>
      </c>
      <c r="L53" s="5"/>
    </row>
    <row r="54" spans="1:12" customHeight="1" ht="105" outlineLevel="4">
      <c r="A54" s="1"/>
      <c r="B54" s="1">
        <v>890125</v>
      </c>
      <c r="C54" s="1" t="s">
        <v>195</v>
      </c>
      <c r="D54" s="1" t="s">
        <v>196</v>
      </c>
      <c r="E54" s="2" t="s">
        <v>197</v>
      </c>
      <c r="F54" s="2" t="s">
        <v>174</v>
      </c>
      <c r="G54" s="2">
        <v>0</v>
      </c>
      <c r="H54" s="2">
        <v>1</v>
      </c>
      <c r="I54" s="1">
        <v>0</v>
      </c>
      <c r="J54" s="3" t="s">
        <v>18</v>
      </c>
      <c r="K54" s="2" t="str">
        <f>J54*6663.00</f>
        <v>0</v>
      </c>
      <c r="L54" s="5"/>
    </row>
    <row r="55" spans="1:12" outlineLevel="4">
      <c r="A55" s="1"/>
      <c r="B55" s="1">
        <v>956799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0</v>
      </c>
      <c r="H55" s="2">
        <v>0</v>
      </c>
      <c r="I55" s="1">
        <v>0</v>
      </c>
      <c r="J55" s="3" t="s">
        <v>18</v>
      </c>
      <c r="K55" s="2" t="str">
        <f>J55*36575.00</f>
        <v>0</v>
      </c>
      <c r="L55" s="5"/>
    </row>
    <row r="56" spans="1:12" outlineLevel="2">
      <c r="A56" s="8" t="s">
        <v>202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5"/>
    </row>
    <row r="57" spans="1:12" customHeight="1" ht="105" outlineLevel="4">
      <c r="A57" s="1"/>
      <c r="B57" s="1">
        <v>955831</v>
      </c>
      <c r="C57" s="1" t="s">
        <v>203</v>
      </c>
      <c r="D57" s="1" t="s">
        <v>204</v>
      </c>
      <c r="E57" s="2" t="s">
        <v>205</v>
      </c>
      <c r="F57" s="2" t="s">
        <v>206</v>
      </c>
      <c r="G57" s="2">
        <v>4</v>
      </c>
      <c r="H57" s="2">
        <v>0</v>
      </c>
      <c r="I57" s="1">
        <v>0</v>
      </c>
      <c r="J57" s="3" t="s">
        <v>18</v>
      </c>
      <c r="K57" s="2" t="str">
        <f>J57*7108.18</f>
        <v>0</v>
      </c>
      <c r="L57" s="5"/>
    </row>
    <row r="58" spans="1:12" customHeight="1" ht="105" outlineLevel="4">
      <c r="A58" s="1"/>
      <c r="B58" s="1">
        <v>955832</v>
      </c>
      <c r="C58" s="1" t="s">
        <v>207</v>
      </c>
      <c r="D58" s="1" t="s">
        <v>208</v>
      </c>
      <c r="E58" s="2" t="s">
        <v>209</v>
      </c>
      <c r="F58" s="2" t="s">
        <v>210</v>
      </c>
      <c r="G58" s="2">
        <v>3</v>
      </c>
      <c r="H58" s="2">
        <v>0</v>
      </c>
      <c r="I58" s="1">
        <v>0</v>
      </c>
      <c r="J58" s="3" t="s">
        <v>18</v>
      </c>
      <c r="K58" s="2" t="str">
        <f>J58*12511.79</f>
        <v>0</v>
      </c>
      <c r="L58" s="5"/>
    </row>
    <row r="59" spans="1:12" customHeight="1" ht="105" outlineLevel="4">
      <c r="A59" s="1"/>
      <c r="B59" s="1">
        <v>955833</v>
      </c>
      <c r="C59" s="1" t="s">
        <v>211</v>
      </c>
      <c r="D59" s="1" t="s">
        <v>212</v>
      </c>
      <c r="E59" s="2" t="s">
        <v>213</v>
      </c>
      <c r="F59" s="2" t="s">
        <v>214</v>
      </c>
      <c r="G59" s="2">
        <v>5</v>
      </c>
      <c r="H59" s="2">
        <v>0</v>
      </c>
      <c r="I59" s="1">
        <v>0</v>
      </c>
      <c r="J59" s="3" t="s">
        <v>18</v>
      </c>
      <c r="K59" s="2" t="str">
        <f>J59*8891.27</f>
        <v>0</v>
      </c>
      <c r="L59" s="5"/>
    </row>
    <row r="60" spans="1:12" customHeight="1" ht="105" outlineLevel="4">
      <c r="A60" s="1"/>
      <c r="B60" s="1">
        <v>955834</v>
      </c>
      <c r="C60" s="1" t="s">
        <v>215</v>
      </c>
      <c r="D60" s="1" t="s">
        <v>216</v>
      </c>
      <c r="E60" s="2" t="s">
        <v>217</v>
      </c>
      <c r="F60" s="2" t="s">
        <v>218</v>
      </c>
      <c r="G60" s="2">
        <v>2</v>
      </c>
      <c r="H60" s="2">
        <v>0</v>
      </c>
      <c r="I60" s="1">
        <v>0</v>
      </c>
      <c r="J60" s="3" t="s">
        <v>18</v>
      </c>
      <c r="K60" s="2" t="str">
        <f>J60*25144.37</f>
        <v>0</v>
      </c>
      <c r="L60" s="5"/>
    </row>
    <row r="61" spans="1:12" customHeight="1" ht="105" outlineLevel="4">
      <c r="A61" s="1"/>
      <c r="B61" s="1">
        <v>955835</v>
      </c>
      <c r="C61" s="1" t="s">
        <v>219</v>
      </c>
      <c r="D61" s="1" t="s">
        <v>220</v>
      </c>
      <c r="E61" s="2" t="s">
        <v>221</v>
      </c>
      <c r="F61" s="2" t="s">
        <v>222</v>
      </c>
      <c r="G61" s="2">
        <v>1</v>
      </c>
      <c r="H61" s="2">
        <v>0</v>
      </c>
      <c r="I61" s="1">
        <v>0</v>
      </c>
      <c r="J61" s="3" t="s">
        <v>18</v>
      </c>
      <c r="K61" s="2" t="str">
        <f>J61*34577.66</f>
        <v>0</v>
      </c>
      <c r="L61" s="5"/>
    </row>
    <row r="62" spans="1:12" customHeight="1" ht="105" outlineLevel="4">
      <c r="A62" s="1"/>
      <c r="B62" s="1">
        <v>955836</v>
      </c>
      <c r="C62" s="1" t="s">
        <v>223</v>
      </c>
      <c r="D62" s="1" t="s">
        <v>224</v>
      </c>
      <c r="E62" s="2" t="s">
        <v>225</v>
      </c>
      <c r="F62" s="2" t="s">
        <v>226</v>
      </c>
      <c r="G62" s="2">
        <v>1</v>
      </c>
      <c r="H62" s="2">
        <v>0</v>
      </c>
      <c r="I62" s="1">
        <v>0</v>
      </c>
      <c r="J62" s="3" t="s">
        <v>18</v>
      </c>
      <c r="K62" s="2" t="str">
        <f>J62*44196.65</f>
        <v>0</v>
      </c>
      <c r="L6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8:K28"/>
    <mergeCell ref="A44:K44"/>
    <mergeCell ref="A56:K56"/>
    <mergeCell ref="A5:K5"/>
    <mergeCell ref="A12:K12"/>
    <mergeCell ref="A23:K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2026-08-11T05:53:09+03:00</dcterms:created>
  <dcterms:modified xsi:type="dcterms:W3CDTF">2026-08-11T05:53:09+03:00</dcterms:modified>
  <dc:title>Untitled Spreadsheet</dc:title>
  <dc:description/>
  <dc:subject/>
  <cp:keywords/>
  <cp:category/>
</cp:coreProperties>
</file>