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<sst xmlns="http://schemas.openxmlformats.org/spreadsheetml/2006/main" uniqueCount="896">
  <si>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</si>
  <si>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</si>
  <si>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</si>
  <si>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</si>
  <si>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</si>
  <si>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</si>
  <si>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</si>
  <si>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</si>
  <si>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</si>
  <si>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</si>
  <si>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</si>
  <si>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</si>
  <si>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</si>
  <si>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</si>
  <si>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</si>
  <si>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14.99 руб.</t>
  </si>
  <si>
    <t>шт</t>
  </si>
  <si>
    <t>ALT-110618</t>
  </si>
  <si>
    <t>Кронштейн для труб пластиковый 63 мм (25/250шт)</t>
  </si>
  <si>
    <t>16.48 руб.</t>
  </si>
  <si>
    <t>ALT-110625</t>
  </si>
  <si>
    <t>Кронштейн пластиковый c фиксатором 63 мм (20/160 шт)</t>
  </si>
  <si>
    <t>17.46 руб.</t>
  </si>
  <si>
    <t>&gt;100</t>
  </si>
  <si>
    <t>ALT-110626</t>
  </si>
  <si>
    <t>PPR TEBO Двойная опора 20  (50/500шт)</t>
  </si>
  <si>
    <t>5.99 руб.</t>
  </si>
  <si>
    <t>ALT-110627</t>
  </si>
  <si>
    <t>PPR TEBO Двойная опора 25  (40/400шт)</t>
  </si>
  <si>
    <t>8.13 руб.</t>
  </si>
  <si>
    <t>ALT-110628</t>
  </si>
  <si>
    <t>PPR TEBO Двойная опора 32  (30/300шт)</t>
  </si>
  <si>
    <t>13.27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</si>
  <si>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</si>
  <si>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</si>
  <si>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</si>
  <si>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</si>
  <si>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</si>
  <si>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</si>
  <si>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</si>
  <si>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</si>
  <si>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</si>
  <si>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</si>
  <si>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</si>
  <si>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</si>
  <si>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</si>
  <si>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</si>
  <si>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</si>
  <si>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</si>
  <si>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&gt;1000</t>
  </si>
  <si>
    <t>&gt;5000</t>
  </si>
  <si>
    <t>KRP-130005</t>
  </si>
  <si>
    <t>Кронштейн пластиковый c фиксатором 25 мм (80 шт/упак)</t>
  </si>
  <si>
    <t>6.90 руб.</t>
  </si>
  <si>
    <t>KRP-130006</t>
  </si>
  <si>
    <t>Кронштейн пластиковый c фиксатором 32 мм (50 шт/упак)</t>
  </si>
  <si>
    <t>8.70 руб.</t>
  </si>
  <si>
    <t>KRP-130007</t>
  </si>
  <si>
    <t>Кронштейн пластиковый c фиксатором 40 мм (30 шт/упак)</t>
  </si>
  <si>
    <t>15.00 руб.</t>
  </si>
  <si>
    <t>KRP-130008</t>
  </si>
  <si>
    <t>Кронштейн пластиковый c фиксатором 50 мм (20 шт/упак)</t>
  </si>
  <si>
    <t>19.80 руб.</t>
  </si>
  <si>
    <t>&gt;50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</si>
  <si>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</si>
  <si>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</si>
  <si>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</si>
  <si>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</si>
  <si>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</si>
  <si>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</si>
  <si>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</si>
  <si>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</si>
  <si>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</si>
  <si>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</si>
  <si>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</si>
  <si>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</si>
  <si>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</si>
  <si>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</si>
  <si>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&gt;500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</si>
  <si>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</si>
  <si>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</si>
  <si>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</si>
  <si>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</si>
  <si>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</si>
  <si>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</si>
  <si>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</si>
  <si>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</si>
  <si>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</si>
  <si>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</si>
  <si>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</si>
  <si>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</si>
  <si>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</si>
  <si>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</si>
  <si>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</si>
  <si>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</si>
  <si>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</si>
  <si>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</si>
  <si>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</si>
  <si>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</si>
  <si>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</si>
  <si>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</si>
  <si>
    <t>Крепеж для фаянса</t>
  </si>
  <si>
    <t>KRP-110001</t>
  </si>
  <si>
    <t>F807.12</t>
  </si>
  <si>
    <t>комплект для крепления бачка к унитазу барашек металл (FD-12) (10/200шт в упак)</t>
  </si>
  <si>
    <t>96.73 руб.</t>
  </si>
  <si>
    <t>KRP-110002</t>
  </si>
  <si>
    <t>комплект крепежа КР07 для сиденья унитаза пластик (Уклад)</t>
  </si>
  <si>
    <t>83.13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</si>
  <si>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</si>
  <si>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</si>
  <si>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</si>
  <si>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</si>
  <si>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</si>
  <si>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</si>
  <si>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</si>
  <si>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</si>
  <si>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5.95 руб.</t>
  </si>
  <si>
    <t>KRP-110007</t>
  </si>
  <si>
    <t>крепеж для умывальника</t>
  </si>
  <si>
    <t>71.40 руб.</t>
  </si>
  <si>
    <t>&gt;25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</si>
  <si>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</si>
  <si>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</si>
  <si>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</si>
  <si>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</si>
  <si>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</si>
  <si>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</si>
  <si>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</si>
  <si>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</si>
  <si>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</si>
  <si>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</si>
  <si>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</si>
  <si>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</si>
  <si>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</si>
  <si>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</si>
  <si>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</si>
  <si>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  М6х80 нержавейка МАКСИ (18пр) (80шт)</t>
  </si>
  <si>
    <t>206.00 руб.</t>
  </si>
  <si>
    <t>STL-001051</t>
  </si>
  <si>
    <t>Крепеж бачка к унитазу  М6х70 нержавейка МАКСИ (18пр.) (80шт)</t>
  </si>
  <si>
    <t>190.00 руб.</t>
  </si>
  <si>
    <t>STL-001052</t>
  </si>
  <si>
    <t>Крепеж бачка к унитазу  М6х70 нержавейка СТАНДАРТ (12пр.) (100шт)</t>
  </si>
  <si>
    <t>170.00 руб.</t>
  </si>
  <si>
    <t>STL-001053</t>
  </si>
  <si>
    <t>Крепеж бачка к унитазу  М8х80 нержавейка МАКСИ (18пр) (50шт)</t>
  </si>
  <si>
    <t>350.00 руб.</t>
  </si>
  <si>
    <t>STL-001054</t>
  </si>
  <si>
    <t>Крепеж бачка к унитазу  М8х70 нержавейка МАКСИ (18пр) (50шт)</t>
  </si>
  <si>
    <t>256.00 руб.</t>
  </si>
  <si>
    <t>STL-001055</t>
  </si>
  <si>
    <t>Крепеж бачка к унитазу 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</si>
  <si>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</si>
  <si>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</si>
  <si>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</si>
  <si>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</si>
  <si>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</si>
  <si>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</si>
  <si>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</si>
  <si>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</si>
  <si>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</si>
  <si>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</si>
  <si>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</si>
  <si>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</si>
  <si>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</si>
  <si>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</si>
  <si>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</si>
  <si>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VER-000366</t>
  </si>
  <si>
    <t>VPG105</t>
  </si>
  <si>
    <t>Уголок 90° с гайками 93,5*93,5мм (60/2шт)</t>
  </si>
  <si>
    <t>236.51 руб.</t>
  </si>
  <si>
    <t>VER-000367</t>
  </si>
  <si>
    <t>VPG101</t>
  </si>
  <si>
    <t>Монтажная шпилька, с шайбами быстрого монтажа М8 (120/4шт)</t>
  </si>
  <si>
    <t>92.23 руб.</t>
  </si>
  <si>
    <t>VER-000368</t>
  </si>
  <si>
    <t>VPG100</t>
  </si>
  <si>
    <t>Заглушка для торцов профиля 30*30мм (900/15шт)</t>
  </si>
  <si>
    <t>17.85 руб.</t>
  </si>
  <si>
    <t>VER-000370</t>
  </si>
  <si>
    <t>VPG109</t>
  </si>
  <si>
    <t>Х-образный соединитель с гайками быстрого монтажа (120/4шт)</t>
  </si>
  <si>
    <t>224.61 руб.</t>
  </si>
  <si>
    <t>VER-000371</t>
  </si>
  <si>
    <t>VPG108</t>
  </si>
  <si>
    <t>Т-образный соединитель с гайками быстрого монтажа (48/8шт)</t>
  </si>
  <si>
    <t>205.28 руб.</t>
  </si>
  <si>
    <t>VER-000372</t>
  </si>
  <si>
    <t>VPG104</t>
  </si>
  <si>
    <t>Профиль монтажный- 30*30*2000мм (элемент металлоконструкцми) (6/1шт)</t>
  </si>
  <si>
    <t>2 274.39 руб.</t>
  </si>
  <si>
    <t>VER-000507</t>
  </si>
  <si>
    <t>VPGM106</t>
  </si>
  <si>
    <t>КРОНШТЕЙН Т-ОБРАЗНЫЙ (ЭЛЕМЕНТ МЕТАЛЛОКОНСТРУКЦИИ) С МОНТАЖНЫМИ ГАЙКАМИ (60/2шт)</t>
  </si>
  <si>
    <t>324.28 руб.</t>
  </si>
  <si>
    <t>VER-000508</t>
  </si>
  <si>
    <t>VPGM112</t>
  </si>
  <si>
    <t>КРОНШТЕЙН Т-ОБРАЗНЫЙ (ЭЛЕМЕНТ МЕТАЛЛОКОНСТРУКЦИИ) (30/2шт)</t>
  </si>
  <si>
    <t>514.68 руб.</t>
  </si>
  <si>
    <t>VER-000509</t>
  </si>
  <si>
    <t>VPGM113</t>
  </si>
  <si>
    <t>КРОНШТЕЙН Т-ОБРАЗНЫЙ (ЭЛЕМЕНТ МЕТАЛЛОКОНСТРУКЦИИ) (24/2шт)</t>
  </si>
  <si>
    <t>730.36 руб.</t>
  </si>
  <si>
    <t>VER-000628</t>
  </si>
  <si>
    <t>VPGM111</t>
  </si>
  <si>
    <t>Кронштейн т-образный (элемент металлоконструкции) (48/2шт)</t>
  </si>
  <si>
    <t>550.38 руб.</t>
  </si>
  <si>
    <t>VER-000934</t>
  </si>
  <si>
    <t>VPGM107</t>
  </si>
  <si>
    <t>Кронштейн т-образный (элемент металлоконструкции) 30x30x2мм-400мм (30/2шт)</t>
  </si>
  <si>
    <t>953.49 руб.</t>
  </si>
  <si>
    <t>VER-001399</t>
  </si>
  <si>
    <t>VR1150</t>
  </si>
  <si>
    <t>Заглушка для торцов профиля 30мм x 20мм (960/45шт)</t>
  </si>
  <si>
    <t>16.36 руб.</t>
  </si>
  <si>
    <t>VER-001400</t>
  </si>
  <si>
    <t>VPG110</t>
  </si>
  <si>
    <t>Профиль монтажный 30мм x 20мм x 2000мм (6/1шт)</t>
  </si>
  <si>
    <t>1 807.31 руб.</t>
  </si>
  <si>
    <t>VER-001497</t>
  </si>
  <si>
    <t>VGK03</t>
  </si>
  <si>
    <t>Хомут трубный 1/2" (400/4шт)</t>
  </si>
  <si>
    <t>23.80 руб.</t>
  </si>
  <si>
    <t>VER-001498</t>
  </si>
  <si>
    <t>VGK04</t>
  </si>
  <si>
    <t>Хомут трубный 3/4" (320/4шт)</t>
  </si>
  <si>
    <t>25.29 руб.</t>
  </si>
  <si>
    <t>VER-001499</t>
  </si>
  <si>
    <t>VGK05</t>
  </si>
  <si>
    <t>Хомут трубный 1" (240/4шт)</t>
  </si>
  <si>
    <t>29.75 руб.</t>
  </si>
  <si>
    <t>VER-001528</t>
  </si>
  <si>
    <t>VPG102</t>
  </si>
  <si>
    <t>Монтажная гайка M8 (1000/25шт)</t>
  </si>
  <si>
    <t>58.01 руб.</t>
  </si>
  <si>
    <t>Шпильки и штанги резьбовые</t>
  </si>
  <si>
    <t>KRP-310069</t>
  </si>
  <si>
    <t>ШР10-1000</t>
  </si>
  <si>
    <t>шпилька резьбовая М 10-1000мм</t>
  </si>
  <si>
    <t>118.80 руб.</t>
  </si>
  <si>
    <t>KRP-310070</t>
  </si>
  <si>
    <t>ШР10-2000</t>
  </si>
  <si>
    <t>шпилька резьбовая М 10-2000мм</t>
  </si>
  <si>
    <t>191.40 руб.</t>
  </si>
  <si>
    <t>KRP-310083</t>
  </si>
  <si>
    <t>ШР8-1000</t>
  </si>
  <si>
    <t>шпилька резьбовая М8-1000мм</t>
  </si>
  <si>
    <t>79.20 руб.</t>
  </si>
  <si>
    <t>KRP-310084</t>
  </si>
  <si>
    <t>ШР8-2000</t>
  </si>
  <si>
    <t>шпилька резьбовая М 8-2000мм (1/25шт)</t>
  </si>
  <si>
    <t>158.40 руб.</t>
  </si>
  <si>
    <t>KRP-310088</t>
  </si>
  <si>
    <t>Ш8-100</t>
  </si>
  <si>
    <t>шпилька шуруп М8*100мм (100/900шт.)</t>
  </si>
  <si>
    <t>12.89 руб.</t>
  </si>
  <si>
    <t>KRP-310089</t>
  </si>
  <si>
    <t>Ш8-120</t>
  </si>
  <si>
    <t>шпилька шуруп М8*120мм (50/800шт)</t>
  </si>
  <si>
    <t>13.09 руб.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</si>
  <si>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</si>
  <si>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</si>
  <si>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</si>
  <si>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</si>
  <si>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</si>
  <si>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</si>
  <si>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</si>
  <si>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</si>
  <si>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</si>
  <si>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</si>
  <si>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</si>
  <si>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</si>
  <si>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</si>
  <si>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</si>
  <si>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</si>
  <si>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</si>
  <si>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</si>
  <si>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</si>
  <si>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</si>
  <si>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</si>
  <si>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</si>
  <si>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</si>
  <si>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</si>
  <si>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</si>
  <si>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</si>
  <si>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</si>
  <si>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</si>
  <si>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</si>
  <si>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</si>
  <si>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</si>
  <si>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</si>
  <si>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</si>
  <si>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</si>
  <si>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</si>
  <si>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</si>
  <si>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</si>
  <si>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</si>
  <si>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</si>
  <si>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</si>
  <si>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</si>
  <si>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</si>
  <si>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HMT-100102</t>
  </si>
  <si>
    <t>007040101</t>
  </si>
  <si>
    <t>КОМПЛЕКТ HUMALT 1/2" (20-24мм) М8 (Хомут метал. с резин. упл. + шпилька 80мм + дюбель) (160шт)</t>
  </si>
  <si>
    <t>31.75 руб.</t>
  </si>
  <si>
    <t>HMT-100103</t>
  </si>
  <si>
    <t>007040102</t>
  </si>
  <si>
    <t>КОМПЛЕКТ HUMALT 3/4" (25-28мм) М8 (Хомут метал. с резин. упл. + шпилька 80мм + дюбель) (150шт)</t>
  </si>
  <si>
    <t>33.65 руб.</t>
  </si>
  <si>
    <t>HMT-100104</t>
  </si>
  <si>
    <t>007040103</t>
  </si>
  <si>
    <t>КОМПЛЕКТ HUMALT 1" (32-35мм) М8 (Хомут метал. с резин. упл. + шпилька 80мм + дюбель) (140шт)</t>
  </si>
  <si>
    <t>35.31 руб.</t>
  </si>
  <si>
    <t>HMT-100105</t>
  </si>
  <si>
    <t>007040104</t>
  </si>
  <si>
    <t>КОМПЛЕКТ HUMALT 11/4" (39-46мм) М8 (Хомут метал. с резин. упл. + шпилька 80мм + дюбель) (110шт)</t>
  </si>
  <si>
    <t>38.13 руб.</t>
  </si>
  <si>
    <t>HMT-100106</t>
  </si>
  <si>
    <t>007040105</t>
  </si>
  <si>
    <t>КОМПЛЕКТ HUMALT 11/2" (48-53мм) М8 (Хомут метал. с резин. упл. + шпилька 80мм + дюбель) (100шт)</t>
  </si>
  <si>
    <t>39.92 руб.</t>
  </si>
  <si>
    <t>HMT-100107</t>
  </si>
  <si>
    <t>007040106</t>
  </si>
  <si>
    <t>КОМПЛЕКТ HUMALT 2" (59-66мм) М8 (Хомут метал. с резин. упл. + шпилька 80мм + дюбель) (80шт)</t>
  </si>
  <si>
    <t>43.89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</si>
  <si>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</si>
  <si>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</si>
  <si>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</si>
  <si>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58.04 руб.</t>
  </si>
  <si>
    <t>HMT-100109</t>
  </si>
  <si>
    <t>007040108</t>
  </si>
  <si>
    <t>КОМПЛЕКТ HUMALT 3" (87-94мм) М10 (Хомут метал. с резин. упл. + шпилька 80мм + дюбель) (80шт)</t>
  </si>
  <si>
    <t>71.13 руб.</t>
  </si>
  <si>
    <t>HMT-100110</t>
  </si>
  <si>
    <t>007040109</t>
  </si>
  <si>
    <t>КОМПЛЕКТ HUMALT 4" (108-116мм) М10 (Хомут метал. с резин. упл. + шпилька 80мм + дюбель) (60шт)</t>
  </si>
  <si>
    <t>81.42 руб.</t>
  </si>
  <si>
    <t>HMT-100112</t>
  </si>
  <si>
    <t>007040315</t>
  </si>
  <si>
    <t>КОМПЛЕКТ HUMALT 6" (156-166мм) М10 (Хомут метал. с резин. упл. + шпилька 80мм + дюбель) (40шт)</t>
  </si>
  <si>
    <t>114.86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</si>
  <si>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</si>
  <si>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</si>
  <si>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</si>
  <si>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</si>
  <si>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</si>
  <si>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</si>
  <si>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</si>
  <si>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</si>
  <si>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</si>
  <si>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</si>
  <si>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</si>
  <si>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</si>
  <si>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Крепеж, пластины для водорозеток</t>
  </si>
  <si>
    <t>VER-001157</t>
  </si>
  <si>
    <t>VP20</t>
  </si>
  <si>
    <t>Шина сантехническая (2 м) (10шт)</t>
  </si>
  <si>
    <t>630.70 руб.</t>
  </si>
  <si>
    <t>VER-001158</t>
  </si>
  <si>
    <t>VP21</t>
  </si>
  <si>
    <t>Монтажная шина для водорозеток (2.025 м) (10шт)</t>
  </si>
  <si>
    <t>578.64 руб.</t>
  </si>
  <si>
    <t>VER-001159</t>
  </si>
  <si>
    <t>VP22</t>
  </si>
  <si>
    <t>Кронштейн планка для пары водорозеток 75/150 с амортизаторами (60шт)</t>
  </si>
  <si>
    <t>220.15 руб.</t>
  </si>
  <si>
    <t>VER-001160</t>
  </si>
  <si>
    <t>VP23</t>
  </si>
  <si>
    <t>Планка плоская для пары водорозеток 75/150 с амортизаторами (100шт)</t>
  </si>
  <si>
    <t>162.14 руб.</t>
  </si>
  <si>
    <t>VER-001161</t>
  </si>
  <si>
    <t>VP24</t>
  </si>
  <si>
    <t>Кронштейн для крепления водорозеток тип Z30 (150шт)</t>
  </si>
  <si>
    <t>111.56 руб.</t>
  </si>
  <si>
    <t>VLC-901069</t>
  </si>
  <si>
    <t>VT.PM0.006</t>
  </si>
  <si>
    <t>Пластина монтажная (с винтами - 6 шт.)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</si>
  <si>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</si>
  <si>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</si>
  <si>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</si>
  <si>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</si>
  <si>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</si>
  <si>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</si>
  <si>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</si>
  <si>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</si>
  <si>
    <t>Крепежная система WALLBOX</t>
  </si>
  <si>
    <t>VLC-900976</t>
  </si>
  <si>
    <t>WB90003</t>
  </si>
  <si>
    <t>Профиль монтажный алюминиевый WALLBOX в штангах 3м</t>
  </si>
  <si>
    <t>990.00 руб.</t>
  </si>
  <si>
    <t>VLC-900977</t>
  </si>
  <si>
    <t>WB90102</t>
  </si>
  <si>
    <t>Соединение угловое WALLBOX</t>
  </si>
  <si>
    <t>217.00 руб.</t>
  </si>
  <si>
    <t>VLC-900978</t>
  </si>
  <si>
    <t>WB98807</t>
  </si>
  <si>
    <t>Ключ шестигранный</t>
  </si>
  <si>
    <t>999.00 руб.</t>
  </si>
  <si>
    <t>VLC-900979</t>
  </si>
  <si>
    <t>WB90302</t>
  </si>
  <si>
    <t>Крепление одинарное WALLBOX</t>
  </si>
  <si>
    <t>704.00 руб.</t>
  </si>
  <si>
    <t>VLC-900980</t>
  </si>
  <si>
    <t>WB90311</t>
  </si>
  <si>
    <t>Крепление двойное WALLBOX</t>
  </si>
  <si>
    <t>1 152.00 руб.</t>
  </si>
  <si>
    <t>VLC-900981</t>
  </si>
  <si>
    <t>WB90313</t>
  </si>
  <si>
    <t>Крепление двойное, удлиненное WALLBOX</t>
  </si>
  <si>
    <t>1 288.00 руб.</t>
  </si>
  <si>
    <t>VLC-900982</t>
  </si>
  <si>
    <t>WB90182</t>
  </si>
  <si>
    <t>Соединение универсальное WALLBOX</t>
  </si>
  <si>
    <t>623.00 руб.</t>
  </si>
  <si>
    <t>VLC-900983</t>
  </si>
  <si>
    <t>WB90103</t>
  </si>
  <si>
    <t>Установочный элемент, базовый WALLBOX</t>
  </si>
  <si>
    <t>173.00 руб.</t>
  </si>
  <si>
    <t>VLC-900984</t>
  </si>
  <si>
    <t>WB90317</t>
  </si>
  <si>
    <t>Опора для отдельно стоящей перегородки WALLBOX</t>
  </si>
  <si>
    <t>3 857.00 руб.</t>
  </si>
  <si>
    <t>VLC-900985</t>
  </si>
  <si>
    <t>WB90204</t>
  </si>
  <si>
    <t>Монтажная пластина для сантехнической арматуры</t>
  </si>
  <si>
    <t>3 392.00 руб.</t>
  </si>
  <si>
    <t>VLC-900986</t>
  </si>
  <si>
    <t>WB93803</t>
  </si>
  <si>
    <t>Комплект крепления модуля инсталляции в углу</t>
  </si>
  <si>
    <t>3 271.00 руб.</t>
  </si>
  <si>
    <t>VLC-900987</t>
  </si>
  <si>
    <t>WB90219</t>
  </si>
  <si>
    <t>Звукоизоляция крепежных элементов</t>
  </si>
  <si>
    <t>VLC-900988</t>
  </si>
  <si>
    <t>WB90425</t>
  </si>
  <si>
    <t>Монтажная фанера, малая 200х200</t>
  </si>
  <si>
    <t>1 980.00 руб.</t>
  </si>
  <si>
    <t>VLC-900989</t>
  </si>
  <si>
    <t>WB90580</t>
  </si>
  <si>
    <t>Монтажная фанера, большая 580х200</t>
  </si>
  <si>
    <t>3 960.00 руб.</t>
  </si>
  <si>
    <t>VLC-900990</t>
  </si>
  <si>
    <t>WB90401</t>
  </si>
  <si>
    <t>Установочный элемент, с резьбой М8</t>
  </si>
  <si>
    <t>483.00 руб.</t>
  </si>
  <si>
    <t>VLC-900991</t>
  </si>
  <si>
    <t>WB90123</t>
  </si>
  <si>
    <t>Установочный элемент на скользящей опоре, резьба М8</t>
  </si>
  <si>
    <t>985.00 руб.</t>
  </si>
  <si>
    <t>VLC-900992</t>
  </si>
  <si>
    <t>WB90999</t>
  </si>
  <si>
    <t>Кронштейны установки модуля инсталляции в профиль (комплект 6 шт.)</t>
  </si>
  <si>
    <t>950.00 руб.</t>
  </si>
  <si>
    <t>VLC-900993</t>
  </si>
  <si>
    <t>WB90109</t>
  </si>
  <si>
    <t>Торцевое соединение профиля, удлинитель</t>
  </si>
  <si>
    <t>388.00 руб.</t>
  </si>
  <si>
    <t>VLC-900994</t>
  </si>
  <si>
    <t>WB90444</t>
  </si>
  <si>
    <t>Резьбовые заклепки скрытого монтажа М8</t>
  </si>
  <si>
    <t>9.00 руб.</t>
  </si>
  <si>
    <t>VLC-900995</t>
  </si>
  <si>
    <t>WB98128</t>
  </si>
  <si>
    <t>Заглушка профиля торцевая</t>
  </si>
  <si>
    <t>98.00 руб.</t>
  </si>
  <si>
    <t>VLC-900996</t>
  </si>
  <si>
    <t>WB90200</t>
  </si>
  <si>
    <t>Комплект стальных петель для профиля WALLBOX</t>
  </si>
  <si>
    <t>18 999.00 руб.</t>
  </si>
  <si>
    <t>VLC-900997</t>
  </si>
  <si>
    <t>WB91400</t>
  </si>
  <si>
    <t>Опора шарнирная с регулировкой высоты WALLBOX</t>
  </si>
  <si>
    <t>974.00 руб.</t>
  </si>
  <si>
    <t>Хомуты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</si>
  <si>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</si>
  <si>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</si>
  <si>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</si>
  <si>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</si>
  <si>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KRP-240002</t>
  </si>
  <si>
    <t>VER 16-27C</t>
  </si>
  <si>
    <t>Хомут червячный с пластиковой ручкой 16-27мм (100/1200шт)</t>
  </si>
  <si>
    <t>KRP-240003</t>
  </si>
  <si>
    <t>VER 20-32C</t>
  </si>
  <si>
    <t>Хомут червячный с пластиковой ручкой 20-32мм  (1200шт)</t>
  </si>
  <si>
    <t>19.34 руб.</t>
  </si>
  <si>
    <t>Хомуты червячные</t>
  </si>
  <si>
    <t>KRP-250001</t>
  </si>
  <si>
    <t>VER 8-12</t>
  </si>
  <si>
    <t>Хомут червячный 8-12мм  (100/1800шт)</t>
  </si>
  <si>
    <t>10.41 руб.</t>
  </si>
  <si>
    <t>KRP-250002</t>
  </si>
  <si>
    <t>VER 10-16</t>
  </si>
  <si>
    <t>Хомут червячный 10-16мм  (100/1800шт)</t>
  </si>
  <si>
    <t>11.90 руб.</t>
  </si>
  <si>
    <t>KRP-250003</t>
  </si>
  <si>
    <t>VER 12-20</t>
  </si>
  <si>
    <t>Хомут червячный 12-20мм  (100/1200шт)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</si>
  <si>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</si>
  <si>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</si>
  <si>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</si>
  <si>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</si>
  <si>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</si>
  <si>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</si>
  <si>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13.39 руб.</t>
  </si>
  <si>
    <t>KRP-250006</t>
  </si>
  <si>
    <t>VER 25-40</t>
  </si>
  <si>
    <t>Хомут червячный 25-40мм  (800шт)</t>
  </si>
  <si>
    <t>KRP-250007</t>
  </si>
  <si>
    <t>VER 30-45</t>
  </si>
  <si>
    <t>Хомут червячный 30-45мм  (600шт)</t>
  </si>
  <si>
    <t>14.88 руб.</t>
  </si>
  <si>
    <t>KRP-250008</t>
  </si>
  <si>
    <t>VER 32-50</t>
  </si>
  <si>
    <t>Хомут червячный 32-50мм  (800шт)</t>
  </si>
  <si>
    <t>KRP-250009</t>
  </si>
  <si>
    <t>VER 40-60</t>
  </si>
  <si>
    <t>Хомут червячный 40-60мм  (400шт)</t>
  </si>
  <si>
    <t>KRP-250010</t>
  </si>
  <si>
    <t>VER 50-70</t>
  </si>
  <si>
    <t>Хомут червячный 50-70мм  (400шт)</t>
  </si>
  <si>
    <t>KRP-250011</t>
  </si>
  <si>
    <t>VER 60-80</t>
  </si>
  <si>
    <t>Хомут червячный 60-80мм  (400шт)</t>
  </si>
  <si>
    <t>KRP-250012</t>
  </si>
  <si>
    <t>VER 70-90</t>
  </si>
  <si>
    <t>Хомут червячный 70-90мм  (200шт)</t>
  </si>
  <si>
    <t>20.83 руб.</t>
  </si>
  <si>
    <t>KRP-250013</t>
  </si>
  <si>
    <t>VER 80-100</t>
  </si>
  <si>
    <t>Хомут червячный 80-100мм  (200шт)</t>
  </si>
  <si>
    <t>22.31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</si>
  <si>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</si>
  <si>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</si>
  <si>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</si>
  <si>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</si>
  <si>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</si>
  <si>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</si>
  <si>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26.78 руб.</t>
  </si>
  <si>
    <t>KRP-250016</t>
  </si>
  <si>
    <t>VER 110-130</t>
  </si>
  <si>
    <t>Хомут червячный 110-130мм  (200шт)</t>
  </si>
  <si>
    <t>28.26 руб.</t>
  </si>
  <si>
    <t>KRP-250017</t>
  </si>
  <si>
    <t>VER 120-140</t>
  </si>
  <si>
    <t>Хомут червячный 120-140мм  (200шт)</t>
  </si>
  <si>
    <t>31.24 руб.</t>
  </si>
  <si>
    <t>KRP-250018</t>
  </si>
  <si>
    <t>VER 130-150</t>
  </si>
  <si>
    <t>Хомут червячный 130-150мм  (100шт)</t>
  </si>
  <si>
    <t>32.73 руб.</t>
  </si>
  <si>
    <t>KRP-250019</t>
  </si>
  <si>
    <t>VER 140-160</t>
  </si>
  <si>
    <t>Хомут червячный 140-160мм  (100шт)</t>
  </si>
  <si>
    <t>34.21 руб.</t>
  </si>
  <si>
    <t>Хомуты силовые</t>
  </si>
  <si>
    <t>KRP-260001</t>
  </si>
  <si>
    <t>VER 17-19</t>
  </si>
  <si>
    <t>Хомуты силовой 17-19  (250шт)</t>
  </si>
  <si>
    <t>KRP-260002</t>
  </si>
  <si>
    <t>VER 20-22</t>
  </si>
  <si>
    <t>Хомуты силовой 20-22  (250шт)</t>
  </si>
  <si>
    <t>KRP-260003</t>
  </si>
  <si>
    <t>VER 23-25</t>
  </si>
  <si>
    <t>Хомуты силовой 23-25  (250шт)</t>
  </si>
  <si>
    <t>KRP-260004</t>
  </si>
  <si>
    <t>VER 26-28</t>
  </si>
  <si>
    <t>Хомуты силовой 26-28  (250шт)</t>
  </si>
  <si>
    <t>KRP-260005</t>
  </si>
  <si>
    <t>VER 29-31</t>
  </si>
  <si>
    <t>Хомуты силовой 29-31  (250шт)</t>
  </si>
  <si>
    <t>38.68 руб.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</si>
  <si>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</si>
  <si>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</si>
  <si>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</si>
  <si>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</si>
  <si>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</si>
  <si>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</si>
  <si>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40.16 руб.</t>
  </si>
  <si>
    <t>KRP-260008</t>
  </si>
  <si>
    <t>VER 40-43</t>
  </si>
  <si>
    <t>Хомуты силовой 40-43  (250шт)</t>
  </si>
  <si>
    <t>41.65 руб.</t>
  </si>
  <si>
    <t>KRP-260009</t>
  </si>
  <si>
    <t>VER 43-46</t>
  </si>
  <si>
    <t>Хомуты силовой 43-46  (250шт)</t>
  </si>
  <si>
    <t>50.58 руб.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</si>
  <si>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</si>
  <si>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</si>
  <si>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</si>
  <si>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</si>
  <si>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</si>
  <si>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</si>
  <si>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52.06 руб.</t>
  </si>
  <si>
    <t>KRP-260012</t>
  </si>
  <si>
    <t>VER 52-55</t>
  </si>
  <si>
    <t>Хомуты силовой 52-55  (250шт)</t>
  </si>
  <si>
    <t>53.55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</si>
  <si>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</si>
  <si>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</si>
  <si>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</si>
  <si>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</si>
  <si>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</si>
  <si>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</si>
  <si>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56.53 руб.</t>
  </si>
  <si>
    <t>KRP-260015</t>
  </si>
  <si>
    <t>VER 64-67</t>
  </si>
  <si>
    <t>Хомуты силовой 64-67  (250шт)</t>
  </si>
  <si>
    <t>KRP-260016</t>
  </si>
  <si>
    <t>VER 68-73</t>
  </si>
  <si>
    <t>Хомуты силовой 68-73  (250шт)</t>
  </si>
  <si>
    <t>83.30 руб.</t>
  </si>
  <si>
    <t>KRP-260017</t>
  </si>
  <si>
    <t>VER 74-79</t>
  </si>
  <si>
    <t>Хомуты силовой 74-79  (250шт)</t>
  </si>
  <si>
    <t>84.79 руб.</t>
  </si>
  <si>
    <t>KRP-260018</t>
  </si>
  <si>
    <t>VER 80-85</t>
  </si>
  <si>
    <t>Хомуты силовой 80-85  (250шт)</t>
  </si>
  <si>
    <t>86.28 руб.</t>
  </si>
  <si>
    <t>KRP-260019</t>
  </si>
  <si>
    <t>VER 86-91</t>
  </si>
  <si>
    <t>Хомуты силовой 86-91  (250шт)</t>
  </si>
  <si>
    <t>89.25 руб.</t>
  </si>
  <si>
    <t>KRP-260020</t>
  </si>
  <si>
    <t>VER 92-97</t>
  </si>
  <si>
    <t>Хомуты силовой 92-97  (250шт)</t>
  </si>
  <si>
    <t>KRP-260021</t>
  </si>
  <si>
    <t>VER 98-103</t>
  </si>
  <si>
    <t>Хомуты силовой 98-103  (250шт)</t>
  </si>
  <si>
    <t>95.20 руб.</t>
  </si>
  <si>
    <t>KRP-260022</t>
  </si>
  <si>
    <t>VER 104-112</t>
  </si>
  <si>
    <t>Хомуты силовой 104-112  (250шт)</t>
  </si>
  <si>
    <t>98.18 руб.</t>
  </si>
  <si>
    <t>KRP-260023</t>
  </si>
  <si>
    <t>VER 113-121</t>
  </si>
  <si>
    <t>Хомуты силовой 113-121  (250шт)</t>
  </si>
  <si>
    <t>101.15 руб.</t>
  </si>
  <si>
    <t>KRP-260024</t>
  </si>
  <si>
    <t>VER 122-130</t>
  </si>
  <si>
    <t>Хомуты силовой 122-130  (250шт)</t>
  </si>
  <si>
    <t>110.08 руб.</t>
  </si>
  <si>
    <t>KRP-260025</t>
  </si>
  <si>
    <t>VER 131-139</t>
  </si>
  <si>
    <t>Хомуты силовой 131-139  (250шт)</t>
  </si>
  <si>
    <t>141.31 руб.</t>
  </si>
  <si>
    <t>KRP-260026</t>
  </si>
  <si>
    <t>VER 140-148</t>
  </si>
  <si>
    <t>Хомуты силовой 140-148  (250шт)</t>
  </si>
  <si>
    <t>153.21 руб.</t>
  </si>
  <si>
    <t>KRP-260027</t>
  </si>
  <si>
    <t>VER 149-161</t>
  </si>
  <si>
    <t>Хомуты силовой 149-161  (250шт)</t>
  </si>
  <si>
    <t>154.70 руб.</t>
  </si>
  <si>
    <t>KRP-260028</t>
  </si>
  <si>
    <t>VER 162-174</t>
  </si>
  <si>
    <t>Хомуты силовой 162-174  (250шт)</t>
  </si>
  <si>
    <t>169.58 руб.</t>
  </si>
  <si>
    <t>KRP-260029</t>
  </si>
  <si>
    <t>VER 175-187</t>
  </si>
  <si>
    <t>Хомуты силовой 175-187  (250шт)</t>
  </si>
  <si>
    <t>177.01 руб.</t>
  </si>
  <si>
    <t>KRP-260030</t>
  </si>
  <si>
    <t>VER 188-200</t>
  </si>
  <si>
    <t>Хомуты силовой 188-200  (250шт)</t>
  </si>
  <si>
    <t>184.45 руб.</t>
  </si>
  <si>
    <t>KRP-260031</t>
  </si>
  <si>
    <t>VER 201-213</t>
  </si>
  <si>
    <t>Хомуты силовой 201-213  (250шт)</t>
  </si>
  <si>
    <t>191.89 руб.</t>
  </si>
  <si>
    <t>KRP-260032</t>
  </si>
  <si>
    <t>VER 214-226</t>
  </si>
  <si>
    <t>Хомуты силовой 214-226  (250шт)</t>
  </si>
  <si>
    <t>199.33 руб.</t>
  </si>
  <si>
    <t>KRP-260033</t>
  </si>
  <si>
    <t>VER 227-239</t>
  </si>
  <si>
    <t>Хомуты силовой 227-239  (250шт)</t>
  </si>
  <si>
    <t>208.25 руб.</t>
  </si>
  <si>
    <t>KRP-260034</t>
  </si>
  <si>
    <t>VER 240-252</t>
  </si>
  <si>
    <t>Хомуты силовой 240-252  (250шт)</t>
  </si>
  <si>
    <t>209.74 руб.</t>
  </si>
  <si>
    <t>Хомуты-стяжки нейлоновые</t>
  </si>
  <si>
    <t>УТ000001742</t>
  </si>
  <si>
    <t>Хомут стяжка нейлоновый 3,0*100 (упаковка 100шт)</t>
  </si>
  <si>
    <t>38.50 руб.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</si>
  <si>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</si>
  <si>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</si>
  <si>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</si>
  <si>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</si>
  <si>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</si>
  <si>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</si>
  <si>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</si>
  <si>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</si>
  <si>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</si>
  <si>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</si>
  <si>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</si>
  <si>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</si>
  <si>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</si>
  <si>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</si>
  <si>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</si>
  <si>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</si>
  <si>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</si>
  <si>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</si>
  <si>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</si>
  <si>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</si>
  <si>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</si>
  <si>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</si>
  <si>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</si>
  <si>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</si>
  <si>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</si>
  <si>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</si>
  <si>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</si>
  <si>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</si>
  <si>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</si>
  <si>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</si>
  <si>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</si>
  <si>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</si>
  <si>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</si>
  <si>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KRP-210002</t>
  </si>
  <si>
    <t>хомут ремонт. КРАБ оцинк.Ду20 (26-30) 3/4"</t>
  </si>
  <si>
    <t>272.00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</si>
  <si>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</si>
  <si>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</si>
  <si>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</si>
  <si>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</si>
  <si>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</si>
  <si>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</si>
  <si>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</si>
  <si>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</si>
  <si>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</si>
  <si>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</si>
  <si>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</si>
  <si>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</si>
  <si>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</si>
  <si>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</si>
  <si>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</si>
  <si>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</si>
  <si>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</si>
  <si>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</si>
  <si>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</si>
  <si>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</si>
  <si>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</si>
  <si>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SST-100130</t>
  </si>
  <si>
    <t>1.8.1.</t>
  </si>
  <si>
    <t>Хомут ремонтный 1/2"</t>
  </si>
  <si>
    <t>65.92 руб.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</si>
  <si>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</si>
  <si>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</si>
  <si>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</si>
  <si>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</si>
  <si>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</si>
  <si>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</si>
  <si>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</si>
  <si>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</si>
  <si>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</si>
  <si>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</si>
  <si>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</si>
  <si>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</si>
  <si>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</si>
  <si>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</si>
  <si>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</si>
  <si>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99.96 руб.</t>
  </si>
  <si>
    <t>SST-100135</t>
  </si>
  <si>
    <t>1.8.6.</t>
  </si>
  <si>
    <t>Хомут ремонтный 2"</t>
  </si>
  <si>
    <t>112.70 руб.</t>
  </si>
  <si>
    <t>Хомуты червячные из нержавеющей стали</t>
  </si>
  <si>
    <t>KRP-410001</t>
  </si>
  <si>
    <t>Хомут червячный из НЕРЖ стали 8-12мм  (100/1800шт)</t>
  </si>
  <si>
    <t>17.16 руб.</t>
  </si>
  <si>
    <t>KRP-410002</t>
  </si>
  <si>
    <t>Хомут червячный из НЕРЖ стали 10-16мм  (100/1800шт)</t>
  </si>
  <si>
    <t>KRP-410003</t>
  </si>
  <si>
    <t>Хомут червячный из НЕРЖ стали 12-20мм  (100/1200шт)</t>
  </si>
  <si>
    <t>KRP-410004</t>
  </si>
  <si>
    <t>Хомут червячный из НЕРЖ стали 16-25мм  (100/1200шт)</t>
  </si>
  <si>
    <t>18.33 руб.</t>
  </si>
  <si>
    <t>KRP-410005</t>
  </si>
  <si>
    <t>Хомут червячный из НЕРЖ стали 20-32мм  (100/1200шт)</t>
  </si>
  <si>
    <t>21.83 руб.</t>
  </si>
  <si>
    <t>KRP-410006</t>
  </si>
  <si>
    <t>Хомут червячный из НЕРЖ стали 25-40мм  (800шт)</t>
  </si>
  <si>
    <t>23.55 руб.</t>
  </si>
  <si>
    <t>KRP-410007</t>
  </si>
  <si>
    <t>Хомут червячный из НЕРЖ стали 30-45мм  (600шт)</t>
  </si>
  <si>
    <t>25.02 руб.</t>
  </si>
  <si>
    <t>KRP-410008</t>
  </si>
  <si>
    <t>Хомут червячный из НЕРЖ стали 32-50мм  (800шт)</t>
  </si>
  <si>
    <t>25.90 руб.</t>
  </si>
  <si>
    <t>KRP-410009</t>
  </si>
  <si>
    <t>Хомут червячный из НЕРЖ стали 40-60мм  (400шт)</t>
  </si>
  <si>
    <t>26.20 руб.</t>
  </si>
  <si>
    <t>KRP-410010</t>
  </si>
  <si>
    <t>Хомут червячный из НЕРЖ стали 50-70мм  (400шт)</t>
  </si>
  <si>
    <t>27.05 руб.</t>
  </si>
  <si>
    <t>KRP-410011</t>
  </si>
  <si>
    <t>Хомут червячный из НЕРЖ стали 60-80мм  (400шт)</t>
  </si>
  <si>
    <t>30.54 руб.</t>
  </si>
  <si>
    <t>KRP-410012</t>
  </si>
  <si>
    <t>Хомут червячный из НЕРЖ стали 70-90мм  (200шт)</t>
  </si>
  <si>
    <t>32.59 руб.</t>
  </si>
  <si>
    <t>KRP-410013</t>
  </si>
  <si>
    <t>Хомут червячный из НЕРЖ стали 80-100мм  (200шт)</t>
  </si>
  <si>
    <t>34.04 руб.</t>
  </si>
  <si>
    <t>KRP-410014</t>
  </si>
  <si>
    <t>Хомут червячный из НЕРЖ стали 90-110мм  (200шт)</t>
  </si>
  <si>
    <t>35.79 руб.</t>
  </si>
  <si>
    <t>KRP-410015</t>
  </si>
  <si>
    <t>Хомут червячный из НЕРЖ стали 100-120мм  (200шт)</t>
  </si>
  <si>
    <t>KRP-410016</t>
  </si>
  <si>
    <t>Хомут червячный из НЕРЖ стали 110-130мм  (200шт)</t>
  </si>
  <si>
    <t>KRP-410017</t>
  </si>
  <si>
    <t>Хомут червячный из НЕРЖ стали 120-140мм  (200шт)</t>
  </si>
  <si>
    <t>KRP-410018</t>
  </si>
  <si>
    <t>Хомут червячный из НЕРЖ стали 130-150мм  (100шт)</t>
  </si>
  <si>
    <t>KRP-410019</t>
  </si>
  <si>
    <t>Хомут червячный из НЕРЖ стали 140-160мм  (100шт)</t>
  </si>
  <si>
    <t>KRP-420001</t>
  </si>
  <si>
    <t>Хомут червячный из НЕРЖ стали 8-12мм с барашком (100/1800шт)</t>
  </si>
  <si>
    <t>19.78 руб.</t>
  </si>
  <si>
    <t>KRP-420002</t>
  </si>
  <si>
    <t>Хомут червячный из НЕРЖ стали 10-16мм с барашком   (100/1800шт)</t>
  </si>
  <si>
    <t>KRP-420003</t>
  </si>
  <si>
    <t>Хомут червячный из НЕРЖ стали 12-20мм с барашком   (100/1200шт)</t>
  </si>
  <si>
    <t>20.38 руб.</t>
  </si>
  <si>
    <t>KRP-420004</t>
  </si>
  <si>
    <t>Хомут червячный из НЕРЖ стали 16-25мм с барашком   (100/1200шт)</t>
  </si>
  <si>
    <t>23.28 руб.</t>
  </si>
  <si>
    <t>KRP-420005</t>
  </si>
  <si>
    <t>Хомут червячный из НЕРЖ стали 20-32мм с барашком   (100/1200шт)</t>
  </si>
  <si>
    <t>29.10 руб.</t>
  </si>
  <si>
    <t>KRP-420006</t>
  </si>
  <si>
    <t>Хомут червячный из НЕРЖ стали 25-40мм с барашком   (800шт)</t>
  </si>
  <si>
    <t>31.14 руб.</t>
  </si>
  <si>
    <t>KRP-420007</t>
  </si>
  <si>
    <t>Хомут червячный из НЕРЖ стали 30-45мм с барашком   (600шт)</t>
  </si>
  <si>
    <t>27.92 руб.</t>
  </si>
  <si>
    <t>KRP-420008</t>
  </si>
  <si>
    <t>Хомут червячный из НЕРЖ стали 32-50мм с барашком   (800шт)</t>
  </si>
  <si>
    <t>28.80 руб.</t>
  </si>
  <si>
    <t>Плинтус для скрытой прокладки труб</t>
  </si>
  <si>
    <t>KRP-130101</t>
  </si>
  <si>
    <t>Плинтус ПВХ 37мм для скрытой проводки труб до 20мм и кабеля (в95хг37хд2200мм) белый (1/12шт)</t>
  </si>
  <si>
    <t>903.00 руб.</t>
  </si>
  <si>
    <t>KRP-130102</t>
  </si>
  <si>
    <t>Плинтус ПВХ 20мм для скрытой проводки кабеля (в95хг20хд2200мм) белый (1/20шт)</t>
  </si>
  <si>
    <t>897.00 руб.</t>
  </si>
  <si>
    <t>KRP-130103</t>
  </si>
  <si>
    <t>Угол внутренний 37*37 (2/200шт)</t>
  </si>
  <si>
    <t>64.00 руб.</t>
  </si>
  <si>
    <t>KRP-130104</t>
  </si>
  <si>
    <t>Угол внутренний 20*20 (2/200шт)</t>
  </si>
  <si>
    <t>KRP-130105</t>
  </si>
  <si>
    <t>Угол внутренний 37*20 Левый (2/200шт)</t>
  </si>
  <si>
    <t>KRP-130106</t>
  </si>
  <si>
    <t>Угол внутренний 20*37 Правый (2/200шт)</t>
  </si>
  <si>
    <t>KRP-130107</t>
  </si>
  <si>
    <t>Угол наружный 37*37 (2/200шт)</t>
  </si>
  <si>
    <t>68.00 руб.</t>
  </si>
  <si>
    <t>KRP-130108</t>
  </si>
  <si>
    <t>Угол наружный 20*20 (2/200шт)</t>
  </si>
  <si>
    <t>KRP-130109</t>
  </si>
  <si>
    <t>Угол наружный 37*20 Левый (2/200шт)</t>
  </si>
  <si>
    <t>KRP-130110</t>
  </si>
  <si>
    <t>Угол наружный 20*37 Правый (2/200шт)</t>
  </si>
  <si>
    <t>KRP-130111</t>
  </si>
  <si>
    <t>Заглушка 37*37 правая (2/200шт)</t>
  </si>
  <si>
    <t>57.00 руб.</t>
  </si>
  <si>
    <t>KRP-130112</t>
  </si>
  <si>
    <t>Заглушка 37*37 левая (2/200шт)</t>
  </si>
  <si>
    <t>KRP-130113</t>
  </si>
  <si>
    <t>Заглушка 20*20 правая (2/200шт)</t>
  </si>
  <si>
    <t>KRP-130114</t>
  </si>
  <si>
    <t>Заглушка 20*20 левая (2/200шт)</t>
  </si>
  <si>
    <t>KRP-130115</t>
  </si>
  <si>
    <t>Соединитель 37*37 (2/200шт)</t>
  </si>
  <si>
    <t>KRP-130116</t>
  </si>
  <si>
    <t>Соединитель 20*20 (2/200шт)</t>
  </si>
  <si>
    <t>KRP-130117</t>
  </si>
  <si>
    <t>Крепеж для плинтуса 37 с загл. (6/240шт)</t>
  </si>
  <si>
    <t>117.00 руб.</t>
  </si>
  <si>
    <t>KRP-130118</t>
  </si>
  <si>
    <t>Монтажная планка для крепежа 37 (1/6шт)</t>
  </si>
  <si>
    <t>39.00 руб.</t>
  </si>
  <si>
    <t>KRP-130119</t>
  </si>
  <si>
    <t>Крепеж для плинтуса 20 (6/500шт)</t>
  </si>
  <si>
    <t>41.00 руб.</t>
  </si>
  <si>
    <t>KRP-130120</t>
  </si>
  <si>
    <t>Короб маскировочный 100*110*92</t>
  </si>
  <si>
    <t>269.00 руб.</t>
  </si>
  <si>
    <t>KRP-130121</t>
  </si>
  <si>
    <t>Короб маскировочный 100*160*92</t>
  </si>
  <si>
    <t>KRP-130122</t>
  </si>
  <si>
    <t>Короб маскировочный 100*70*120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</si>
</sst>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Relationship Id="rId27" Type="http://schemas.openxmlformats.org/officeDocument/2006/relationships/image" Target="../media/a7413e2d_86a6_11e9_8101_003048fd731b_312eecef_49d5_11ea_810f_003048fd731b27.jpeg"/><Relationship Id="rId28" Type="http://schemas.openxmlformats.org/officeDocument/2006/relationships/image" Target="../media/a7413e2f_86a6_11e9_8101_003048fd731b_312eecf1_49d5_11ea_810f_003048fd731b28.jpeg"/><Relationship Id="rId29" Type="http://schemas.openxmlformats.org/officeDocument/2006/relationships/image" Target="../media/a7413e31_86a6_11e9_8101_003048fd731b_20fe9cc6_793a_11f0_a79f_047c1617b14329.jpeg"/><Relationship Id="rId30" Type="http://schemas.openxmlformats.org/officeDocument/2006/relationships/image" Target="../media/a7413e35_86a6_11e9_8101_003048fd731b_312eecf2_49d5_11ea_810f_003048fd731b30.jpeg"/><Relationship Id="rId31" Type="http://schemas.openxmlformats.org/officeDocument/2006/relationships/image" Target="../media/a7413e37_86a6_11e9_8101_003048fd731b_312eecf3_49d5_11ea_810f_003048fd731b31.jpeg"/><Relationship Id="rId32" Type="http://schemas.openxmlformats.org/officeDocument/2006/relationships/image" Target="../media/a7413e39_86a6_11e9_8101_003048fd731b_312eecf4_49d5_11ea_810f_003048fd731b32.jpeg"/><Relationship Id="rId33" Type="http://schemas.openxmlformats.org/officeDocument/2006/relationships/image" Target="../media/a7413e3b_86a6_11e9_8101_003048fd731b_312eecf5_49d5_11ea_810f_003048fd731b33.jpeg"/><Relationship Id="rId34" Type="http://schemas.openxmlformats.org/officeDocument/2006/relationships/image" Target="../media/f6f0e425_c920_11ee_a554_047c1617b143_20fe9cc5_793a_11f0_a79f_047c1617b14334.jpeg"/><Relationship Id="rId35" Type="http://schemas.openxmlformats.org/officeDocument/2006/relationships/image" Target="../media/f6f0e427_c920_11ee_a554_047c1617b143_20fe9cc9_793a_11f0_a79f_047c1617b14335.jpeg"/><Relationship Id="rId36" Type="http://schemas.openxmlformats.org/officeDocument/2006/relationships/image" Target="../media/f6f0e429_c920_11ee_a554_047c1617b143_20fe9cc8_793a_11f0_a79f_047c1617b14336.jpeg"/><Relationship Id="rId37" Type="http://schemas.openxmlformats.org/officeDocument/2006/relationships/image" Target="../media/a26f342e_7c1e_11f0_a7a3_047c1617b143_16c8a337_c371_11f0_a800_047c1617b14337.jpeg"/><Relationship Id="rId38" Type="http://schemas.openxmlformats.org/officeDocument/2006/relationships/image" Target="../media/a26f3430_7c1e_11f0_a7a3_047c1617b143_16c8a339_c371_11f0_a800_047c1617b14338.jpeg"/><Relationship Id="rId39" Type="http://schemas.openxmlformats.org/officeDocument/2006/relationships/image" Target="../media/a26f3432_7c1e_11f0_a7a3_047c1617b143_16c8a33b_c371_11f0_a800_047c1617b14339.jpeg"/><Relationship Id="rId40" Type="http://schemas.openxmlformats.org/officeDocument/2006/relationships/image" Target="../media/a26f3434_7c1e_11f0_a7a3_047c1617b143_16c8a33d_c371_11f0_a800_047c1617b14340.jpeg"/><Relationship Id="rId41" Type="http://schemas.openxmlformats.org/officeDocument/2006/relationships/image" Target="../media/a26f3436_7c1e_11f0_a7a3_047c1617b143_16c8a33f_c371_11f0_a800_047c1617b14341.jpeg"/><Relationship Id="rId42" Type="http://schemas.openxmlformats.org/officeDocument/2006/relationships/image" Target="../media/a26f3438_7c1e_11f0_a7a3_047c1617b143_16c8a341_c371_11f0_a800_047c1617b14342.jpeg"/><Relationship Id="rId43" Type="http://schemas.openxmlformats.org/officeDocument/2006/relationships/image" Target="../media/a26f343a_7c1e_11f0_a7a3_047c1617b143_16c8a343_c371_11f0_a800_047c1617b14343.jpeg"/><Relationship Id="rId44" Type="http://schemas.openxmlformats.org/officeDocument/2006/relationships/image" Target="../media/a26f343c_7c1e_11f0_a7a3_047c1617b143_16c8a344_c371_11f0_a800_047c1617b14344.jpeg"/><Relationship Id="rId45" Type="http://schemas.openxmlformats.org/officeDocument/2006/relationships/image" Target="../media/9924ef12_96f2_11ed_a3bf_047c1617b143_20fe9cca_793a_11f0_a79f_047c1617b14345.jpeg"/><Relationship Id="rId46" Type="http://schemas.openxmlformats.org/officeDocument/2006/relationships/image" Target="../media/cffffd33_0ae4_11ee_a45c_047c1617b143_20fe9ce0_793a_11f0_a79f_047c1617b14346.jpeg"/><Relationship Id="rId47" Type="http://schemas.openxmlformats.org/officeDocument/2006/relationships/image" Target="../media/cffffd37_0ae4_11ee_a45c_047c1617b143_20fe9cd1_793a_11f0_a79f_047c1617b14347.jpeg"/><Relationship Id="rId48" Type="http://schemas.openxmlformats.org/officeDocument/2006/relationships/image" Target="../media/cffffd39_0ae4_11ee_a45c_047c1617b143_20fe9ccd_793a_11f0_a79f_047c1617b14348.jpeg"/><Relationship Id="rId49" Type="http://schemas.openxmlformats.org/officeDocument/2006/relationships/image" Target="../media/cffffd3b_0ae4_11ee_a45c_047c1617b143_20fe9ccc_793a_11f0_a79f_047c1617b14349.jpeg"/><Relationship Id="rId50" Type="http://schemas.openxmlformats.org/officeDocument/2006/relationships/image" Target="../media/cffffd3f_0ae4_11ee_a45c_047c1617b143_20fe9cdb_793a_11f0_a79f_047c1617b14350.jpeg"/><Relationship Id="rId51" Type="http://schemas.openxmlformats.org/officeDocument/2006/relationships/image" Target="../media/cffffd41_0ae4_11ee_a45c_047c1617b143_20fe9cd9_793a_11f0_a79f_047c1617b14351.jpeg"/><Relationship Id="rId52" Type="http://schemas.openxmlformats.org/officeDocument/2006/relationships/image" Target="../media/cffffd43_0ae4_11ee_a45c_047c1617b143_20fe9cd0_793a_11f0_a79f_047c1617b14352.jpeg"/><Relationship Id="rId53" Type="http://schemas.openxmlformats.org/officeDocument/2006/relationships/image" Target="../media/ea21c159_400c_11ee_a4a3_047c1617b143_703303eb_d01e_11f0_a810_047c1617b14353.jpeg"/><Relationship Id="rId54" Type="http://schemas.openxmlformats.org/officeDocument/2006/relationships/image" Target="../media/ea21c15b_400c_11ee_a4a3_047c1617b143_20fe9cde_793a_11f0_a79f_047c1617b14354.jpeg"/><Relationship Id="rId55" Type="http://schemas.openxmlformats.org/officeDocument/2006/relationships/image" Target="../media/ea21c15d_400c_11ee_a4a3_047c1617b143_20fe9cdf_793a_11f0_a79f_047c1617b14355.jpeg"/><Relationship Id="rId56" Type="http://schemas.openxmlformats.org/officeDocument/2006/relationships/image" Target="../media/efe04984_729c_11ee_a4e3_047c1617b143_20fe9cdd_793a_11f0_a79f_047c1617b14356.jpeg"/><Relationship Id="rId57" Type="http://schemas.openxmlformats.org/officeDocument/2006/relationships/image" Target="../media/1f13c3fd_37d2_11ef_a5e9_047c1617b143_64c8bb96_5a46_11f0_a775_047c1617b14357.jpeg"/><Relationship Id="rId58" Type="http://schemas.openxmlformats.org/officeDocument/2006/relationships/image" Target="../media/9182be3a_eeb6_11ef_a6dd_047c1617b143_703303ea_d01e_11f0_a810_047c1617b14358.jpeg"/><Relationship Id="rId59" Type="http://schemas.openxmlformats.org/officeDocument/2006/relationships/image" Target="../media/9182be3c_eeb6_11ef_a6dd_047c1617b143_703303ed_d01e_11f0_a810_047c1617b14359.jpeg"/><Relationship Id="rId60" Type="http://schemas.openxmlformats.org/officeDocument/2006/relationships/image" Target="../media/e5586492_f66a_11ef_a6e7_047c1617b143_7e424fb8_5a46_11f0_a775_047c1617b14360.jpeg"/><Relationship Id="rId61" Type="http://schemas.openxmlformats.org/officeDocument/2006/relationships/image" Target="../media/e5586494_f66a_11ef_a6e7_047c1617b143_7e424fbb_5a46_11f0_a775_047c1617b14361.jpeg"/><Relationship Id="rId62" Type="http://schemas.openxmlformats.org/officeDocument/2006/relationships/image" Target="../media/e5586496_f66a_11ef_a6e7_047c1617b143_7e424fbe_5a46_11f0_a775_047c1617b14362.jpeg"/><Relationship Id="rId63" Type="http://schemas.openxmlformats.org/officeDocument/2006/relationships/image" Target="../media/b44e428c_245f_11f0_a725_047c1617b143_2685987c_34da_11f0_a73b_047c1617b14363.jpeg"/><Relationship Id="rId64" Type="http://schemas.openxmlformats.org/officeDocument/2006/relationships/image" Target="../media/cfda74b3_f967_11e9_810b_003048fd731b_c20d3bf4_a581_11ee_a526_047c1617b14364.jpeg"/><Relationship Id="rId65" Type="http://schemas.openxmlformats.org/officeDocument/2006/relationships/image" Target="../media/cfda74b5_f967_11e9_810b_003048fd731b_c20d3bf5_a581_11ee_a526_047c1617b14365.jpeg"/><Relationship Id="rId66" Type="http://schemas.openxmlformats.org/officeDocument/2006/relationships/image" Target="../media/cfda74cf_f967_11e9_810b_003048fd731b_c20d3bfe_a581_11ee_a526_047c1617b14366.jpeg"/><Relationship Id="rId67" Type="http://schemas.openxmlformats.org/officeDocument/2006/relationships/image" Target="../media/cfda74d1_f967_11e9_810b_003048fd731b_c20d3bfb_a581_11ee_a526_047c1617b14367.jpeg"/><Relationship Id="rId68" Type="http://schemas.openxmlformats.org/officeDocument/2006/relationships/image" Target="../media/72bbc7d1_7c9e_11ea_8111_003048fd731b_34112379_a57f_11ee_a526_047c1617b14368.jpeg"/><Relationship Id="rId69" Type="http://schemas.openxmlformats.org/officeDocument/2006/relationships/image" Target="../media/72bbc7d3_7c9e_11ea_8111_003048fd731b_3411237a_a57f_11ee_a526_047c1617b14369.jpeg"/><Relationship Id="rId70" Type="http://schemas.openxmlformats.org/officeDocument/2006/relationships/image" Target="../media/72bbc7d5_7c9e_11ea_8111_003048fd731b_3411237b_a57f_11ee_a526_047c1617b14370.jpeg"/><Relationship Id="rId71" Type="http://schemas.openxmlformats.org/officeDocument/2006/relationships/image" Target="../media/72bbc7d7_7c9e_11ea_8111_003048fd731b_34112381_a57f_11ee_a526_047c1617b14371.jpeg"/><Relationship Id="rId72" Type="http://schemas.openxmlformats.org/officeDocument/2006/relationships/image" Target="../media/51fac731_2e50_11ec_8355_003048fd731b_3411237f_a57f_11ee_a526_047c1617b14372.jpeg"/><Relationship Id="rId73" Type="http://schemas.openxmlformats.org/officeDocument/2006/relationships/image" Target="../media/51fac733_2e50_11ec_8355_003048fd731b_34112380_a57f_11ee_a526_047c1617b14373.jpeg"/><Relationship Id="rId74" Type="http://schemas.openxmlformats.org/officeDocument/2006/relationships/image" Target="../media/51fac735_2e50_11ec_8355_003048fd731b_3411237c_a57f_11ee_a526_047c1617b14374.jpeg"/><Relationship Id="rId75" Type="http://schemas.openxmlformats.org/officeDocument/2006/relationships/image" Target="../media/51fac737_2e50_11ec_8355_003048fd731b_3411237d_a57f_11ee_a526_047c1617b14375.jpeg"/><Relationship Id="rId76" Type="http://schemas.openxmlformats.org/officeDocument/2006/relationships/image" Target="../media/51fac739_2e50_11ec_8355_003048fd731b_3411237e_a57f_11ee_a526_047c1617b14376.jpeg"/><Relationship Id="rId77" Type="http://schemas.openxmlformats.org/officeDocument/2006/relationships/image" Target="../media/51fac73b_2e50_11ec_8355_003048fd731b_34112376_a57f_11ee_a526_047c1617b14377.jpeg"/><Relationship Id="rId78" Type="http://schemas.openxmlformats.org/officeDocument/2006/relationships/image" Target="../media/51fac73d_2e50_11ec_8355_003048fd731b_34112377_a57f_11ee_a526_047c1617b14378.jpeg"/><Relationship Id="rId79" Type="http://schemas.openxmlformats.org/officeDocument/2006/relationships/image" Target="../media/9dd79803_895b_11ef_a654_047c1617b143_2ab4f59e_0c49_11f0_a705_047c1617b14379.jpeg"/><Relationship Id="rId80" Type="http://schemas.openxmlformats.org/officeDocument/2006/relationships/image" Target="../media/9dd79805_895b_11ef_a654_047c1617b143_a6a6bbb9_0c40_11f0_a705_047c1617b14380.jpeg"/><Relationship Id="rId81" Type="http://schemas.openxmlformats.org/officeDocument/2006/relationships/image" Target="../media/9dd79807_895b_11ef_a654_047c1617b143_2ab4f59a_0c49_11f0_a705_047c1617b14381.jpeg"/><Relationship Id="rId82" Type="http://schemas.openxmlformats.org/officeDocument/2006/relationships/image" Target="../media/9dd79809_895b_11ef_a654_047c1617b143_a6a6bbb5_0c40_11f0_a705_047c1617b14382.jpeg"/><Relationship Id="rId83" Type="http://schemas.openxmlformats.org/officeDocument/2006/relationships/image" Target="../media/9dd7980b_895b_11ef_a654_047c1617b143_a6a6bbc1_0c40_11f0_a705_047c1617b14383.jpeg"/><Relationship Id="rId84" Type="http://schemas.openxmlformats.org/officeDocument/2006/relationships/image" Target="../media/9dd7980d_895b_11ef_a654_047c1617b143_a6a6bbbd_0c40_11f0_a705_047c1617b14384.jpeg"/><Relationship Id="rId85" Type="http://schemas.openxmlformats.org/officeDocument/2006/relationships/image" Target="../media/9dd7980f_895b_11ef_a654_047c1617b143_a6a6bbc5_0c40_11f0_a705_047c1617b14385.jpeg"/><Relationship Id="rId86" Type="http://schemas.openxmlformats.org/officeDocument/2006/relationships/image" Target="../media/9dd79811_895b_11ef_a654_047c1617b143_a6a6bbc9_0c40_11f0_a705_047c1617b14386.jpeg"/><Relationship Id="rId87" Type="http://schemas.openxmlformats.org/officeDocument/2006/relationships/image" Target="../media/9dd79813_895b_11ef_a654_047c1617b143_a6a6bbcd_0c40_11f0_a705_047c1617b14387.jpeg"/><Relationship Id="rId88" Type="http://schemas.openxmlformats.org/officeDocument/2006/relationships/image" Target="../media/9dd79815_895b_11ef_a654_047c1617b143_2ab4f5a2_0c49_11f0_a705_047c1617b14388.jpeg"/><Relationship Id="rId89" Type="http://schemas.openxmlformats.org/officeDocument/2006/relationships/image" Target="../media/9dd79819_895b_11ef_a654_047c1617b143_2ab4f5a6_0c49_11f0_a705_047c1617b14389.jpeg"/><Relationship Id="rId90" Type="http://schemas.openxmlformats.org/officeDocument/2006/relationships/image" Target="../media/a7413e4c_86a6_11e9_8101_003048fd731b_184f7cef_a549_11ee_a526_047c1617b14390.jpeg"/><Relationship Id="rId91" Type="http://schemas.openxmlformats.org/officeDocument/2006/relationships/image" Target="../media/a7413e58_86a6_11e9_8101_003048fd731b_184f7ce9_a549_11ee_a526_047c1617b14391.jpeg"/><Relationship Id="rId92" Type="http://schemas.openxmlformats.org/officeDocument/2006/relationships/image" Target="../media/72bbc789_7c9e_11ea_8111_003048fd731b_184f7cfb_a549_11ee_a526_047c1617b14392.jpeg"/><Relationship Id="rId93" Type="http://schemas.openxmlformats.org/officeDocument/2006/relationships/image" Target="../media/5a6d7b2f_847d_11ef_a64e_047c1617b143_1b5db359_f93d_11ef_a6ea_047c1617b14393.jpeg"/><Relationship Id="rId94" Type="http://schemas.openxmlformats.org/officeDocument/2006/relationships/image" Target="../media/5a6d7b31_847d_11ef_a64e_047c1617b143_703303e9_d01e_11f0_a810_047c1617b14394.jpeg"/><Relationship Id="rId95" Type="http://schemas.openxmlformats.org/officeDocument/2006/relationships/image" Target="../media/5a6d7b33_847d_11ef_a64e_047c1617b143_1b5db35a_f93d_11ef_a6ea_047c1617b14395.jpeg"/><Relationship Id="rId96" Type="http://schemas.openxmlformats.org/officeDocument/2006/relationships/image" Target="../media/5a6d7b35_847d_11ef_a64e_047c1617b143_1b5db35c_f93d_11ef_a6ea_047c1617b14396.jpeg"/><Relationship Id="rId97" Type="http://schemas.openxmlformats.org/officeDocument/2006/relationships/image" Target="../media/5a6d7b37_847d_11ef_a64e_047c1617b143_1b5db35e_f93d_11ef_a6ea_047c1617b14397.jpeg"/><Relationship Id="rId98" Type="http://schemas.openxmlformats.org/officeDocument/2006/relationships/image" Target="../media/9bfb1063_78e1_11f0_a79f_047c1617b143_8557691d_7c1e_11f0_a7a3_047c1617b14398.jpeg"/><Relationship Id="rId99" Type="http://schemas.openxmlformats.org/officeDocument/2006/relationships/image" Target="../media/9bfb1065_78e1_11f0_a79f_047c1617b143_85576921_7c1e_11f0_a7a3_047c1617b14399.jpeg"/><Relationship Id="rId100" Type="http://schemas.openxmlformats.org/officeDocument/2006/relationships/image" Target="../media/9bfb1067_78e1_11f0_a79f_047c1617b143_85576925_7c1e_11f0_a7a3_047c1617b143100.jpeg"/><Relationship Id="rId101" Type="http://schemas.openxmlformats.org/officeDocument/2006/relationships/image" Target="../media/145c8972_551c_11f0_a76e_047c1617b143_579e2363_5a46_11f0_a775_047c1617b143101.jpeg"/><Relationship Id="rId102" Type="http://schemas.openxmlformats.org/officeDocument/2006/relationships/image" Target="../media/145c8974_551c_11f0_a76e_047c1617b143_579e2364_5a46_11f0_a775_047c1617b143102.jpeg"/><Relationship Id="rId103" Type="http://schemas.openxmlformats.org/officeDocument/2006/relationships/image" Target="../media/145c8976_551c_11f0_a76e_047c1617b143_579e2365_5a46_11f0_a775_047c1617b143103.jpeg"/><Relationship Id="rId104" Type="http://schemas.openxmlformats.org/officeDocument/2006/relationships/image" Target="../media/145c8978_551c_11f0_a76e_047c1617b143_579e2366_5a46_11f0_a775_047c1617b143104.jpeg"/><Relationship Id="rId105" Type="http://schemas.openxmlformats.org/officeDocument/2006/relationships/image" Target="../media/145c897a_551c_11f0_a76e_047c1617b143_579e2368_5a46_11f0_a775_047c1617b143105.jpeg"/><Relationship Id="rId106" Type="http://schemas.openxmlformats.org/officeDocument/2006/relationships/image" Target="../media/145c897c_551c_11f0_a76e_047c1617b143_579e236a_5a46_11f0_a775_047c1617b143106.jpeg"/><Relationship Id="rId107" Type="http://schemas.openxmlformats.org/officeDocument/2006/relationships/image" Target="../media/145c897e_551c_11f0_a76e_047c1617b143_579e236c_5a46_11f0_a775_047c1617b143107.jpeg"/><Relationship Id="rId108" Type="http://schemas.openxmlformats.org/officeDocument/2006/relationships/image" Target="../media/145c8980_551c_11f0_a76e_047c1617b143_579e236e_5a46_11f0_a775_047c1617b143108.jpeg"/><Relationship Id="rId109" Type="http://schemas.openxmlformats.org/officeDocument/2006/relationships/image" Target="../media/145c8982_551c_11f0_a76e_047c1617b143_579e236f_5a46_11f0_a775_047c1617b143109.jpeg"/><Relationship Id="rId110" Type="http://schemas.openxmlformats.org/officeDocument/2006/relationships/image" Target="../media/145c8984_551c_11f0_a76e_047c1617b143_579e2371_5a46_11f0_a775_047c1617b143110.jpeg"/><Relationship Id="rId111" Type="http://schemas.openxmlformats.org/officeDocument/2006/relationships/image" Target="../media/145c8986_551c_11f0_a76e_047c1617b143_579e2373_5a46_11f0_a775_047c1617b143111.jpeg"/><Relationship Id="rId112" Type="http://schemas.openxmlformats.org/officeDocument/2006/relationships/image" Target="../media/145c8988_551c_11f0_a76e_047c1617b143_579e2375_5a46_11f0_a775_047c1617b143112.jpeg"/><Relationship Id="rId113" Type="http://schemas.openxmlformats.org/officeDocument/2006/relationships/image" Target="../media/145c898a_551c_11f0_a76e_047c1617b143_579e2376_5a46_11f0_a775_047c1617b143113.jpeg"/><Relationship Id="rId114" Type="http://schemas.openxmlformats.org/officeDocument/2006/relationships/image" Target="../media/145c898c_551c_11f0_a76e_047c1617b143_579e2378_5a46_11f0_a775_047c1617b143114.jpeg"/><Relationship Id="rId115" Type="http://schemas.openxmlformats.org/officeDocument/2006/relationships/image" Target="../media/145c898e_551c_11f0_a76e_047c1617b143_579e237a_5a46_11f0_a775_047c1617b143115.jpeg"/><Relationship Id="rId116" Type="http://schemas.openxmlformats.org/officeDocument/2006/relationships/image" Target="../media/145c8990_551c_11f0_a76e_047c1617b143_579e237c_5a46_11f0_a775_047c1617b143116.jpeg"/><Relationship Id="rId117" Type="http://schemas.openxmlformats.org/officeDocument/2006/relationships/image" Target="../media/145c8992_551c_11f0_a76e_047c1617b143_579e237e_5a46_11f0_a775_047c1617b143117.jpeg"/><Relationship Id="rId118" Type="http://schemas.openxmlformats.org/officeDocument/2006/relationships/image" Target="../media/145c8994_551c_11f0_a76e_047c1617b143_579e2380_5a46_11f0_a775_047c1617b143118.jpeg"/><Relationship Id="rId119" Type="http://schemas.openxmlformats.org/officeDocument/2006/relationships/image" Target="../media/145c8996_551c_11f0_a76e_047c1617b143_579e2382_5a46_11f0_a775_047c1617b143119.jpeg"/><Relationship Id="rId120" Type="http://schemas.openxmlformats.org/officeDocument/2006/relationships/image" Target="../media/145c8998_551c_11f0_a76e_047c1617b143_579e2384_5a46_11f0_a775_047c1617b143120.jpeg"/><Relationship Id="rId121" Type="http://schemas.openxmlformats.org/officeDocument/2006/relationships/image" Target="../media/145c899a_551c_11f0_a76e_047c1617b143_579e2387_5a46_11f0_a775_047c1617b143121.jpeg"/><Relationship Id="rId122" Type="http://schemas.openxmlformats.org/officeDocument/2006/relationships/image" Target="../media/145c899c_551c_11f0_a76e_047c1617b143_579e2388_5a46_11f0_a775_047c1617b143122.jpeg"/><Relationship Id="rId123" Type="http://schemas.openxmlformats.org/officeDocument/2006/relationships/image" Target="../media/e825a822_3767_11ea_810f_003048fd731b_cfd33639_41a5_11ea_810f_003048fd731b123.png"/><Relationship Id="rId124" Type="http://schemas.openxmlformats.org/officeDocument/2006/relationships/image" Target="../media/e825a824_3767_11ea_810f_003048fd731b_cfd3363a_41a5_11ea_810f_003048fd731b124.png"/><Relationship Id="rId125" Type="http://schemas.openxmlformats.org/officeDocument/2006/relationships/image" Target="../media/e825a826_3767_11ea_810f_003048fd731b_cfd3363b_41a5_11ea_810f_003048fd731b125.png"/><Relationship Id="rId126" Type="http://schemas.openxmlformats.org/officeDocument/2006/relationships/image" Target="../media/e825a828_3767_11ea_810f_003048fd731b_cfd33626_41a5_11ea_810f_003048fd731b126.png"/><Relationship Id="rId127" Type="http://schemas.openxmlformats.org/officeDocument/2006/relationships/image" Target="../media/e825a82a_3767_11ea_810f_003048fd731b_cfd33627_41a5_11ea_810f_003048fd731b127.png"/><Relationship Id="rId128" Type="http://schemas.openxmlformats.org/officeDocument/2006/relationships/image" Target="../media/e825a82c_3767_11ea_810f_003048fd731b_cfd33628_41a5_11ea_810f_003048fd731b128.png"/><Relationship Id="rId129" Type="http://schemas.openxmlformats.org/officeDocument/2006/relationships/image" Target="../media/e825a82e_3767_11ea_810f_003048fd731b_cfd33629_41a5_11ea_810f_003048fd731b129.png"/><Relationship Id="rId130" Type="http://schemas.openxmlformats.org/officeDocument/2006/relationships/image" Target="../media/e825a830_3767_11ea_810f_003048fd731b_cfd3362a_41a5_11ea_810f_003048fd731b130.png"/><Relationship Id="rId131" Type="http://schemas.openxmlformats.org/officeDocument/2006/relationships/image" Target="../media/e825a832_3767_11ea_810f_003048fd731b_cfd3362b_41a5_11ea_810f_003048fd731b131.png"/><Relationship Id="rId132" Type="http://schemas.openxmlformats.org/officeDocument/2006/relationships/image" Target="../media/e825a834_3767_11ea_810f_003048fd731b_cfd3362c_41a5_11ea_810f_003048fd731b132.png"/><Relationship Id="rId133" Type="http://schemas.openxmlformats.org/officeDocument/2006/relationships/image" Target="../media/e825a836_3767_11ea_810f_003048fd731b_cfd3362d_41a5_11ea_810f_003048fd731b133.png"/><Relationship Id="rId134" Type="http://schemas.openxmlformats.org/officeDocument/2006/relationships/image" Target="../media/e825a838_3767_11ea_810f_003048fd731b_cfd3362e_41a5_11ea_810f_003048fd731b134.png"/><Relationship Id="rId135" Type="http://schemas.openxmlformats.org/officeDocument/2006/relationships/image" Target="../media/e825a83a_3767_11ea_810f_003048fd731b_cfd3362f_41a5_11ea_810f_003048fd731b135.png"/><Relationship Id="rId136" Type="http://schemas.openxmlformats.org/officeDocument/2006/relationships/image" Target="../media/e825a83c_3767_11ea_810f_003048fd731b_cfd33630_41a5_11ea_810f_003048fd731b136.png"/><Relationship Id="rId137" Type="http://schemas.openxmlformats.org/officeDocument/2006/relationships/image" Target="../media/e825a83e_3767_11ea_810f_003048fd731b_cfd33631_41a5_11ea_810f_003048fd731b137.png"/><Relationship Id="rId138" Type="http://schemas.openxmlformats.org/officeDocument/2006/relationships/image" Target="../media/e825a840_3767_11ea_810f_003048fd731b_cfd33632_41a5_11ea_810f_003048fd731b138.png"/><Relationship Id="rId139" Type="http://schemas.openxmlformats.org/officeDocument/2006/relationships/image" Target="../media/e825a842_3767_11ea_810f_003048fd731b_cfd33633_41a5_11ea_810f_003048fd731b139.png"/><Relationship Id="rId140" Type="http://schemas.openxmlformats.org/officeDocument/2006/relationships/image" Target="../media/e825a844_3767_11ea_810f_003048fd731b_cfd33634_41a5_11ea_810f_003048fd731b140.png"/><Relationship Id="rId141" Type="http://schemas.openxmlformats.org/officeDocument/2006/relationships/image" Target="../media/e825a846_3767_11ea_810f_003048fd731b_cfd33635_41a5_11ea_810f_003048fd731b141.png"/><Relationship Id="rId142" Type="http://schemas.openxmlformats.org/officeDocument/2006/relationships/image" Target="../media/e825a848_3767_11ea_810f_003048fd731b_cfd33636_41a5_11ea_810f_003048fd731b142.png"/><Relationship Id="rId143" Type="http://schemas.openxmlformats.org/officeDocument/2006/relationships/image" Target="../media/e825a84a_3767_11ea_810f_003048fd731b_cfd33637_41a5_11ea_810f_003048fd731b143.png"/><Relationship Id="rId144" Type="http://schemas.openxmlformats.org/officeDocument/2006/relationships/image" Target="../media/e825a84c_3767_11ea_810f_003048fd731b_cfd33638_41a5_11ea_810f_003048fd731b144.png"/><Relationship Id="rId145" Type="http://schemas.openxmlformats.org/officeDocument/2006/relationships/image" Target="../media/e825a84e_3767_11ea_810f_003048fd731b_cfd3363c_41a5_11ea_810f_003048fd731b145.png"/><Relationship Id="rId146" Type="http://schemas.openxmlformats.org/officeDocument/2006/relationships/image" Target="../media/e825a850_3767_11ea_810f_003048fd731b_cfd3363d_41a5_11ea_810f_003048fd731b146.png"/><Relationship Id="rId147" Type="http://schemas.openxmlformats.org/officeDocument/2006/relationships/image" Target="../media/e825a852_3767_11ea_810f_003048fd731b_cfd3363e_41a5_11ea_810f_003048fd731b147.png"/><Relationship Id="rId148" Type="http://schemas.openxmlformats.org/officeDocument/2006/relationships/image" Target="../media/e825a854_3767_11ea_810f_003048fd731b_cfd3363f_41a5_11ea_810f_003048fd731b148.png"/><Relationship Id="rId149" Type="http://schemas.openxmlformats.org/officeDocument/2006/relationships/image" Target="../media/e825a856_3767_11ea_810f_003048fd731b_cfd33640_41a5_11ea_810f_003048fd731b149.png"/><Relationship Id="rId150" Type="http://schemas.openxmlformats.org/officeDocument/2006/relationships/image" Target="../media/e825a858_3767_11ea_810f_003048fd731b_cfd33641_41a5_11ea_810f_003048fd731b150.png"/><Relationship Id="rId151" Type="http://schemas.openxmlformats.org/officeDocument/2006/relationships/image" Target="../media/e825a85a_3767_11ea_810f_003048fd731b_cfd33642_41a5_11ea_810f_003048fd731b151.png"/><Relationship Id="rId152" Type="http://schemas.openxmlformats.org/officeDocument/2006/relationships/image" Target="../media/e825a85c_3767_11ea_810f_003048fd731b_cfd33643_41a5_11ea_810f_003048fd731b152.png"/><Relationship Id="rId153" Type="http://schemas.openxmlformats.org/officeDocument/2006/relationships/image" Target="../media/e825a85e_3767_11ea_810f_003048fd731b_cfd33644_41a5_11ea_810f_003048fd731b153.png"/><Relationship Id="rId154" Type="http://schemas.openxmlformats.org/officeDocument/2006/relationships/image" Target="../media/e825a860_3767_11ea_810f_003048fd731b_cfd33645_41a5_11ea_810f_003048fd731b154.png"/><Relationship Id="rId155" Type="http://schemas.openxmlformats.org/officeDocument/2006/relationships/image" Target="../media/e825a862_3767_11ea_810f_003048fd731b_cfd33646_41a5_11ea_810f_003048fd731b155.png"/><Relationship Id="rId156" Type="http://schemas.openxmlformats.org/officeDocument/2006/relationships/image" Target="../media/e825a864_3767_11ea_810f_003048fd731b_cfd33647_41a5_11ea_810f_003048fd731b156.png"/><Relationship Id="rId157" Type="http://schemas.openxmlformats.org/officeDocument/2006/relationships/image" Target="../media/e825a866_3767_11ea_810f_003048fd731b_cfd33648_41a5_11ea_810f_003048fd731b157.png"/><Relationship Id="rId158" Type="http://schemas.openxmlformats.org/officeDocument/2006/relationships/image" Target="../media/e825a868_3767_11ea_810f_003048fd731b_cfd33649_41a5_11ea_810f_003048fd731b158.png"/><Relationship Id="rId159" Type="http://schemas.openxmlformats.org/officeDocument/2006/relationships/image" Target="../media/e825a86a_3767_11ea_810f_003048fd731b_cfd3364a_41a5_11ea_810f_003048fd731b159.png"/><Relationship Id="rId160" Type="http://schemas.openxmlformats.org/officeDocument/2006/relationships/image" Target="../media/e825a86c_3767_11ea_810f_003048fd731b_cfd3364b_41a5_11ea_810f_003048fd731b160.png"/><Relationship Id="rId161" Type="http://schemas.openxmlformats.org/officeDocument/2006/relationships/image" Target="../media/e825a86e_3767_11ea_810f_003048fd731b_cfd3364c_41a5_11ea_810f_003048fd731b161.png"/><Relationship Id="rId162" Type="http://schemas.openxmlformats.org/officeDocument/2006/relationships/image" Target="../media/e825a870_3767_11ea_810f_003048fd731b_cfd3364d_41a5_11ea_810f_003048fd731b162.png"/><Relationship Id="rId163" Type="http://schemas.openxmlformats.org/officeDocument/2006/relationships/image" Target="../media/e825a872_3767_11ea_810f_003048fd731b_cfd3364e_41a5_11ea_810f_003048fd731b163.png"/><Relationship Id="rId164" Type="http://schemas.openxmlformats.org/officeDocument/2006/relationships/image" Target="../media/e825a874_3767_11ea_810f_003048fd731b_cfd3364f_41a5_11ea_810f_003048fd731b164.png"/><Relationship Id="rId165" Type="http://schemas.openxmlformats.org/officeDocument/2006/relationships/image" Target="../media/e825a876_3767_11ea_810f_003048fd731b_cfd33650_41a5_11ea_810f_003048fd731b165.png"/><Relationship Id="rId166" Type="http://schemas.openxmlformats.org/officeDocument/2006/relationships/image" Target="../media/e825a878_3767_11ea_810f_003048fd731b_cfd33651_41a5_11ea_810f_003048fd731b166.png"/><Relationship Id="rId167" Type="http://schemas.openxmlformats.org/officeDocument/2006/relationships/image" Target="../media/e825a87a_3767_11ea_810f_003048fd731b_cfd33652_41a5_11ea_810f_003048fd731b167.png"/><Relationship Id="rId168" Type="http://schemas.openxmlformats.org/officeDocument/2006/relationships/image" Target="../media/e825a87c_3767_11ea_810f_003048fd731b_cfd33653_41a5_11ea_810f_003048fd731b168.png"/><Relationship Id="rId169" Type="http://schemas.openxmlformats.org/officeDocument/2006/relationships/image" Target="../media/e825a87e_3767_11ea_810f_003048fd731b_cfd33654_41a5_11ea_810f_003048fd731b169.png"/><Relationship Id="rId170" Type="http://schemas.openxmlformats.org/officeDocument/2006/relationships/image" Target="../media/e825a880_3767_11ea_810f_003048fd731b_cfd33655_41a5_11ea_810f_003048fd731b170.png"/><Relationship Id="rId171" Type="http://schemas.openxmlformats.org/officeDocument/2006/relationships/image" Target="../media/e825a882_3767_11ea_810f_003048fd731b_cfd33656_41a5_11ea_810f_003048fd731b171.png"/><Relationship Id="rId172" Type="http://schemas.openxmlformats.org/officeDocument/2006/relationships/image" Target="../media/e825a884_3767_11ea_810f_003048fd731b_cfd33657_41a5_11ea_810f_003048fd731b172.png"/><Relationship Id="rId173" Type="http://schemas.openxmlformats.org/officeDocument/2006/relationships/image" Target="../media/e825a886_3767_11ea_810f_003048fd731b_cfd33658_41a5_11ea_810f_003048fd731b173.png"/><Relationship Id="rId174" Type="http://schemas.openxmlformats.org/officeDocument/2006/relationships/image" Target="../media/e825a888_3767_11ea_810f_003048fd731b_cfd33659_41a5_11ea_810f_003048fd731b174.png"/><Relationship Id="rId175" Type="http://schemas.openxmlformats.org/officeDocument/2006/relationships/image" Target="../media/e825a88a_3767_11ea_810f_003048fd731b_cfd3365a_41a5_11ea_810f_003048fd731b175.png"/><Relationship Id="rId176" Type="http://schemas.openxmlformats.org/officeDocument/2006/relationships/image" Target="../media/e825a88c_3767_11ea_810f_003048fd731b_cfd3365b_41a5_11ea_810f_003048fd731b176.png"/><Relationship Id="rId177" Type="http://schemas.openxmlformats.org/officeDocument/2006/relationships/image" Target="../media/e825a88e_3767_11ea_810f_003048fd731b_cfd3365c_41a5_11ea_810f_003048fd731b177.png"/><Relationship Id="rId178" Type="http://schemas.openxmlformats.org/officeDocument/2006/relationships/image" Target="../media/e825a890_3767_11ea_810f_003048fd731b_cfd3365d_41a5_11ea_810f_003048fd731b178.png"/><Relationship Id="rId179" Type="http://schemas.openxmlformats.org/officeDocument/2006/relationships/image" Target="../media/060a0332_9886_11ed_a3c1_047c1617b143_4b3c1cdc_5a46_11f0_a775_047c1617b143179.jpeg"/><Relationship Id="rId180" Type="http://schemas.openxmlformats.org/officeDocument/2006/relationships/image" Target="../media/060a0334_9886_11ed_a3c1_047c1617b143_4b3c1cde_5a46_11f0_a775_047c1617b143180.jpeg"/><Relationship Id="rId181" Type="http://schemas.openxmlformats.org/officeDocument/2006/relationships/image" Target="../media/060a0336_9886_11ed_a3c1_047c1617b143_4b3c1ce0_5a46_11f0_a775_047c1617b143181.jpeg"/><Relationship Id="rId182" Type="http://schemas.openxmlformats.org/officeDocument/2006/relationships/image" Target="../media/060a0338_9886_11ed_a3c1_047c1617b143_4b3c1ce2_5a46_11f0_a775_047c1617b143182.jpeg"/><Relationship Id="rId183" Type="http://schemas.openxmlformats.org/officeDocument/2006/relationships/image" Target="../media/060a033a_9886_11ed_a3c1_047c1617b143_4b3c1ce4_5a46_11f0_a775_047c1617b143183.jpeg"/><Relationship Id="rId184" Type="http://schemas.openxmlformats.org/officeDocument/2006/relationships/image" Target="../media/060a033c_9886_11ed_a3c1_047c1617b143_4b3c1ce6_5a46_11f0_a775_047c1617b143184.jpeg"/><Relationship Id="rId185" Type="http://schemas.openxmlformats.org/officeDocument/2006/relationships/image" Target="../media/060a033e_9886_11ed_a3c1_047c1617b143_4b3c1ce8_5a46_11f0_a775_047c1617b143185.jpeg"/><Relationship Id="rId186" Type="http://schemas.openxmlformats.org/officeDocument/2006/relationships/image" Target="../media/060a0340_9886_11ed_a3c1_047c1617b143_4b3c1cea_5a46_11f0_a775_047c1617b143186.jpeg"/><Relationship Id="rId187" Type="http://schemas.openxmlformats.org/officeDocument/2006/relationships/image" Target="../media/89056010_9b51_11ed_a3c4_047c1617b143_c75a16b3_f115_11ee_a58b_047c1617b143187.jpeg"/><Relationship Id="rId188" Type="http://schemas.openxmlformats.org/officeDocument/2006/relationships/image" Target="../media/89056012_9b51_11ed_a3c4_047c1617b143_c75a16b4_f115_11ee_a58b_047c1617b143188.jpeg"/><Relationship Id="rId189" Type="http://schemas.openxmlformats.org/officeDocument/2006/relationships/image" Target="../media/89056014_9b51_11ed_a3c4_047c1617b143_c75a16b6_f115_11ee_a58b_047c1617b143189.jpeg"/><Relationship Id="rId190" Type="http://schemas.openxmlformats.org/officeDocument/2006/relationships/image" Target="../media/ae91e722_86a6_11e9_8101_003048fd731b_312eecfd_49d5_11ea_810f_003048fd731b190.jpeg"/><Relationship Id="rId191" Type="http://schemas.openxmlformats.org/officeDocument/2006/relationships/image" Target="../media/ae91e724_86a6_11e9_8101_003048fd731b_312eecfe_49d5_11ea_810f_003048fd731b191.jpeg"/><Relationship Id="rId192" Type="http://schemas.openxmlformats.org/officeDocument/2006/relationships/image" Target="../media/ae91e726_86a6_11e9_8101_003048fd731b_312eecff_49d5_11ea_810f_003048fd731b192.jpeg"/><Relationship Id="rId193" Type="http://schemas.openxmlformats.org/officeDocument/2006/relationships/image" Target="../media/ae91e728_86a6_11e9_8101_003048fd731b_312eed00_49d5_11ea_810f_003048fd731b193.jpeg"/><Relationship Id="rId194" Type="http://schemas.openxmlformats.org/officeDocument/2006/relationships/image" Target="../media/ae91e72a_86a6_11e9_8101_003048fd731b_312eed01_49d5_11ea_810f_003048fd731b194.jpeg"/><Relationship Id="rId195" Type="http://schemas.openxmlformats.org/officeDocument/2006/relationships/image" Target="../media/ae91e72c_86a6_11e9_8101_003048fd731b_312eed02_49d5_11ea_810f_003048fd731b195.jpeg"/><Relationship Id="rId196" Type="http://schemas.openxmlformats.org/officeDocument/2006/relationships/image" Target="../media/ae91e72e_86a6_11e9_8101_003048fd731b_312eed03_49d5_11ea_810f_003048fd731b196.jpeg"/><Relationship Id="rId197" Type="http://schemas.openxmlformats.org/officeDocument/2006/relationships/image" Target="../media/ae91e730_86a6_11e9_8101_003048fd731b_312eed04_49d5_11ea_810f_003048fd731b197.jpeg"/><Relationship Id="rId198" Type="http://schemas.openxmlformats.org/officeDocument/2006/relationships/image" Target="../media/ae91e732_86a6_11e9_8101_003048fd731b_312eecfc_49d5_11ea_810f_003048fd731b198.jpeg"/><Relationship Id="rId199" Type="http://schemas.openxmlformats.org/officeDocument/2006/relationships/image" Target="../media/f6f0e431_c920_11ee_a554_047c1617b143_20fe9ce1_793a_11f0_a79f_047c1617b143199.jpeg"/><Relationship Id="rId200" Type="http://schemas.openxmlformats.org/officeDocument/2006/relationships/image" Target="../media/f6f0e433_c920_11ee_a554_047c1617b143_20fe9ce2_793a_11f0_a79f_047c1617b143200.jpeg"/><Relationship Id="rId201" Type="http://schemas.openxmlformats.org/officeDocument/2006/relationships/image" Target="../media/f6f0e435_c920_11ee_a554_047c1617b143_20fe9ce3_793a_11f0_a79f_047c1617b143201.jpeg"/><Relationship Id="rId202" Type="http://schemas.openxmlformats.org/officeDocument/2006/relationships/image" Target="../media/f6f0e437_c920_11ee_a554_047c1617b143_20fe9ce4_793a_11f0_a79f_047c1617b143202.jpeg"/><Relationship Id="rId203" Type="http://schemas.openxmlformats.org/officeDocument/2006/relationships/image" Target="../media/f6f0e439_c920_11ee_a554_047c1617b143_20fe9ce5_793a_11f0_a79f_047c1617b143203.jpeg"/><Relationship Id="rId204" Type="http://schemas.openxmlformats.org/officeDocument/2006/relationships/image" Target="../media/f6f0e43b_c920_11ee_a554_047c1617b143_20fe9ce6_793a_11f0_a79f_047c1617b143204.jpeg"/><Relationship Id="rId205" Type="http://schemas.openxmlformats.org/officeDocument/2006/relationships/image" Target="../media/2fe69b65_479c_11ef_a5fd_047c1617b143_4b3c1cd8_5a46_11f0_a775_047c1617b143205.jpeg"/><Relationship Id="rId206" Type="http://schemas.openxmlformats.org/officeDocument/2006/relationships/image" Target="../media/2fe69b67_479c_11ef_a5fd_047c1617b143_4b3c1cc6_5a46_11f0_a775_047c1617b143206.jpeg"/><Relationship Id="rId207" Type="http://schemas.openxmlformats.org/officeDocument/2006/relationships/image" Target="../media/2fe69b69_479c_11ef_a5fd_047c1617b143_4b3c1cc8_5a46_11f0_a775_047c1617b143207.jpeg"/><Relationship Id="rId208" Type="http://schemas.openxmlformats.org/officeDocument/2006/relationships/image" Target="../media/2fe69b6b_479c_11ef_a5fd_047c1617b143_4b3c1cca_5a46_11f0_a775_047c1617b143208.jpeg"/><Relationship Id="rId209" Type="http://schemas.openxmlformats.org/officeDocument/2006/relationships/image" Target="../media/2fe69b6d_479c_11ef_a5fd_047c1617b143_4b3c1ccc_5a46_11f0_a775_047c1617b143209.jpeg"/><Relationship Id="rId210" Type="http://schemas.openxmlformats.org/officeDocument/2006/relationships/image" Target="../media/2fe69b6f_479c_11ef_a5fd_047c1617b143_4b3c1cce_5a46_11f0_a775_047c1617b143210.jpeg"/><Relationship Id="rId211" Type="http://schemas.openxmlformats.org/officeDocument/2006/relationships/image" Target="../media/2fe69b71_479c_11ef_a5fd_047c1617b143_4b3c1cd0_5a46_11f0_a775_047c1617b143211.jpeg"/><Relationship Id="rId212" Type="http://schemas.openxmlformats.org/officeDocument/2006/relationships/image" Target="../media/2fe69b73_479c_11ef_a5fd_047c1617b143_4b3c1cd2_5a46_11f0_a775_047c1617b143212.jpeg"/><Relationship Id="rId213" Type="http://schemas.openxmlformats.org/officeDocument/2006/relationships/image" Target="../media/2fe69b75_479c_11ef_a5fd_047c1617b143_4b3c1cd4_5a46_11f0_a775_047c1617b143213.jpeg"/><Relationship Id="rId214" Type="http://schemas.openxmlformats.org/officeDocument/2006/relationships/image" Target="../media/2fe69b77_479c_11ef_a5fd_047c1617b143_4b3c1cd5_5a46_11f0_a775_047c1617b143214.jpeg"/><Relationship Id="rId215" Type="http://schemas.openxmlformats.org/officeDocument/2006/relationships/image" Target="../media/2fe69b79_479c_11ef_a5fd_047c1617b143_4b3c1cd6_5a46_11f0_a775_047c1617b143215.jpeg"/><Relationship Id="rId216" Type="http://schemas.openxmlformats.org/officeDocument/2006/relationships/image" Target="../media/2fe69b7b_479c_11ef_a5fd_047c1617b143_4b3c1cd7_5a46_11f0_a775_047c1617b143216.jpeg"/><Relationship Id="rId217" Type="http://schemas.openxmlformats.org/officeDocument/2006/relationships/image" Target="../media/2fe69b7d_479c_11ef_a5fd_047c1617b143_4b3c1cda_5a46_11f0_a775_047c1617b143217.jpeg"/><Relationship Id="rId218" Type="http://schemas.openxmlformats.org/officeDocument/2006/relationships/image" Target="../media/2fe69b7f_479c_11ef_a5fd_047c1617b143_4b3c1cdb_5a46_11f0_a775_047c1617b143218.jpeg"/><Relationship Id="rId219" Type="http://schemas.openxmlformats.org/officeDocument/2006/relationships/image" Target="../media/2fe69b8b_479c_11ef_a5fd_047c1617b143_4b3c1cd9_5a46_11f0_a775_047c1617b143219.jpeg"/><Relationship Id="rId220" Type="http://schemas.openxmlformats.org/officeDocument/2006/relationships/image" Target="../media/2fe69b8d_479c_11ef_a5fd_047c1617b143_4b3c1cc7_5a46_11f0_a775_047c1617b143220.jpeg"/><Relationship Id="rId221" Type="http://schemas.openxmlformats.org/officeDocument/2006/relationships/image" Target="../media/2fe69b8f_479c_11ef_a5fd_047c1617b143_4b3c1cc9_5a46_11f0_a775_047c1617b143221.jpeg"/><Relationship Id="rId222" Type="http://schemas.openxmlformats.org/officeDocument/2006/relationships/image" Target="../media/db49fda8_47a2_11ef_a5fd_047c1617b143_4b3c1ccb_5a46_11f0_a775_047c1617b143222.jpeg"/><Relationship Id="rId223" Type="http://schemas.openxmlformats.org/officeDocument/2006/relationships/image" Target="../media/db49fdaa_47a2_11ef_a5fd_047c1617b143_4b3c1ccd_5a46_11f0_a775_047c1617b143223.jpeg"/><Relationship Id="rId224" Type="http://schemas.openxmlformats.org/officeDocument/2006/relationships/image" Target="../media/db49fdac_47a2_11ef_a5fd_047c1617b143_4b3c1ccf_5a46_11f0_a775_047c1617b143224.jpeg"/><Relationship Id="rId225" Type="http://schemas.openxmlformats.org/officeDocument/2006/relationships/image" Target="../media/db49fdae_47a2_11ef_a5fd_047c1617b143_4b3c1cd1_5a46_11f0_a775_047c1617b143225.jpeg"/><Relationship Id="rId226" Type="http://schemas.openxmlformats.org/officeDocument/2006/relationships/image" Target="../media/db49fdb0_47a2_11ef_a5fd_047c1617b143_4b3c1cd3_5a46_11f0_a775_047c1617b143226.jpeg"/><Relationship Id="rId227" Type="http://schemas.openxmlformats.org/officeDocument/2006/relationships/image" Target="../media/7347fae5_a848_11ed_a3d5_047c1617b143_c75a16a4_f115_11ee_a58b_047c1617b143227.jpeg"/><Relationship Id="rId228" Type="http://schemas.openxmlformats.org/officeDocument/2006/relationships/image" Target="../media/7347fae7_a848_11ed_a3d5_047c1617b143_c75a16a3_f115_11ee_a58b_047c1617b143228.jpeg"/><Relationship Id="rId229" Type="http://schemas.openxmlformats.org/officeDocument/2006/relationships/image" Target="../media/7347fae9_a848_11ed_a3d5_047c1617b143_c75a16aa_f115_11ee_a58b_047c1617b143229.jpeg"/><Relationship Id="rId230" Type="http://schemas.openxmlformats.org/officeDocument/2006/relationships/image" Target="../media/7347faeb_a848_11ed_a3d5_047c1617b143_c75a16a7_f115_11ee_a58b_047c1617b143230.jpeg"/><Relationship Id="rId231" Type="http://schemas.openxmlformats.org/officeDocument/2006/relationships/image" Target="../media/7347faed_a848_11ed_a3d5_047c1617b143_c75a16a9_f115_11ee_a58b_047c1617b143231.jpeg"/><Relationship Id="rId232" Type="http://schemas.openxmlformats.org/officeDocument/2006/relationships/image" Target="../media/7347faef_a848_11ed_a3d5_047c1617b143_c75a16a8_f115_11ee_a58b_047c1617b143232.jpeg"/><Relationship Id="rId233" Type="http://schemas.openxmlformats.org/officeDocument/2006/relationships/image" Target="../media/7347faf1_a848_11ed_a3d5_047c1617b143_c75a16ae_f115_11ee_a58b_047c1617b143233.jpeg"/><Relationship Id="rId234" Type="http://schemas.openxmlformats.org/officeDocument/2006/relationships/image" Target="../media/7347faf3_a848_11ed_a3d5_047c1617b143_c75a16ab_f115_11ee_a58b_047c1617b143234.jpeg"/><Relationship Id="rId235" Type="http://schemas.openxmlformats.org/officeDocument/2006/relationships/image" Target="../media/7347faf5_a848_11ed_a3d5_047c1617b143_c75a16ad_f115_11ee_a58b_047c1617b143235.jpeg"/><Relationship Id="rId236" Type="http://schemas.openxmlformats.org/officeDocument/2006/relationships/image" Target="../media/7347faf7_a848_11ed_a3d5_047c1617b143_c75a16ac_f115_11ee_a58b_047c1617b143236.jpeg"/><Relationship Id="rId237" Type="http://schemas.openxmlformats.org/officeDocument/2006/relationships/image" Target="../media/7347faf9_a848_11ed_a3d5_047c1617b143_c0e52b62_f115_11ee_a58b_047c1617b143237.jpeg"/><Relationship Id="rId238" Type="http://schemas.openxmlformats.org/officeDocument/2006/relationships/image" Target="../media/7347fafb_a848_11ed_a3d5_047c1617b143_c0e52b61_f115_11ee_a58b_047c1617b143238.jpeg"/><Relationship Id="rId239" Type="http://schemas.openxmlformats.org/officeDocument/2006/relationships/image" Target="../media/7347fafd_a848_11ed_a3d5_047c1617b143_c0e52b60_f115_11ee_a58b_047c1617b143239.jpeg"/><Relationship Id="rId240" Type="http://schemas.openxmlformats.org/officeDocument/2006/relationships/image" Target="../media/7347faff_a848_11ed_a3d5_047c1617b143_c0e52b5f_f115_11ee_a58b_047c1617b143240.jpeg"/><Relationship Id="rId241" Type="http://schemas.openxmlformats.org/officeDocument/2006/relationships/image" Target="../media/7347fb01_a848_11ed_a3d5_047c1617b143_c75a16a6_f115_11ee_a58b_047c1617b143241.jpeg"/><Relationship Id="rId242" Type="http://schemas.openxmlformats.org/officeDocument/2006/relationships/image" Target="../media/7347fb03_a848_11ed_a3d5_047c1617b143_c75a16a5_f115_11ee_a58b_047c1617b143242.jpeg"/><Relationship Id="rId243" Type="http://schemas.openxmlformats.org/officeDocument/2006/relationships/image" Target="../media/7347fb05_a848_11ed_a3d5_047c1617b143_c0e52b67_f115_11ee_a58b_047c1617b143243.jpeg"/><Relationship Id="rId244" Type="http://schemas.openxmlformats.org/officeDocument/2006/relationships/image" Target="../media/7347fb07_a848_11ed_a3d5_047c1617b143_c75a16a2_f115_11ee_a58b_047c1617b143244.jpeg"/><Relationship Id="rId245" Type="http://schemas.openxmlformats.org/officeDocument/2006/relationships/image" Target="../media/7347fb09_a848_11ed_a3d5_047c1617b143_c0e52b66_f115_11ee_a58b_047c1617b143245.jpeg"/><Relationship Id="rId246" Type="http://schemas.openxmlformats.org/officeDocument/2006/relationships/image" Target="../media/7347fb0b_a848_11ed_a3d5_047c1617b143_c0e52b63_f115_11ee_a58b_047c1617b143246.jpeg"/><Relationship Id="rId247" Type="http://schemas.openxmlformats.org/officeDocument/2006/relationships/image" Target="../media/7347fb0d_a848_11ed_a3d5_047c1617b143_c0e52b64_f115_11ee_a58b_047c1617b143247.jpeg"/><Relationship Id="rId248" Type="http://schemas.openxmlformats.org/officeDocument/2006/relationships/image" Target="../media/7347fb0f_a848_11ed_a3d5_047c1617b143_c0e52b65_f115_11ee_a58b_047c1617b1432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27635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27635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27635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6" name="Image_140" descr="Image_14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7" name="Image_141" descr="Image_14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8" name="Image_142" descr="Image_14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9" name="Image_143" descr="Image_14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0" name="Image_144" descr="Image_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1" name="Image_155" descr="Image_15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2" name="Image_156" descr="Image_15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3" name="Image_157" descr="Image_15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4" name="Image_158" descr="Image_15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381125"/>
    <xdr:pic>
      <xdr:nvPicPr>
        <xdr:cNvPr id="145" name="Image_160" descr="Image_16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381125"/>
    <xdr:pic>
      <xdr:nvPicPr>
        <xdr:cNvPr id="146" name="Image_161" descr="Image_16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381125"/>
    <xdr:pic>
      <xdr:nvPicPr>
        <xdr:cNvPr id="147" name="Image_162" descr="Image_16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381125"/>
    <xdr:pic>
      <xdr:nvPicPr>
        <xdr:cNvPr id="148" name="Image_163" descr="Image_16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381125"/>
    <xdr:pic>
      <xdr:nvPicPr>
        <xdr:cNvPr id="149" name="Image_164" descr="Image_16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381125"/>
    <xdr:pic>
      <xdr:nvPicPr>
        <xdr:cNvPr id="150" name="Image_165" descr="Image_16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381125"/>
    <xdr:pic>
      <xdr:nvPicPr>
        <xdr:cNvPr id="151" name="Image_166" descr="Image_16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381125"/>
    <xdr:pic>
      <xdr:nvPicPr>
        <xdr:cNvPr id="152" name="Image_167" descr="Image_16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381125"/>
    <xdr:pic>
      <xdr:nvPicPr>
        <xdr:cNvPr id="153" name="Image_168" descr="Image_16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381125"/>
    <xdr:pic>
      <xdr:nvPicPr>
        <xdr:cNvPr id="154" name="Image_169" descr="Image_16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381125"/>
    <xdr:pic>
      <xdr:nvPicPr>
        <xdr:cNvPr id="155" name="Image_170" descr="Image_17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381125"/>
    <xdr:pic>
      <xdr:nvPicPr>
        <xdr:cNvPr id="156" name="Image_171" descr="Image_17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381125"/>
    <xdr:pic>
      <xdr:nvPicPr>
        <xdr:cNvPr id="157" name="Image_172" descr="Image_17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381125"/>
    <xdr:pic>
      <xdr:nvPicPr>
        <xdr:cNvPr id="158" name="Image_173" descr="Image_17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381125"/>
    <xdr:pic>
      <xdr:nvPicPr>
        <xdr:cNvPr id="159" name="Image_174" descr="Image_17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381125"/>
    <xdr:pic>
      <xdr:nvPicPr>
        <xdr:cNvPr id="160" name="Image_175" descr="Image_17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381125"/>
    <xdr:pic>
      <xdr:nvPicPr>
        <xdr:cNvPr id="161" name="Image_176" descr="Image_17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381125"/>
    <xdr:pic>
      <xdr:nvPicPr>
        <xdr:cNvPr id="162" name="Image_177" descr="Image_17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381125"/>
    <xdr:pic>
      <xdr:nvPicPr>
        <xdr:cNvPr id="163" name="Image_178" descr="Image_17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381125"/>
    <xdr:pic>
      <xdr:nvPicPr>
        <xdr:cNvPr id="164" name="Image_179" descr="Image_17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381125"/>
    <xdr:pic>
      <xdr:nvPicPr>
        <xdr:cNvPr id="165" name="Image_180" descr="Image_18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381125"/>
    <xdr:pic>
      <xdr:nvPicPr>
        <xdr:cNvPr id="166" name="Image_181" descr="Image_18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381125"/>
    <xdr:pic>
      <xdr:nvPicPr>
        <xdr:cNvPr id="167" name="Image_182" descr="Image_18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381125"/>
    <xdr:pic>
      <xdr:nvPicPr>
        <xdr:cNvPr id="168" name="Image_183" descr="Image_18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381125"/>
    <xdr:pic>
      <xdr:nvPicPr>
        <xdr:cNvPr id="169" name="Image_184" descr="Image_18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381125"/>
    <xdr:pic>
      <xdr:nvPicPr>
        <xdr:cNvPr id="170" name="Image_185" descr="Image_18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381125"/>
    <xdr:pic>
      <xdr:nvPicPr>
        <xdr:cNvPr id="171" name="Image_186" descr="Image_18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381125"/>
    <xdr:pic>
      <xdr:nvPicPr>
        <xdr:cNvPr id="172" name="Image_187" descr="Image_18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381125"/>
    <xdr:pic>
      <xdr:nvPicPr>
        <xdr:cNvPr id="173" name="Image_188" descr="Image_18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381125"/>
    <xdr:pic>
      <xdr:nvPicPr>
        <xdr:cNvPr id="174" name="Image_189" descr="Image_18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381125"/>
    <xdr:pic>
      <xdr:nvPicPr>
        <xdr:cNvPr id="175" name="Image_190" descr="Image_19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381125"/>
    <xdr:pic>
      <xdr:nvPicPr>
        <xdr:cNvPr id="176" name="Image_191" descr="Image_19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381125"/>
    <xdr:pic>
      <xdr:nvPicPr>
        <xdr:cNvPr id="177" name="Image_192" descr="Image_19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381125"/>
    <xdr:pic>
      <xdr:nvPicPr>
        <xdr:cNvPr id="178" name="Image_193" descr="Image_19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9" name="Image_195" descr="Image_19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0" name="Image_196" descr="Image_19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1" name="Image_197" descr="Image_19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2" name="Image_198" descr="Image_19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3" name="Image_199" descr="Image_19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4" name="Image_200" descr="Image_20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5" name="Image_201" descr="Image_20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6" name="Image_202" descr="Image_20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7" name="Image_203" descr="Image_20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8" name="Image_204" descr="Image_20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9" name="Image_205" descr="Image_20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0" name="Image_208" descr="Image_20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1" name="Image_209" descr="Image_20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2" name="Image_210" descr="Image_21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3" name="Image_211" descr="Image_21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4" name="Image_212" descr="Image_21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5" name="Image_213" descr="Image_21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6" name="Image_214" descr="Image_21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7" name="Image_215" descr="Image_21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8" name="Image_216" descr="Image_21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9" name="Image_218" descr="Image_21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0" name="Image_219" descr="Image_21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1" name="Image_220" descr="Image_22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2" name="Image_221" descr="Image_22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3" name="Image_222" descr="Image_22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4" name="Image_223" descr="Image_22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5" name="Image_225" descr="Image_22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6" name="Image_226" descr="Image_22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7" name="Image_227" descr="Image_22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8" name="Image_228" descr="Image_22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9" name="Image_229" descr="Image_229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0" name="Image_230" descr="Image_230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1" name="Image_231" descr="Image_231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2" name="Image_232" descr="Image_232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3" name="Image_233" descr="Image_233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4" name="Image_234" descr="Image_234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5" name="Image_235" descr="Image_23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6" name="Image_236" descr="Image_23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7" name="Image_237" descr="Image_23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8" name="Image_238" descr="Image_23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9" name="Image_244" descr="Image_24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0" name="Image_245" descr="Image_24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1" name="Image_246" descr="Image_24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2" name="Image_247" descr="Image_24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3" name="Image_248" descr="Image_24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4" name="Image_249" descr="Image_24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5" name="Image_250" descr="Image_25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6" name="Image_251" descr="Image_25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7" name="Image_253" descr="Image_253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8" name="Image_254" descr="Image_25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9" name="Image_255" descr="Image_25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0" name="Image_256" descr="Image_25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1" name="Image_257" descr="Image_25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2" name="Image_258" descr="Image_25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3" name="Image_259" descr="Image_25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4" name="Image_260" descr="Image_26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5" name="Image_261" descr="Image_26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6" name="Image_262" descr="Image_26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7" name="Image_263" descr="Image_263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8" name="Image_264" descr="Image_264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9" name="Image_265" descr="Image_265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0" name="Image_266" descr="Image_26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1" name="Image_267" descr="Image_26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2" name="Image_268" descr="Image_268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3" name="Image_269" descr="Image_269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4" name="Image_270" descr="Image_27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5" name="Image_271" descr="Image_271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6" name="Image_272" descr="Image_272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7" name="Image_273" descr="Image_273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8" name="Image_274" descr="Image_274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J5*14.99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J6*16.48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J7*17.46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J8*5.99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J9*8.13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J10*13.27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49</v>
      </c>
      <c r="H14" s="2" t="s">
        <v>50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51</v>
      </c>
      <c r="D15" s="1"/>
      <c r="E15" s="2" t="s">
        <v>52</v>
      </c>
      <c r="F15" s="2" t="s">
        <v>53</v>
      </c>
      <c r="G15" s="2" t="s">
        <v>49</v>
      </c>
      <c r="H15" s="2" t="s">
        <v>50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54</v>
      </c>
      <c r="D16" s="1"/>
      <c r="E16" s="2" t="s">
        <v>55</v>
      </c>
      <c r="F16" s="2" t="s">
        <v>56</v>
      </c>
      <c r="G16" s="2" t="s">
        <v>23</v>
      </c>
      <c r="H16" s="2" t="s">
        <v>50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57</v>
      </c>
      <c r="D17" s="1"/>
      <c r="E17" s="2" t="s">
        <v>58</v>
      </c>
      <c r="F17" s="2" t="s">
        <v>59</v>
      </c>
      <c r="G17" s="2" t="s">
        <v>23</v>
      </c>
      <c r="H17" s="2" t="s">
        <v>49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60</v>
      </c>
      <c r="D18" s="1"/>
      <c r="E18" s="2" t="s">
        <v>61</v>
      </c>
      <c r="F18" s="2" t="s">
        <v>62</v>
      </c>
      <c r="G18" s="2" t="s">
        <v>63</v>
      </c>
      <c r="H18" s="2" t="s">
        <v>49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64</v>
      </c>
      <c r="D19" s="1"/>
      <c r="E19" s="2" t="s">
        <v>65</v>
      </c>
      <c r="F19" s="2" t="s">
        <v>66</v>
      </c>
      <c r="G19" s="2" t="s">
        <v>49</v>
      </c>
      <c r="H19" s="2" t="s">
        <v>50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67</v>
      </c>
      <c r="D20" s="1"/>
      <c r="E20" s="2" t="s">
        <v>68</v>
      </c>
      <c r="F20" s="2" t="s">
        <v>69</v>
      </c>
      <c r="G20" s="2" t="s">
        <v>49</v>
      </c>
      <c r="H20" s="2" t="s">
        <v>50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70</v>
      </c>
      <c r="D21" s="1"/>
      <c r="E21" s="2" t="s">
        <v>71</v>
      </c>
      <c r="F21" s="2" t="s">
        <v>72</v>
      </c>
      <c r="G21" s="2" t="s">
        <v>49</v>
      </c>
      <c r="H21" s="2" t="s">
        <v>50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73</v>
      </c>
      <c r="D22" s="1"/>
      <c r="E22" s="2" t="s">
        <v>74</v>
      </c>
      <c r="F22" s="2" t="s">
        <v>48</v>
      </c>
      <c r="G22" s="2" t="s">
        <v>49</v>
      </c>
      <c r="H22" s="2" t="s">
        <v>49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75</v>
      </c>
      <c r="D23" s="1"/>
      <c r="E23" s="2" t="s">
        <v>76</v>
      </c>
      <c r="F23" s="2" t="s">
        <v>77</v>
      </c>
      <c r="G23" s="2" t="s">
        <v>23</v>
      </c>
      <c r="H23" s="2" t="s">
        <v>78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79</v>
      </c>
      <c r="D24" s="1" t="s">
        <v>80</v>
      </c>
      <c r="E24" s="2" t="s">
        <v>81</v>
      </c>
      <c r="F24" s="2" t="s">
        <v>82</v>
      </c>
      <c r="G24" s="2" t="s">
        <v>23</v>
      </c>
      <c r="H24" s="2" t="s">
        <v>49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83</v>
      </c>
      <c r="D25" s="1"/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86</v>
      </c>
      <c r="D26" s="1"/>
      <c r="E26" s="2" t="s">
        <v>87</v>
      </c>
      <c r="F26" s="2" t="s">
        <v>88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89</v>
      </c>
      <c r="D27" s="1"/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92</v>
      </c>
      <c r="D28" s="1"/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98</v>
      </c>
      <c r="D30" s="1"/>
      <c r="E30" s="2" t="s">
        <v>99</v>
      </c>
      <c r="F30" s="2" t="s">
        <v>100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  <row r="31" spans="1:12" outlineLevel="2">
      <c r="A31" s="8" t="s">
        <v>101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822629</v>
      </c>
      <c r="C32" s="1" t="s">
        <v>102</v>
      </c>
      <c r="D32" s="1" t="s">
        <v>103</v>
      </c>
      <c r="E32" s="2" t="s">
        <v>104</v>
      </c>
      <c r="F32" s="2" t="s">
        <v>105</v>
      </c>
      <c r="G32" s="2" t="s">
        <v>63</v>
      </c>
      <c r="H32" s="2">
        <v>0</v>
      </c>
      <c r="I32" s="1" t="s">
        <v>78</v>
      </c>
      <c r="J32" s="3" t="s">
        <v>16</v>
      </c>
      <c r="K32" s="2" t="str">
        <f>J32*96.73</f>
        <v>0</v>
      </c>
      <c r="L32" s="5"/>
    </row>
    <row r="33" spans="1:12" customHeight="1" ht="105" outlineLevel="4">
      <c r="A33" s="1"/>
      <c r="B33" s="1">
        <v>822630</v>
      </c>
      <c r="C33" s="1" t="s">
        <v>106</v>
      </c>
      <c r="D33" s="1"/>
      <c r="E33" s="2" t="s">
        <v>107</v>
      </c>
      <c r="F33" s="2" t="s">
        <v>108</v>
      </c>
      <c r="G33" s="2" t="s">
        <v>23</v>
      </c>
      <c r="H33" s="2">
        <v>0</v>
      </c>
      <c r="I33" s="1">
        <v>0</v>
      </c>
      <c r="J33" s="3" t="s">
        <v>16</v>
      </c>
      <c r="K33" s="2" t="str">
        <f>J33*83.13</f>
        <v>0</v>
      </c>
      <c r="L33" s="5"/>
    </row>
    <row r="34" spans="1:12" customHeight="1" ht="105" outlineLevel="4">
      <c r="A34" s="1"/>
      <c r="B34" s="1">
        <v>822631</v>
      </c>
      <c r="C34" s="1" t="s">
        <v>109</v>
      </c>
      <c r="D34" s="1"/>
      <c r="E34" s="2" t="s">
        <v>110</v>
      </c>
      <c r="F34" s="2" t="s">
        <v>111</v>
      </c>
      <c r="G34" s="2">
        <v>0</v>
      </c>
      <c r="H34" s="2">
        <v>0</v>
      </c>
      <c r="I34" s="1">
        <v>0</v>
      </c>
      <c r="J34" s="3" t="s">
        <v>16</v>
      </c>
      <c r="K34" s="2" t="str">
        <f>J34*66.13</f>
        <v>0</v>
      </c>
      <c r="L34" s="5"/>
    </row>
    <row r="35" spans="1:12" customHeight="1" ht="105" outlineLevel="4">
      <c r="A35" s="1"/>
      <c r="B35" s="1">
        <v>822633</v>
      </c>
      <c r="C35" s="1" t="s">
        <v>112</v>
      </c>
      <c r="D35" s="1"/>
      <c r="E35" s="2" t="s">
        <v>113</v>
      </c>
      <c r="F35" s="2" t="s">
        <v>114</v>
      </c>
      <c r="G35" s="2">
        <v>0</v>
      </c>
      <c r="H35" s="2">
        <v>0</v>
      </c>
      <c r="I35" s="1">
        <v>0</v>
      </c>
      <c r="J35" s="3" t="s">
        <v>16</v>
      </c>
      <c r="K35" s="2" t="str">
        <f>J35*27.95</f>
        <v>0</v>
      </c>
      <c r="L35" s="5"/>
    </row>
    <row r="36" spans="1:12" customHeight="1" ht="105" outlineLevel="4">
      <c r="A36" s="1"/>
      <c r="B36" s="1">
        <v>822634</v>
      </c>
      <c r="C36" s="1" t="s">
        <v>115</v>
      </c>
      <c r="D36" s="1"/>
      <c r="E36" s="2" t="s">
        <v>116</v>
      </c>
      <c r="F36" s="2" t="s">
        <v>117</v>
      </c>
      <c r="G36" s="2" t="s">
        <v>23</v>
      </c>
      <c r="H36" s="2">
        <v>0</v>
      </c>
      <c r="I36" s="1">
        <v>0</v>
      </c>
      <c r="J36" s="3" t="s">
        <v>16</v>
      </c>
      <c r="K36" s="2" t="str">
        <f>J36*5.95</f>
        <v>0</v>
      </c>
      <c r="L36" s="5"/>
    </row>
    <row r="37" spans="1:12" customHeight="1" ht="105" outlineLevel="4">
      <c r="A37" s="1"/>
      <c r="B37" s="1">
        <v>822635</v>
      </c>
      <c r="C37" s="1" t="s">
        <v>118</v>
      </c>
      <c r="D37" s="1"/>
      <c r="E37" s="2" t="s">
        <v>119</v>
      </c>
      <c r="F37" s="2" t="s">
        <v>120</v>
      </c>
      <c r="G37" s="2" t="s">
        <v>121</v>
      </c>
      <c r="H37" s="2">
        <v>0</v>
      </c>
      <c r="I37" s="1">
        <v>0</v>
      </c>
      <c r="J37" s="3" t="s">
        <v>16</v>
      </c>
      <c r="K37" s="2" t="str">
        <f>J37*71.40</f>
        <v>0</v>
      </c>
      <c r="L37" s="5"/>
    </row>
    <row r="38" spans="1:12" customHeight="1" ht="105" outlineLevel="4">
      <c r="A38" s="1"/>
      <c r="B38" s="1">
        <v>822636</v>
      </c>
      <c r="C38" s="1" t="s">
        <v>122</v>
      </c>
      <c r="D38" s="1"/>
      <c r="E38" s="2" t="s">
        <v>123</v>
      </c>
      <c r="F38" s="2" t="s">
        <v>124</v>
      </c>
      <c r="G38" s="2" t="s">
        <v>23</v>
      </c>
      <c r="H38" s="2">
        <v>0</v>
      </c>
      <c r="I38" s="1">
        <v>0</v>
      </c>
      <c r="J38" s="3" t="s">
        <v>16</v>
      </c>
      <c r="K38" s="2" t="str">
        <f>J38*26.35</f>
        <v>0</v>
      </c>
      <c r="L38" s="5"/>
    </row>
    <row r="39" spans="1:12" customHeight="1" ht="105" outlineLevel="4">
      <c r="A39" s="1"/>
      <c r="B39" s="1">
        <v>882993</v>
      </c>
      <c r="C39" s="1" t="s">
        <v>125</v>
      </c>
      <c r="D39" s="1"/>
      <c r="E39" s="2" t="s">
        <v>126</v>
      </c>
      <c r="F39" s="2" t="s">
        <v>127</v>
      </c>
      <c r="G39" s="2" t="s">
        <v>63</v>
      </c>
      <c r="H39" s="2">
        <v>0</v>
      </c>
      <c r="I39" s="1">
        <v>0</v>
      </c>
      <c r="J39" s="3" t="s">
        <v>16</v>
      </c>
      <c r="K39" s="2" t="str">
        <f>J39*114.52</f>
        <v>0</v>
      </c>
      <c r="L39" s="5"/>
    </row>
    <row r="40" spans="1:12" customHeight="1" ht="105" outlineLevel="4">
      <c r="A40" s="1"/>
      <c r="B40" s="1">
        <v>882994</v>
      </c>
      <c r="C40" s="1" t="s">
        <v>128</v>
      </c>
      <c r="D40" s="1" t="s">
        <v>129</v>
      </c>
      <c r="E40" s="2" t="s">
        <v>130</v>
      </c>
      <c r="F40" s="2" t="s">
        <v>131</v>
      </c>
      <c r="G40" s="2" t="s">
        <v>63</v>
      </c>
      <c r="H40" s="2">
        <v>0</v>
      </c>
      <c r="I40" s="1">
        <v>0</v>
      </c>
      <c r="J40" s="3" t="s">
        <v>16</v>
      </c>
      <c r="K40" s="2" t="str">
        <f>J40*41.05</f>
        <v>0</v>
      </c>
      <c r="L40" s="5"/>
    </row>
    <row r="41" spans="1:12" customHeight="1" ht="105" outlineLevel="4">
      <c r="A41" s="1"/>
      <c r="B41" s="1">
        <v>882995</v>
      </c>
      <c r="C41" s="1" t="s">
        <v>132</v>
      </c>
      <c r="D41" s="1" t="s">
        <v>133</v>
      </c>
      <c r="E41" s="2" t="s">
        <v>134</v>
      </c>
      <c r="F41" s="2" t="s">
        <v>135</v>
      </c>
      <c r="G41" s="2" t="s">
        <v>23</v>
      </c>
      <c r="H41" s="2">
        <v>0</v>
      </c>
      <c r="I41" s="1">
        <v>0</v>
      </c>
      <c r="J41" s="3" t="s">
        <v>16</v>
      </c>
      <c r="K41" s="2" t="str">
        <f>J41*78.68</f>
        <v>0</v>
      </c>
      <c r="L41" s="5"/>
    </row>
    <row r="42" spans="1:12" customHeight="1" ht="105" outlineLevel="4">
      <c r="A42" s="1"/>
      <c r="B42" s="1">
        <v>889673</v>
      </c>
      <c r="C42" s="1" t="s">
        <v>136</v>
      </c>
      <c r="D42" s="1"/>
      <c r="E42" s="2" t="s">
        <v>137</v>
      </c>
      <c r="F42" s="2" t="s">
        <v>138</v>
      </c>
      <c r="G42" s="2">
        <v>0</v>
      </c>
      <c r="H42" s="2">
        <v>0</v>
      </c>
      <c r="I42" s="1">
        <v>0</v>
      </c>
      <c r="J42" s="3" t="s">
        <v>16</v>
      </c>
      <c r="K42" s="2" t="str">
        <f>J42*206.00</f>
        <v>0</v>
      </c>
      <c r="L42" s="5"/>
    </row>
    <row r="43" spans="1:12" customHeight="1" ht="105" outlineLevel="4">
      <c r="A43" s="1"/>
      <c r="B43" s="1">
        <v>889674</v>
      </c>
      <c r="C43" s="1" t="s">
        <v>139</v>
      </c>
      <c r="D43" s="1"/>
      <c r="E43" s="2" t="s">
        <v>140</v>
      </c>
      <c r="F43" s="2" t="s">
        <v>141</v>
      </c>
      <c r="G43" s="2">
        <v>0</v>
      </c>
      <c r="H43" s="2">
        <v>0</v>
      </c>
      <c r="I43" s="1">
        <v>0</v>
      </c>
      <c r="J43" s="3" t="s">
        <v>16</v>
      </c>
      <c r="K43" s="2" t="str">
        <f>J43*190.00</f>
        <v>0</v>
      </c>
      <c r="L43" s="5"/>
    </row>
    <row r="44" spans="1:12" customHeight="1" ht="105" outlineLevel="4">
      <c r="A44" s="1"/>
      <c r="B44" s="1">
        <v>889675</v>
      </c>
      <c r="C44" s="1" t="s">
        <v>142</v>
      </c>
      <c r="D44" s="1"/>
      <c r="E44" s="2" t="s">
        <v>143</v>
      </c>
      <c r="F44" s="2" t="s">
        <v>144</v>
      </c>
      <c r="G44" s="2">
        <v>0</v>
      </c>
      <c r="H44" s="2">
        <v>0</v>
      </c>
      <c r="I44" s="1">
        <v>0</v>
      </c>
      <c r="J44" s="3" t="s">
        <v>16</v>
      </c>
      <c r="K44" s="2" t="str">
        <f>J44*170.00</f>
        <v>0</v>
      </c>
      <c r="L44" s="5"/>
    </row>
    <row r="45" spans="1:12" customHeight="1" ht="105" outlineLevel="4">
      <c r="A45" s="1"/>
      <c r="B45" s="1">
        <v>889676</v>
      </c>
      <c r="C45" s="1" t="s">
        <v>145</v>
      </c>
      <c r="D45" s="1"/>
      <c r="E45" s="2" t="s">
        <v>146</v>
      </c>
      <c r="F45" s="2" t="s">
        <v>147</v>
      </c>
      <c r="G45" s="2">
        <v>0</v>
      </c>
      <c r="H45" s="2">
        <v>0</v>
      </c>
      <c r="I45" s="1">
        <v>0</v>
      </c>
      <c r="J45" s="3" t="s">
        <v>16</v>
      </c>
      <c r="K45" s="2" t="str">
        <f>J45*350.00</f>
        <v>0</v>
      </c>
      <c r="L45" s="5"/>
    </row>
    <row r="46" spans="1:12" customHeight="1" ht="105" outlineLevel="4">
      <c r="A46" s="1"/>
      <c r="B46" s="1">
        <v>889677</v>
      </c>
      <c r="C46" s="1" t="s">
        <v>148</v>
      </c>
      <c r="D46" s="1"/>
      <c r="E46" s="2" t="s">
        <v>149</v>
      </c>
      <c r="F46" s="2" t="s">
        <v>150</v>
      </c>
      <c r="G46" s="2">
        <v>0</v>
      </c>
      <c r="H46" s="2">
        <v>0</v>
      </c>
      <c r="I46" s="1">
        <v>0</v>
      </c>
      <c r="J46" s="3" t="s">
        <v>16</v>
      </c>
      <c r="K46" s="2" t="str">
        <f>J46*256.00</f>
        <v>0</v>
      </c>
      <c r="L46" s="5"/>
    </row>
    <row r="47" spans="1:12" customHeight="1" ht="105" outlineLevel="4">
      <c r="A47" s="1"/>
      <c r="B47" s="1">
        <v>889678</v>
      </c>
      <c r="C47" s="1" t="s">
        <v>151</v>
      </c>
      <c r="D47" s="1"/>
      <c r="E47" s="2" t="s">
        <v>152</v>
      </c>
      <c r="F47" s="2" t="s">
        <v>153</v>
      </c>
      <c r="G47" s="2">
        <v>0</v>
      </c>
      <c r="H47" s="2">
        <v>0</v>
      </c>
      <c r="I47" s="1">
        <v>0</v>
      </c>
      <c r="J47" s="3" t="s">
        <v>16</v>
      </c>
      <c r="K47" s="2" t="str">
        <f>J47*230.00</f>
        <v>0</v>
      </c>
      <c r="L47" s="5"/>
    </row>
    <row r="48" spans="1:12" customHeight="1" ht="105" outlineLevel="4">
      <c r="A48" s="1"/>
      <c r="B48" s="1">
        <v>889679</v>
      </c>
      <c r="C48" s="1" t="s">
        <v>154</v>
      </c>
      <c r="D48" s="1"/>
      <c r="E48" s="2" t="s">
        <v>155</v>
      </c>
      <c r="F48" s="2" t="s">
        <v>156</v>
      </c>
      <c r="G48" s="2" t="s">
        <v>23</v>
      </c>
      <c r="H48" s="2">
        <v>0</v>
      </c>
      <c r="I48" s="1">
        <v>0</v>
      </c>
      <c r="J48" s="3" t="s">
        <v>16</v>
      </c>
      <c r="K48" s="2" t="str">
        <f>J48*108.00</f>
        <v>0</v>
      </c>
      <c r="L48" s="5"/>
    </row>
    <row r="49" spans="1:12" customHeight="1" ht="105" outlineLevel="4">
      <c r="A49" s="1"/>
      <c r="B49" s="1">
        <v>889680</v>
      </c>
      <c r="C49" s="1" t="s">
        <v>157</v>
      </c>
      <c r="D49" s="1"/>
      <c r="E49" s="2" t="s">
        <v>158</v>
      </c>
      <c r="F49" s="2" t="s">
        <v>159</v>
      </c>
      <c r="G49" s="2">
        <v>0</v>
      </c>
      <c r="H49" s="2">
        <v>0</v>
      </c>
      <c r="I49" s="1">
        <v>0</v>
      </c>
      <c r="J49" s="3" t="s">
        <v>16</v>
      </c>
      <c r="K49" s="2" t="str">
        <f>J49*72.00</f>
        <v>0</v>
      </c>
      <c r="L49" s="5"/>
    </row>
    <row r="50" spans="1:12" customHeight="1" ht="105" outlineLevel="4">
      <c r="A50" s="1"/>
      <c r="B50" s="1">
        <v>873534</v>
      </c>
      <c r="C50" s="1" t="s">
        <v>160</v>
      </c>
      <c r="D50" s="1" t="s">
        <v>161</v>
      </c>
      <c r="E50" s="2" t="s">
        <v>162</v>
      </c>
      <c r="F50" s="2" t="s">
        <v>163</v>
      </c>
      <c r="G50" s="2" t="s">
        <v>78</v>
      </c>
      <c r="H50" s="2">
        <v>0</v>
      </c>
      <c r="I50" s="1">
        <v>0</v>
      </c>
      <c r="J50" s="3" t="s">
        <v>16</v>
      </c>
      <c r="K50" s="2" t="str">
        <f>J50*157.36</f>
        <v>0</v>
      </c>
      <c r="L50" s="5"/>
    </row>
    <row r="51" spans="1:12" outlineLevel="2">
      <c r="A51" s="8" t="s">
        <v>164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879301</v>
      </c>
      <c r="C52" s="1" t="s">
        <v>165</v>
      </c>
      <c r="D52" s="1" t="s">
        <v>166</v>
      </c>
      <c r="E52" s="2" t="s">
        <v>167</v>
      </c>
      <c r="F52" s="2" t="s">
        <v>120</v>
      </c>
      <c r="G52" s="2" t="s">
        <v>63</v>
      </c>
      <c r="H52" s="2">
        <v>0</v>
      </c>
      <c r="I52" s="1">
        <v>0</v>
      </c>
      <c r="J52" s="3" t="s">
        <v>16</v>
      </c>
      <c r="K52" s="2" t="str">
        <f>J52*71.40</f>
        <v>0</v>
      </c>
      <c r="L52" s="5"/>
    </row>
    <row r="53" spans="1:12" customHeight="1" ht="105" outlineLevel="4">
      <c r="A53" s="1"/>
      <c r="B53" s="1">
        <v>879303</v>
      </c>
      <c r="C53" s="1" t="s">
        <v>168</v>
      </c>
      <c r="D53" s="1" t="s">
        <v>169</v>
      </c>
      <c r="E53" s="2" t="s">
        <v>170</v>
      </c>
      <c r="F53" s="2" t="s">
        <v>171</v>
      </c>
      <c r="G53" s="2" t="s">
        <v>37</v>
      </c>
      <c r="H53" s="2">
        <v>0</v>
      </c>
      <c r="I53" s="1">
        <v>0</v>
      </c>
      <c r="J53" s="3" t="s">
        <v>16</v>
      </c>
      <c r="K53" s="2" t="str">
        <f>J53*236.51</f>
        <v>0</v>
      </c>
      <c r="L53" s="5"/>
    </row>
    <row r="54" spans="1:12" customHeight="1" ht="105" outlineLevel="4">
      <c r="A54" s="1"/>
      <c r="B54" s="1">
        <v>879304</v>
      </c>
      <c r="C54" s="1" t="s">
        <v>172</v>
      </c>
      <c r="D54" s="1" t="s">
        <v>173</v>
      </c>
      <c r="E54" s="2" t="s">
        <v>174</v>
      </c>
      <c r="F54" s="2" t="s">
        <v>175</v>
      </c>
      <c r="G54" s="2" t="s">
        <v>121</v>
      </c>
      <c r="H54" s="2">
        <v>0</v>
      </c>
      <c r="I54" s="1">
        <v>0</v>
      </c>
      <c r="J54" s="3" t="s">
        <v>16</v>
      </c>
      <c r="K54" s="2" t="str">
        <f>J54*92.23</f>
        <v>0</v>
      </c>
      <c r="L54" s="5"/>
    </row>
    <row r="55" spans="1:12" customHeight="1" ht="105" outlineLevel="4">
      <c r="A55" s="1"/>
      <c r="B55" s="1">
        <v>879305</v>
      </c>
      <c r="C55" s="1" t="s">
        <v>176</v>
      </c>
      <c r="D55" s="1" t="s">
        <v>177</v>
      </c>
      <c r="E55" s="2" t="s">
        <v>178</v>
      </c>
      <c r="F55" s="2" t="s">
        <v>179</v>
      </c>
      <c r="G55" s="2" t="s">
        <v>23</v>
      </c>
      <c r="H55" s="2">
        <v>0</v>
      </c>
      <c r="I55" s="1">
        <v>0</v>
      </c>
      <c r="J55" s="3" t="s">
        <v>16</v>
      </c>
      <c r="K55" s="2" t="str">
        <f>J55*17.85</f>
        <v>0</v>
      </c>
      <c r="L55" s="5"/>
    </row>
    <row r="56" spans="1:12" customHeight="1" ht="105" outlineLevel="4">
      <c r="A56" s="1"/>
      <c r="B56" s="1">
        <v>879307</v>
      </c>
      <c r="C56" s="1" t="s">
        <v>180</v>
      </c>
      <c r="D56" s="1" t="s">
        <v>181</v>
      </c>
      <c r="E56" s="2" t="s">
        <v>182</v>
      </c>
      <c r="F56" s="2" t="s">
        <v>183</v>
      </c>
      <c r="G56" s="2" t="s">
        <v>121</v>
      </c>
      <c r="H56" s="2">
        <v>0</v>
      </c>
      <c r="I56" s="1">
        <v>0</v>
      </c>
      <c r="J56" s="3" t="s">
        <v>16</v>
      </c>
      <c r="K56" s="2" t="str">
        <f>J56*224.61</f>
        <v>0</v>
      </c>
      <c r="L56" s="5"/>
    </row>
    <row r="57" spans="1:12" customHeight="1" ht="105" outlineLevel="4">
      <c r="A57" s="1"/>
      <c r="B57" s="1">
        <v>879308</v>
      </c>
      <c r="C57" s="1" t="s">
        <v>184</v>
      </c>
      <c r="D57" s="1" t="s">
        <v>185</v>
      </c>
      <c r="E57" s="2" t="s">
        <v>186</v>
      </c>
      <c r="F57" s="2" t="s">
        <v>187</v>
      </c>
      <c r="G57" s="2" t="s">
        <v>121</v>
      </c>
      <c r="H57" s="2">
        <v>0</v>
      </c>
      <c r="I57" s="1">
        <v>0</v>
      </c>
      <c r="J57" s="3" t="s">
        <v>16</v>
      </c>
      <c r="K57" s="2" t="str">
        <f>J57*205.28</f>
        <v>0</v>
      </c>
      <c r="L57" s="5"/>
    </row>
    <row r="58" spans="1:12" customHeight="1" ht="105" outlineLevel="4">
      <c r="A58" s="1"/>
      <c r="B58" s="1">
        <v>879309</v>
      </c>
      <c r="C58" s="1" t="s">
        <v>188</v>
      </c>
      <c r="D58" s="1" t="s">
        <v>189</v>
      </c>
      <c r="E58" s="2" t="s">
        <v>190</v>
      </c>
      <c r="F58" s="2" t="s">
        <v>191</v>
      </c>
      <c r="G58" s="2">
        <v>9</v>
      </c>
      <c r="H58" s="2">
        <v>0</v>
      </c>
      <c r="I58" s="1">
        <v>0</v>
      </c>
      <c r="J58" s="3" t="s">
        <v>16</v>
      </c>
      <c r="K58" s="2" t="str">
        <f>J58*2274.39</f>
        <v>0</v>
      </c>
      <c r="L58" s="5"/>
    </row>
    <row r="59" spans="1:12" customHeight="1" ht="105" outlineLevel="4">
      <c r="A59" s="1"/>
      <c r="B59" s="1">
        <v>879361</v>
      </c>
      <c r="C59" s="1" t="s">
        <v>192</v>
      </c>
      <c r="D59" s="1" t="s">
        <v>193</v>
      </c>
      <c r="E59" s="2" t="s">
        <v>194</v>
      </c>
      <c r="F59" s="2" t="s">
        <v>195</v>
      </c>
      <c r="G59" s="2" t="s">
        <v>121</v>
      </c>
      <c r="H59" s="2">
        <v>0</v>
      </c>
      <c r="I59" s="1">
        <v>0</v>
      </c>
      <c r="J59" s="3" t="s">
        <v>16</v>
      </c>
      <c r="K59" s="2" t="str">
        <f>J59*324.28</f>
        <v>0</v>
      </c>
      <c r="L59" s="5"/>
    </row>
    <row r="60" spans="1:12" customHeight="1" ht="105" outlineLevel="4">
      <c r="A60" s="1"/>
      <c r="B60" s="1">
        <v>879362</v>
      </c>
      <c r="C60" s="1" t="s">
        <v>196</v>
      </c>
      <c r="D60" s="1" t="s">
        <v>197</v>
      </c>
      <c r="E60" s="2" t="s">
        <v>198</v>
      </c>
      <c r="F60" s="2" t="s">
        <v>199</v>
      </c>
      <c r="G60" s="2" t="s">
        <v>37</v>
      </c>
      <c r="H60" s="2">
        <v>0</v>
      </c>
      <c r="I60" s="1">
        <v>0</v>
      </c>
      <c r="J60" s="3" t="s">
        <v>16</v>
      </c>
      <c r="K60" s="2" t="str">
        <f>J60*514.68</f>
        <v>0</v>
      </c>
      <c r="L60" s="5"/>
    </row>
    <row r="61" spans="1:12" customHeight="1" ht="105" outlineLevel="4">
      <c r="A61" s="1"/>
      <c r="B61" s="1">
        <v>879363</v>
      </c>
      <c r="C61" s="1" t="s">
        <v>200</v>
      </c>
      <c r="D61" s="1" t="s">
        <v>201</v>
      </c>
      <c r="E61" s="2" t="s">
        <v>202</v>
      </c>
      <c r="F61" s="2" t="s">
        <v>203</v>
      </c>
      <c r="G61" s="2">
        <v>9</v>
      </c>
      <c r="H61" s="2">
        <v>0</v>
      </c>
      <c r="I61" s="1">
        <v>0</v>
      </c>
      <c r="J61" s="3" t="s">
        <v>16</v>
      </c>
      <c r="K61" s="2" t="str">
        <f>J61*730.36</f>
        <v>0</v>
      </c>
      <c r="L61" s="5"/>
    </row>
    <row r="62" spans="1:12" customHeight="1" ht="105" outlineLevel="4">
      <c r="A62" s="1"/>
      <c r="B62" s="1">
        <v>880038</v>
      </c>
      <c r="C62" s="1" t="s">
        <v>204</v>
      </c>
      <c r="D62" s="1" t="s">
        <v>205</v>
      </c>
      <c r="E62" s="2" t="s">
        <v>206</v>
      </c>
      <c r="F62" s="2" t="s">
        <v>207</v>
      </c>
      <c r="G62" s="2" t="s">
        <v>121</v>
      </c>
      <c r="H62" s="2">
        <v>0</v>
      </c>
      <c r="I62" s="1">
        <v>0</v>
      </c>
      <c r="J62" s="3" t="s">
        <v>16</v>
      </c>
      <c r="K62" s="2" t="str">
        <f>J62*550.38</f>
        <v>0</v>
      </c>
      <c r="L62" s="5"/>
    </row>
    <row r="63" spans="1:12" customHeight="1" ht="105" outlineLevel="4">
      <c r="A63" s="1"/>
      <c r="B63" s="1">
        <v>884659</v>
      </c>
      <c r="C63" s="1" t="s">
        <v>208</v>
      </c>
      <c r="D63" s="1" t="s">
        <v>209</v>
      </c>
      <c r="E63" s="2" t="s">
        <v>210</v>
      </c>
      <c r="F63" s="2" t="s">
        <v>211</v>
      </c>
      <c r="G63" s="2" t="s">
        <v>37</v>
      </c>
      <c r="H63" s="2">
        <v>0</v>
      </c>
      <c r="I63" s="1">
        <v>0</v>
      </c>
      <c r="J63" s="3" t="s">
        <v>16</v>
      </c>
      <c r="K63" s="2" t="str">
        <f>J63*953.49</f>
        <v>0</v>
      </c>
      <c r="L63" s="5"/>
    </row>
    <row r="64" spans="1:12" customHeight="1" ht="105" outlineLevel="4">
      <c r="A64" s="1"/>
      <c r="B64" s="1">
        <v>885819</v>
      </c>
      <c r="C64" s="1" t="s">
        <v>212</v>
      </c>
      <c r="D64" s="1" t="s">
        <v>213</v>
      </c>
      <c r="E64" s="2" t="s">
        <v>214</v>
      </c>
      <c r="F64" s="2" t="s">
        <v>215</v>
      </c>
      <c r="G64" s="2" t="s">
        <v>121</v>
      </c>
      <c r="H64" s="2">
        <v>0</v>
      </c>
      <c r="I64" s="1">
        <v>0</v>
      </c>
      <c r="J64" s="3" t="s">
        <v>16</v>
      </c>
      <c r="K64" s="2" t="str">
        <f>J64*16.36</f>
        <v>0</v>
      </c>
      <c r="L64" s="5"/>
    </row>
    <row r="65" spans="1:12" customHeight="1" ht="105" outlineLevel="4">
      <c r="A65" s="1"/>
      <c r="B65" s="1">
        <v>886001</v>
      </c>
      <c r="C65" s="1" t="s">
        <v>216</v>
      </c>
      <c r="D65" s="1" t="s">
        <v>217</v>
      </c>
      <c r="E65" s="2" t="s">
        <v>218</v>
      </c>
      <c r="F65" s="2" t="s">
        <v>219</v>
      </c>
      <c r="G65" s="2">
        <v>9</v>
      </c>
      <c r="H65" s="2">
        <v>0</v>
      </c>
      <c r="I65" s="1">
        <v>0</v>
      </c>
      <c r="J65" s="3" t="s">
        <v>16</v>
      </c>
      <c r="K65" s="2" t="str">
        <f>J65*1807.31</f>
        <v>0</v>
      </c>
      <c r="L65" s="5"/>
    </row>
    <row r="66" spans="1:12" customHeight="1" ht="105" outlineLevel="4">
      <c r="A66" s="1"/>
      <c r="B66" s="1">
        <v>886075</v>
      </c>
      <c r="C66" s="1" t="s">
        <v>220</v>
      </c>
      <c r="D66" s="1" t="s">
        <v>221</v>
      </c>
      <c r="E66" s="2" t="s">
        <v>222</v>
      </c>
      <c r="F66" s="2" t="s">
        <v>223</v>
      </c>
      <c r="G66" s="2" t="s">
        <v>23</v>
      </c>
      <c r="H66" s="2">
        <v>0</v>
      </c>
      <c r="I66" s="1">
        <v>0</v>
      </c>
      <c r="J66" s="3" t="s">
        <v>16</v>
      </c>
      <c r="K66" s="2" t="str">
        <f>J66*23.80</f>
        <v>0</v>
      </c>
      <c r="L66" s="5"/>
    </row>
    <row r="67" spans="1:12" customHeight="1" ht="105" outlineLevel="4">
      <c r="A67" s="1"/>
      <c r="B67" s="1">
        <v>886076</v>
      </c>
      <c r="C67" s="1" t="s">
        <v>224</v>
      </c>
      <c r="D67" s="1" t="s">
        <v>225</v>
      </c>
      <c r="E67" s="2" t="s">
        <v>226</v>
      </c>
      <c r="F67" s="2" t="s">
        <v>227</v>
      </c>
      <c r="G67" s="2" t="s">
        <v>63</v>
      </c>
      <c r="H67" s="2">
        <v>0</v>
      </c>
      <c r="I67" s="1">
        <v>0</v>
      </c>
      <c r="J67" s="3" t="s">
        <v>16</v>
      </c>
      <c r="K67" s="2" t="str">
        <f>J67*25.29</f>
        <v>0</v>
      </c>
      <c r="L67" s="5"/>
    </row>
    <row r="68" spans="1:12" customHeight="1" ht="105" outlineLevel="4">
      <c r="A68" s="1"/>
      <c r="B68" s="1">
        <v>886077</v>
      </c>
      <c r="C68" s="1" t="s">
        <v>228</v>
      </c>
      <c r="D68" s="1" t="s">
        <v>229</v>
      </c>
      <c r="E68" s="2" t="s">
        <v>230</v>
      </c>
      <c r="F68" s="2" t="s">
        <v>231</v>
      </c>
      <c r="G68" s="2" t="s">
        <v>23</v>
      </c>
      <c r="H68" s="2">
        <v>0</v>
      </c>
      <c r="I68" s="1">
        <v>0</v>
      </c>
      <c r="J68" s="3" t="s">
        <v>16</v>
      </c>
      <c r="K68" s="2" t="str">
        <f>J68*29.75</f>
        <v>0</v>
      </c>
      <c r="L68" s="5"/>
    </row>
    <row r="69" spans="1:12" customHeight="1" ht="105" outlineLevel="4">
      <c r="A69" s="1"/>
      <c r="B69" s="1">
        <v>885835</v>
      </c>
      <c r="C69" s="1" t="s">
        <v>232</v>
      </c>
      <c r="D69" s="1" t="s">
        <v>233</v>
      </c>
      <c r="E69" s="2" t="s">
        <v>234</v>
      </c>
      <c r="F69" s="2" t="s">
        <v>235</v>
      </c>
      <c r="G69" s="2" t="s">
        <v>23</v>
      </c>
      <c r="H69" s="2">
        <v>0</v>
      </c>
      <c r="I69" s="1">
        <v>0</v>
      </c>
      <c r="J69" s="3" t="s">
        <v>16</v>
      </c>
      <c r="K69" s="2" t="str">
        <f>J69*58.01</f>
        <v>0</v>
      </c>
      <c r="L69" s="5"/>
    </row>
    <row r="70" spans="1:12" outlineLevel="2">
      <c r="A70" s="8" t="s">
        <v>236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835992</v>
      </c>
      <c r="C71" s="1" t="s">
        <v>237</v>
      </c>
      <c r="D71" s="1" t="s">
        <v>238</v>
      </c>
      <c r="E71" s="2" t="s">
        <v>239</v>
      </c>
      <c r="F71" s="2" t="s">
        <v>240</v>
      </c>
      <c r="G71" s="2">
        <v>0</v>
      </c>
      <c r="H71" s="2">
        <v>0</v>
      </c>
      <c r="I71" s="1">
        <v>0</v>
      </c>
      <c r="J71" s="3" t="s">
        <v>16</v>
      </c>
      <c r="K71" s="2" t="str">
        <f>J71*118.80</f>
        <v>0</v>
      </c>
      <c r="L71" s="5"/>
    </row>
    <row r="72" spans="1:12" customHeight="1" ht="105" outlineLevel="4">
      <c r="A72" s="1"/>
      <c r="B72" s="1">
        <v>835993</v>
      </c>
      <c r="C72" s="1" t="s">
        <v>241</v>
      </c>
      <c r="D72" s="1" t="s">
        <v>242</v>
      </c>
      <c r="E72" s="2" t="s">
        <v>243</v>
      </c>
      <c r="F72" s="2" t="s">
        <v>244</v>
      </c>
      <c r="G72" s="2">
        <v>10</v>
      </c>
      <c r="H72" s="2">
        <v>0</v>
      </c>
      <c r="I72" s="1">
        <v>0</v>
      </c>
      <c r="J72" s="3" t="s">
        <v>16</v>
      </c>
      <c r="K72" s="2" t="str">
        <f>J72*191.40</f>
        <v>0</v>
      </c>
      <c r="L72" s="5"/>
    </row>
    <row r="73" spans="1:12" customHeight="1" ht="105" outlineLevel="4">
      <c r="A73" s="1"/>
      <c r="B73" s="1">
        <v>835994</v>
      </c>
      <c r="C73" s="1" t="s">
        <v>245</v>
      </c>
      <c r="D73" s="1" t="s">
        <v>246</v>
      </c>
      <c r="E73" s="2" t="s">
        <v>247</v>
      </c>
      <c r="F73" s="2" t="s">
        <v>248</v>
      </c>
      <c r="G73" s="2">
        <v>0</v>
      </c>
      <c r="H73" s="2">
        <v>0</v>
      </c>
      <c r="I73" s="1">
        <v>0</v>
      </c>
      <c r="J73" s="3" t="s">
        <v>16</v>
      </c>
      <c r="K73" s="2" t="str">
        <f>J73*79.20</f>
        <v>0</v>
      </c>
      <c r="L73" s="5"/>
    </row>
    <row r="74" spans="1:12" customHeight="1" ht="105" outlineLevel="4">
      <c r="A74" s="1"/>
      <c r="B74" s="1">
        <v>835995</v>
      </c>
      <c r="C74" s="1" t="s">
        <v>249</v>
      </c>
      <c r="D74" s="1" t="s">
        <v>250</v>
      </c>
      <c r="E74" s="2" t="s">
        <v>251</v>
      </c>
      <c r="F74" s="2" t="s">
        <v>252</v>
      </c>
      <c r="G74" s="2" t="s">
        <v>121</v>
      </c>
      <c r="H74" s="2">
        <v>0</v>
      </c>
      <c r="I74" s="1">
        <v>0</v>
      </c>
      <c r="J74" s="3" t="s">
        <v>16</v>
      </c>
      <c r="K74" s="2" t="str">
        <f>J74*158.40</f>
        <v>0</v>
      </c>
      <c r="L74" s="5"/>
    </row>
    <row r="75" spans="1:12" customHeight="1" ht="105" outlineLevel="4">
      <c r="A75" s="1"/>
      <c r="B75" s="1">
        <v>836001</v>
      </c>
      <c r="C75" s="1" t="s">
        <v>253</v>
      </c>
      <c r="D75" s="1" t="s">
        <v>254</v>
      </c>
      <c r="E75" s="2" t="s">
        <v>255</v>
      </c>
      <c r="F75" s="2" t="s">
        <v>256</v>
      </c>
      <c r="G75" s="2" t="s">
        <v>49</v>
      </c>
      <c r="H75" s="2">
        <v>0</v>
      </c>
      <c r="I75" s="1">
        <v>0</v>
      </c>
      <c r="J75" s="3" t="s">
        <v>16</v>
      </c>
      <c r="K75" s="2" t="str">
        <f>J75*12.89</f>
        <v>0</v>
      </c>
      <c r="L75" s="5"/>
    </row>
    <row r="76" spans="1:12" customHeight="1" ht="105" outlineLevel="4">
      <c r="A76" s="1"/>
      <c r="B76" s="1">
        <v>836002</v>
      </c>
      <c r="C76" s="1" t="s">
        <v>257</v>
      </c>
      <c r="D76" s="1" t="s">
        <v>258</v>
      </c>
      <c r="E76" s="2" t="s">
        <v>259</v>
      </c>
      <c r="F76" s="2" t="s">
        <v>260</v>
      </c>
      <c r="G76" s="2" t="s">
        <v>78</v>
      </c>
      <c r="H76" s="2">
        <v>0</v>
      </c>
      <c r="I76" s="1">
        <v>0</v>
      </c>
      <c r="J76" s="3" t="s">
        <v>16</v>
      </c>
      <c r="K76" s="2" t="str">
        <f>J76*13.09</f>
        <v>0</v>
      </c>
      <c r="L76" s="5"/>
    </row>
    <row r="77" spans="1:12" customHeight="1" ht="105" outlineLevel="4">
      <c r="A77" s="1"/>
      <c r="B77" s="1">
        <v>836003</v>
      </c>
      <c r="C77" s="1" t="s">
        <v>261</v>
      </c>
      <c r="D77" s="1" t="s">
        <v>262</v>
      </c>
      <c r="E77" s="2" t="s">
        <v>263</v>
      </c>
      <c r="F77" s="2" t="s">
        <v>264</v>
      </c>
      <c r="G77" s="2" t="s">
        <v>78</v>
      </c>
      <c r="H77" s="2">
        <v>0</v>
      </c>
      <c r="I77" s="1">
        <v>0</v>
      </c>
      <c r="J77" s="3" t="s">
        <v>16</v>
      </c>
      <c r="K77" s="2" t="str">
        <f>J77*15.07</f>
        <v>0</v>
      </c>
      <c r="L77" s="5"/>
    </row>
    <row r="78" spans="1:12" customHeight="1" ht="105" outlineLevel="4">
      <c r="A78" s="1"/>
      <c r="B78" s="1">
        <v>836004</v>
      </c>
      <c r="C78" s="1" t="s">
        <v>265</v>
      </c>
      <c r="D78" s="1" t="s">
        <v>266</v>
      </c>
      <c r="E78" s="2" t="s">
        <v>267</v>
      </c>
      <c r="F78" s="2" t="s">
        <v>268</v>
      </c>
      <c r="G78" s="2" t="s">
        <v>50</v>
      </c>
      <c r="H78" s="2">
        <v>0</v>
      </c>
      <c r="I78" s="1">
        <v>0</v>
      </c>
      <c r="J78" s="3" t="s">
        <v>16</v>
      </c>
      <c r="K78" s="2" t="str">
        <f>J78*7.15</f>
        <v>0</v>
      </c>
      <c r="L78" s="5"/>
    </row>
    <row r="79" spans="1:12" customHeight="1" ht="105" outlineLevel="4">
      <c r="A79" s="1"/>
      <c r="B79" s="1">
        <v>837129</v>
      </c>
      <c r="C79" s="1" t="s">
        <v>269</v>
      </c>
      <c r="D79" s="1" t="s">
        <v>270</v>
      </c>
      <c r="E79" s="2" t="s">
        <v>271</v>
      </c>
      <c r="F79" s="2" t="s">
        <v>272</v>
      </c>
      <c r="G79" s="2" t="s">
        <v>49</v>
      </c>
      <c r="H79" s="2">
        <v>0</v>
      </c>
      <c r="I79" s="1">
        <v>0</v>
      </c>
      <c r="J79" s="3" t="s">
        <v>16</v>
      </c>
      <c r="K79" s="2" t="str">
        <f>J79*6.31</f>
        <v>0</v>
      </c>
      <c r="L79" s="5"/>
    </row>
    <row r="80" spans="1:12" customHeight="1" ht="105" outlineLevel="4">
      <c r="A80" s="1"/>
      <c r="B80" s="1">
        <v>837130</v>
      </c>
      <c r="C80" s="1" t="s">
        <v>273</v>
      </c>
      <c r="D80" s="1" t="s">
        <v>274</v>
      </c>
      <c r="E80" s="2" t="s">
        <v>275</v>
      </c>
      <c r="F80" s="2" t="s">
        <v>276</v>
      </c>
      <c r="G80" s="2" t="s">
        <v>78</v>
      </c>
      <c r="H80" s="2">
        <v>0</v>
      </c>
      <c r="I80" s="1">
        <v>0</v>
      </c>
      <c r="J80" s="3" t="s">
        <v>16</v>
      </c>
      <c r="K80" s="2" t="str">
        <f>J80*7.44</f>
        <v>0</v>
      </c>
      <c r="L80" s="5"/>
    </row>
    <row r="81" spans="1:12" customHeight="1" ht="105" outlineLevel="4">
      <c r="A81" s="1"/>
      <c r="B81" s="1">
        <v>837131</v>
      </c>
      <c r="C81" s="1" t="s">
        <v>277</v>
      </c>
      <c r="D81" s="1" t="s">
        <v>278</v>
      </c>
      <c r="E81" s="2" t="s">
        <v>279</v>
      </c>
      <c r="F81" s="2" t="s">
        <v>280</v>
      </c>
      <c r="G81" s="2" t="s">
        <v>78</v>
      </c>
      <c r="H81" s="2">
        <v>0</v>
      </c>
      <c r="I81" s="1">
        <v>0</v>
      </c>
      <c r="J81" s="3" t="s">
        <v>16</v>
      </c>
      <c r="K81" s="2" t="str">
        <f>J81*14.30</f>
        <v>0</v>
      </c>
      <c r="L81" s="5"/>
    </row>
    <row r="82" spans="1:12" customHeight="1" ht="105" outlineLevel="4">
      <c r="A82" s="1"/>
      <c r="B82" s="1">
        <v>837132</v>
      </c>
      <c r="C82" s="1" t="s">
        <v>281</v>
      </c>
      <c r="D82" s="1" t="s">
        <v>282</v>
      </c>
      <c r="E82" s="2" t="s">
        <v>283</v>
      </c>
      <c r="F82" s="2" t="s">
        <v>284</v>
      </c>
      <c r="G82" s="2" t="s">
        <v>78</v>
      </c>
      <c r="H82" s="2">
        <v>0</v>
      </c>
      <c r="I82" s="1">
        <v>0</v>
      </c>
      <c r="J82" s="3" t="s">
        <v>16</v>
      </c>
      <c r="K82" s="2" t="str">
        <f>J82*18.48</f>
        <v>0</v>
      </c>
      <c r="L82" s="5"/>
    </row>
    <row r="83" spans="1:12" customHeight="1" ht="105" outlineLevel="4">
      <c r="A83" s="1"/>
      <c r="B83" s="1">
        <v>837133</v>
      </c>
      <c r="C83" s="1" t="s">
        <v>285</v>
      </c>
      <c r="D83" s="1" t="s">
        <v>286</v>
      </c>
      <c r="E83" s="2" t="s">
        <v>287</v>
      </c>
      <c r="F83" s="2" t="s">
        <v>288</v>
      </c>
      <c r="G83" s="2" t="s">
        <v>23</v>
      </c>
      <c r="H83" s="2">
        <v>0</v>
      </c>
      <c r="I83" s="1">
        <v>0</v>
      </c>
      <c r="J83" s="3" t="s">
        <v>16</v>
      </c>
      <c r="K83" s="2" t="str">
        <f>J83*21.09</f>
        <v>0</v>
      </c>
      <c r="L83" s="5"/>
    </row>
    <row r="84" spans="1:12" customHeight="1" ht="105" outlineLevel="4">
      <c r="A84" s="1"/>
      <c r="B84" s="1">
        <v>837134</v>
      </c>
      <c r="C84" s="1" t="s">
        <v>289</v>
      </c>
      <c r="D84" s="1" t="s">
        <v>290</v>
      </c>
      <c r="E84" s="2" t="s">
        <v>291</v>
      </c>
      <c r="F84" s="2" t="s">
        <v>292</v>
      </c>
      <c r="G84" s="2">
        <v>0</v>
      </c>
      <c r="H84" s="2">
        <v>0</v>
      </c>
      <c r="I84" s="1">
        <v>0</v>
      </c>
      <c r="J84" s="3" t="s">
        <v>16</v>
      </c>
      <c r="K84" s="2" t="str">
        <f>J84*16.76</f>
        <v>0</v>
      </c>
      <c r="L84" s="5"/>
    </row>
    <row r="85" spans="1:12" customHeight="1" ht="105" outlineLevel="4">
      <c r="A85" s="1"/>
      <c r="B85" s="1">
        <v>837135</v>
      </c>
      <c r="C85" s="1" t="s">
        <v>293</v>
      </c>
      <c r="D85" s="1" t="s">
        <v>294</v>
      </c>
      <c r="E85" s="2" t="s">
        <v>295</v>
      </c>
      <c r="F85" s="2" t="s">
        <v>62</v>
      </c>
      <c r="G85" s="2" t="s">
        <v>23</v>
      </c>
      <c r="H85" s="2">
        <v>0</v>
      </c>
      <c r="I85" s="1">
        <v>0</v>
      </c>
      <c r="J85" s="3" t="s">
        <v>16</v>
      </c>
      <c r="K85" s="2" t="str">
        <f>J85*19.80</f>
        <v>0</v>
      </c>
      <c r="L85" s="5"/>
    </row>
    <row r="86" spans="1:12" outlineLevel="2">
      <c r="A86" s="8" t="s">
        <v>296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outlineLevel="3">
      <c r="A87" s="9" t="s">
        <v>297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883894</v>
      </c>
      <c r="C88" s="1" t="s">
        <v>298</v>
      </c>
      <c r="D88" s="1" t="s">
        <v>299</v>
      </c>
      <c r="E88" s="2" t="s">
        <v>300</v>
      </c>
      <c r="F88" s="2" t="s">
        <v>301</v>
      </c>
      <c r="G88" s="2" t="s">
        <v>23</v>
      </c>
      <c r="H88" s="2">
        <v>0</v>
      </c>
      <c r="I88" s="1">
        <v>0</v>
      </c>
      <c r="J88" s="3" t="s">
        <v>16</v>
      </c>
      <c r="K88" s="2" t="str">
        <f>J88*30.68</f>
        <v>0</v>
      </c>
      <c r="L88" s="5"/>
    </row>
    <row r="89" spans="1:12" customHeight="1" ht="105" outlineLevel="5">
      <c r="A89" s="1"/>
      <c r="B89" s="1">
        <v>883895</v>
      </c>
      <c r="C89" s="1" t="s">
        <v>302</v>
      </c>
      <c r="D89" s="1" t="s">
        <v>303</v>
      </c>
      <c r="E89" s="2" t="s">
        <v>304</v>
      </c>
      <c r="F89" s="2" t="s">
        <v>305</v>
      </c>
      <c r="G89" s="2" t="s">
        <v>23</v>
      </c>
      <c r="H89" s="2">
        <v>0</v>
      </c>
      <c r="I89" s="1">
        <v>0</v>
      </c>
      <c r="J89" s="3" t="s">
        <v>16</v>
      </c>
      <c r="K89" s="2" t="str">
        <f>J89*31.75</f>
        <v>0</v>
      </c>
      <c r="L89" s="5"/>
    </row>
    <row r="90" spans="1:12" customHeight="1" ht="105" outlineLevel="5">
      <c r="A90" s="1"/>
      <c r="B90" s="1">
        <v>883896</v>
      </c>
      <c r="C90" s="1" t="s">
        <v>306</v>
      </c>
      <c r="D90" s="1" t="s">
        <v>307</v>
      </c>
      <c r="E90" s="2" t="s">
        <v>308</v>
      </c>
      <c r="F90" s="2" t="s">
        <v>309</v>
      </c>
      <c r="G90" s="2" t="s">
        <v>23</v>
      </c>
      <c r="H90" s="2">
        <v>0</v>
      </c>
      <c r="I90" s="1">
        <v>0</v>
      </c>
      <c r="J90" s="3" t="s">
        <v>16</v>
      </c>
      <c r="K90" s="2" t="str">
        <f>J90*33.65</f>
        <v>0</v>
      </c>
      <c r="L90" s="5"/>
    </row>
    <row r="91" spans="1:12" customHeight="1" ht="105" outlineLevel="5">
      <c r="A91" s="1"/>
      <c r="B91" s="1">
        <v>883897</v>
      </c>
      <c r="C91" s="1" t="s">
        <v>310</v>
      </c>
      <c r="D91" s="1" t="s">
        <v>311</v>
      </c>
      <c r="E91" s="2" t="s">
        <v>312</v>
      </c>
      <c r="F91" s="2" t="s">
        <v>313</v>
      </c>
      <c r="G91" s="2" t="s">
        <v>78</v>
      </c>
      <c r="H91" s="2">
        <v>0</v>
      </c>
      <c r="I91" s="1">
        <v>0</v>
      </c>
      <c r="J91" s="3" t="s">
        <v>16</v>
      </c>
      <c r="K91" s="2" t="str">
        <f>J91*35.31</f>
        <v>0</v>
      </c>
      <c r="L91" s="5"/>
    </row>
    <row r="92" spans="1:12" customHeight="1" ht="105" outlineLevel="5">
      <c r="A92" s="1"/>
      <c r="B92" s="1">
        <v>883898</v>
      </c>
      <c r="C92" s="1" t="s">
        <v>314</v>
      </c>
      <c r="D92" s="1" t="s">
        <v>315</v>
      </c>
      <c r="E92" s="2" t="s">
        <v>316</v>
      </c>
      <c r="F92" s="2" t="s">
        <v>317</v>
      </c>
      <c r="G92" s="2" t="s">
        <v>23</v>
      </c>
      <c r="H92" s="2">
        <v>0</v>
      </c>
      <c r="I92" s="1">
        <v>0</v>
      </c>
      <c r="J92" s="3" t="s">
        <v>16</v>
      </c>
      <c r="K92" s="2" t="str">
        <f>J92*38.13</f>
        <v>0</v>
      </c>
      <c r="L92" s="5"/>
    </row>
    <row r="93" spans="1:12" customHeight="1" ht="105" outlineLevel="5">
      <c r="A93" s="1"/>
      <c r="B93" s="1">
        <v>883899</v>
      </c>
      <c r="C93" s="1" t="s">
        <v>318</v>
      </c>
      <c r="D93" s="1" t="s">
        <v>319</v>
      </c>
      <c r="E93" s="2" t="s">
        <v>320</v>
      </c>
      <c r="F93" s="2" t="s">
        <v>321</v>
      </c>
      <c r="G93" s="2" t="s">
        <v>23</v>
      </c>
      <c r="H93" s="2">
        <v>0</v>
      </c>
      <c r="I93" s="1">
        <v>0</v>
      </c>
      <c r="J93" s="3" t="s">
        <v>16</v>
      </c>
      <c r="K93" s="2" t="str">
        <f>J93*39.92</f>
        <v>0</v>
      </c>
      <c r="L93" s="5"/>
    </row>
    <row r="94" spans="1:12" customHeight="1" ht="105" outlineLevel="5">
      <c r="A94" s="1"/>
      <c r="B94" s="1">
        <v>883900</v>
      </c>
      <c r="C94" s="1" t="s">
        <v>322</v>
      </c>
      <c r="D94" s="1" t="s">
        <v>323</v>
      </c>
      <c r="E94" s="2" t="s">
        <v>324</v>
      </c>
      <c r="F94" s="2" t="s">
        <v>325</v>
      </c>
      <c r="G94" s="2" t="s">
        <v>23</v>
      </c>
      <c r="H94" s="2">
        <v>0</v>
      </c>
      <c r="I94" s="1">
        <v>0</v>
      </c>
      <c r="J94" s="3" t="s">
        <v>16</v>
      </c>
      <c r="K94" s="2" t="str">
        <f>J94*43.89</f>
        <v>0</v>
      </c>
      <c r="L94" s="5"/>
    </row>
    <row r="95" spans="1:12" customHeight="1" ht="105" outlineLevel="5">
      <c r="A95" s="1"/>
      <c r="B95" s="1">
        <v>883901</v>
      </c>
      <c r="C95" s="1" t="s">
        <v>326</v>
      </c>
      <c r="D95" s="1" t="s">
        <v>327</v>
      </c>
      <c r="E95" s="2" t="s">
        <v>328</v>
      </c>
      <c r="F95" s="2" t="s">
        <v>329</v>
      </c>
      <c r="G95" s="2">
        <v>0</v>
      </c>
      <c r="H95" s="2">
        <v>0</v>
      </c>
      <c r="I95" s="1">
        <v>0</v>
      </c>
      <c r="J95" s="3" t="s">
        <v>16</v>
      </c>
      <c r="K95" s="2" t="str">
        <f>J95*58.04</f>
        <v>0</v>
      </c>
      <c r="L95" s="5"/>
    </row>
    <row r="96" spans="1:12" customHeight="1" ht="105" outlineLevel="5">
      <c r="A96" s="1"/>
      <c r="B96" s="1">
        <v>883902</v>
      </c>
      <c r="C96" s="1" t="s">
        <v>330</v>
      </c>
      <c r="D96" s="1" t="s">
        <v>331</v>
      </c>
      <c r="E96" s="2" t="s">
        <v>332</v>
      </c>
      <c r="F96" s="2" t="s">
        <v>333</v>
      </c>
      <c r="G96" s="2">
        <v>0</v>
      </c>
      <c r="H96" s="2">
        <v>0</v>
      </c>
      <c r="I96" s="1">
        <v>0</v>
      </c>
      <c r="J96" s="3" t="s">
        <v>16</v>
      </c>
      <c r="K96" s="2" t="str">
        <f>J96*71.13</f>
        <v>0</v>
      </c>
      <c r="L96" s="5"/>
    </row>
    <row r="97" spans="1:12" customHeight="1" ht="105" outlineLevel="5">
      <c r="A97" s="1"/>
      <c r="B97" s="1">
        <v>883903</v>
      </c>
      <c r="C97" s="1" t="s">
        <v>334</v>
      </c>
      <c r="D97" s="1" t="s">
        <v>335</v>
      </c>
      <c r="E97" s="2" t="s">
        <v>336</v>
      </c>
      <c r="F97" s="2" t="s">
        <v>337</v>
      </c>
      <c r="G97" s="2" t="s">
        <v>23</v>
      </c>
      <c r="H97" s="2">
        <v>0</v>
      </c>
      <c r="I97" s="1">
        <v>0</v>
      </c>
      <c r="J97" s="3" t="s">
        <v>16</v>
      </c>
      <c r="K97" s="2" t="str">
        <f>J97*81.42</f>
        <v>0</v>
      </c>
      <c r="L97" s="5"/>
    </row>
    <row r="98" spans="1:12" customHeight="1" ht="105" outlineLevel="5">
      <c r="A98" s="1"/>
      <c r="B98" s="1">
        <v>883904</v>
      </c>
      <c r="C98" s="1" t="s">
        <v>338</v>
      </c>
      <c r="D98" s="1" t="s">
        <v>339</v>
      </c>
      <c r="E98" s="2" t="s">
        <v>340</v>
      </c>
      <c r="F98" s="2" t="s">
        <v>341</v>
      </c>
      <c r="G98" s="2">
        <v>0</v>
      </c>
      <c r="H98" s="2">
        <v>0</v>
      </c>
      <c r="I98" s="1">
        <v>0</v>
      </c>
      <c r="J98" s="3" t="s">
        <v>16</v>
      </c>
      <c r="K98" s="2" t="str">
        <f>J98*114.86</f>
        <v>0</v>
      </c>
      <c r="L98" s="5"/>
    </row>
    <row r="99" spans="1:12" customHeight="1" ht="105" outlineLevel="5">
      <c r="A99" s="1"/>
      <c r="B99" s="1">
        <v>822644</v>
      </c>
      <c r="C99" s="1" t="s">
        <v>342</v>
      </c>
      <c r="D99" s="1" t="s">
        <v>343</v>
      </c>
      <c r="E99" s="2" t="s">
        <v>344</v>
      </c>
      <c r="F99" s="2" t="s">
        <v>345</v>
      </c>
      <c r="G99" s="2">
        <v>10</v>
      </c>
      <c r="H99" s="2">
        <v>0</v>
      </c>
      <c r="I99" s="1">
        <v>0</v>
      </c>
      <c r="J99" s="3" t="s">
        <v>16</v>
      </c>
      <c r="K99" s="2" t="str">
        <f>J99*29.00</f>
        <v>0</v>
      </c>
      <c r="L99" s="5"/>
    </row>
    <row r="100" spans="1:12" customHeight="1" ht="105" outlineLevel="5">
      <c r="A100" s="1"/>
      <c r="B100" s="1">
        <v>822650</v>
      </c>
      <c r="C100" s="1" t="s">
        <v>346</v>
      </c>
      <c r="D100" s="1" t="s">
        <v>347</v>
      </c>
      <c r="E100" s="2" t="s">
        <v>348</v>
      </c>
      <c r="F100" s="2" t="s">
        <v>349</v>
      </c>
      <c r="G100" s="2" t="s">
        <v>63</v>
      </c>
      <c r="H100" s="2">
        <v>0</v>
      </c>
      <c r="I100" s="1">
        <v>0</v>
      </c>
      <c r="J100" s="3" t="s">
        <v>16</v>
      </c>
      <c r="K100" s="2" t="str">
        <f>J100*1037.40</f>
        <v>0</v>
      </c>
      <c r="L100" s="5"/>
    </row>
    <row r="101" spans="1:12" customHeight="1" ht="105" outlineLevel="5">
      <c r="A101" s="1"/>
      <c r="B101" s="1">
        <v>827014</v>
      </c>
      <c r="C101" s="1" t="s">
        <v>350</v>
      </c>
      <c r="D101" s="1" t="s">
        <v>351</v>
      </c>
      <c r="E101" s="2" t="s">
        <v>352</v>
      </c>
      <c r="F101" s="2" t="s">
        <v>353</v>
      </c>
      <c r="G101" s="2" t="s">
        <v>49</v>
      </c>
      <c r="H101" s="2">
        <v>0</v>
      </c>
      <c r="I101" s="1">
        <v>0</v>
      </c>
      <c r="J101" s="3" t="s">
        <v>16</v>
      </c>
      <c r="K101" s="2" t="str">
        <f>J101*38.00</f>
        <v>0</v>
      </c>
      <c r="L101" s="5"/>
    </row>
    <row r="102" spans="1:12" outlineLevel="2">
      <c r="A102" s="8" t="s">
        <v>354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884723</v>
      </c>
      <c r="C103" s="1" t="s">
        <v>355</v>
      </c>
      <c r="D103" s="1" t="s">
        <v>356</v>
      </c>
      <c r="E103" s="2" t="s">
        <v>357</v>
      </c>
      <c r="F103" s="2" t="s">
        <v>358</v>
      </c>
      <c r="G103" s="2" t="s">
        <v>37</v>
      </c>
      <c r="H103" s="2">
        <v>0</v>
      </c>
      <c r="I103" s="1">
        <v>0</v>
      </c>
      <c r="J103" s="3" t="s">
        <v>16</v>
      </c>
      <c r="K103" s="2" t="str">
        <f>J103*630.70</f>
        <v>0</v>
      </c>
      <c r="L103" s="5"/>
    </row>
    <row r="104" spans="1:12" customHeight="1" ht="105" outlineLevel="4">
      <c r="A104" s="1"/>
      <c r="B104" s="1">
        <v>883952</v>
      </c>
      <c r="C104" s="1" t="s">
        <v>359</v>
      </c>
      <c r="D104" s="1" t="s">
        <v>360</v>
      </c>
      <c r="E104" s="2" t="s">
        <v>361</v>
      </c>
      <c r="F104" s="2" t="s">
        <v>362</v>
      </c>
      <c r="G104" s="2">
        <v>8</v>
      </c>
      <c r="H104" s="2">
        <v>0</v>
      </c>
      <c r="I104" s="1">
        <v>0</v>
      </c>
      <c r="J104" s="3" t="s">
        <v>16</v>
      </c>
      <c r="K104" s="2" t="str">
        <f>J104*578.64</f>
        <v>0</v>
      </c>
      <c r="L104" s="5"/>
    </row>
    <row r="105" spans="1:12" customHeight="1" ht="105" outlineLevel="4">
      <c r="A105" s="1"/>
      <c r="B105" s="1">
        <v>883953</v>
      </c>
      <c r="C105" s="1" t="s">
        <v>363</v>
      </c>
      <c r="D105" s="1" t="s">
        <v>364</v>
      </c>
      <c r="E105" s="2" t="s">
        <v>365</v>
      </c>
      <c r="F105" s="2" t="s">
        <v>366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J105*220.15</f>
        <v>0</v>
      </c>
      <c r="L105" s="5"/>
    </row>
    <row r="106" spans="1:12" customHeight="1" ht="105" outlineLevel="4">
      <c r="A106" s="1"/>
      <c r="B106" s="1">
        <v>883954</v>
      </c>
      <c r="C106" s="1" t="s">
        <v>367</v>
      </c>
      <c r="D106" s="1" t="s">
        <v>368</v>
      </c>
      <c r="E106" s="2" t="s">
        <v>369</v>
      </c>
      <c r="F106" s="2" t="s">
        <v>370</v>
      </c>
      <c r="G106" s="2" t="s">
        <v>23</v>
      </c>
      <c r="H106" s="2">
        <v>0</v>
      </c>
      <c r="I106" s="1">
        <v>0</v>
      </c>
      <c r="J106" s="3" t="s">
        <v>16</v>
      </c>
      <c r="K106" s="2" t="str">
        <f>J106*162.14</f>
        <v>0</v>
      </c>
      <c r="L106" s="5"/>
    </row>
    <row r="107" spans="1:12" customHeight="1" ht="105" outlineLevel="4">
      <c r="A107" s="1"/>
      <c r="B107" s="1">
        <v>883955</v>
      </c>
      <c r="C107" s="1" t="s">
        <v>371</v>
      </c>
      <c r="D107" s="1" t="s">
        <v>372</v>
      </c>
      <c r="E107" s="2" t="s">
        <v>373</v>
      </c>
      <c r="F107" s="2" t="s">
        <v>374</v>
      </c>
      <c r="G107" s="2" t="s">
        <v>23</v>
      </c>
      <c r="H107" s="2">
        <v>0</v>
      </c>
      <c r="I107" s="1">
        <v>0</v>
      </c>
      <c r="J107" s="3" t="s">
        <v>16</v>
      </c>
      <c r="K107" s="2" t="str">
        <f>J107*111.56</f>
        <v>0</v>
      </c>
      <c r="L107" s="5"/>
    </row>
    <row r="108" spans="1:12" customHeight="1" ht="105" outlineLevel="4">
      <c r="A108" s="1"/>
      <c r="B108" s="1">
        <v>890095</v>
      </c>
      <c r="C108" s="1" t="s">
        <v>375</v>
      </c>
      <c r="D108" s="1" t="s">
        <v>376</v>
      </c>
      <c r="E108" s="2" t="s">
        <v>377</v>
      </c>
      <c r="F108" s="2" t="s">
        <v>150</v>
      </c>
      <c r="G108" s="2">
        <v>0</v>
      </c>
      <c r="H108" s="2" t="s">
        <v>63</v>
      </c>
      <c r="I108" s="1">
        <v>0</v>
      </c>
      <c r="J108" s="3" t="s">
        <v>16</v>
      </c>
      <c r="K108" s="2" t="str">
        <f>J108*256.00</f>
        <v>0</v>
      </c>
      <c r="L108" s="5"/>
    </row>
    <row r="109" spans="1:12" customHeight="1" ht="105" outlineLevel="4">
      <c r="A109" s="1"/>
      <c r="B109" s="1">
        <v>890096</v>
      </c>
      <c r="C109" s="1" t="s">
        <v>378</v>
      </c>
      <c r="D109" s="1" t="s">
        <v>379</v>
      </c>
      <c r="E109" s="2" t="s">
        <v>380</v>
      </c>
      <c r="F109" s="2" t="s">
        <v>381</v>
      </c>
      <c r="G109" s="2">
        <v>0</v>
      </c>
      <c r="H109" s="2" t="s">
        <v>23</v>
      </c>
      <c r="I109" s="1">
        <v>0</v>
      </c>
      <c r="J109" s="3" t="s">
        <v>16</v>
      </c>
      <c r="K109" s="2" t="str">
        <f>J109*299.00</f>
        <v>0</v>
      </c>
      <c r="L109" s="5"/>
    </row>
    <row r="110" spans="1:12" customHeight="1" ht="105" outlineLevel="4">
      <c r="A110" s="1"/>
      <c r="B110" s="1">
        <v>890097</v>
      </c>
      <c r="C110" s="1" t="s">
        <v>382</v>
      </c>
      <c r="D110" s="1" t="s">
        <v>383</v>
      </c>
      <c r="E110" s="2" t="s">
        <v>384</v>
      </c>
      <c r="F110" s="2" t="s">
        <v>385</v>
      </c>
      <c r="G110" s="2">
        <v>0</v>
      </c>
      <c r="H110" s="2" t="s">
        <v>23</v>
      </c>
      <c r="I110" s="1">
        <v>0</v>
      </c>
      <c r="J110" s="3" t="s">
        <v>16</v>
      </c>
      <c r="K110" s="2" t="str">
        <f>J110*285.00</f>
        <v>0</v>
      </c>
      <c r="L110" s="5"/>
    </row>
    <row r="111" spans="1:12" outlineLevel="2">
      <c r="A111" s="8" t="s">
        <v>386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customHeight="1" ht="105" outlineLevel="4">
      <c r="A112" s="1"/>
      <c r="B112" s="1">
        <v>890026</v>
      </c>
      <c r="C112" s="1" t="s">
        <v>387</v>
      </c>
      <c r="D112" s="1" t="s">
        <v>388</v>
      </c>
      <c r="E112" s="2" t="s">
        <v>389</v>
      </c>
      <c r="F112" s="2" t="s">
        <v>390</v>
      </c>
      <c r="G112" s="2">
        <v>0</v>
      </c>
      <c r="H112" s="2" t="s">
        <v>63</v>
      </c>
      <c r="I112" s="1">
        <v>0</v>
      </c>
      <c r="J112" s="3" t="s">
        <v>16</v>
      </c>
      <c r="K112" s="2" t="str">
        <f>J112*990.00</f>
        <v>0</v>
      </c>
      <c r="L112" s="5"/>
    </row>
    <row r="113" spans="1:12" customHeight="1" ht="105" outlineLevel="4">
      <c r="A113" s="1"/>
      <c r="B113" s="1">
        <v>890027</v>
      </c>
      <c r="C113" s="1" t="s">
        <v>391</v>
      </c>
      <c r="D113" s="1" t="s">
        <v>392</v>
      </c>
      <c r="E113" s="2" t="s">
        <v>393</v>
      </c>
      <c r="F113" s="2" t="s">
        <v>394</v>
      </c>
      <c r="G113" s="2">
        <v>0</v>
      </c>
      <c r="H113" s="2" t="s">
        <v>63</v>
      </c>
      <c r="I113" s="1">
        <v>0</v>
      </c>
      <c r="J113" s="3" t="s">
        <v>16</v>
      </c>
      <c r="K113" s="2" t="str">
        <f>J113*217.00</f>
        <v>0</v>
      </c>
      <c r="L113" s="5"/>
    </row>
    <row r="114" spans="1:12" customHeight="1" ht="105" outlineLevel="4">
      <c r="A114" s="1"/>
      <c r="B114" s="1">
        <v>890028</v>
      </c>
      <c r="C114" s="1" t="s">
        <v>395</v>
      </c>
      <c r="D114" s="1" t="s">
        <v>396</v>
      </c>
      <c r="E114" s="2" t="s">
        <v>397</v>
      </c>
      <c r="F114" s="2" t="s">
        <v>398</v>
      </c>
      <c r="G114" s="2">
        <v>0</v>
      </c>
      <c r="H114" s="2">
        <v>5</v>
      </c>
      <c r="I114" s="1">
        <v>0</v>
      </c>
      <c r="J114" s="3" t="s">
        <v>16</v>
      </c>
      <c r="K114" s="2" t="str">
        <f>J114*999.00</f>
        <v>0</v>
      </c>
      <c r="L114" s="5"/>
    </row>
    <row r="115" spans="1:12" customHeight="1" ht="105" outlineLevel="4">
      <c r="A115" s="1"/>
      <c r="B115" s="1">
        <v>890029</v>
      </c>
      <c r="C115" s="1" t="s">
        <v>399</v>
      </c>
      <c r="D115" s="1" t="s">
        <v>400</v>
      </c>
      <c r="E115" s="2" t="s">
        <v>401</v>
      </c>
      <c r="F115" s="2" t="s">
        <v>402</v>
      </c>
      <c r="G115" s="2">
        <v>0</v>
      </c>
      <c r="H115" s="2" t="s">
        <v>121</v>
      </c>
      <c r="I115" s="1">
        <v>0</v>
      </c>
      <c r="J115" s="3" t="s">
        <v>16</v>
      </c>
      <c r="K115" s="2" t="str">
        <f>J115*704.00</f>
        <v>0</v>
      </c>
      <c r="L115" s="5"/>
    </row>
    <row r="116" spans="1:12" customHeight="1" ht="105" outlineLevel="4">
      <c r="A116" s="1"/>
      <c r="B116" s="1">
        <v>890030</v>
      </c>
      <c r="C116" s="1" t="s">
        <v>403</v>
      </c>
      <c r="D116" s="1" t="s">
        <v>404</v>
      </c>
      <c r="E116" s="2" t="s">
        <v>405</v>
      </c>
      <c r="F116" s="2" t="s">
        <v>406</v>
      </c>
      <c r="G116" s="2">
        <v>0</v>
      </c>
      <c r="H116" s="2">
        <v>10</v>
      </c>
      <c r="I116" s="1">
        <v>0</v>
      </c>
      <c r="J116" s="3" t="s">
        <v>16</v>
      </c>
      <c r="K116" s="2" t="str">
        <f>J116*1152.00</f>
        <v>0</v>
      </c>
      <c r="L116" s="5"/>
    </row>
    <row r="117" spans="1:12" customHeight="1" ht="105" outlineLevel="4">
      <c r="A117" s="1"/>
      <c r="B117" s="1">
        <v>890031</v>
      </c>
      <c r="C117" s="1" t="s">
        <v>407</v>
      </c>
      <c r="D117" s="1" t="s">
        <v>408</v>
      </c>
      <c r="E117" s="2" t="s">
        <v>409</v>
      </c>
      <c r="F117" s="2" t="s">
        <v>410</v>
      </c>
      <c r="G117" s="2">
        <v>0</v>
      </c>
      <c r="H117" s="2">
        <v>5</v>
      </c>
      <c r="I117" s="1">
        <v>0</v>
      </c>
      <c r="J117" s="3" t="s">
        <v>16</v>
      </c>
      <c r="K117" s="2" t="str">
        <f>J117*1288.00</f>
        <v>0</v>
      </c>
      <c r="L117" s="5"/>
    </row>
    <row r="118" spans="1:12" customHeight="1" ht="105" outlineLevel="4">
      <c r="A118" s="1"/>
      <c r="B118" s="1">
        <v>890032</v>
      </c>
      <c r="C118" s="1" t="s">
        <v>411</v>
      </c>
      <c r="D118" s="1" t="s">
        <v>412</v>
      </c>
      <c r="E118" s="2" t="s">
        <v>413</v>
      </c>
      <c r="F118" s="2" t="s">
        <v>414</v>
      </c>
      <c r="G118" s="2">
        <v>0</v>
      </c>
      <c r="H118" s="2" t="s">
        <v>37</v>
      </c>
      <c r="I118" s="1">
        <v>0</v>
      </c>
      <c r="J118" s="3" t="s">
        <v>16</v>
      </c>
      <c r="K118" s="2" t="str">
        <f>J118*623.00</f>
        <v>0</v>
      </c>
      <c r="L118" s="5"/>
    </row>
    <row r="119" spans="1:12" customHeight="1" ht="105" outlineLevel="4">
      <c r="A119" s="1"/>
      <c r="B119" s="1">
        <v>890033</v>
      </c>
      <c r="C119" s="1" t="s">
        <v>415</v>
      </c>
      <c r="D119" s="1" t="s">
        <v>416</v>
      </c>
      <c r="E119" s="2" t="s">
        <v>417</v>
      </c>
      <c r="F119" s="2" t="s">
        <v>418</v>
      </c>
      <c r="G119" s="2">
        <v>0</v>
      </c>
      <c r="H119" s="2" t="s">
        <v>121</v>
      </c>
      <c r="I119" s="1">
        <v>0</v>
      </c>
      <c r="J119" s="3" t="s">
        <v>16</v>
      </c>
      <c r="K119" s="2" t="str">
        <f>J119*173.00</f>
        <v>0</v>
      </c>
      <c r="L119" s="5"/>
    </row>
    <row r="120" spans="1:12" customHeight="1" ht="105" outlineLevel="4">
      <c r="A120" s="1"/>
      <c r="B120" s="1">
        <v>890034</v>
      </c>
      <c r="C120" s="1" t="s">
        <v>419</v>
      </c>
      <c r="D120" s="1" t="s">
        <v>420</v>
      </c>
      <c r="E120" s="2" t="s">
        <v>421</v>
      </c>
      <c r="F120" s="2" t="s">
        <v>422</v>
      </c>
      <c r="G120" s="2">
        <v>0</v>
      </c>
      <c r="H120" s="2" t="s">
        <v>121</v>
      </c>
      <c r="I120" s="1">
        <v>0</v>
      </c>
      <c r="J120" s="3" t="s">
        <v>16</v>
      </c>
      <c r="K120" s="2" t="str">
        <f>J120*3857.00</f>
        <v>0</v>
      </c>
      <c r="L120" s="5"/>
    </row>
    <row r="121" spans="1:12" customHeight="1" ht="105" outlineLevel="4">
      <c r="A121" s="1"/>
      <c r="B121" s="1">
        <v>890035</v>
      </c>
      <c r="C121" s="1" t="s">
        <v>423</v>
      </c>
      <c r="D121" s="1" t="s">
        <v>424</v>
      </c>
      <c r="E121" s="2" t="s">
        <v>425</v>
      </c>
      <c r="F121" s="2" t="s">
        <v>426</v>
      </c>
      <c r="G121" s="2">
        <v>0</v>
      </c>
      <c r="H121" s="2">
        <v>2</v>
      </c>
      <c r="I121" s="1">
        <v>0</v>
      </c>
      <c r="J121" s="3" t="s">
        <v>16</v>
      </c>
      <c r="K121" s="2" t="str">
        <f>J121*3392.00</f>
        <v>0</v>
      </c>
      <c r="L121" s="5"/>
    </row>
    <row r="122" spans="1:12" customHeight="1" ht="105" outlineLevel="4">
      <c r="A122" s="1"/>
      <c r="B122" s="1">
        <v>890036</v>
      </c>
      <c r="C122" s="1" t="s">
        <v>427</v>
      </c>
      <c r="D122" s="1" t="s">
        <v>428</v>
      </c>
      <c r="E122" s="2" t="s">
        <v>429</v>
      </c>
      <c r="F122" s="2" t="s">
        <v>430</v>
      </c>
      <c r="G122" s="2">
        <v>0</v>
      </c>
      <c r="H122" s="2">
        <v>1</v>
      </c>
      <c r="I122" s="1">
        <v>0</v>
      </c>
      <c r="J122" s="3" t="s">
        <v>16</v>
      </c>
      <c r="K122" s="2" t="str">
        <f>J122*3271.00</f>
        <v>0</v>
      </c>
      <c r="L122" s="5"/>
    </row>
    <row r="123" spans="1:12" customHeight="1" ht="105" outlineLevel="4">
      <c r="A123" s="1"/>
      <c r="B123" s="1">
        <v>890037</v>
      </c>
      <c r="C123" s="1" t="s">
        <v>431</v>
      </c>
      <c r="D123" s="1" t="s">
        <v>432</v>
      </c>
      <c r="E123" s="2" t="s">
        <v>433</v>
      </c>
      <c r="F123" s="2" t="s">
        <v>138</v>
      </c>
      <c r="G123" s="2">
        <v>0</v>
      </c>
      <c r="H123" s="2" t="s">
        <v>121</v>
      </c>
      <c r="I123" s="1">
        <v>0</v>
      </c>
      <c r="J123" s="3" t="s">
        <v>16</v>
      </c>
      <c r="K123" s="2" t="str">
        <f>J123*206.00</f>
        <v>0</v>
      </c>
      <c r="L123" s="5"/>
    </row>
    <row r="124" spans="1:12" customHeight="1" ht="105" outlineLevel="4">
      <c r="A124" s="1"/>
      <c r="B124" s="1">
        <v>890038</v>
      </c>
      <c r="C124" s="1" t="s">
        <v>434</v>
      </c>
      <c r="D124" s="1" t="s">
        <v>435</v>
      </c>
      <c r="E124" s="2" t="s">
        <v>436</v>
      </c>
      <c r="F124" s="2" t="s">
        <v>437</v>
      </c>
      <c r="G124" s="2">
        <v>0</v>
      </c>
      <c r="H124" s="2">
        <v>2</v>
      </c>
      <c r="I124" s="1">
        <v>0</v>
      </c>
      <c r="J124" s="3" t="s">
        <v>16</v>
      </c>
      <c r="K124" s="2" t="str">
        <f>J124*1980.00</f>
        <v>0</v>
      </c>
      <c r="L124" s="5"/>
    </row>
    <row r="125" spans="1:12" customHeight="1" ht="105" outlineLevel="4">
      <c r="A125" s="1"/>
      <c r="B125" s="1">
        <v>890039</v>
      </c>
      <c r="C125" s="1" t="s">
        <v>438</v>
      </c>
      <c r="D125" s="1" t="s">
        <v>439</v>
      </c>
      <c r="E125" s="2" t="s">
        <v>440</v>
      </c>
      <c r="F125" s="2" t="s">
        <v>441</v>
      </c>
      <c r="G125" s="2">
        <v>0</v>
      </c>
      <c r="H125" s="2">
        <v>1</v>
      </c>
      <c r="I125" s="1">
        <v>0</v>
      </c>
      <c r="J125" s="3" t="s">
        <v>16</v>
      </c>
      <c r="K125" s="2" t="str">
        <f>J125*3960.00</f>
        <v>0</v>
      </c>
      <c r="L125" s="5"/>
    </row>
    <row r="126" spans="1:12" customHeight="1" ht="105" outlineLevel="4">
      <c r="A126" s="1"/>
      <c r="B126" s="1">
        <v>890040</v>
      </c>
      <c r="C126" s="1" t="s">
        <v>442</v>
      </c>
      <c r="D126" s="1" t="s">
        <v>443</v>
      </c>
      <c r="E126" s="2" t="s">
        <v>444</v>
      </c>
      <c r="F126" s="2" t="s">
        <v>445</v>
      </c>
      <c r="G126" s="2">
        <v>0</v>
      </c>
      <c r="H126" s="2" t="s">
        <v>121</v>
      </c>
      <c r="I126" s="1">
        <v>0</v>
      </c>
      <c r="J126" s="3" t="s">
        <v>16</v>
      </c>
      <c r="K126" s="2" t="str">
        <f>J126*483.00</f>
        <v>0</v>
      </c>
      <c r="L126" s="5"/>
    </row>
    <row r="127" spans="1:12" customHeight="1" ht="105" outlineLevel="4">
      <c r="A127" s="1"/>
      <c r="B127" s="1">
        <v>890041</v>
      </c>
      <c r="C127" s="1" t="s">
        <v>446</v>
      </c>
      <c r="D127" s="1" t="s">
        <v>447</v>
      </c>
      <c r="E127" s="2" t="s">
        <v>448</v>
      </c>
      <c r="F127" s="2" t="s">
        <v>449</v>
      </c>
      <c r="G127" s="2">
        <v>0</v>
      </c>
      <c r="H127" s="2">
        <v>10</v>
      </c>
      <c r="I127" s="1">
        <v>0</v>
      </c>
      <c r="J127" s="3" t="s">
        <v>16</v>
      </c>
      <c r="K127" s="2" t="str">
        <f>J127*985.00</f>
        <v>0</v>
      </c>
      <c r="L127" s="5"/>
    </row>
    <row r="128" spans="1:12" customHeight="1" ht="105" outlineLevel="4">
      <c r="A128" s="1"/>
      <c r="B128" s="1">
        <v>890042</v>
      </c>
      <c r="C128" s="1" t="s">
        <v>450</v>
      </c>
      <c r="D128" s="1" t="s">
        <v>451</v>
      </c>
      <c r="E128" s="2" t="s">
        <v>452</v>
      </c>
      <c r="F128" s="2" t="s">
        <v>453</v>
      </c>
      <c r="G128" s="2">
        <v>0</v>
      </c>
      <c r="H128" s="2">
        <v>10</v>
      </c>
      <c r="I128" s="1">
        <v>0</v>
      </c>
      <c r="J128" s="3" t="s">
        <v>16</v>
      </c>
      <c r="K128" s="2" t="str">
        <f>J128*950.00</f>
        <v>0</v>
      </c>
      <c r="L128" s="5"/>
    </row>
    <row r="129" spans="1:12" customHeight="1" ht="105" outlineLevel="4">
      <c r="A129" s="1"/>
      <c r="B129" s="1">
        <v>890043</v>
      </c>
      <c r="C129" s="1" t="s">
        <v>454</v>
      </c>
      <c r="D129" s="1" t="s">
        <v>455</v>
      </c>
      <c r="E129" s="2" t="s">
        <v>456</v>
      </c>
      <c r="F129" s="2" t="s">
        <v>457</v>
      </c>
      <c r="G129" s="2">
        <v>0</v>
      </c>
      <c r="H129" s="2" t="s">
        <v>37</v>
      </c>
      <c r="I129" s="1">
        <v>0</v>
      </c>
      <c r="J129" s="3" t="s">
        <v>16</v>
      </c>
      <c r="K129" s="2" t="str">
        <f>J129*388.00</f>
        <v>0</v>
      </c>
      <c r="L129" s="5"/>
    </row>
    <row r="130" spans="1:12" customHeight="1" ht="105" outlineLevel="4">
      <c r="A130" s="1"/>
      <c r="B130" s="1">
        <v>890044</v>
      </c>
      <c r="C130" s="1" t="s">
        <v>458</v>
      </c>
      <c r="D130" s="1" t="s">
        <v>459</v>
      </c>
      <c r="E130" s="2" t="s">
        <v>460</v>
      </c>
      <c r="F130" s="2" t="s">
        <v>461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J130*9.00</f>
        <v>0</v>
      </c>
      <c r="L130" s="5"/>
    </row>
    <row r="131" spans="1:12" customHeight="1" ht="105" outlineLevel="4">
      <c r="A131" s="1"/>
      <c r="B131" s="1">
        <v>890045</v>
      </c>
      <c r="C131" s="1" t="s">
        <v>462</v>
      </c>
      <c r="D131" s="1" t="s">
        <v>463</v>
      </c>
      <c r="E131" s="2" t="s">
        <v>464</v>
      </c>
      <c r="F131" s="2" t="s">
        <v>465</v>
      </c>
      <c r="G131" s="2">
        <v>0</v>
      </c>
      <c r="H131" s="2" t="s">
        <v>23</v>
      </c>
      <c r="I131" s="1">
        <v>0</v>
      </c>
      <c r="J131" s="3" t="s">
        <v>16</v>
      </c>
      <c r="K131" s="2" t="str">
        <f>J131*98.00</f>
        <v>0</v>
      </c>
      <c r="L131" s="5"/>
    </row>
    <row r="132" spans="1:12" customHeight="1" ht="105" outlineLevel="4">
      <c r="A132" s="1"/>
      <c r="B132" s="1">
        <v>890046</v>
      </c>
      <c r="C132" s="1" t="s">
        <v>466</v>
      </c>
      <c r="D132" s="1" t="s">
        <v>467</v>
      </c>
      <c r="E132" s="2" t="s">
        <v>468</v>
      </c>
      <c r="F132" s="2" t="s">
        <v>469</v>
      </c>
      <c r="G132" s="2">
        <v>0</v>
      </c>
      <c r="H132" s="2">
        <v>5</v>
      </c>
      <c r="I132" s="1">
        <v>0</v>
      </c>
      <c r="J132" s="3" t="s">
        <v>16</v>
      </c>
      <c r="K132" s="2" t="str">
        <f>J132*18999.00</f>
        <v>0</v>
      </c>
      <c r="L132" s="5"/>
    </row>
    <row r="133" spans="1:12" customHeight="1" ht="105" outlineLevel="4">
      <c r="A133" s="1"/>
      <c r="B133" s="1">
        <v>890047</v>
      </c>
      <c r="C133" s="1" t="s">
        <v>470</v>
      </c>
      <c r="D133" s="1" t="s">
        <v>471</v>
      </c>
      <c r="E133" s="2" t="s">
        <v>472</v>
      </c>
      <c r="F133" s="2" t="s">
        <v>473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J133*974.00</f>
        <v>0</v>
      </c>
      <c r="L133" s="5"/>
    </row>
    <row r="134" spans="1:12" outlineLevel="1">
      <c r="A134" s="7" t="s">
        <v>474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5"/>
    </row>
    <row r="135" spans="1:12" outlineLevel="2">
      <c r="A135" s="8" t="s">
        <v>475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customHeight="1" ht="105" outlineLevel="4">
      <c r="A136" s="1"/>
      <c r="B136" s="1">
        <v>825028</v>
      </c>
      <c r="C136" s="1" t="s">
        <v>476</v>
      </c>
      <c r="D136" s="1" t="s">
        <v>477</v>
      </c>
      <c r="E136" s="2" t="s">
        <v>478</v>
      </c>
      <c r="F136" s="2" t="s">
        <v>215</v>
      </c>
      <c r="G136" s="2" t="s">
        <v>63</v>
      </c>
      <c r="H136" s="2">
        <v>0</v>
      </c>
      <c r="I136" s="1">
        <v>0</v>
      </c>
      <c r="J136" s="3" t="s">
        <v>16</v>
      </c>
      <c r="K136" s="2" t="str">
        <f>J136*16.36</f>
        <v>0</v>
      </c>
      <c r="L136" s="5"/>
    </row>
    <row r="137" spans="1:12" customHeight="1" ht="105" outlineLevel="4">
      <c r="A137" s="1"/>
      <c r="B137" s="1">
        <v>825029</v>
      </c>
      <c r="C137" s="1" t="s">
        <v>479</v>
      </c>
      <c r="D137" s="1" t="s">
        <v>480</v>
      </c>
      <c r="E137" s="2" t="s">
        <v>481</v>
      </c>
      <c r="F137" s="2" t="s">
        <v>179</v>
      </c>
      <c r="G137" s="2" t="s">
        <v>121</v>
      </c>
      <c r="H137" s="2">
        <v>0</v>
      </c>
      <c r="I137" s="1">
        <v>0</v>
      </c>
      <c r="J137" s="3" t="s">
        <v>16</v>
      </c>
      <c r="K137" s="2" t="str">
        <f>J137*17.85</f>
        <v>0</v>
      </c>
      <c r="L137" s="5"/>
    </row>
    <row r="138" spans="1:12" customHeight="1" ht="105" outlineLevel="4">
      <c r="A138" s="1"/>
      <c r="B138" s="1">
        <v>825030</v>
      </c>
      <c r="C138" s="1" t="s">
        <v>482</v>
      </c>
      <c r="D138" s="1" t="s">
        <v>483</v>
      </c>
      <c r="E138" s="2" t="s">
        <v>484</v>
      </c>
      <c r="F138" s="2" t="s">
        <v>485</v>
      </c>
      <c r="G138" s="2" t="s">
        <v>63</v>
      </c>
      <c r="H138" s="2">
        <v>0</v>
      </c>
      <c r="I138" s="1">
        <v>0</v>
      </c>
      <c r="J138" s="3" t="s">
        <v>16</v>
      </c>
      <c r="K138" s="2" t="str">
        <f>J138*19.34</f>
        <v>0</v>
      </c>
      <c r="L138" s="5"/>
    </row>
    <row r="139" spans="1:12" outlineLevel="2">
      <c r="A139" s="8" t="s">
        <v>486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5"/>
    </row>
    <row r="140" spans="1:12" customHeight="1" ht="105" outlineLevel="4">
      <c r="A140" s="1"/>
      <c r="B140" s="1">
        <v>825031</v>
      </c>
      <c r="C140" s="1" t="s">
        <v>487</v>
      </c>
      <c r="D140" s="1" t="s">
        <v>488</v>
      </c>
      <c r="E140" s="2" t="s">
        <v>489</v>
      </c>
      <c r="F140" s="2" t="s">
        <v>490</v>
      </c>
      <c r="G140" s="2" t="s">
        <v>63</v>
      </c>
      <c r="H140" s="2">
        <v>0</v>
      </c>
      <c r="I140" s="1">
        <v>0</v>
      </c>
      <c r="J140" s="3" t="s">
        <v>16</v>
      </c>
      <c r="K140" s="2" t="str">
        <f>J140*10.41</f>
        <v>0</v>
      </c>
      <c r="L140" s="5"/>
    </row>
    <row r="141" spans="1:12" customHeight="1" ht="105" outlineLevel="4">
      <c r="A141" s="1"/>
      <c r="B141" s="1">
        <v>825032</v>
      </c>
      <c r="C141" s="1" t="s">
        <v>491</v>
      </c>
      <c r="D141" s="1" t="s">
        <v>492</v>
      </c>
      <c r="E141" s="2" t="s">
        <v>493</v>
      </c>
      <c r="F141" s="2" t="s">
        <v>494</v>
      </c>
      <c r="G141" s="2">
        <v>2</v>
      </c>
      <c r="H141" s="2">
        <v>0</v>
      </c>
      <c r="I141" s="1">
        <v>0</v>
      </c>
      <c r="J141" s="3" t="s">
        <v>16</v>
      </c>
      <c r="K141" s="2" t="str">
        <f>J141*11.90</f>
        <v>0</v>
      </c>
      <c r="L141" s="5"/>
    </row>
    <row r="142" spans="1:12" customHeight="1" ht="105" outlineLevel="4">
      <c r="A142" s="1"/>
      <c r="B142" s="1">
        <v>825033</v>
      </c>
      <c r="C142" s="1" t="s">
        <v>495</v>
      </c>
      <c r="D142" s="1" t="s">
        <v>496</v>
      </c>
      <c r="E142" s="2" t="s">
        <v>497</v>
      </c>
      <c r="F142" s="2" t="s">
        <v>494</v>
      </c>
      <c r="G142" s="2" t="s">
        <v>23</v>
      </c>
      <c r="H142" s="2">
        <v>0</v>
      </c>
      <c r="I142" s="1">
        <v>0</v>
      </c>
      <c r="J142" s="3" t="s">
        <v>16</v>
      </c>
      <c r="K142" s="2" t="str">
        <f>J142*11.90</f>
        <v>0</v>
      </c>
      <c r="L142" s="5"/>
    </row>
    <row r="143" spans="1:12" customHeight="1" ht="105" outlineLevel="4">
      <c r="A143" s="1"/>
      <c r="B143" s="1">
        <v>825034</v>
      </c>
      <c r="C143" s="1" t="s">
        <v>498</v>
      </c>
      <c r="D143" s="1" t="s">
        <v>499</v>
      </c>
      <c r="E143" s="2" t="s">
        <v>500</v>
      </c>
      <c r="F143" s="2" t="s">
        <v>494</v>
      </c>
      <c r="G143" s="2" t="s">
        <v>23</v>
      </c>
      <c r="H143" s="2">
        <v>0</v>
      </c>
      <c r="I143" s="1">
        <v>0</v>
      </c>
      <c r="J143" s="3" t="s">
        <v>16</v>
      </c>
      <c r="K143" s="2" t="str">
        <f>J143*11.90</f>
        <v>0</v>
      </c>
      <c r="L143" s="5"/>
    </row>
    <row r="144" spans="1:12" customHeight="1" ht="105" outlineLevel="4">
      <c r="A144" s="1"/>
      <c r="B144" s="1">
        <v>825035</v>
      </c>
      <c r="C144" s="1" t="s">
        <v>501</v>
      </c>
      <c r="D144" s="1" t="s">
        <v>502</v>
      </c>
      <c r="E144" s="2" t="s">
        <v>503</v>
      </c>
      <c r="F144" s="2" t="s">
        <v>504</v>
      </c>
      <c r="G144" s="2" t="s">
        <v>63</v>
      </c>
      <c r="H144" s="2">
        <v>0</v>
      </c>
      <c r="I144" s="1">
        <v>0</v>
      </c>
      <c r="J144" s="3" t="s">
        <v>16</v>
      </c>
      <c r="K144" s="2" t="str">
        <f>J144*13.39</f>
        <v>0</v>
      </c>
      <c r="L144" s="5"/>
    </row>
    <row r="145" spans="1:12" customHeight="1" ht="105" outlineLevel="4">
      <c r="A145" s="1"/>
      <c r="B145" s="1">
        <v>825036</v>
      </c>
      <c r="C145" s="1" t="s">
        <v>505</v>
      </c>
      <c r="D145" s="1" t="s">
        <v>506</v>
      </c>
      <c r="E145" s="2" t="s">
        <v>507</v>
      </c>
      <c r="F145" s="2" t="s">
        <v>504</v>
      </c>
      <c r="G145" s="2" t="s">
        <v>37</v>
      </c>
      <c r="H145" s="2">
        <v>0</v>
      </c>
      <c r="I145" s="1">
        <v>0</v>
      </c>
      <c r="J145" s="3" t="s">
        <v>16</v>
      </c>
      <c r="K145" s="2" t="str">
        <f>J145*13.39</f>
        <v>0</v>
      </c>
      <c r="L145" s="5"/>
    </row>
    <row r="146" spans="1:12" customHeight="1" ht="105" outlineLevel="4">
      <c r="A146" s="1"/>
      <c r="B146" s="1">
        <v>825037</v>
      </c>
      <c r="C146" s="1" t="s">
        <v>508</v>
      </c>
      <c r="D146" s="1" t="s">
        <v>509</v>
      </c>
      <c r="E146" s="2" t="s">
        <v>510</v>
      </c>
      <c r="F146" s="2" t="s">
        <v>511</v>
      </c>
      <c r="G146" s="2" t="s">
        <v>63</v>
      </c>
      <c r="H146" s="2">
        <v>0</v>
      </c>
      <c r="I146" s="1">
        <v>0</v>
      </c>
      <c r="J146" s="3" t="s">
        <v>16</v>
      </c>
      <c r="K146" s="2" t="str">
        <f>J146*14.88</f>
        <v>0</v>
      </c>
      <c r="L146" s="5"/>
    </row>
    <row r="147" spans="1:12" customHeight="1" ht="105" outlineLevel="4">
      <c r="A147" s="1"/>
      <c r="B147" s="1">
        <v>825038</v>
      </c>
      <c r="C147" s="1" t="s">
        <v>512</v>
      </c>
      <c r="D147" s="1" t="s">
        <v>513</v>
      </c>
      <c r="E147" s="2" t="s">
        <v>514</v>
      </c>
      <c r="F147" s="2" t="s">
        <v>511</v>
      </c>
      <c r="G147" s="2">
        <v>0</v>
      </c>
      <c r="H147" s="2">
        <v>0</v>
      </c>
      <c r="I147" s="1">
        <v>0</v>
      </c>
      <c r="J147" s="3" t="s">
        <v>16</v>
      </c>
      <c r="K147" s="2" t="str">
        <f>J147*14.88</f>
        <v>0</v>
      </c>
      <c r="L147" s="5"/>
    </row>
    <row r="148" spans="1:12" customHeight="1" ht="105" outlineLevel="4">
      <c r="A148" s="1"/>
      <c r="B148" s="1">
        <v>825039</v>
      </c>
      <c r="C148" s="1" t="s">
        <v>515</v>
      </c>
      <c r="D148" s="1" t="s">
        <v>516</v>
      </c>
      <c r="E148" s="2" t="s">
        <v>517</v>
      </c>
      <c r="F148" s="2" t="s">
        <v>215</v>
      </c>
      <c r="G148" s="2">
        <v>0</v>
      </c>
      <c r="H148" s="2">
        <v>0</v>
      </c>
      <c r="I148" s="1">
        <v>0</v>
      </c>
      <c r="J148" s="3" t="s">
        <v>16</v>
      </c>
      <c r="K148" s="2" t="str">
        <f>J148*16.36</f>
        <v>0</v>
      </c>
      <c r="L148" s="5"/>
    </row>
    <row r="149" spans="1:12" customHeight="1" ht="105" outlineLevel="4">
      <c r="A149" s="1"/>
      <c r="B149" s="1">
        <v>825040</v>
      </c>
      <c r="C149" s="1" t="s">
        <v>518</v>
      </c>
      <c r="D149" s="1" t="s">
        <v>519</v>
      </c>
      <c r="E149" s="2" t="s">
        <v>520</v>
      </c>
      <c r="F149" s="2" t="s">
        <v>179</v>
      </c>
      <c r="G149" s="2" t="s">
        <v>121</v>
      </c>
      <c r="H149" s="2">
        <v>0</v>
      </c>
      <c r="I149" s="1">
        <v>0</v>
      </c>
      <c r="J149" s="3" t="s">
        <v>16</v>
      </c>
      <c r="K149" s="2" t="str">
        <f>J149*17.85</f>
        <v>0</v>
      </c>
      <c r="L149" s="5"/>
    </row>
    <row r="150" spans="1:12" customHeight="1" ht="105" outlineLevel="4">
      <c r="A150" s="1"/>
      <c r="B150" s="1">
        <v>825041</v>
      </c>
      <c r="C150" s="1" t="s">
        <v>521</v>
      </c>
      <c r="D150" s="1" t="s">
        <v>522</v>
      </c>
      <c r="E150" s="2" t="s">
        <v>523</v>
      </c>
      <c r="F150" s="2" t="s">
        <v>485</v>
      </c>
      <c r="G150" s="2" t="s">
        <v>63</v>
      </c>
      <c r="H150" s="2">
        <v>0</v>
      </c>
      <c r="I150" s="1">
        <v>0</v>
      </c>
      <c r="J150" s="3" t="s">
        <v>16</v>
      </c>
      <c r="K150" s="2" t="str">
        <f>J150*19.34</f>
        <v>0</v>
      </c>
      <c r="L150" s="5"/>
    </row>
    <row r="151" spans="1:12" customHeight="1" ht="105" outlineLevel="4">
      <c r="A151" s="1"/>
      <c r="B151" s="1">
        <v>825042</v>
      </c>
      <c r="C151" s="1" t="s">
        <v>524</v>
      </c>
      <c r="D151" s="1" t="s">
        <v>525</v>
      </c>
      <c r="E151" s="2" t="s">
        <v>526</v>
      </c>
      <c r="F151" s="2" t="s">
        <v>527</v>
      </c>
      <c r="G151" s="2" t="s">
        <v>121</v>
      </c>
      <c r="H151" s="2">
        <v>0</v>
      </c>
      <c r="I151" s="1">
        <v>0</v>
      </c>
      <c r="J151" s="3" t="s">
        <v>16</v>
      </c>
      <c r="K151" s="2" t="str">
        <f>J151*20.83</f>
        <v>0</v>
      </c>
      <c r="L151" s="5"/>
    </row>
    <row r="152" spans="1:12" customHeight="1" ht="105" outlineLevel="4">
      <c r="A152" s="1"/>
      <c r="B152" s="1">
        <v>825043</v>
      </c>
      <c r="C152" s="1" t="s">
        <v>528</v>
      </c>
      <c r="D152" s="1" t="s">
        <v>529</v>
      </c>
      <c r="E152" s="2" t="s">
        <v>530</v>
      </c>
      <c r="F152" s="2" t="s">
        <v>531</v>
      </c>
      <c r="G152" s="2" t="s">
        <v>121</v>
      </c>
      <c r="H152" s="2">
        <v>0</v>
      </c>
      <c r="I152" s="1">
        <v>0</v>
      </c>
      <c r="J152" s="3" t="s">
        <v>16</v>
      </c>
      <c r="K152" s="2" t="str">
        <f>J152*22.31</f>
        <v>0</v>
      </c>
      <c r="L152" s="5"/>
    </row>
    <row r="153" spans="1:12" customHeight="1" ht="105" outlineLevel="4">
      <c r="A153" s="1"/>
      <c r="B153" s="1">
        <v>825044</v>
      </c>
      <c r="C153" s="1" t="s">
        <v>532</v>
      </c>
      <c r="D153" s="1" t="s">
        <v>533</v>
      </c>
      <c r="E153" s="2" t="s">
        <v>534</v>
      </c>
      <c r="F153" s="2" t="s">
        <v>531</v>
      </c>
      <c r="G153" s="2" t="s">
        <v>37</v>
      </c>
      <c r="H153" s="2">
        <v>0</v>
      </c>
      <c r="I153" s="1">
        <v>0</v>
      </c>
      <c r="J153" s="3" t="s">
        <v>16</v>
      </c>
      <c r="K153" s="2" t="str">
        <f>J153*22.31</f>
        <v>0</v>
      </c>
      <c r="L153" s="5"/>
    </row>
    <row r="154" spans="1:12" customHeight="1" ht="105" outlineLevel="4">
      <c r="A154" s="1"/>
      <c r="B154" s="1">
        <v>825045</v>
      </c>
      <c r="C154" s="1" t="s">
        <v>535</v>
      </c>
      <c r="D154" s="1" t="s">
        <v>536</v>
      </c>
      <c r="E154" s="2" t="s">
        <v>537</v>
      </c>
      <c r="F154" s="2" t="s">
        <v>538</v>
      </c>
      <c r="G154" s="2" t="s">
        <v>121</v>
      </c>
      <c r="H154" s="2">
        <v>0</v>
      </c>
      <c r="I154" s="1">
        <v>0</v>
      </c>
      <c r="J154" s="3" t="s">
        <v>16</v>
      </c>
      <c r="K154" s="2" t="str">
        <f>J154*26.78</f>
        <v>0</v>
      </c>
      <c r="L154" s="5"/>
    </row>
    <row r="155" spans="1:12" customHeight="1" ht="105" outlineLevel="4">
      <c r="A155" s="1"/>
      <c r="B155" s="1">
        <v>825046</v>
      </c>
      <c r="C155" s="1" t="s">
        <v>539</v>
      </c>
      <c r="D155" s="1" t="s">
        <v>540</v>
      </c>
      <c r="E155" s="2" t="s">
        <v>541</v>
      </c>
      <c r="F155" s="2" t="s">
        <v>542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J155*28.26</f>
        <v>0</v>
      </c>
      <c r="L155" s="5"/>
    </row>
    <row r="156" spans="1:12" customHeight="1" ht="105" outlineLevel="4">
      <c r="A156" s="1"/>
      <c r="B156" s="1">
        <v>825047</v>
      </c>
      <c r="C156" s="1" t="s">
        <v>543</v>
      </c>
      <c r="D156" s="1" t="s">
        <v>544</v>
      </c>
      <c r="E156" s="2" t="s">
        <v>545</v>
      </c>
      <c r="F156" s="2" t="s">
        <v>546</v>
      </c>
      <c r="G156" s="2" t="s">
        <v>121</v>
      </c>
      <c r="H156" s="2">
        <v>0</v>
      </c>
      <c r="I156" s="1">
        <v>0</v>
      </c>
      <c r="J156" s="3" t="s">
        <v>16</v>
      </c>
      <c r="K156" s="2" t="str">
        <f>J156*31.24</f>
        <v>0</v>
      </c>
      <c r="L156" s="5"/>
    </row>
    <row r="157" spans="1:12" customHeight="1" ht="105" outlineLevel="4">
      <c r="A157" s="1"/>
      <c r="B157" s="1">
        <v>825048</v>
      </c>
      <c r="C157" s="1" t="s">
        <v>547</v>
      </c>
      <c r="D157" s="1" t="s">
        <v>548</v>
      </c>
      <c r="E157" s="2" t="s">
        <v>549</v>
      </c>
      <c r="F157" s="2" t="s">
        <v>550</v>
      </c>
      <c r="G157" s="2" t="s">
        <v>121</v>
      </c>
      <c r="H157" s="2">
        <v>0</v>
      </c>
      <c r="I157" s="1">
        <v>0</v>
      </c>
      <c r="J157" s="3" t="s">
        <v>16</v>
      </c>
      <c r="K157" s="2" t="str">
        <f>J157*32.73</f>
        <v>0</v>
      </c>
      <c r="L157" s="5"/>
    </row>
    <row r="158" spans="1:12" customHeight="1" ht="105" outlineLevel="4">
      <c r="A158" s="1"/>
      <c r="B158" s="1">
        <v>825049</v>
      </c>
      <c r="C158" s="1" t="s">
        <v>551</v>
      </c>
      <c r="D158" s="1" t="s">
        <v>552</v>
      </c>
      <c r="E158" s="2" t="s">
        <v>553</v>
      </c>
      <c r="F158" s="2" t="s">
        <v>554</v>
      </c>
      <c r="G158" s="2" t="s">
        <v>121</v>
      </c>
      <c r="H158" s="2">
        <v>0</v>
      </c>
      <c r="I158" s="1">
        <v>0</v>
      </c>
      <c r="J158" s="3" t="s">
        <v>16</v>
      </c>
      <c r="K158" s="2" t="str">
        <f>J158*34.21</f>
        <v>0</v>
      </c>
      <c r="L158" s="5"/>
    </row>
    <row r="159" spans="1:12" outlineLevel="2">
      <c r="A159" s="8" t="s">
        <v>555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5"/>
    </row>
    <row r="160" spans="1:12" customHeight="1" ht="105" outlineLevel="4">
      <c r="A160" s="1"/>
      <c r="B160" s="1">
        <v>825050</v>
      </c>
      <c r="C160" s="1" t="s">
        <v>556</v>
      </c>
      <c r="D160" s="1" t="s">
        <v>557</v>
      </c>
      <c r="E160" s="2" t="s">
        <v>558</v>
      </c>
      <c r="F160" s="2" t="s">
        <v>550</v>
      </c>
      <c r="G160" s="2" t="s">
        <v>63</v>
      </c>
      <c r="H160" s="2">
        <v>0</v>
      </c>
      <c r="I160" s="1">
        <v>0</v>
      </c>
      <c r="J160" s="3" t="s">
        <v>16</v>
      </c>
      <c r="K160" s="2" t="str">
        <f>J160*32.73</f>
        <v>0</v>
      </c>
      <c r="L160" s="5"/>
    </row>
    <row r="161" spans="1:12" customHeight="1" ht="105" outlineLevel="4">
      <c r="A161" s="1"/>
      <c r="B161" s="1">
        <v>825051</v>
      </c>
      <c r="C161" s="1" t="s">
        <v>559</v>
      </c>
      <c r="D161" s="1" t="s">
        <v>560</v>
      </c>
      <c r="E161" s="2" t="s">
        <v>561</v>
      </c>
      <c r="F161" s="2" t="s">
        <v>546</v>
      </c>
      <c r="G161" s="2" t="s">
        <v>23</v>
      </c>
      <c r="H161" s="2">
        <v>0</v>
      </c>
      <c r="I161" s="1">
        <v>0</v>
      </c>
      <c r="J161" s="3" t="s">
        <v>16</v>
      </c>
      <c r="K161" s="2" t="str">
        <f>J161*31.24</f>
        <v>0</v>
      </c>
      <c r="L161" s="5"/>
    </row>
    <row r="162" spans="1:12" customHeight="1" ht="105" outlineLevel="4">
      <c r="A162" s="1"/>
      <c r="B162" s="1">
        <v>825052</v>
      </c>
      <c r="C162" s="1" t="s">
        <v>562</v>
      </c>
      <c r="D162" s="1" t="s">
        <v>563</v>
      </c>
      <c r="E162" s="2" t="s">
        <v>564</v>
      </c>
      <c r="F162" s="2" t="s">
        <v>550</v>
      </c>
      <c r="G162" s="2" t="s">
        <v>23</v>
      </c>
      <c r="H162" s="2">
        <v>0</v>
      </c>
      <c r="I162" s="1">
        <v>0</v>
      </c>
      <c r="J162" s="3" t="s">
        <v>16</v>
      </c>
      <c r="K162" s="2" t="str">
        <f>J162*32.73</f>
        <v>0</v>
      </c>
      <c r="L162" s="5"/>
    </row>
    <row r="163" spans="1:12" customHeight="1" ht="105" outlineLevel="4">
      <c r="A163" s="1"/>
      <c r="B163" s="1">
        <v>825053</v>
      </c>
      <c r="C163" s="1" t="s">
        <v>565</v>
      </c>
      <c r="D163" s="1" t="s">
        <v>566</v>
      </c>
      <c r="E163" s="2" t="s">
        <v>567</v>
      </c>
      <c r="F163" s="2" t="s">
        <v>550</v>
      </c>
      <c r="G163" s="2" t="s">
        <v>23</v>
      </c>
      <c r="H163" s="2">
        <v>0</v>
      </c>
      <c r="I163" s="1">
        <v>0</v>
      </c>
      <c r="J163" s="3" t="s">
        <v>16</v>
      </c>
      <c r="K163" s="2" t="str">
        <f>J163*32.73</f>
        <v>0</v>
      </c>
      <c r="L163" s="5"/>
    </row>
    <row r="164" spans="1:12" customHeight="1" ht="105" outlineLevel="4">
      <c r="A164" s="1"/>
      <c r="B164" s="1">
        <v>825054</v>
      </c>
      <c r="C164" s="1" t="s">
        <v>568</v>
      </c>
      <c r="D164" s="1" t="s">
        <v>569</v>
      </c>
      <c r="E164" s="2" t="s">
        <v>570</v>
      </c>
      <c r="F164" s="2" t="s">
        <v>571</v>
      </c>
      <c r="G164" s="2" t="s">
        <v>23</v>
      </c>
      <c r="H164" s="2">
        <v>0</v>
      </c>
      <c r="I164" s="1">
        <v>0</v>
      </c>
      <c r="J164" s="3" t="s">
        <v>16</v>
      </c>
      <c r="K164" s="2" t="str">
        <f>J164*38.68</f>
        <v>0</v>
      </c>
      <c r="L164" s="5"/>
    </row>
    <row r="165" spans="1:12" customHeight="1" ht="105" outlineLevel="4">
      <c r="A165" s="1"/>
      <c r="B165" s="1">
        <v>825055</v>
      </c>
      <c r="C165" s="1" t="s">
        <v>572</v>
      </c>
      <c r="D165" s="1" t="s">
        <v>573</v>
      </c>
      <c r="E165" s="2" t="s">
        <v>574</v>
      </c>
      <c r="F165" s="2" t="s">
        <v>571</v>
      </c>
      <c r="G165" s="2" t="s">
        <v>23</v>
      </c>
      <c r="H165" s="2">
        <v>0</v>
      </c>
      <c r="I165" s="1">
        <v>0</v>
      </c>
      <c r="J165" s="3" t="s">
        <v>16</v>
      </c>
      <c r="K165" s="2" t="str">
        <f>J165*38.68</f>
        <v>0</v>
      </c>
      <c r="L165" s="5"/>
    </row>
    <row r="166" spans="1:12" customHeight="1" ht="105" outlineLevel="4">
      <c r="A166" s="1"/>
      <c r="B166" s="1">
        <v>825056</v>
      </c>
      <c r="C166" s="1" t="s">
        <v>575</v>
      </c>
      <c r="D166" s="1" t="s">
        <v>576</v>
      </c>
      <c r="E166" s="2" t="s">
        <v>577</v>
      </c>
      <c r="F166" s="2" t="s">
        <v>578</v>
      </c>
      <c r="G166" s="2" t="s">
        <v>23</v>
      </c>
      <c r="H166" s="2">
        <v>0</v>
      </c>
      <c r="I166" s="1">
        <v>0</v>
      </c>
      <c r="J166" s="3" t="s">
        <v>16</v>
      </c>
      <c r="K166" s="2" t="str">
        <f>J166*40.16</f>
        <v>0</v>
      </c>
      <c r="L166" s="5"/>
    </row>
    <row r="167" spans="1:12" customHeight="1" ht="105" outlineLevel="4">
      <c r="A167" s="1"/>
      <c r="B167" s="1">
        <v>825057</v>
      </c>
      <c r="C167" s="1" t="s">
        <v>579</v>
      </c>
      <c r="D167" s="1" t="s">
        <v>580</v>
      </c>
      <c r="E167" s="2" t="s">
        <v>581</v>
      </c>
      <c r="F167" s="2" t="s">
        <v>582</v>
      </c>
      <c r="G167" s="2" t="s">
        <v>37</v>
      </c>
      <c r="H167" s="2">
        <v>0</v>
      </c>
      <c r="I167" s="1">
        <v>0</v>
      </c>
      <c r="J167" s="3" t="s">
        <v>16</v>
      </c>
      <c r="K167" s="2" t="str">
        <f>J167*41.65</f>
        <v>0</v>
      </c>
      <c r="L167" s="5"/>
    </row>
    <row r="168" spans="1:12" customHeight="1" ht="105" outlineLevel="4">
      <c r="A168" s="1"/>
      <c r="B168" s="1">
        <v>825058</v>
      </c>
      <c r="C168" s="1" t="s">
        <v>583</v>
      </c>
      <c r="D168" s="1" t="s">
        <v>584</v>
      </c>
      <c r="E168" s="2" t="s">
        <v>585</v>
      </c>
      <c r="F168" s="2" t="s">
        <v>586</v>
      </c>
      <c r="G168" s="2" t="s">
        <v>121</v>
      </c>
      <c r="H168" s="2">
        <v>0</v>
      </c>
      <c r="I168" s="1">
        <v>0</v>
      </c>
      <c r="J168" s="3" t="s">
        <v>16</v>
      </c>
      <c r="K168" s="2" t="str">
        <f>J168*50.58</f>
        <v>0</v>
      </c>
      <c r="L168" s="5"/>
    </row>
    <row r="169" spans="1:12" customHeight="1" ht="105" outlineLevel="4">
      <c r="A169" s="1"/>
      <c r="B169" s="1">
        <v>825059</v>
      </c>
      <c r="C169" s="1" t="s">
        <v>587</v>
      </c>
      <c r="D169" s="1" t="s">
        <v>588</v>
      </c>
      <c r="E169" s="2" t="s">
        <v>589</v>
      </c>
      <c r="F169" s="2" t="s">
        <v>586</v>
      </c>
      <c r="G169" s="2" t="s">
        <v>63</v>
      </c>
      <c r="H169" s="2">
        <v>0</v>
      </c>
      <c r="I169" s="1">
        <v>0</v>
      </c>
      <c r="J169" s="3" t="s">
        <v>16</v>
      </c>
      <c r="K169" s="2" t="str">
        <f>J169*50.58</f>
        <v>0</v>
      </c>
      <c r="L169" s="5"/>
    </row>
    <row r="170" spans="1:12" customHeight="1" ht="105" outlineLevel="4">
      <c r="A170" s="1"/>
      <c r="B170" s="1">
        <v>825060</v>
      </c>
      <c r="C170" s="1" t="s">
        <v>590</v>
      </c>
      <c r="D170" s="1" t="s">
        <v>591</v>
      </c>
      <c r="E170" s="2" t="s">
        <v>592</v>
      </c>
      <c r="F170" s="2" t="s">
        <v>593</v>
      </c>
      <c r="G170" s="2" t="s">
        <v>121</v>
      </c>
      <c r="H170" s="2">
        <v>0</v>
      </c>
      <c r="I170" s="1">
        <v>0</v>
      </c>
      <c r="J170" s="3" t="s">
        <v>16</v>
      </c>
      <c r="K170" s="2" t="str">
        <f>J170*52.06</f>
        <v>0</v>
      </c>
      <c r="L170" s="5"/>
    </row>
    <row r="171" spans="1:12" customHeight="1" ht="105" outlineLevel="4">
      <c r="A171" s="1"/>
      <c r="B171" s="1">
        <v>825061</v>
      </c>
      <c r="C171" s="1" t="s">
        <v>594</v>
      </c>
      <c r="D171" s="1" t="s">
        <v>595</v>
      </c>
      <c r="E171" s="2" t="s">
        <v>596</v>
      </c>
      <c r="F171" s="2" t="s">
        <v>597</v>
      </c>
      <c r="G171" s="2" t="s">
        <v>63</v>
      </c>
      <c r="H171" s="2">
        <v>0</v>
      </c>
      <c r="I171" s="1">
        <v>0</v>
      </c>
      <c r="J171" s="3" t="s">
        <v>16</v>
      </c>
      <c r="K171" s="2" t="str">
        <f>J171*53.55</f>
        <v>0</v>
      </c>
      <c r="L171" s="5"/>
    </row>
    <row r="172" spans="1:12" customHeight="1" ht="105" outlineLevel="4">
      <c r="A172" s="1"/>
      <c r="B172" s="1">
        <v>825062</v>
      </c>
      <c r="C172" s="1" t="s">
        <v>598</v>
      </c>
      <c r="D172" s="1" t="s">
        <v>599</v>
      </c>
      <c r="E172" s="2" t="s">
        <v>600</v>
      </c>
      <c r="F172" s="2" t="s">
        <v>597</v>
      </c>
      <c r="G172" s="2" t="s">
        <v>121</v>
      </c>
      <c r="H172" s="2">
        <v>0</v>
      </c>
      <c r="I172" s="1">
        <v>0</v>
      </c>
      <c r="J172" s="3" t="s">
        <v>16</v>
      </c>
      <c r="K172" s="2" t="str">
        <f>J172*53.55</f>
        <v>0</v>
      </c>
      <c r="L172" s="5"/>
    </row>
    <row r="173" spans="1:12" customHeight="1" ht="105" outlineLevel="4">
      <c r="A173" s="1"/>
      <c r="B173" s="1">
        <v>825063</v>
      </c>
      <c r="C173" s="1" t="s">
        <v>601</v>
      </c>
      <c r="D173" s="1" t="s">
        <v>602</v>
      </c>
      <c r="E173" s="2" t="s">
        <v>603</v>
      </c>
      <c r="F173" s="2" t="s">
        <v>604</v>
      </c>
      <c r="G173" s="2" t="s">
        <v>121</v>
      </c>
      <c r="H173" s="2">
        <v>0</v>
      </c>
      <c r="I173" s="1">
        <v>0</v>
      </c>
      <c r="J173" s="3" t="s">
        <v>16</v>
      </c>
      <c r="K173" s="2" t="str">
        <f>J173*56.53</f>
        <v>0</v>
      </c>
      <c r="L173" s="5"/>
    </row>
    <row r="174" spans="1:12" customHeight="1" ht="105" outlineLevel="4">
      <c r="A174" s="1"/>
      <c r="B174" s="1">
        <v>825064</v>
      </c>
      <c r="C174" s="1" t="s">
        <v>605</v>
      </c>
      <c r="D174" s="1" t="s">
        <v>606</v>
      </c>
      <c r="E174" s="2" t="s">
        <v>607</v>
      </c>
      <c r="F174" s="2" t="s">
        <v>235</v>
      </c>
      <c r="G174" s="2" t="s">
        <v>63</v>
      </c>
      <c r="H174" s="2">
        <v>0</v>
      </c>
      <c r="I174" s="1">
        <v>0</v>
      </c>
      <c r="J174" s="3" t="s">
        <v>16</v>
      </c>
      <c r="K174" s="2" t="str">
        <f>J174*58.01</f>
        <v>0</v>
      </c>
      <c r="L174" s="5"/>
    </row>
    <row r="175" spans="1:12" customHeight="1" ht="105" outlineLevel="4">
      <c r="A175" s="1"/>
      <c r="B175" s="1">
        <v>825065</v>
      </c>
      <c r="C175" s="1" t="s">
        <v>608</v>
      </c>
      <c r="D175" s="1" t="s">
        <v>609</v>
      </c>
      <c r="E175" s="2" t="s">
        <v>610</v>
      </c>
      <c r="F175" s="2" t="s">
        <v>611</v>
      </c>
      <c r="G175" s="2" t="s">
        <v>121</v>
      </c>
      <c r="H175" s="2">
        <v>0</v>
      </c>
      <c r="I175" s="1">
        <v>0</v>
      </c>
      <c r="J175" s="3" t="s">
        <v>16</v>
      </c>
      <c r="K175" s="2" t="str">
        <f>J175*83.30</f>
        <v>0</v>
      </c>
      <c r="L175" s="5"/>
    </row>
    <row r="176" spans="1:12" customHeight="1" ht="105" outlineLevel="4">
      <c r="A176" s="1"/>
      <c r="B176" s="1">
        <v>825066</v>
      </c>
      <c r="C176" s="1" t="s">
        <v>612</v>
      </c>
      <c r="D176" s="1" t="s">
        <v>613</v>
      </c>
      <c r="E176" s="2" t="s">
        <v>614</v>
      </c>
      <c r="F176" s="2" t="s">
        <v>615</v>
      </c>
      <c r="G176" s="2" t="s">
        <v>37</v>
      </c>
      <c r="H176" s="2">
        <v>0</v>
      </c>
      <c r="I176" s="1">
        <v>0</v>
      </c>
      <c r="J176" s="3" t="s">
        <v>16</v>
      </c>
      <c r="K176" s="2" t="str">
        <f>J176*84.79</f>
        <v>0</v>
      </c>
      <c r="L176" s="5"/>
    </row>
    <row r="177" spans="1:12" customHeight="1" ht="105" outlineLevel="4">
      <c r="A177" s="1"/>
      <c r="B177" s="1">
        <v>825067</v>
      </c>
      <c r="C177" s="1" t="s">
        <v>616</v>
      </c>
      <c r="D177" s="1" t="s">
        <v>617</v>
      </c>
      <c r="E177" s="2" t="s">
        <v>618</v>
      </c>
      <c r="F177" s="2" t="s">
        <v>619</v>
      </c>
      <c r="G177" s="2" t="s">
        <v>121</v>
      </c>
      <c r="H177" s="2">
        <v>0</v>
      </c>
      <c r="I177" s="1">
        <v>0</v>
      </c>
      <c r="J177" s="3" t="s">
        <v>16</v>
      </c>
      <c r="K177" s="2" t="str">
        <f>J177*86.28</f>
        <v>0</v>
      </c>
      <c r="L177" s="5"/>
    </row>
    <row r="178" spans="1:12" customHeight="1" ht="105" outlineLevel="4">
      <c r="A178" s="1"/>
      <c r="B178" s="1">
        <v>825068</v>
      </c>
      <c r="C178" s="1" t="s">
        <v>620</v>
      </c>
      <c r="D178" s="1" t="s">
        <v>621</v>
      </c>
      <c r="E178" s="2" t="s">
        <v>622</v>
      </c>
      <c r="F178" s="2" t="s">
        <v>623</v>
      </c>
      <c r="G178" s="2" t="s">
        <v>37</v>
      </c>
      <c r="H178" s="2">
        <v>0</v>
      </c>
      <c r="I178" s="1">
        <v>0</v>
      </c>
      <c r="J178" s="3" t="s">
        <v>16</v>
      </c>
      <c r="K178" s="2" t="str">
        <f>J178*89.25</f>
        <v>0</v>
      </c>
      <c r="L178" s="5"/>
    </row>
    <row r="179" spans="1:12" customHeight="1" ht="105" outlineLevel="4">
      <c r="A179" s="1"/>
      <c r="B179" s="1">
        <v>825069</v>
      </c>
      <c r="C179" s="1" t="s">
        <v>624</v>
      </c>
      <c r="D179" s="1" t="s">
        <v>625</v>
      </c>
      <c r="E179" s="2" t="s">
        <v>626</v>
      </c>
      <c r="F179" s="2" t="s">
        <v>175</v>
      </c>
      <c r="G179" s="2" t="s">
        <v>121</v>
      </c>
      <c r="H179" s="2">
        <v>0</v>
      </c>
      <c r="I179" s="1">
        <v>0</v>
      </c>
      <c r="J179" s="3" t="s">
        <v>16</v>
      </c>
      <c r="K179" s="2" t="str">
        <f>J179*92.23</f>
        <v>0</v>
      </c>
      <c r="L179" s="5"/>
    </row>
    <row r="180" spans="1:12" customHeight="1" ht="105" outlineLevel="4">
      <c r="A180" s="1"/>
      <c r="B180" s="1">
        <v>825070</v>
      </c>
      <c r="C180" s="1" t="s">
        <v>627</v>
      </c>
      <c r="D180" s="1" t="s">
        <v>628</v>
      </c>
      <c r="E180" s="2" t="s">
        <v>629</v>
      </c>
      <c r="F180" s="2" t="s">
        <v>630</v>
      </c>
      <c r="G180" s="2" t="s">
        <v>37</v>
      </c>
      <c r="H180" s="2">
        <v>0</v>
      </c>
      <c r="I180" s="1">
        <v>0</v>
      </c>
      <c r="J180" s="3" t="s">
        <v>16</v>
      </c>
      <c r="K180" s="2" t="str">
        <f>J180*95.20</f>
        <v>0</v>
      </c>
      <c r="L180" s="5"/>
    </row>
    <row r="181" spans="1:12" customHeight="1" ht="105" outlineLevel="4">
      <c r="A181" s="1"/>
      <c r="B181" s="1">
        <v>825071</v>
      </c>
      <c r="C181" s="1" t="s">
        <v>631</v>
      </c>
      <c r="D181" s="1" t="s">
        <v>632</v>
      </c>
      <c r="E181" s="2" t="s">
        <v>633</v>
      </c>
      <c r="F181" s="2" t="s">
        <v>634</v>
      </c>
      <c r="G181" s="2">
        <v>4</v>
      </c>
      <c r="H181" s="2">
        <v>0</v>
      </c>
      <c r="I181" s="1">
        <v>0</v>
      </c>
      <c r="J181" s="3" t="s">
        <v>16</v>
      </c>
      <c r="K181" s="2" t="str">
        <f>J181*98.18</f>
        <v>0</v>
      </c>
      <c r="L181" s="5"/>
    </row>
    <row r="182" spans="1:12" customHeight="1" ht="105" outlineLevel="4">
      <c r="A182" s="1"/>
      <c r="B182" s="1">
        <v>825072</v>
      </c>
      <c r="C182" s="1" t="s">
        <v>635</v>
      </c>
      <c r="D182" s="1" t="s">
        <v>636</v>
      </c>
      <c r="E182" s="2" t="s">
        <v>637</v>
      </c>
      <c r="F182" s="2" t="s">
        <v>638</v>
      </c>
      <c r="G182" s="2" t="s">
        <v>121</v>
      </c>
      <c r="H182" s="2">
        <v>0</v>
      </c>
      <c r="I182" s="1">
        <v>0</v>
      </c>
      <c r="J182" s="3" t="s">
        <v>16</v>
      </c>
      <c r="K182" s="2" t="str">
        <f>J182*101.15</f>
        <v>0</v>
      </c>
      <c r="L182" s="5"/>
    </row>
    <row r="183" spans="1:12" customHeight="1" ht="105" outlineLevel="4">
      <c r="A183" s="1"/>
      <c r="B183" s="1">
        <v>825073</v>
      </c>
      <c r="C183" s="1" t="s">
        <v>639</v>
      </c>
      <c r="D183" s="1" t="s">
        <v>640</v>
      </c>
      <c r="E183" s="2" t="s">
        <v>641</v>
      </c>
      <c r="F183" s="2" t="s">
        <v>642</v>
      </c>
      <c r="G183" s="2" t="s">
        <v>121</v>
      </c>
      <c r="H183" s="2">
        <v>0</v>
      </c>
      <c r="I183" s="1">
        <v>0</v>
      </c>
      <c r="J183" s="3" t="s">
        <v>16</v>
      </c>
      <c r="K183" s="2" t="str">
        <f>J183*110.08</f>
        <v>0</v>
      </c>
      <c r="L183" s="5"/>
    </row>
    <row r="184" spans="1:12" customHeight="1" ht="105" outlineLevel="4">
      <c r="A184" s="1"/>
      <c r="B184" s="1">
        <v>825074</v>
      </c>
      <c r="C184" s="1" t="s">
        <v>643</v>
      </c>
      <c r="D184" s="1" t="s">
        <v>644</v>
      </c>
      <c r="E184" s="2" t="s">
        <v>645</v>
      </c>
      <c r="F184" s="2" t="s">
        <v>646</v>
      </c>
      <c r="G184" s="2" t="s">
        <v>121</v>
      </c>
      <c r="H184" s="2">
        <v>0</v>
      </c>
      <c r="I184" s="1">
        <v>0</v>
      </c>
      <c r="J184" s="3" t="s">
        <v>16</v>
      </c>
      <c r="K184" s="2" t="str">
        <f>J184*141.31</f>
        <v>0</v>
      </c>
      <c r="L184" s="5"/>
    </row>
    <row r="185" spans="1:12" customHeight="1" ht="105" outlineLevel="4">
      <c r="A185" s="1"/>
      <c r="B185" s="1">
        <v>825075</v>
      </c>
      <c r="C185" s="1" t="s">
        <v>647</v>
      </c>
      <c r="D185" s="1" t="s">
        <v>648</v>
      </c>
      <c r="E185" s="2" t="s">
        <v>649</v>
      </c>
      <c r="F185" s="2" t="s">
        <v>650</v>
      </c>
      <c r="G185" s="2" t="s">
        <v>37</v>
      </c>
      <c r="H185" s="2">
        <v>0</v>
      </c>
      <c r="I185" s="1">
        <v>0</v>
      </c>
      <c r="J185" s="3" t="s">
        <v>16</v>
      </c>
      <c r="K185" s="2" t="str">
        <f>J185*153.21</f>
        <v>0</v>
      </c>
      <c r="L185" s="5"/>
    </row>
    <row r="186" spans="1:12" customHeight="1" ht="105" outlineLevel="4">
      <c r="A186" s="1"/>
      <c r="B186" s="1">
        <v>825076</v>
      </c>
      <c r="C186" s="1" t="s">
        <v>651</v>
      </c>
      <c r="D186" s="1" t="s">
        <v>652</v>
      </c>
      <c r="E186" s="2" t="s">
        <v>653</v>
      </c>
      <c r="F186" s="2" t="s">
        <v>654</v>
      </c>
      <c r="G186" s="2" t="s">
        <v>37</v>
      </c>
      <c r="H186" s="2">
        <v>0</v>
      </c>
      <c r="I186" s="1">
        <v>0</v>
      </c>
      <c r="J186" s="3" t="s">
        <v>16</v>
      </c>
      <c r="K186" s="2" t="str">
        <f>J186*154.70</f>
        <v>0</v>
      </c>
      <c r="L186" s="5"/>
    </row>
    <row r="187" spans="1:12" customHeight="1" ht="105" outlineLevel="4">
      <c r="A187" s="1"/>
      <c r="B187" s="1">
        <v>825077</v>
      </c>
      <c r="C187" s="1" t="s">
        <v>655</v>
      </c>
      <c r="D187" s="1" t="s">
        <v>656</v>
      </c>
      <c r="E187" s="2" t="s">
        <v>657</v>
      </c>
      <c r="F187" s="2" t="s">
        <v>658</v>
      </c>
      <c r="G187" s="2" t="s">
        <v>63</v>
      </c>
      <c r="H187" s="2">
        <v>0</v>
      </c>
      <c r="I187" s="1">
        <v>0</v>
      </c>
      <c r="J187" s="3" t="s">
        <v>16</v>
      </c>
      <c r="K187" s="2" t="str">
        <f>J187*169.58</f>
        <v>0</v>
      </c>
      <c r="L187" s="5"/>
    </row>
    <row r="188" spans="1:12" customHeight="1" ht="105" outlineLevel="4">
      <c r="A188" s="1"/>
      <c r="B188" s="1">
        <v>825078</v>
      </c>
      <c r="C188" s="1" t="s">
        <v>659</v>
      </c>
      <c r="D188" s="1" t="s">
        <v>660</v>
      </c>
      <c r="E188" s="2" t="s">
        <v>661</v>
      </c>
      <c r="F188" s="2" t="s">
        <v>662</v>
      </c>
      <c r="G188" s="2" t="s">
        <v>37</v>
      </c>
      <c r="H188" s="2">
        <v>0</v>
      </c>
      <c r="I188" s="1">
        <v>0</v>
      </c>
      <c r="J188" s="3" t="s">
        <v>16</v>
      </c>
      <c r="K188" s="2" t="str">
        <f>J188*177.01</f>
        <v>0</v>
      </c>
      <c r="L188" s="5"/>
    </row>
    <row r="189" spans="1:12" customHeight="1" ht="105" outlineLevel="4">
      <c r="A189" s="1"/>
      <c r="B189" s="1">
        <v>825079</v>
      </c>
      <c r="C189" s="1" t="s">
        <v>663</v>
      </c>
      <c r="D189" s="1" t="s">
        <v>664</v>
      </c>
      <c r="E189" s="2" t="s">
        <v>665</v>
      </c>
      <c r="F189" s="2" t="s">
        <v>666</v>
      </c>
      <c r="G189" s="2" t="s">
        <v>37</v>
      </c>
      <c r="H189" s="2">
        <v>0</v>
      </c>
      <c r="I189" s="1">
        <v>0</v>
      </c>
      <c r="J189" s="3" t="s">
        <v>16</v>
      </c>
      <c r="K189" s="2" t="str">
        <f>J189*184.45</f>
        <v>0</v>
      </c>
      <c r="L189" s="5"/>
    </row>
    <row r="190" spans="1:12" customHeight="1" ht="105" outlineLevel="4">
      <c r="A190" s="1"/>
      <c r="B190" s="1">
        <v>825080</v>
      </c>
      <c r="C190" s="1" t="s">
        <v>667</v>
      </c>
      <c r="D190" s="1" t="s">
        <v>668</v>
      </c>
      <c r="E190" s="2" t="s">
        <v>669</v>
      </c>
      <c r="F190" s="2" t="s">
        <v>670</v>
      </c>
      <c r="G190" s="2">
        <v>10</v>
      </c>
      <c r="H190" s="2">
        <v>0</v>
      </c>
      <c r="I190" s="1">
        <v>0</v>
      </c>
      <c r="J190" s="3" t="s">
        <v>16</v>
      </c>
      <c r="K190" s="2" t="str">
        <f>J190*191.89</f>
        <v>0</v>
      </c>
      <c r="L190" s="5"/>
    </row>
    <row r="191" spans="1:12" customHeight="1" ht="105" outlineLevel="4">
      <c r="A191" s="1"/>
      <c r="B191" s="1">
        <v>825081</v>
      </c>
      <c r="C191" s="1" t="s">
        <v>671</v>
      </c>
      <c r="D191" s="1" t="s">
        <v>672</v>
      </c>
      <c r="E191" s="2" t="s">
        <v>673</v>
      </c>
      <c r="F191" s="2" t="s">
        <v>674</v>
      </c>
      <c r="G191" s="2" t="s">
        <v>37</v>
      </c>
      <c r="H191" s="2">
        <v>0</v>
      </c>
      <c r="I191" s="1">
        <v>0</v>
      </c>
      <c r="J191" s="3" t="s">
        <v>16</v>
      </c>
      <c r="K191" s="2" t="str">
        <f>J191*199.33</f>
        <v>0</v>
      </c>
      <c r="L191" s="5"/>
    </row>
    <row r="192" spans="1:12" customHeight="1" ht="105" outlineLevel="4">
      <c r="A192" s="1"/>
      <c r="B192" s="1">
        <v>825082</v>
      </c>
      <c r="C192" s="1" t="s">
        <v>675</v>
      </c>
      <c r="D192" s="1" t="s">
        <v>676</v>
      </c>
      <c r="E192" s="2" t="s">
        <v>677</v>
      </c>
      <c r="F192" s="2" t="s">
        <v>678</v>
      </c>
      <c r="G192" s="2">
        <v>10</v>
      </c>
      <c r="H192" s="2">
        <v>0</v>
      </c>
      <c r="I192" s="1">
        <v>0</v>
      </c>
      <c r="J192" s="3" t="s">
        <v>16</v>
      </c>
      <c r="K192" s="2" t="str">
        <f>J192*208.25</f>
        <v>0</v>
      </c>
      <c r="L192" s="5"/>
    </row>
    <row r="193" spans="1:12" customHeight="1" ht="105" outlineLevel="4">
      <c r="A193" s="1"/>
      <c r="B193" s="1">
        <v>825083</v>
      </c>
      <c r="C193" s="1" t="s">
        <v>679</v>
      </c>
      <c r="D193" s="1" t="s">
        <v>680</v>
      </c>
      <c r="E193" s="2" t="s">
        <v>681</v>
      </c>
      <c r="F193" s="2" t="s">
        <v>682</v>
      </c>
      <c r="G193" s="2" t="s">
        <v>37</v>
      </c>
      <c r="H193" s="2">
        <v>0</v>
      </c>
      <c r="I193" s="1">
        <v>0</v>
      </c>
      <c r="J193" s="3" t="s">
        <v>16</v>
      </c>
      <c r="K193" s="2" t="str">
        <f>J193*209.74</f>
        <v>0</v>
      </c>
      <c r="L193" s="5"/>
    </row>
    <row r="194" spans="1:12" outlineLevel="2">
      <c r="A194" s="8" t="s">
        <v>683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5"/>
    </row>
    <row r="195" spans="1:12" customHeight="1" ht="105" outlineLevel="4">
      <c r="A195" s="1"/>
      <c r="B195" s="1">
        <v>873572</v>
      </c>
      <c r="C195" s="1" t="s">
        <v>684</v>
      </c>
      <c r="D195" s="1"/>
      <c r="E195" s="2" t="s">
        <v>685</v>
      </c>
      <c r="F195" s="2" t="s">
        <v>686</v>
      </c>
      <c r="G195" s="2" t="s">
        <v>37</v>
      </c>
      <c r="H195" s="2">
        <v>0</v>
      </c>
      <c r="I195" s="1">
        <v>0</v>
      </c>
      <c r="J195" s="3" t="s">
        <v>16</v>
      </c>
      <c r="K195" s="2" t="str">
        <f>J195*38.50</f>
        <v>0</v>
      </c>
      <c r="L195" s="5"/>
    </row>
    <row r="196" spans="1:12" customHeight="1" ht="105" outlineLevel="4">
      <c r="A196" s="1"/>
      <c r="B196" s="1">
        <v>873573</v>
      </c>
      <c r="C196" s="1" t="s">
        <v>687</v>
      </c>
      <c r="D196" s="1"/>
      <c r="E196" s="2" t="s">
        <v>688</v>
      </c>
      <c r="F196" s="2" t="s">
        <v>689</v>
      </c>
      <c r="G196" s="2">
        <v>0</v>
      </c>
      <c r="H196" s="2">
        <v>0</v>
      </c>
      <c r="I196" s="1">
        <v>0</v>
      </c>
      <c r="J196" s="3" t="s">
        <v>16</v>
      </c>
      <c r="K196" s="2" t="str">
        <f>J196*60.50</f>
        <v>0</v>
      </c>
      <c r="L196" s="5"/>
    </row>
    <row r="197" spans="1:12" customHeight="1" ht="105" outlineLevel="4">
      <c r="A197" s="1"/>
      <c r="B197" s="1">
        <v>873574</v>
      </c>
      <c r="C197" s="1" t="s">
        <v>690</v>
      </c>
      <c r="D197" s="1"/>
      <c r="E197" s="2" t="s">
        <v>691</v>
      </c>
      <c r="F197" s="2" t="s">
        <v>692</v>
      </c>
      <c r="G197" s="2">
        <v>-40</v>
      </c>
      <c r="H197" s="2">
        <v>0</v>
      </c>
      <c r="I197" s="1">
        <v>0</v>
      </c>
      <c r="J197" s="3" t="s">
        <v>16</v>
      </c>
      <c r="K197" s="2" t="str">
        <f>J197*77.00</f>
        <v>0</v>
      </c>
      <c r="L197" s="5"/>
    </row>
    <row r="198" spans="1:12" customHeight="1" ht="105" outlineLevel="4">
      <c r="A198" s="1"/>
      <c r="B198" s="1">
        <v>873575</v>
      </c>
      <c r="C198" s="1" t="s">
        <v>693</v>
      </c>
      <c r="D198" s="1"/>
      <c r="E198" s="2" t="s">
        <v>694</v>
      </c>
      <c r="F198" s="2" t="s">
        <v>695</v>
      </c>
      <c r="G198" s="2">
        <v>0</v>
      </c>
      <c r="H198" s="2">
        <v>0</v>
      </c>
      <c r="I198" s="1">
        <v>0</v>
      </c>
      <c r="J198" s="3" t="s">
        <v>16</v>
      </c>
      <c r="K198" s="2" t="str">
        <f>J198*86.24</f>
        <v>0</v>
      </c>
      <c r="L198" s="5"/>
    </row>
    <row r="199" spans="1:12" customHeight="1" ht="105" outlineLevel="4">
      <c r="A199" s="1"/>
      <c r="B199" s="1">
        <v>873576</v>
      </c>
      <c r="C199" s="1" t="s">
        <v>696</v>
      </c>
      <c r="D199" s="1"/>
      <c r="E199" s="2" t="s">
        <v>697</v>
      </c>
      <c r="F199" s="2" t="s">
        <v>698</v>
      </c>
      <c r="G199" s="2">
        <v>-20</v>
      </c>
      <c r="H199" s="2">
        <v>0</v>
      </c>
      <c r="I199" s="1">
        <v>0</v>
      </c>
      <c r="J199" s="3" t="s">
        <v>16</v>
      </c>
      <c r="K199" s="2" t="str">
        <f>J199*153.78</f>
        <v>0</v>
      </c>
      <c r="L199" s="5"/>
    </row>
    <row r="200" spans="1:12" customHeight="1" ht="105" outlineLevel="4">
      <c r="A200" s="1"/>
      <c r="B200" s="1">
        <v>873577</v>
      </c>
      <c r="C200" s="1" t="s">
        <v>699</v>
      </c>
      <c r="D200" s="1"/>
      <c r="E200" s="2" t="s">
        <v>700</v>
      </c>
      <c r="F200" s="2" t="s">
        <v>701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J200*551.76</f>
        <v>0</v>
      </c>
      <c r="L200" s="5"/>
    </row>
    <row r="201" spans="1:12" customHeight="1" ht="105" outlineLevel="4">
      <c r="A201" s="1"/>
      <c r="B201" s="1">
        <v>873578</v>
      </c>
      <c r="C201" s="1" t="s">
        <v>702</v>
      </c>
      <c r="D201" s="1"/>
      <c r="E201" s="2" t="s">
        <v>703</v>
      </c>
      <c r="F201" s="2" t="s">
        <v>704</v>
      </c>
      <c r="G201" s="2">
        <v>0</v>
      </c>
      <c r="H201" s="2">
        <v>0</v>
      </c>
      <c r="I201" s="1">
        <v>0</v>
      </c>
      <c r="J201" s="3" t="s">
        <v>16</v>
      </c>
      <c r="K201" s="2" t="str">
        <f>J201*736.34</f>
        <v>0</v>
      </c>
      <c r="L201" s="5"/>
    </row>
    <row r="202" spans="1:12" customHeight="1" ht="105" outlineLevel="4">
      <c r="A202" s="1"/>
      <c r="B202" s="1">
        <v>873579</v>
      </c>
      <c r="C202" s="1" t="s">
        <v>705</v>
      </c>
      <c r="D202" s="1"/>
      <c r="E202" s="2" t="s">
        <v>706</v>
      </c>
      <c r="F202" s="2" t="s">
        <v>707</v>
      </c>
      <c r="G202" s="2">
        <v>1</v>
      </c>
      <c r="H202" s="2">
        <v>0</v>
      </c>
      <c r="I202" s="1">
        <v>0</v>
      </c>
      <c r="J202" s="3" t="s">
        <v>16</v>
      </c>
      <c r="K202" s="2" t="str">
        <f>J202*1164.24</f>
        <v>0</v>
      </c>
      <c r="L202" s="5"/>
    </row>
    <row r="203" spans="1:12" customHeight="1" ht="105" outlineLevel="4">
      <c r="A203" s="1"/>
      <c r="B203" s="1">
        <v>873934</v>
      </c>
      <c r="C203" s="1" t="s">
        <v>708</v>
      </c>
      <c r="D203" s="1"/>
      <c r="E203" s="2" t="s">
        <v>709</v>
      </c>
      <c r="F203" s="2" t="s">
        <v>710</v>
      </c>
      <c r="G203" s="2">
        <v>0</v>
      </c>
      <c r="H203" s="2">
        <v>0</v>
      </c>
      <c r="I203" s="1">
        <v>0</v>
      </c>
      <c r="J203" s="3" t="s">
        <v>16</v>
      </c>
      <c r="K203" s="2" t="str">
        <f>J203*0.00</f>
        <v>0</v>
      </c>
      <c r="L203" s="5"/>
    </row>
    <row r="204" spans="1:12" customHeight="1" ht="105" outlineLevel="4">
      <c r="A204" s="1"/>
      <c r="B204" s="1">
        <v>873935</v>
      </c>
      <c r="C204" s="1" t="s">
        <v>711</v>
      </c>
      <c r="D204" s="1"/>
      <c r="E204" s="2" t="s">
        <v>712</v>
      </c>
      <c r="F204" s="2" t="s">
        <v>710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J204*0.00</f>
        <v>0</v>
      </c>
      <c r="L204" s="5"/>
    </row>
    <row r="205" spans="1:12" customHeight="1" ht="105" outlineLevel="4">
      <c r="A205" s="1"/>
      <c r="B205" s="1">
        <v>873936</v>
      </c>
      <c r="C205" s="1" t="s">
        <v>713</v>
      </c>
      <c r="D205" s="1"/>
      <c r="E205" s="2" t="s">
        <v>714</v>
      </c>
      <c r="F205" s="2" t="s">
        <v>710</v>
      </c>
      <c r="G205" s="2">
        <v>0</v>
      </c>
      <c r="H205" s="2">
        <v>0</v>
      </c>
      <c r="I205" s="1">
        <v>0</v>
      </c>
      <c r="J205" s="3" t="s">
        <v>16</v>
      </c>
      <c r="K205" s="2" t="str">
        <f>J205*0.00</f>
        <v>0</v>
      </c>
      <c r="L205" s="5"/>
    </row>
    <row r="206" spans="1:12" outlineLevel="2">
      <c r="A206" s="8" t="s">
        <v>715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5"/>
    </row>
    <row r="207" spans="1:12" outlineLevel="3">
      <c r="A207" s="9" t="s">
        <v>716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5"/>
    </row>
    <row r="208" spans="1:12" customHeight="1" ht="105" outlineLevel="5">
      <c r="A208" s="1"/>
      <c r="B208" s="1">
        <v>822669</v>
      </c>
      <c r="C208" s="1" t="s">
        <v>717</v>
      </c>
      <c r="D208" s="1"/>
      <c r="E208" s="2" t="s">
        <v>718</v>
      </c>
      <c r="F208" s="2" t="s">
        <v>719</v>
      </c>
      <c r="G208" s="2">
        <v>9</v>
      </c>
      <c r="H208" s="2">
        <v>0</v>
      </c>
      <c r="I208" s="1">
        <v>0</v>
      </c>
      <c r="J208" s="3" t="s">
        <v>16</v>
      </c>
      <c r="K208" s="2" t="str">
        <f>J208*268.43</f>
        <v>0</v>
      </c>
      <c r="L208" s="5"/>
    </row>
    <row r="209" spans="1:12" customHeight="1" ht="105" outlineLevel="5">
      <c r="A209" s="1"/>
      <c r="B209" s="1">
        <v>822670</v>
      </c>
      <c r="C209" s="1" t="s">
        <v>720</v>
      </c>
      <c r="D209" s="1"/>
      <c r="E209" s="2" t="s">
        <v>721</v>
      </c>
      <c r="F209" s="2" t="s">
        <v>722</v>
      </c>
      <c r="G209" s="2" t="s">
        <v>37</v>
      </c>
      <c r="H209" s="2">
        <v>0</v>
      </c>
      <c r="I209" s="1">
        <v>0</v>
      </c>
      <c r="J209" s="3" t="s">
        <v>16</v>
      </c>
      <c r="K209" s="2" t="str">
        <f>J209*272.00</f>
        <v>0</v>
      </c>
      <c r="L209" s="5"/>
    </row>
    <row r="210" spans="1:12" customHeight="1" ht="105" outlineLevel="5">
      <c r="A210" s="1"/>
      <c r="B210" s="1">
        <v>822671</v>
      </c>
      <c r="C210" s="1" t="s">
        <v>723</v>
      </c>
      <c r="D210" s="1"/>
      <c r="E210" s="2" t="s">
        <v>724</v>
      </c>
      <c r="F210" s="2" t="s">
        <v>725</v>
      </c>
      <c r="G210" s="2">
        <v>7</v>
      </c>
      <c r="H210" s="2">
        <v>0</v>
      </c>
      <c r="I210" s="1">
        <v>0</v>
      </c>
      <c r="J210" s="3" t="s">
        <v>16</v>
      </c>
      <c r="K210" s="2" t="str">
        <f>J210*313.82</f>
        <v>0</v>
      </c>
      <c r="L210" s="5"/>
    </row>
    <row r="211" spans="1:12" customHeight="1" ht="105" outlineLevel="5">
      <c r="A211" s="1"/>
      <c r="B211" s="1">
        <v>822672</v>
      </c>
      <c r="C211" s="1" t="s">
        <v>726</v>
      </c>
      <c r="D211" s="1"/>
      <c r="E211" s="2" t="s">
        <v>727</v>
      </c>
      <c r="F211" s="2" t="s">
        <v>728</v>
      </c>
      <c r="G211" s="2" t="s">
        <v>37</v>
      </c>
      <c r="H211" s="2">
        <v>0</v>
      </c>
      <c r="I211" s="1">
        <v>0</v>
      </c>
      <c r="J211" s="3" t="s">
        <v>16</v>
      </c>
      <c r="K211" s="2" t="str">
        <f>J211*335.92</f>
        <v>0</v>
      </c>
      <c r="L211" s="5"/>
    </row>
    <row r="212" spans="1:12" customHeight="1" ht="105" outlineLevel="5">
      <c r="A212" s="1"/>
      <c r="B212" s="1">
        <v>822673</v>
      </c>
      <c r="C212" s="1" t="s">
        <v>729</v>
      </c>
      <c r="D212" s="1"/>
      <c r="E212" s="2" t="s">
        <v>730</v>
      </c>
      <c r="F212" s="2" t="s">
        <v>731</v>
      </c>
      <c r="G212" s="2">
        <v>8</v>
      </c>
      <c r="H212" s="2">
        <v>0</v>
      </c>
      <c r="I212" s="1">
        <v>0</v>
      </c>
      <c r="J212" s="3" t="s">
        <v>16</v>
      </c>
      <c r="K212" s="2" t="str">
        <f>J212*477.02</f>
        <v>0</v>
      </c>
      <c r="L212" s="5"/>
    </row>
    <row r="213" spans="1:12" customHeight="1" ht="105" outlineLevel="5">
      <c r="A213" s="1"/>
      <c r="B213" s="1">
        <v>822674</v>
      </c>
      <c r="C213" s="1" t="s">
        <v>732</v>
      </c>
      <c r="D213" s="1"/>
      <c r="E213" s="2" t="s">
        <v>733</v>
      </c>
      <c r="F213" s="2" t="s">
        <v>734</v>
      </c>
      <c r="G213" s="2">
        <v>5</v>
      </c>
      <c r="H213" s="2">
        <v>0</v>
      </c>
      <c r="I213" s="1">
        <v>0</v>
      </c>
      <c r="J213" s="3" t="s">
        <v>16</v>
      </c>
      <c r="K213" s="2" t="str">
        <f>J213*544.17</f>
        <v>0</v>
      </c>
      <c r="L213" s="5"/>
    </row>
    <row r="214" spans="1:12" customHeight="1" ht="105" outlineLevel="5">
      <c r="A214" s="1"/>
      <c r="B214" s="1">
        <v>822675</v>
      </c>
      <c r="C214" s="1" t="s">
        <v>735</v>
      </c>
      <c r="D214" s="1"/>
      <c r="E214" s="2" t="s">
        <v>736</v>
      </c>
      <c r="F214" s="2" t="s">
        <v>737</v>
      </c>
      <c r="G214" s="2">
        <v>5</v>
      </c>
      <c r="H214" s="2">
        <v>0</v>
      </c>
      <c r="I214" s="1">
        <v>0</v>
      </c>
      <c r="J214" s="3" t="s">
        <v>16</v>
      </c>
      <c r="K214" s="2" t="str">
        <f>J214*610.98</f>
        <v>0</v>
      </c>
      <c r="L214" s="5"/>
    </row>
    <row r="215" spans="1:12" customHeight="1" ht="105" outlineLevel="5">
      <c r="A215" s="1"/>
      <c r="B215" s="1">
        <v>822676</v>
      </c>
      <c r="C215" s="1" t="s">
        <v>738</v>
      </c>
      <c r="D215" s="1"/>
      <c r="E215" s="2" t="s">
        <v>739</v>
      </c>
      <c r="F215" s="2" t="s">
        <v>740</v>
      </c>
      <c r="G215" s="2">
        <v>0</v>
      </c>
      <c r="H215" s="2">
        <v>0</v>
      </c>
      <c r="I215" s="1">
        <v>0</v>
      </c>
      <c r="J215" s="3" t="s">
        <v>16</v>
      </c>
      <c r="K215" s="2" t="str">
        <f>J215*682.04</f>
        <v>0</v>
      </c>
      <c r="L215" s="5"/>
    </row>
    <row r="216" spans="1:12" customHeight="1" ht="105" outlineLevel="5">
      <c r="A216" s="1"/>
      <c r="B216" s="1">
        <v>822677</v>
      </c>
      <c r="C216" s="1" t="s">
        <v>741</v>
      </c>
      <c r="D216" s="1"/>
      <c r="E216" s="2" t="s">
        <v>742</v>
      </c>
      <c r="F216" s="2" t="s">
        <v>743</v>
      </c>
      <c r="G216" s="2">
        <v>5</v>
      </c>
      <c r="H216" s="2">
        <v>0</v>
      </c>
      <c r="I216" s="1">
        <v>0</v>
      </c>
      <c r="J216" s="3" t="s">
        <v>16</v>
      </c>
      <c r="K216" s="2" t="str">
        <f>J216*1463.36</f>
        <v>0</v>
      </c>
      <c r="L216" s="5"/>
    </row>
    <row r="217" spans="1:12" outlineLevel="3">
      <c r="A217" s="9" t="s">
        <v>715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5"/>
    </row>
    <row r="218" spans="1:12" customHeight="1" ht="105" outlineLevel="5">
      <c r="A218" s="1"/>
      <c r="B218" s="1">
        <v>882998</v>
      </c>
      <c r="C218" s="1" t="s">
        <v>744</v>
      </c>
      <c r="D218" s="1" t="s">
        <v>745</v>
      </c>
      <c r="E218" s="2" t="s">
        <v>746</v>
      </c>
      <c r="F218" s="2" t="s">
        <v>747</v>
      </c>
      <c r="G218" s="2" t="s">
        <v>37</v>
      </c>
      <c r="H218" s="2">
        <v>0</v>
      </c>
      <c r="I218" s="1">
        <v>0</v>
      </c>
      <c r="J218" s="3" t="s">
        <v>16</v>
      </c>
      <c r="K218" s="2" t="str">
        <f>J218*65.92</f>
        <v>0</v>
      </c>
      <c r="L218" s="5"/>
    </row>
    <row r="219" spans="1:12" customHeight="1" ht="105" outlineLevel="5">
      <c r="A219" s="1"/>
      <c r="B219" s="1">
        <v>882999</v>
      </c>
      <c r="C219" s="1" t="s">
        <v>748</v>
      </c>
      <c r="D219" s="1" t="s">
        <v>749</v>
      </c>
      <c r="E219" s="2" t="s">
        <v>750</v>
      </c>
      <c r="F219" s="2" t="s">
        <v>751</v>
      </c>
      <c r="G219" s="2">
        <v>9</v>
      </c>
      <c r="H219" s="2">
        <v>0</v>
      </c>
      <c r="I219" s="1">
        <v>0</v>
      </c>
      <c r="J219" s="3" t="s">
        <v>16</v>
      </c>
      <c r="K219" s="2" t="str">
        <f>J219*72.30</f>
        <v>0</v>
      </c>
      <c r="L219" s="5"/>
    </row>
    <row r="220" spans="1:12" customHeight="1" ht="105" outlineLevel="5">
      <c r="A220" s="1"/>
      <c r="B220" s="1">
        <v>883000</v>
      </c>
      <c r="C220" s="1" t="s">
        <v>752</v>
      </c>
      <c r="D220" s="1" t="s">
        <v>753</v>
      </c>
      <c r="E220" s="2" t="s">
        <v>754</v>
      </c>
      <c r="F220" s="2" t="s">
        <v>755</v>
      </c>
      <c r="G220" s="2" t="s">
        <v>37</v>
      </c>
      <c r="H220" s="2">
        <v>0</v>
      </c>
      <c r="I220" s="1">
        <v>0</v>
      </c>
      <c r="J220" s="3" t="s">
        <v>16</v>
      </c>
      <c r="K220" s="2" t="str">
        <f>J220*80.81</f>
        <v>0</v>
      </c>
      <c r="L220" s="5"/>
    </row>
    <row r="221" spans="1:12" customHeight="1" ht="105" outlineLevel="5">
      <c r="A221" s="1"/>
      <c r="B221" s="1">
        <v>883001</v>
      </c>
      <c r="C221" s="1" t="s">
        <v>756</v>
      </c>
      <c r="D221" s="1" t="s">
        <v>757</v>
      </c>
      <c r="E221" s="2" t="s">
        <v>758</v>
      </c>
      <c r="F221" s="2" t="s">
        <v>759</v>
      </c>
      <c r="G221" s="2" t="s">
        <v>37</v>
      </c>
      <c r="H221" s="2">
        <v>0</v>
      </c>
      <c r="I221" s="1">
        <v>0</v>
      </c>
      <c r="J221" s="3" t="s">
        <v>16</v>
      </c>
      <c r="K221" s="2" t="str">
        <f>J221*91.45</f>
        <v>0</v>
      </c>
      <c r="L221" s="5"/>
    </row>
    <row r="222" spans="1:12" customHeight="1" ht="105" outlineLevel="5">
      <c r="A222" s="1"/>
      <c r="B222" s="1">
        <v>883002</v>
      </c>
      <c r="C222" s="1" t="s">
        <v>760</v>
      </c>
      <c r="D222" s="1" t="s">
        <v>761</v>
      </c>
      <c r="E222" s="2" t="s">
        <v>762</v>
      </c>
      <c r="F222" s="2" t="s">
        <v>763</v>
      </c>
      <c r="G222" s="2">
        <v>0</v>
      </c>
      <c r="H222" s="2">
        <v>0</v>
      </c>
      <c r="I222" s="1">
        <v>0</v>
      </c>
      <c r="J222" s="3" t="s">
        <v>16</v>
      </c>
      <c r="K222" s="2" t="str">
        <f>J222*99.96</f>
        <v>0</v>
      </c>
      <c r="L222" s="5"/>
    </row>
    <row r="223" spans="1:12" customHeight="1" ht="105" outlineLevel="5">
      <c r="A223" s="1"/>
      <c r="B223" s="1">
        <v>883003</v>
      </c>
      <c r="C223" s="1" t="s">
        <v>764</v>
      </c>
      <c r="D223" s="1" t="s">
        <v>765</v>
      </c>
      <c r="E223" s="2" t="s">
        <v>766</v>
      </c>
      <c r="F223" s="2" t="s">
        <v>767</v>
      </c>
      <c r="G223" s="2">
        <v>9</v>
      </c>
      <c r="H223" s="2">
        <v>0</v>
      </c>
      <c r="I223" s="1">
        <v>0</v>
      </c>
      <c r="J223" s="3" t="s">
        <v>16</v>
      </c>
      <c r="K223" s="2" t="str">
        <f>J223*112.70</f>
        <v>0</v>
      </c>
      <c r="L223" s="5"/>
    </row>
    <row r="224" spans="1:12" outlineLevel="2">
      <c r="A224" s="8" t="s">
        <v>768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5"/>
    </row>
    <row r="225" spans="1:12" customHeight="1" ht="105" outlineLevel="4">
      <c r="A225" s="1"/>
      <c r="B225" s="1">
        <v>883426</v>
      </c>
      <c r="C225" s="1" t="s">
        <v>769</v>
      </c>
      <c r="D225" s="1"/>
      <c r="E225" s="2" t="s">
        <v>770</v>
      </c>
      <c r="F225" s="2" t="s">
        <v>771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J225*17.16</f>
        <v>0</v>
      </c>
      <c r="L225" s="5"/>
    </row>
    <row r="226" spans="1:12" customHeight="1" ht="105" outlineLevel="4">
      <c r="A226" s="1"/>
      <c r="B226" s="1">
        <v>883427</v>
      </c>
      <c r="C226" s="1" t="s">
        <v>772</v>
      </c>
      <c r="D226" s="1"/>
      <c r="E226" s="2" t="s">
        <v>773</v>
      </c>
      <c r="F226" s="2" t="s">
        <v>771</v>
      </c>
      <c r="G226" s="2">
        <v>0</v>
      </c>
      <c r="H226" s="2">
        <v>0</v>
      </c>
      <c r="I226" s="1">
        <v>0</v>
      </c>
      <c r="J226" s="3" t="s">
        <v>16</v>
      </c>
      <c r="K226" s="2" t="str">
        <f>J226*17.16</f>
        <v>0</v>
      </c>
      <c r="L226" s="5"/>
    </row>
    <row r="227" spans="1:12" customHeight="1" ht="105" outlineLevel="4">
      <c r="A227" s="1"/>
      <c r="B227" s="1">
        <v>883428</v>
      </c>
      <c r="C227" s="1" t="s">
        <v>774</v>
      </c>
      <c r="D227" s="1"/>
      <c r="E227" s="2" t="s">
        <v>775</v>
      </c>
      <c r="F227" s="2" t="s">
        <v>22</v>
      </c>
      <c r="G227" s="2" t="s">
        <v>49</v>
      </c>
      <c r="H227" s="2">
        <v>0</v>
      </c>
      <c r="I227" s="1">
        <v>0</v>
      </c>
      <c r="J227" s="3" t="s">
        <v>16</v>
      </c>
      <c r="K227" s="2" t="str">
        <f>J227*17.46</f>
        <v>0</v>
      </c>
      <c r="L227" s="5"/>
    </row>
    <row r="228" spans="1:12" customHeight="1" ht="105" outlineLevel="4">
      <c r="A228" s="1"/>
      <c r="B228" s="1">
        <v>883429</v>
      </c>
      <c r="C228" s="1" t="s">
        <v>776</v>
      </c>
      <c r="D228" s="1"/>
      <c r="E228" s="2" t="s">
        <v>777</v>
      </c>
      <c r="F228" s="2" t="s">
        <v>778</v>
      </c>
      <c r="G228" s="2">
        <v>0</v>
      </c>
      <c r="H228" s="2">
        <v>0</v>
      </c>
      <c r="I228" s="1">
        <v>0</v>
      </c>
      <c r="J228" s="3" t="s">
        <v>16</v>
      </c>
      <c r="K228" s="2" t="str">
        <f>J228*18.33</f>
        <v>0</v>
      </c>
      <c r="L228" s="5"/>
    </row>
    <row r="229" spans="1:12" customHeight="1" ht="105" outlineLevel="4">
      <c r="A229" s="1"/>
      <c r="B229" s="1">
        <v>883430</v>
      </c>
      <c r="C229" s="1" t="s">
        <v>779</v>
      </c>
      <c r="D229" s="1"/>
      <c r="E229" s="2" t="s">
        <v>780</v>
      </c>
      <c r="F229" s="2" t="s">
        <v>781</v>
      </c>
      <c r="G229" s="2" t="s">
        <v>78</v>
      </c>
      <c r="H229" s="2">
        <v>0</v>
      </c>
      <c r="I229" s="1">
        <v>0</v>
      </c>
      <c r="J229" s="3" t="s">
        <v>16</v>
      </c>
      <c r="K229" s="2" t="str">
        <f>J229*21.83</f>
        <v>0</v>
      </c>
      <c r="L229" s="5"/>
    </row>
    <row r="230" spans="1:12" customHeight="1" ht="105" outlineLevel="4">
      <c r="A230" s="1"/>
      <c r="B230" s="1">
        <v>883431</v>
      </c>
      <c r="C230" s="1" t="s">
        <v>782</v>
      </c>
      <c r="D230" s="1"/>
      <c r="E230" s="2" t="s">
        <v>783</v>
      </c>
      <c r="F230" s="2" t="s">
        <v>784</v>
      </c>
      <c r="G230" s="2">
        <v>0</v>
      </c>
      <c r="H230" s="2">
        <v>0</v>
      </c>
      <c r="I230" s="1">
        <v>0</v>
      </c>
      <c r="J230" s="3" t="s">
        <v>16</v>
      </c>
      <c r="K230" s="2" t="str">
        <f>J230*23.55</f>
        <v>0</v>
      </c>
      <c r="L230" s="5"/>
    </row>
    <row r="231" spans="1:12" customHeight="1" ht="105" outlineLevel="4">
      <c r="A231" s="1"/>
      <c r="B231" s="1">
        <v>883432</v>
      </c>
      <c r="C231" s="1" t="s">
        <v>785</v>
      </c>
      <c r="D231" s="1"/>
      <c r="E231" s="2" t="s">
        <v>786</v>
      </c>
      <c r="F231" s="2" t="s">
        <v>787</v>
      </c>
      <c r="G231" s="2">
        <v>0</v>
      </c>
      <c r="H231" s="2">
        <v>0</v>
      </c>
      <c r="I231" s="1">
        <v>0</v>
      </c>
      <c r="J231" s="3" t="s">
        <v>16</v>
      </c>
      <c r="K231" s="2" t="str">
        <f>J231*25.02</f>
        <v>0</v>
      </c>
      <c r="L231" s="5"/>
    </row>
    <row r="232" spans="1:12" customHeight="1" ht="105" outlineLevel="4">
      <c r="A232" s="1"/>
      <c r="B232" s="1">
        <v>883433</v>
      </c>
      <c r="C232" s="1" t="s">
        <v>788</v>
      </c>
      <c r="D232" s="1"/>
      <c r="E232" s="2" t="s">
        <v>789</v>
      </c>
      <c r="F232" s="2" t="s">
        <v>790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J232*25.90</f>
        <v>0</v>
      </c>
      <c r="L232" s="5"/>
    </row>
    <row r="233" spans="1:12" customHeight="1" ht="105" outlineLevel="4">
      <c r="A233" s="1"/>
      <c r="B233" s="1">
        <v>883434</v>
      </c>
      <c r="C233" s="1" t="s">
        <v>791</v>
      </c>
      <c r="D233" s="1"/>
      <c r="E233" s="2" t="s">
        <v>792</v>
      </c>
      <c r="F233" s="2" t="s">
        <v>793</v>
      </c>
      <c r="G233" s="2">
        <v>0</v>
      </c>
      <c r="H233" s="2">
        <v>0</v>
      </c>
      <c r="I233" s="1">
        <v>0</v>
      </c>
      <c r="J233" s="3" t="s">
        <v>16</v>
      </c>
      <c r="K233" s="2" t="str">
        <f>J233*26.20</f>
        <v>0</v>
      </c>
      <c r="L233" s="5"/>
    </row>
    <row r="234" spans="1:12" customHeight="1" ht="105" outlineLevel="4">
      <c r="A234" s="1"/>
      <c r="B234" s="1">
        <v>883435</v>
      </c>
      <c r="C234" s="1" t="s">
        <v>794</v>
      </c>
      <c r="D234" s="1"/>
      <c r="E234" s="2" t="s">
        <v>795</v>
      </c>
      <c r="F234" s="2" t="s">
        <v>796</v>
      </c>
      <c r="G234" s="2">
        <v>5</v>
      </c>
      <c r="H234" s="2">
        <v>0</v>
      </c>
      <c r="I234" s="1">
        <v>0</v>
      </c>
      <c r="J234" s="3" t="s">
        <v>16</v>
      </c>
      <c r="K234" s="2" t="str">
        <f>J234*27.05</f>
        <v>0</v>
      </c>
      <c r="L234" s="5"/>
    </row>
    <row r="235" spans="1:12" customHeight="1" ht="105" outlineLevel="4">
      <c r="A235" s="1"/>
      <c r="B235" s="1">
        <v>883436</v>
      </c>
      <c r="C235" s="1" t="s">
        <v>797</v>
      </c>
      <c r="D235" s="1"/>
      <c r="E235" s="2" t="s">
        <v>798</v>
      </c>
      <c r="F235" s="2" t="s">
        <v>799</v>
      </c>
      <c r="G235" s="2" t="s">
        <v>121</v>
      </c>
      <c r="H235" s="2">
        <v>0</v>
      </c>
      <c r="I235" s="1">
        <v>0</v>
      </c>
      <c r="J235" s="3" t="s">
        <v>16</v>
      </c>
      <c r="K235" s="2" t="str">
        <f>J235*30.54</f>
        <v>0</v>
      </c>
      <c r="L235" s="5"/>
    </row>
    <row r="236" spans="1:12" customHeight="1" ht="105" outlineLevel="4">
      <c r="A236" s="1"/>
      <c r="B236" s="1">
        <v>883437</v>
      </c>
      <c r="C236" s="1" t="s">
        <v>800</v>
      </c>
      <c r="D236" s="1"/>
      <c r="E236" s="2" t="s">
        <v>801</v>
      </c>
      <c r="F236" s="2" t="s">
        <v>802</v>
      </c>
      <c r="G236" s="2" t="s">
        <v>121</v>
      </c>
      <c r="H236" s="2">
        <v>0</v>
      </c>
      <c r="I236" s="1">
        <v>0</v>
      </c>
      <c r="J236" s="3" t="s">
        <v>16</v>
      </c>
      <c r="K236" s="2" t="str">
        <f>J236*32.59</f>
        <v>0</v>
      </c>
      <c r="L236" s="5"/>
    </row>
    <row r="237" spans="1:12" customHeight="1" ht="105" outlineLevel="4">
      <c r="A237" s="1"/>
      <c r="B237" s="1">
        <v>883438</v>
      </c>
      <c r="C237" s="1" t="s">
        <v>803</v>
      </c>
      <c r="D237" s="1"/>
      <c r="E237" s="2" t="s">
        <v>804</v>
      </c>
      <c r="F237" s="2" t="s">
        <v>805</v>
      </c>
      <c r="G237" s="2" t="s">
        <v>121</v>
      </c>
      <c r="H237" s="2">
        <v>0</v>
      </c>
      <c r="I237" s="1">
        <v>0</v>
      </c>
      <c r="J237" s="3" t="s">
        <v>16</v>
      </c>
      <c r="K237" s="2" t="str">
        <f>J237*34.04</f>
        <v>0</v>
      </c>
      <c r="L237" s="5"/>
    </row>
    <row r="238" spans="1:12" customHeight="1" ht="105" outlineLevel="4">
      <c r="A238" s="1"/>
      <c r="B238" s="1">
        <v>883439</v>
      </c>
      <c r="C238" s="1" t="s">
        <v>806</v>
      </c>
      <c r="D238" s="1"/>
      <c r="E238" s="2" t="s">
        <v>807</v>
      </c>
      <c r="F238" s="2" t="s">
        <v>808</v>
      </c>
      <c r="G238" s="2">
        <v>0</v>
      </c>
      <c r="H238" s="2">
        <v>0</v>
      </c>
      <c r="I238" s="1">
        <v>0</v>
      </c>
      <c r="J238" s="3" t="s">
        <v>16</v>
      </c>
      <c r="K238" s="2" t="str">
        <f>J238*35.79</f>
        <v>0</v>
      </c>
      <c r="L238" s="5"/>
    </row>
    <row r="239" spans="1:12" outlineLevel="4">
      <c r="A239" s="1"/>
      <c r="B239" s="1">
        <v>883440</v>
      </c>
      <c r="C239" s="1" t="s">
        <v>809</v>
      </c>
      <c r="D239" s="1"/>
      <c r="E239" s="2" t="s">
        <v>810</v>
      </c>
      <c r="F239" s="2" t="s">
        <v>710</v>
      </c>
      <c r="G239" s="2">
        <v>0</v>
      </c>
      <c r="H239" s="2">
        <v>0</v>
      </c>
      <c r="I239" s="1">
        <v>0</v>
      </c>
      <c r="J239" s="3" t="s">
        <v>16</v>
      </c>
      <c r="K239" s="2" t="str">
        <f>J239*0.00</f>
        <v>0</v>
      </c>
      <c r="L239" s="5"/>
    </row>
    <row r="240" spans="1:12" outlineLevel="4">
      <c r="A240" s="1"/>
      <c r="B240" s="1">
        <v>883441</v>
      </c>
      <c r="C240" s="1" t="s">
        <v>811</v>
      </c>
      <c r="D240" s="1"/>
      <c r="E240" s="2" t="s">
        <v>812</v>
      </c>
      <c r="F240" s="2" t="s">
        <v>710</v>
      </c>
      <c r="G240" s="2">
        <v>0</v>
      </c>
      <c r="H240" s="2">
        <v>0</v>
      </c>
      <c r="I240" s="1">
        <v>0</v>
      </c>
      <c r="J240" s="3" t="s">
        <v>16</v>
      </c>
      <c r="K240" s="2" t="str">
        <f>J240*0.00</f>
        <v>0</v>
      </c>
      <c r="L240" s="5"/>
    </row>
    <row r="241" spans="1:12" outlineLevel="4">
      <c r="A241" s="1"/>
      <c r="B241" s="1">
        <v>883442</v>
      </c>
      <c r="C241" s="1" t="s">
        <v>813</v>
      </c>
      <c r="D241" s="1"/>
      <c r="E241" s="2" t="s">
        <v>814</v>
      </c>
      <c r="F241" s="2" t="s">
        <v>710</v>
      </c>
      <c r="G241" s="2">
        <v>0</v>
      </c>
      <c r="H241" s="2">
        <v>0</v>
      </c>
      <c r="I241" s="1">
        <v>0</v>
      </c>
      <c r="J241" s="3" t="s">
        <v>16</v>
      </c>
      <c r="K241" s="2" t="str">
        <f>J241*0.00</f>
        <v>0</v>
      </c>
      <c r="L241" s="5"/>
    </row>
    <row r="242" spans="1:12" outlineLevel="4">
      <c r="A242" s="1"/>
      <c r="B242" s="1">
        <v>883443</v>
      </c>
      <c r="C242" s="1" t="s">
        <v>815</v>
      </c>
      <c r="D242" s="1"/>
      <c r="E242" s="2" t="s">
        <v>816</v>
      </c>
      <c r="F242" s="2" t="s">
        <v>710</v>
      </c>
      <c r="G242" s="2">
        <v>0</v>
      </c>
      <c r="H242" s="2">
        <v>0</v>
      </c>
      <c r="I242" s="1">
        <v>0</v>
      </c>
      <c r="J242" s="3" t="s">
        <v>16</v>
      </c>
      <c r="K242" s="2" t="str">
        <f>J242*0.00</f>
        <v>0</v>
      </c>
      <c r="L242" s="5"/>
    </row>
    <row r="243" spans="1:12" outlineLevel="4">
      <c r="A243" s="1"/>
      <c r="B243" s="1">
        <v>883444</v>
      </c>
      <c r="C243" s="1" t="s">
        <v>817</v>
      </c>
      <c r="D243" s="1"/>
      <c r="E243" s="2" t="s">
        <v>818</v>
      </c>
      <c r="F243" s="2" t="s">
        <v>710</v>
      </c>
      <c r="G243" s="2">
        <v>0</v>
      </c>
      <c r="H243" s="2">
        <v>0</v>
      </c>
      <c r="I243" s="1">
        <v>0</v>
      </c>
      <c r="J243" s="3" t="s">
        <v>16</v>
      </c>
      <c r="K243" s="2" t="str">
        <f>J243*0.00</f>
        <v>0</v>
      </c>
      <c r="L243" s="5"/>
    </row>
    <row r="244" spans="1:12" customHeight="1" ht="105" outlineLevel="4">
      <c r="A244" s="1"/>
      <c r="B244" s="1">
        <v>883445</v>
      </c>
      <c r="C244" s="1" t="s">
        <v>819</v>
      </c>
      <c r="D244" s="1"/>
      <c r="E244" s="2" t="s">
        <v>820</v>
      </c>
      <c r="F244" s="2" t="s">
        <v>821</v>
      </c>
      <c r="G244" s="2">
        <v>0</v>
      </c>
      <c r="H244" s="2">
        <v>0</v>
      </c>
      <c r="I244" s="1">
        <v>0</v>
      </c>
      <c r="J244" s="3" t="s">
        <v>16</v>
      </c>
      <c r="K244" s="2" t="str">
        <f>J244*19.78</f>
        <v>0</v>
      </c>
      <c r="L244" s="5"/>
    </row>
    <row r="245" spans="1:12" customHeight="1" ht="105" outlineLevel="4">
      <c r="A245" s="1"/>
      <c r="B245" s="1">
        <v>883446</v>
      </c>
      <c r="C245" s="1" t="s">
        <v>822</v>
      </c>
      <c r="D245" s="1"/>
      <c r="E245" s="2" t="s">
        <v>823</v>
      </c>
      <c r="F245" s="2" t="s">
        <v>821</v>
      </c>
      <c r="G245" s="2" t="s">
        <v>63</v>
      </c>
      <c r="H245" s="2">
        <v>0</v>
      </c>
      <c r="I245" s="1">
        <v>0</v>
      </c>
      <c r="J245" s="3" t="s">
        <v>16</v>
      </c>
      <c r="K245" s="2" t="str">
        <f>J245*19.78</f>
        <v>0</v>
      </c>
      <c r="L245" s="5"/>
    </row>
    <row r="246" spans="1:12" customHeight="1" ht="105" outlineLevel="4">
      <c r="A246" s="1"/>
      <c r="B246" s="1">
        <v>883447</v>
      </c>
      <c r="C246" s="1" t="s">
        <v>824</v>
      </c>
      <c r="D246" s="1"/>
      <c r="E246" s="2" t="s">
        <v>825</v>
      </c>
      <c r="F246" s="2" t="s">
        <v>826</v>
      </c>
      <c r="G246" s="2">
        <v>0</v>
      </c>
      <c r="H246" s="2">
        <v>0</v>
      </c>
      <c r="I246" s="1">
        <v>0</v>
      </c>
      <c r="J246" s="3" t="s">
        <v>16</v>
      </c>
      <c r="K246" s="2" t="str">
        <f>J246*20.38</f>
        <v>0</v>
      </c>
      <c r="L246" s="5"/>
    </row>
    <row r="247" spans="1:12" customHeight="1" ht="105" outlineLevel="4">
      <c r="A247" s="1"/>
      <c r="B247" s="1">
        <v>883448</v>
      </c>
      <c r="C247" s="1" t="s">
        <v>827</v>
      </c>
      <c r="D247" s="1"/>
      <c r="E247" s="2" t="s">
        <v>828</v>
      </c>
      <c r="F247" s="2" t="s">
        <v>829</v>
      </c>
      <c r="G247" s="2">
        <v>0</v>
      </c>
      <c r="H247" s="2">
        <v>0</v>
      </c>
      <c r="I247" s="1">
        <v>0</v>
      </c>
      <c r="J247" s="3" t="s">
        <v>16</v>
      </c>
      <c r="K247" s="2" t="str">
        <f>J247*23.28</f>
        <v>0</v>
      </c>
      <c r="L247" s="5"/>
    </row>
    <row r="248" spans="1:12" customHeight="1" ht="105" outlineLevel="4">
      <c r="A248" s="1"/>
      <c r="B248" s="1">
        <v>883449</v>
      </c>
      <c r="C248" s="1" t="s">
        <v>830</v>
      </c>
      <c r="D248" s="1"/>
      <c r="E248" s="2" t="s">
        <v>831</v>
      </c>
      <c r="F248" s="2" t="s">
        <v>832</v>
      </c>
      <c r="G248" s="2">
        <v>0</v>
      </c>
      <c r="H248" s="2">
        <v>0</v>
      </c>
      <c r="I248" s="1">
        <v>0</v>
      </c>
      <c r="J248" s="3" t="s">
        <v>16</v>
      </c>
      <c r="K248" s="2" t="str">
        <f>J248*29.10</f>
        <v>0</v>
      </c>
      <c r="L248" s="5"/>
    </row>
    <row r="249" spans="1:12" customHeight="1" ht="105" outlineLevel="4">
      <c r="A249" s="1"/>
      <c r="B249" s="1">
        <v>883450</v>
      </c>
      <c r="C249" s="1" t="s">
        <v>833</v>
      </c>
      <c r="D249" s="1"/>
      <c r="E249" s="2" t="s">
        <v>834</v>
      </c>
      <c r="F249" s="2" t="s">
        <v>835</v>
      </c>
      <c r="G249" s="2">
        <v>10</v>
      </c>
      <c r="H249" s="2">
        <v>0</v>
      </c>
      <c r="I249" s="1">
        <v>0</v>
      </c>
      <c r="J249" s="3" t="s">
        <v>16</v>
      </c>
      <c r="K249" s="2" t="str">
        <f>J249*31.14</f>
        <v>0</v>
      </c>
      <c r="L249" s="5"/>
    </row>
    <row r="250" spans="1:12" customHeight="1" ht="105" outlineLevel="4">
      <c r="A250" s="1"/>
      <c r="B250" s="1">
        <v>883451</v>
      </c>
      <c r="C250" s="1" t="s">
        <v>836</v>
      </c>
      <c r="D250" s="1"/>
      <c r="E250" s="2" t="s">
        <v>837</v>
      </c>
      <c r="F250" s="2" t="s">
        <v>838</v>
      </c>
      <c r="G250" s="2" t="s">
        <v>121</v>
      </c>
      <c r="H250" s="2">
        <v>0</v>
      </c>
      <c r="I250" s="1">
        <v>0</v>
      </c>
      <c r="J250" s="3" t="s">
        <v>16</v>
      </c>
      <c r="K250" s="2" t="str">
        <f>J250*27.92</f>
        <v>0</v>
      </c>
      <c r="L250" s="5"/>
    </row>
    <row r="251" spans="1:12" customHeight="1" ht="105" outlineLevel="4">
      <c r="A251" s="1"/>
      <c r="B251" s="1">
        <v>883452</v>
      </c>
      <c r="C251" s="1" t="s">
        <v>839</v>
      </c>
      <c r="D251" s="1"/>
      <c r="E251" s="2" t="s">
        <v>840</v>
      </c>
      <c r="F251" s="2" t="s">
        <v>841</v>
      </c>
      <c r="G251" s="2">
        <v>1</v>
      </c>
      <c r="H251" s="2">
        <v>0</v>
      </c>
      <c r="I251" s="1">
        <v>0</v>
      </c>
      <c r="J251" s="3" t="s">
        <v>16</v>
      </c>
      <c r="K251" s="2" t="str">
        <f>J251*28.80</f>
        <v>0</v>
      </c>
      <c r="L251" s="5"/>
    </row>
    <row r="252" spans="1:12" outlineLevel="1">
      <c r="A252" s="7" t="s">
        <v>842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5"/>
    </row>
    <row r="253" spans="1:12" customHeight="1" ht="105" outlineLevel="3">
      <c r="A253" s="1"/>
      <c r="B253" s="1">
        <v>874898</v>
      </c>
      <c r="C253" s="1" t="s">
        <v>843</v>
      </c>
      <c r="D253" s="1"/>
      <c r="E253" s="2" t="s">
        <v>844</v>
      </c>
      <c r="F253" s="2" t="s">
        <v>845</v>
      </c>
      <c r="G253" s="2">
        <v>3</v>
      </c>
      <c r="H253" s="2">
        <v>0</v>
      </c>
      <c r="I253" s="1">
        <v>0</v>
      </c>
      <c r="J253" s="3" t="s">
        <v>16</v>
      </c>
      <c r="K253" s="2" t="str">
        <f>J253*903.00</f>
        <v>0</v>
      </c>
      <c r="L253" s="5"/>
    </row>
    <row r="254" spans="1:12" customHeight="1" ht="105" outlineLevel="3">
      <c r="A254" s="1"/>
      <c r="B254" s="1">
        <v>874899</v>
      </c>
      <c r="C254" s="1" t="s">
        <v>846</v>
      </c>
      <c r="D254" s="1"/>
      <c r="E254" s="2" t="s">
        <v>847</v>
      </c>
      <c r="F254" s="2" t="s">
        <v>848</v>
      </c>
      <c r="G254" s="2">
        <v>0</v>
      </c>
      <c r="H254" s="2">
        <v>0</v>
      </c>
      <c r="I254" s="1">
        <v>0</v>
      </c>
      <c r="J254" s="3" t="s">
        <v>16</v>
      </c>
      <c r="K254" s="2" t="str">
        <f>J254*897.00</f>
        <v>0</v>
      </c>
      <c r="L254" s="5"/>
    </row>
    <row r="255" spans="1:12" customHeight="1" ht="105" outlineLevel="3">
      <c r="A255" s="1"/>
      <c r="B255" s="1">
        <v>874900</v>
      </c>
      <c r="C255" s="1" t="s">
        <v>849</v>
      </c>
      <c r="D255" s="1"/>
      <c r="E255" s="2" t="s">
        <v>850</v>
      </c>
      <c r="F255" s="2" t="s">
        <v>851</v>
      </c>
      <c r="G255" s="2">
        <v>4</v>
      </c>
      <c r="H255" s="2">
        <v>0</v>
      </c>
      <c r="I255" s="1">
        <v>0</v>
      </c>
      <c r="J255" s="3" t="s">
        <v>16</v>
      </c>
      <c r="K255" s="2" t="str">
        <f>J255*64.00</f>
        <v>0</v>
      </c>
      <c r="L255" s="5"/>
    </row>
    <row r="256" spans="1:12" customHeight="1" ht="105" outlineLevel="3">
      <c r="A256" s="1"/>
      <c r="B256" s="1">
        <v>874901</v>
      </c>
      <c r="C256" s="1" t="s">
        <v>852</v>
      </c>
      <c r="D256" s="1"/>
      <c r="E256" s="2" t="s">
        <v>853</v>
      </c>
      <c r="F256" s="2" t="s">
        <v>851</v>
      </c>
      <c r="G256" s="2">
        <v>0</v>
      </c>
      <c r="H256" s="2">
        <v>0</v>
      </c>
      <c r="I256" s="1">
        <v>0</v>
      </c>
      <c r="J256" s="3" t="s">
        <v>16</v>
      </c>
      <c r="K256" s="2" t="str">
        <f>J256*64.00</f>
        <v>0</v>
      </c>
      <c r="L256" s="5"/>
    </row>
    <row r="257" spans="1:12" customHeight="1" ht="105" outlineLevel="3">
      <c r="A257" s="1"/>
      <c r="B257" s="1">
        <v>874902</v>
      </c>
      <c r="C257" s="1" t="s">
        <v>854</v>
      </c>
      <c r="D257" s="1"/>
      <c r="E257" s="2" t="s">
        <v>855</v>
      </c>
      <c r="F257" s="2" t="s">
        <v>851</v>
      </c>
      <c r="G257" s="2">
        <v>0</v>
      </c>
      <c r="H257" s="2">
        <v>0</v>
      </c>
      <c r="I257" s="1">
        <v>0</v>
      </c>
      <c r="J257" s="3" t="s">
        <v>16</v>
      </c>
      <c r="K257" s="2" t="str">
        <f>J257*64.00</f>
        <v>0</v>
      </c>
      <c r="L257" s="5"/>
    </row>
    <row r="258" spans="1:12" customHeight="1" ht="105" outlineLevel="3">
      <c r="A258" s="1"/>
      <c r="B258" s="1">
        <v>874903</v>
      </c>
      <c r="C258" s="1" t="s">
        <v>856</v>
      </c>
      <c r="D258" s="1"/>
      <c r="E258" s="2" t="s">
        <v>857</v>
      </c>
      <c r="F258" s="2" t="s">
        <v>851</v>
      </c>
      <c r="G258" s="2">
        <v>0</v>
      </c>
      <c r="H258" s="2">
        <v>0</v>
      </c>
      <c r="I258" s="1">
        <v>0</v>
      </c>
      <c r="J258" s="3" t="s">
        <v>16</v>
      </c>
      <c r="K258" s="2" t="str">
        <f>J258*64.00</f>
        <v>0</v>
      </c>
      <c r="L258" s="5"/>
    </row>
    <row r="259" spans="1:12" customHeight="1" ht="105" outlineLevel="3">
      <c r="A259" s="1"/>
      <c r="B259" s="1">
        <v>874904</v>
      </c>
      <c r="C259" s="1" t="s">
        <v>858</v>
      </c>
      <c r="D259" s="1"/>
      <c r="E259" s="2" t="s">
        <v>859</v>
      </c>
      <c r="F259" s="2" t="s">
        <v>860</v>
      </c>
      <c r="G259" s="2">
        <v>0</v>
      </c>
      <c r="H259" s="2">
        <v>0</v>
      </c>
      <c r="I259" s="1">
        <v>0</v>
      </c>
      <c r="J259" s="3" t="s">
        <v>16</v>
      </c>
      <c r="K259" s="2" t="str">
        <f>J259*68.00</f>
        <v>0</v>
      </c>
      <c r="L259" s="5"/>
    </row>
    <row r="260" spans="1:12" customHeight="1" ht="105" outlineLevel="3">
      <c r="A260" s="1"/>
      <c r="B260" s="1">
        <v>874905</v>
      </c>
      <c r="C260" s="1" t="s">
        <v>861</v>
      </c>
      <c r="D260" s="1"/>
      <c r="E260" s="2" t="s">
        <v>862</v>
      </c>
      <c r="F260" s="2" t="s">
        <v>860</v>
      </c>
      <c r="G260" s="2">
        <v>0</v>
      </c>
      <c r="H260" s="2">
        <v>0</v>
      </c>
      <c r="I260" s="1">
        <v>0</v>
      </c>
      <c r="J260" s="3" t="s">
        <v>16</v>
      </c>
      <c r="K260" s="2" t="str">
        <f>J260*68.00</f>
        <v>0</v>
      </c>
      <c r="L260" s="5"/>
    </row>
    <row r="261" spans="1:12" customHeight="1" ht="105" outlineLevel="3">
      <c r="A261" s="1"/>
      <c r="B261" s="1">
        <v>874906</v>
      </c>
      <c r="C261" s="1" t="s">
        <v>863</v>
      </c>
      <c r="D261" s="1"/>
      <c r="E261" s="2" t="s">
        <v>864</v>
      </c>
      <c r="F261" s="2" t="s">
        <v>860</v>
      </c>
      <c r="G261" s="2">
        <v>7</v>
      </c>
      <c r="H261" s="2">
        <v>0</v>
      </c>
      <c r="I261" s="1">
        <v>0</v>
      </c>
      <c r="J261" s="3" t="s">
        <v>16</v>
      </c>
      <c r="K261" s="2" t="str">
        <f>J261*68.00</f>
        <v>0</v>
      </c>
      <c r="L261" s="5"/>
    </row>
    <row r="262" spans="1:12" customHeight="1" ht="105" outlineLevel="3">
      <c r="A262" s="1"/>
      <c r="B262" s="1">
        <v>874907</v>
      </c>
      <c r="C262" s="1" t="s">
        <v>865</v>
      </c>
      <c r="D262" s="1"/>
      <c r="E262" s="2" t="s">
        <v>866</v>
      </c>
      <c r="F262" s="2" t="s">
        <v>860</v>
      </c>
      <c r="G262" s="2">
        <v>7</v>
      </c>
      <c r="H262" s="2">
        <v>0</v>
      </c>
      <c r="I262" s="1">
        <v>0</v>
      </c>
      <c r="J262" s="3" t="s">
        <v>16</v>
      </c>
      <c r="K262" s="2" t="str">
        <f>J262*68.00</f>
        <v>0</v>
      </c>
      <c r="L262" s="5"/>
    </row>
    <row r="263" spans="1:12" customHeight="1" ht="105" outlineLevel="3">
      <c r="A263" s="1"/>
      <c r="B263" s="1">
        <v>874908</v>
      </c>
      <c r="C263" s="1" t="s">
        <v>867</v>
      </c>
      <c r="D263" s="1"/>
      <c r="E263" s="2" t="s">
        <v>868</v>
      </c>
      <c r="F263" s="2" t="s">
        <v>869</v>
      </c>
      <c r="G263" s="2">
        <v>0</v>
      </c>
      <c r="H263" s="2">
        <v>0</v>
      </c>
      <c r="I263" s="1">
        <v>0</v>
      </c>
      <c r="J263" s="3" t="s">
        <v>16</v>
      </c>
      <c r="K263" s="2" t="str">
        <f>J263*57.00</f>
        <v>0</v>
      </c>
      <c r="L263" s="5"/>
    </row>
    <row r="264" spans="1:12" customHeight="1" ht="105" outlineLevel="3">
      <c r="A264" s="1"/>
      <c r="B264" s="1">
        <v>874909</v>
      </c>
      <c r="C264" s="1" t="s">
        <v>870</v>
      </c>
      <c r="D264" s="1"/>
      <c r="E264" s="2" t="s">
        <v>871</v>
      </c>
      <c r="F264" s="2" t="s">
        <v>869</v>
      </c>
      <c r="G264" s="2">
        <v>0</v>
      </c>
      <c r="H264" s="2">
        <v>0</v>
      </c>
      <c r="I264" s="1">
        <v>0</v>
      </c>
      <c r="J264" s="3" t="s">
        <v>16</v>
      </c>
      <c r="K264" s="2" t="str">
        <f>J264*57.00</f>
        <v>0</v>
      </c>
      <c r="L264" s="5"/>
    </row>
    <row r="265" spans="1:12" customHeight="1" ht="105" outlineLevel="3">
      <c r="A265" s="1"/>
      <c r="B265" s="1">
        <v>874910</v>
      </c>
      <c r="C265" s="1" t="s">
        <v>872</v>
      </c>
      <c r="D265" s="1"/>
      <c r="E265" s="2" t="s">
        <v>873</v>
      </c>
      <c r="F265" s="2" t="s">
        <v>869</v>
      </c>
      <c r="G265" s="2">
        <v>0</v>
      </c>
      <c r="H265" s="2">
        <v>0</v>
      </c>
      <c r="I265" s="1">
        <v>0</v>
      </c>
      <c r="J265" s="3" t="s">
        <v>16</v>
      </c>
      <c r="K265" s="2" t="str">
        <f>J265*57.00</f>
        <v>0</v>
      </c>
      <c r="L265" s="5"/>
    </row>
    <row r="266" spans="1:12" customHeight="1" ht="105" outlineLevel="3">
      <c r="A266" s="1"/>
      <c r="B266" s="1">
        <v>874911</v>
      </c>
      <c r="C266" s="1" t="s">
        <v>874</v>
      </c>
      <c r="D266" s="1"/>
      <c r="E266" s="2" t="s">
        <v>875</v>
      </c>
      <c r="F266" s="2" t="s">
        <v>869</v>
      </c>
      <c r="G266" s="2">
        <v>0</v>
      </c>
      <c r="H266" s="2">
        <v>0</v>
      </c>
      <c r="I266" s="1">
        <v>0</v>
      </c>
      <c r="J266" s="3" t="s">
        <v>16</v>
      </c>
      <c r="K266" s="2" t="str">
        <f>J266*57.00</f>
        <v>0</v>
      </c>
      <c r="L266" s="5"/>
    </row>
    <row r="267" spans="1:12" customHeight="1" ht="105" outlineLevel="3">
      <c r="A267" s="1"/>
      <c r="B267" s="1">
        <v>874912</v>
      </c>
      <c r="C267" s="1" t="s">
        <v>876</v>
      </c>
      <c r="D267" s="1"/>
      <c r="E267" s="2" t="s">
        <v>877</v>
      </c>
      <c r="F267" s="2" t="s">
        <v>869</v>
      </c>
      <c r="G267" s="2">
        <v>5</v>
      </c>
      <c r="H267" s="2">
        <v>0</v>
      </c>
      <c r="I267" s="1">
        <v>0</v>
      </c>
      <c r="J267" s="3" t="s">
        <v>16</v>
      </c>
      <c r="K267" s="2" t="str">
        <f>J267*57.00</f>
        <v>0</v>
      </c>
      <c r="L267" s="5"/>
    </row>
    <row r="268" spans="1:12" customHeight="1" ht="105" outlineLevel="3">
      <c r="A268" s="1"/>
      <c r="B268" s="1">
        <v>874913</v>
      </c>
      <c r="C268" s="1" t="s">
        <v>878</v>
      </c>
      <c r="D268" s="1"/>
      <c r="E268" s="2" t="s">
        <v>879</v>
      </c>
      <c r="F268" s="2" t="s">
        <v>869</v>
      </c>
      <c r="G268" s="2">
        <v>0</v>
      </c>
      <c r="H268" s="2">
        <v>0</v>
      </c>
      <c r="I268" s="1">
        <v>0</v>
      </c>
      <c r="J268" s="3" t="s">
        <v>16</v>
      </c>
      <c r="K268" s="2" t="str">
        <f>J268*57.00</f>
        <v>0</v>
      </c>
      <c r="L268" s="5"/>
    </row>
    <row r="269" spans="1:12" customHeight="1" ht="105" outlineLevel="3">
      <c r="A269" s="1"/>
      <c r="B269" s="1">
        <v>874914</v>
      </c>
      <c r="C269" s="1" t="s">
        <v>880</v>
      </c>
      <c r="D269" s="1"/>
      <c r="E269" s="2" t="s">
        <v>881</v>
      </c>
      <c r="F269" s="2" t="s">
        <v>882</v>
      </c>
      <c r="G269" s="2">
        <v>0</v>
      </c>
      <c r="H269" s="2">
        <v>0</v>
      </c>
      <c r="I269" s="1">
        <v>0</v>
      </c>
      <c r="J269" s="3" t="s">
        <v>16</v>
      </c>
      <c r="K269" s="2" t="str">
        <f>J269*117.00</f>
        <v>0</v>
      </c>
      <c r="L269" s="5"/>
    </row>
    <row r="270" spans="1:12" customHeight="1" ht="105" outlineLevel="3">
      <c r="A270" s="1"/>
      <c r="B270" s="1">
        <v>874915</v>
      </c>
      <c r="C270" s="1" t="s">
        <v>883</v>
      </c>
      <c r="D270" s="1"/>
      <c r="E270" s="2" t="s">
        <v>884</v>
      </c>
      <c r="F270" s="2" t="s">
        <v>885</v>
      </c>
      <c r="G270" s="2">
        <v>0</v>
      </c>
      <c r="H270" s="2">
        <v>0</v>
      </c>
      <c r="I270" s="1">
        <v>0</v>
      </c>
      <c r="J270" s="3" t="s">
        <v>16</v>
      </c>
      <c r="K270" s="2" t="str">
        <f>J270*39.00</f>
        <v>0</v>
      </c>
      <c r="L270" s="5"/>
    </row>
    <row r="271" spans="1:12" customHeight="1" ht="105" outlineLevel="3">
      <c r="A271" s="1"/>
      <c r="B271" s="1">
        <v>874916</v>
      </c>
      <c r="C271" s="1" t="s">
        <v>886</v>
      </c>
      <c r="D271" s="1"/>
      <c r="E271" s="2" t="s">
        <v>887</v>
      </c>
      <c r="F271" s="2" t="s">
        <v>888</v>
      </c>
      <c r="G271" s="2">
        <v>0</v>
      </c>
      <c r="H271" s="2">
        <v>0</v>
      </c>
      <c r="I271" s="1">
        <v>0</v>
      </c>
      <c r="J271" s="3" t="s">
        <v>16</v>
      </c>
      <c r="K271" s="2" t="str">
        <f>J271*41.00</f>
        <v>0</v>
      </c>
      <c r="L271" s="5"/>
    </row>
    <row r="272" spans="1:12" customHeight="1" ht="105" outlineLevel="3">
      <c r="A272" s="1"/>
      <c r="B272" s="1">
        <v>874917</v>
      </c>
      <c r="C272" s="1" t="s">
        <v>889</v>
      </c>
      <c r="D272" s="1"/>
      <c r="E272" s="2" t="s">
        <v>890</v>
      </c>
      <c r="F272" s="2" t="s">
        <v>891</v>
      </c>
      <c r="G272" s="2">
        <v>0</v>
      </c>
      <c r="H272" s="2">
        <v>0</v>
      </c>
      <c r="I272" s="1">
        <v>0</v>
      </c>
      <c r="J272" s="3" t="s">
        <v>16</v>
      </c>
      <c r="K272" s="2" t="str">
        <f>J272*269.00</f>
        <v>0</v>
      </c>
      <c r="L272" s="5"/>
    </row>
    <row r="273" spans="1:12" customHeight="1" ht="105" outlineLevel="3">
      <c r="A273" s="1"/>
      <c r="B273" s="1">
        <v>874918</v>
      </c>
      <c r="C273" s="1" t="s">
        <v>892</v>
      </c>
      <c r="D273" s="1"/>
      <c r="E273" s="2" t="s">
        <v>893</v>
      </c>
      <c r="F273" s="2" t="s">
        <v>891</v>
      </c>
      <c r="G273" s="2">
        <v>0</v>
      </c>
      <c r="H273" s="2">
        <v>0</v>
      </c>
      <c r="I273" s="1">
        <v>0</v>
      </c>
      <c r="J273" s="3" t="s">
        <v>16</v>
      </c>
      <c r="K273" s="2" t="str">
        <f>J273*269.00</f>
        <v>0</v>
      </c>
      <c r="L273" s="5"/>
    </row>
    <row r="274" spans="1:12" customHeight="1" ht="105" outlineLevel="3">
      <c r="A274" s="1"/>
      <c r="B274" s="1">
        <v>874919</v>
      </c>
      <c r="C274" s="1" t="s">
        <v>894</v>
      </c>
      <c r="D274" s="1"/>
      <c r="E274" s="2" t="s">
        <v>895</v>
      </c>
      <c r="F274" s="2" t="s">
        <v>891</v>
      </c>
      <c r="G274" s="2">
        <v>0</v>
      </c>
      <c r="H274" s="2">
        <v>0</v>
      </c>
      <c r="I274" s="1">
        <v>0</v>
      </c>
      <c r="J274" s="3" t="s">
        <v>16</v>
      </c>
      <c r="K274" s="2" t="str">
        <f>J274*269.00</f>
        <v>0</v>
      </c>
      <c r="L27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4:K134"/>
    <mergeCell ref="A252:K252"/>
    <mergeCell ref="A4:K4"/>
    <mergeCell ref="A31:K31"/>
    <mergeCell ref="A51:K51"/>
    <mergeCell ref="A70:K70"/>
    <mergeCell ref="A86:K86"/>
    <mergeCell ref="A102:K102"/>
    <mergeCell ref="A111:K111"/>
    <mergeCell ref="A135:K135"/>
    <mergeCell ref="A139:K139"/>
    <mergeCell ref="A159:K159"/>
    <mergeCell ref="A194:K194"/>
    <mergeCell ref="A206:K206"/>
    <mergeCell ref="A224:K224"/>
    <mergeCell ref="A87:K87"/>
    <mergeCell ref="A207:K207"/>
    <mergeCell ref="A217:K2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2026-03-15T23:12:20+03:00</dcterms:created>
  <dcterms:modified xsi:type="dcterms:W3CDTF">2026-03-15T23:12:20+03:00</dcterms:modified>
  <dc:title>Untitled Spreadsheet</dc:title>
  <dc:description/>
  <dc:subject/>
  <cp:keywords/>
  <cp:category/>
</cp:coreProperties>
</file>