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<sst xmlns="http://schemas.openxmlformats.org/spreadsheetml/2006/main" uniqueCount="706">
  <si>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</si>
  <si>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</si>
  <si>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</si>
  <si>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</si>
  <si>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</si>
  <si>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</si>
  <si>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</si>
  <si>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</si>
  <si>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</si>
  <si>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</si>
  <si>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</si>
  <si>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</si>
  <si>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</si>
  <si>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</si>
  <si>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</si>
  <si>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</si>
  <si>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5.50 руб.</t>
  </si>
  <si>
    <t>&gt;1000</t>
  </si>
  <si>
    <t>шт</t>
  </si>
  <si>
    <t>VLC-120003</t>
  </si>
  <si>
    <t>VTm.390.0.000020</t>
  </si>
  <si>
    <t>Кольцо штуцерное из EPDM 20 (100шт)</t>
  </si>
  <si>
    <t>8.30 руб.</t>
  </si>
  <si>
    <t>&gt;500</t>
  </si>
  <si>
    <t>VLC-120004</t>
  </si>
  <si>
    <t>VTm.390.0.000026</t>
  </si>
  <si>
    <t>Кольцо штуцерное из EPDM 26 (100шт)</t>
  </si>
  <si>
    <t>12.50 руб.</t>
  </si>
  <si>
    <t>&gt;100</t>
  </si>
  <si>
    <t>VLC-120005</t>
  </si>
  <si>
    <t>VTm.390.0.000032</t>
  </si>
  <si>
    <t>Кольцо штуцерное из EPDM 32 (100шт)</t>
  </si>
  <si>
    <t>15.50 руб.</t>
  </si>
  <si>
    <t>VLC-120006</t>
  </si>
  <si>
    <t>VTm.301.N.001604</t>
  </si>
  <si>
    <t>Соединитель обжимной с переходом на нар. р. 16х1/2"  (10 /190шт)</t>
  </si>
  <si>
    <t>221.00 руб.</t>
  </si>
  <si>
    <t>&gt;5000</t>
  </si>
  <si>
    <t>VLC-120007</t>
  </si>
  <si>
    <t>VTm.301.N.001605</t>
  </si>
  <si>
    <t>Соединитель обжимной с переходом на нар. р. 16х3/4"  (10 /150шт)</t>
  </si>
  <si>
    <t>283.00 руб.</t>
  </si>
  <si>
    <t>&gt;50</t>
  </si>
  <si>
    <t>VLC-120008</t>
  </si>
  <si>
    <t>VTm.301.N.002004</t>
  </si>
  <si>
    <t>Соединитель обжимной с переходом на нар. р. 20х1/2"  (10 /110шт)</t>
  </si>
  <si>
    <t>356.00 руб.</t>
  </si>
  <si>
    <t>VLC-120009</t>
  </si>
  <si>
    <t>VTm.301.N.002005</t>
  </si>
  <si>
    <t>Соединитель обжимной с переходом на нар. р. 20х3/4"  (10 /120шт)</t>
  </si>
  <si>
    <t>358.00 руб.</t>
  </si>
  <si>
    <t>VLC-120010</t>
  </si>
  <si>
    <t>VTm.301.N.002605</t>
  </si>
  <si>
    <t>Соединитель обжимной с переходом на нар. р. 26х3/4"  (5 /70шт)</t>
  </si>
  <si>
    <t>548.00 руб.</t>
  </si>
  <si>
    <t>&gt;10</t>
  </si>
  <si>
    <t>VLC-120011</t>
  </si>
  <si>
    <t>VTm.301.N.002606</t>
  </si>
  <si>
    <t>Соединитель обжимной с переходом на нар. р. 26х1"  (5 /60шт)</t>
  </si>
  <si>
    <t>556.00 руб.</t>
  </si>
  <si>
    <t>VLC-120012</t>
  </si>
  <si>
    <t>VTm.301.N.003205</t>
  </si>
  <si>
    <t>Соединитель обжимной с переходом на нар. р. 32х3/4"  (5 /40шт)</t>
  </si>
  <si>
    <t>1 324.00 руб.</t>
  </si>
  <si>
    <t>VLC-120013</t>
  </si>
  <si>
    <t>VTm.301.N.003206</t>
  </si>
  <si>
    <t>Соединитель обжимной с переходом на нар. р. 32х1"  (5 /35шт)</t>
  </si>
  <si>
    <t>1 208.00 руб.</t>
  </si>
  <si>
    <t>VLC-120014</t>
  </si>
  <si>
    <t>VTm.301.N.003207</t>
  </si>
  <si>
    <t>Соединитель обжимной с переходом на нар. р. 32х1 1/4"  (5 /35шт)</t>
  </si>
  <si>
    <t>1 341.00 руб.</t>
  </si>
  <si>
    <t>VLC-120015</t>
  </si>
  <si>
    <t>VTm.302.N.001604</t>
  </si>
  <si>
    <t>Соединитель обжимной с переходом на вн. р. 16х1/2"  (10 /180шт)</t>
  </si>
  <si>
    <t>239.00 руб.</t>
  </si>
  <si>
    <t>VLC-120016</t>
  </si>
  <si>
    <t>VTm.302.N.001605</t>
  </si>
  <si>
    <t>Соединитель обжимной с переходом на вн. р. 16х3/4"  (10 /120шт)</t>
  </si>
  <si>
    <t>343.00 руб.</t>
  </si>
  <si>
    <t>VLC-120017</t>
  </si>
  <si>
    <t>VTm.302.N.002004</t>
  </si>
  <si>
    <t>Соединитель обжимной с переходом на вн. р. 20х1/2"  (10 /120шт)</t>
  </si>
  <si>
    <t>340.00 руб.</t>
  </si>
  <si>
    <t>&gt;25</t>
  </si>
  <si>
    <t>VLC-120018</t>
  </si>
  <si>
    <t>VTm.302.N.002005</t>
  </si>
  <si>
    <t>Соединитель обжимной с переходом на вн. р. 20х3/4"  (10 /100шт)</t>
  </si>
  <si>
    <t>422.00 руб.</t>
  </si>
  <si>
    <t>VLC-120019</t>
  </si>
  <si>
    <t>VTm.302.N.002605</t>
  </si>
  <si>
    <t>Соединитель обжимной с переходом на вн. р. 26х3/4" (5 /70шт)</t>
  </si>
  <si>
    <t>516.00 руб.</t>
  </si>
  <si>
    <t>VLC-120020</t>
  </si>
  <si>
    <t>VTm.302.N.002606</t>
  </si>
  <si>
    <t>Соединитель обжимной с переходом на вн. р. 26х1"  (5 /55шт)</t>
  </si>
  <si>
    <t>595.00 руб.</t>
  </si>
  <si>
    <t>VLC-120021</t>
  </si>
  <si>
    <t>VTm.302.N.003205</t>
  </si>
  <si>
    <t>Соединитель обжимной с переходом на вн. р. 32х3/4"  (5 /40шт)</t>
  </si>
  <si>
    <t>1 215.00 руб.</t>
  </si>
  <si>
    <t>VLC-120022</t>
  </si>
  <si>
    <t>VTm.302.N.003206</t>
  </si>
  <si>
    <t>Соединитель обжимной с переходом на вн. р. 32х1"  (5 /35шт)</t>
  </si>
  <si>
    <t>1 258.00 руб.</t>
  </si>
  <si>
    <t>VLC-120023</t>
  </si>
  <si>
    <t>VTm.302.N.003207</t>
  </si>
  <si>
    <t>Соединитель обжимной с переходом на вн. р. 32х1 1/4"  (5 /35шт)</t>
  </si>
  <si>
    <t>1 185.00 руб.</t>
  </si>
  <si>
    <t>VLC-120024</t>
  </si>
  <si>
    <t>VTm.303.N.001616</t>
  </si>
  <si>
    <t>Соединитель обжимной 16  (10 /140шт)</t>
  </si>
  <si>
    <t>361.00 руб.</t>
  </si>
  <si>
    <t>VLC-120025</t>
  </si>
  <si>
    <t>VTm.303.N.002020</t>
  </si>
  <si>
    <t>Соединитель обжимной 20  (10 /90шт)</t>
  </si>
  <si>
    <t>562.00 руб.</t>
  </si>
  <si>
    <t>VLC-120026</t>
  </si>
  <si>
    <t>VTm.303.N.002016</t>
  </si>
  <si>
    <t>Соединитель обжимной 20х16  (10 /110шт)</t>
  </si>
  <si>
    <t>486.00 руб.</t>
  </si>
  <si>
    <t>VLC-120027</t>
  </si>
  <si>
    <t>VTm.303.N.002626</t>
  </si>
  <si>
    <t>Соединитель обжимной 26  (5 /55шт)</t>
  </si>
  <si>
    <t>879.00 руб.</t>
  </si>
  <si>
    <t>VLC-120028</t>
  </si>
  <si>
    <t>VTm.303.N.002616</t>
  </si>
  <si>
    <t>Соединитель обжимной 26х16  (5 /60шт)</t>
  </si>
  <si>
    <t>751.00 руб.</t>
  </si>
  <si>
    <t>VLC-120029</t>
  </si>
  <si>
    <t>VTm.303.N.002620</t>
  </si>
  <si>
    <t>Соединитель обжимной 26х20  (5 /55шт)</t>
  </si>
  <si>
    <t>837.00 руб.</t>
  </si>
  <si>
    <t>VLC-120030</t>
  </si>
  <si>
    <t>VTm.303.N.003232</t>
  </si>
  <si>
    <t>Соединитель обжимной 32 (5 /30шт)</t>
  </si>
  <si>
    <t>1 957.00 руб.</t>
  </si>
  <si>
    <t>VLC-120031</t>
  </si>
  <si>
    <t>VTm.303.N.003216</t>
  </si>
  <si>
    <t>Соединитель обжимной 32х16  (5 /40шт)</t>
  </si>
  <si>
    <t>1 332.00 руб.</t>
  </si>
  <si>
    <t>VLC-120032</t>
  </si>
  <si>
    <t>VTm.303.N.003220</t>
  </si>
  <si>
    <t>Соединитель обжимной 32х20  (5 /40шт)</t>
  </si>
  <si>
    <t>1 483.00 руб.</t>
  </si>
  <si>
    <t>VLC-120033</t>
  </si>
  <si>
    <t>VTm.303.N.003226</t>
  </si>
  <si>
    <t>Соединитель обжимной 32х26  (5 /30шт)</t>
  </si>
  <si>
    <t>1 557.00 руб.</t>
  </si>
  <si>
    <t>VLC-120034</t>
  </si>
  <si>
    <t>VTm.322.N.001604</t>
  </si>
  <si>
    <t>Соединитель обжимной с накидной гайкой 16х1/2"</t>
  </si>
  <si>
    <t>291.00 руб.</t>
  </si>
  <si>
    <t>VLC-120035</t>
  </si>
  <si>
    <t>VTm.331.N.161616</t>
  </si>
  <si>
    <t>Тройник обжимной 16 (10 /80шт)</t>
  </si>
  <si>
    <t>488.00 руб.</t>
  </si>
  <si>
    <t>VLC-120036</t>
  </si>
  <si>
    <t>VTm.331.N.202020</t>
  </si>
  <si>
    <t>Тройник обжимной 20  (5 /35шт)</t>
  </si>
  <si>
    <t>881.00 руб.</t>
  </si>
  <si>
    <t>VLC-120037</t>
  </si>
  <si>
    <t>VTm.331.N.162016</t>
  </si>
  <si>
    <t>Тройник обжимной 16х20х16  (5 /50шт)</t>
  </si>
  <si>
    <t>882.00 руб.</t>
  </si>
  <si>
    <t>VLC-120038</t>
  </si>
  <si>
    <t>VTm.331.N.201616</t>
  </si>
  <si>
    <t>Тройник обжимной 20х16х16  (5 /55шт)</t>
  </si>
  <si>
    <t>904.00 руб.</t>
  </si>
  <si>
    <t>VLC-120039</t>
  </si>
  <si>
    <t>VTm.331.N.201620</t>
  </si>
  <si>
    <t>Тройник обжимной 20х16х20  (5 /45шт)</t>
  </si>
  <si>
    <t>963.00 руб.</t>
  </si>
  <si>
    <t>VLC-120040</t>
  </si>
  <si>
    <t>VTm.331.N.202016</t>
  </si>
  <si>
    <t>Тройник обжимной 20х20х16  (5 /40шт)</t>
  </si>
  <si>
    <t>1 024.00 руб.</t>
  </si>
  <si>
    <t>VLC-120041</t>
  </si>
  <si>
    <t>VTm.331.N.202620</t>
  </si>
  <si>
    <t>Тройник обжимной 20х26х20  (5 /30шт)</t>
  </si>
  <si>
    <t>1 405.00 руб.</t>
  </si>
  <si>
    <t>VLC-120042</t>
  </si>
  <si>
    <t>VTm.331.N.262626</t>
  </si>
  <si>
    <t>Тройник обжимной 26  (5 /25шт)</t>
  </si>
  <si>
    <t>1 282.00 руб.</t>
  </si>
  <si>
    <t>VLC-120043</t>
  </si>
  <si>
    <t>VTm.331.N.261620</t>
  </si>
  <si>
    <t>Тройник обжимной 26х16х20  (5 /35шт)</t>
  </si>
  <si>
    <t>1 165.00 руб.</t>
  </si>
  <si>
    <t>VLC-120044</t>
  </si>
  <si>
    <t>VTm.331.N.261626</t>
  </si>
  <si>
    <t>Тройник обжимной 26х16х26  (5 /30шт)</t>
  </si>
  <si>
    <t>1 138.00 руб.</t>
  </si>
  <si>
    <t>VLC-120045</t>
  </si>
  <si>
    <t>VTm.331.N.262016</t>
  </si>
  <si>
    <t>Тройник обжимной 26х20х16  (5 /35шт)</t>
  </si>
  <si>
    <t>1 059.00 руб.</t>
  </si>
  <si>
    <t>VLC-120046</t>
  </si>
  <si>
    <t>VTm.331.N.262020</t>
  </si>
  <si>
    <t>Тройник обжимной 26х20х20  (5 /30шт)</t>
  </si>
  <si>
    <t>1 293.00 руб.</t>
  </si>
  <si>
    <t>VLC-120047</t>
  </si>
  <si>
    <t>VTm.331.N.262026</t>
  </si>
  <si>
    <t>Тройник обжимной 26х20х26  (5 /30шт)</t>
  </si>
  <si>
    <t>1 240.00 руб.</t>
  </si>
  <si>
    <t>VLC-120048</t>
  </si>
  <si>
    <t>VTm.331.N.262620</t>
  </si>
  <si>
    <t>Тройник обжимной 26х26х20  (5 /30шт)</t>
  </si>
  <si>
    <t>1 354.00 руб.</t>
  </si>
  <si>
    <t>VLC-120049</t>
  </si>
  <si>
    <t>VTm.331.N.323232</t>
  </si>
  <si>
    <t>Тройник обжимной 32  (5 /15шт)</t>
  </si>
  <si>
    <t>3 405.00 руб.</t>
  </si>
  <si>
    <t>VLC-120050</t>
  </si>
  <si>
    <t>VTm.331.N.263226</t>
  </si>
  <si>
    <t>Тройник обжимной 26х32х26  (5 /15шт)</t>
  </si>
  <si>
    <t>2 334.00 руб.</t>
  </si>
  <si>
    <t>VLC-120051</t>
  </si>
  <si>
    <t>VTm.331.N.321632</t>
  </si>
  <si>
    <t>Тройник обжимной 32х16х32  (5 /15шт)</t>
  </si>
  <si>
    <t>2 525.00 руб.</t>
  </si>
  <si>
    <t>VLC-120052</t>
  </si>
  <si>
    <t>VTm.331.N.322032</t>
  </si>
  <si>
    <t>Тройник обжимной 32х20х32  (5 /15шт)</t>
  </si>
  <si>
    <t>2 758.00 руб.</t>
  </si>
  <si>
    <t>VLC-120053</t>
  </si>
  <si>
    <t>VTm.331.N.322626</t>
  </si>
  <si>
    <t>Тройник обжимной 32х26х26  (5 /15шт)</t>
  </si>
  <si>
    <t>2 486.00 руб.</t>
  </si>
  <si>
    <t>VLC-120054</t>
  </si>
  <si>
    <t>VTm.331.N.322632</t>
  </si>
  <si>
    <t>Тройник обжимной 32х26х32  (5 /15шт)</t>
  </si>
  <si>
    <t>2 835.00 руб.</t>
  </si>
  <si>
    <t>VLC-120055</t>
  </si>
  <si>
    <t>VTm.331.N.323226</t>
  </si>
  <si>
    <t>Тройник обжимной 32х32х26  (5 /15шт)</t>
  </si>
  <si>
    <t>2 729.00 руб.</t>
  </si>
  <si>
    <t>VLC-120056</t>
  </si>
  <si>
    <t>VTm.332.N.160416</t>
  </si>
  <si>
    <t>Тройник обжимной с переходом на вн. р. 16х1/2"  (10 /70шт)</t>
  </si>
  <si>
    <t>437.00 руб.</t>
  </si>
  <si>
    <t>VLC-120057</t>
  </si>
  <si>
    <t>VTm.332.N.200420</t>
  </si>
  <si>
    <t>Тройник обжимной с переходом на вн. р. 20х1/2"  (10 /40шт)</t>
  </si>
  <si>
    <t>766.00 руб.</t>
  </si>
  <si>
    <t>VLC-120058</t>
  </si>
  <si>
    <t>VTm.332.N.200520</t>
  </si>
  <si>
    <t>Тройник обжимной с переходом на вн. р. 20х3/4"  (5 /40шт)</t>
  </si>
  <si>
    <t>829.00 руб.</t>
  </si>
  <si>
    <t>VLC-120059</t>
  </si>
  <si>
    <t>VTm.332.N.260526</t>
  </si>
  <si>
    <t>Тройник обжимной с переходом на вн. р. 26х3/4" (5 /30шт)</t>
  </si>
  <si>
    <t>1 062.00 руб.</t>
  </si>
  <si>
    <t>VLC-120060</t>
  </si>
  <si>
    <t>VTm.332.N.260626</t>
  </si>
  <si>
    <t>Тройник обжимной с переходом на вн. р. 26х1" (5 /25шт)</t>
  </si>
  <si>
    <t>1 323.00 руб.</t>
  </si>
  <si>
    <t>VLC-120061</t>
  </si>
  <si>
    <t>VTm.332.N.320632</t>
  </si>
  <si>
    <t>Тройник обжимной с переходом на вн. р. 32х1"  (5 /15шт)</t>
  </si>
  <si>
    <t>2 509.00 руб.</t>
  </si>
  <si>
    <t>VLC-120062</t>
  </si>
  <si>
    <t>VTm.332.N.320732</t>
  </si>
  <si>
    <t>Тройник обжимной с переходом на вн. р. 32х1 1/4"  (5 /15шт)</t>
  </si>
  <si>
    <t>2 876.00 руб.</t>
  </si>
  <si>
    <t>VLC-120063</t>
  </si>
  <si>
    <t>VTm.333.N.160416</t>
  </si>
  <si>
    <t>Тройник обжимной с переходом на нар. р. 16х1/2"  (10 /90шт)</t>
  </si>
  <si>
    <t>469.00 руб.</t>
  </si>
  <si>
    <t>VLC-120064</t>
  </si>
  <si>
    <t>VTm.333.N.200420</t>
  </si>
  <si>
    <t>Тройник обжимной с переходом на нар. р. 20х1/2"  (10 /50шт)</t>
  </si>
  <si>
    <t>759.00 руб.</t>
  </si>
  <si>
    <t>VLC-120065</t>
  </si>
  <si>
    <t>VTm.333.N.200520</t>
  </si>
  <si>
    <t>Тройник обжимной с переходом на нар. р. 20х3/4"   (10 /40шт)</t>
  </si>
  <si>
    <t>732.00 руб.</t>
  </si>
  <si>
    <t>VLC-120066</t>
  </si>
  <si>
    <t>VTm.333.N.260526</t>
  </si>
  <si>
    <t>Тройник обжимной с переходом на нар. р. 26х3/4"  (5 /30шт)</t>
  </si>
  <si>
    <t>1 070.00 руб.</t>
  </si>
  <si>
    <t>VLC-120067</t>
  </si>
  <si>
    <t>VTm.333.N.260626</t>
  </si>
  <si>
    <t>Тройник обжимной с переходом на нар. р. 26х1"  (5 /25шт)</t>
  </si>
  <si>
    <t>1 063.00 руб.</t>
  </si>
  <si>
    <t>VLC-120068</t>
  </si>
  <si>
    <t>VTm.333.N.320632</t>
  </si>
  <si>
    <t>Тройник обжимной с переходом на нар. р. 32х1"  (5 /15шт)</t>
  </si>
  <si>
    <t>2 446.00 руб.</t>
  </si>
  <si>
    <t>VLC-120069</t>
  </si>
  <si>
    <t>VTm.333.N.320732</t>
  </si>
  <si>
    <t>Тройник обжимной с переходом на нар. р. 32х1 1/4"  (5 /15шт)</t>
  </si>
  <si>
    <t>2 871.00 руб.</t>
  </si>
  <si>
    <t>VLC-120070</t>
  </si>
  <si>
    <t>VTm.334.N.160416</t>
  </si>
  <si>
    <t>Водорозетка обжимная проходная 16х1/2"  (10 /40шт)</t>
  </si>
  <si>
    <t>787.00 руб.</t>
  </si>
  <si>
    <t>VLC-120071</t>
  </si>
  <si>
    <t>VTm.334.N.200420</t>
  </si>
  <si>
    <t>Водорозетка обжимная проходная 20х1/2"  (10 /30шт)</t>
  </si>
  <si>
    <t>1 054.00 руб.</t>
  </si>
  <si>
    <t>VLC-120072</t>
  </si>
  <si>
    <t>VTm.341.N.161616</t>
  </si>
  <si>
    <t>Крестовина обжимная 16  (10 /50шт)</t>
  </si>
  <si>
    <t>902.00 руб.</t>
  </si>
  <si>
    <t>VLC-120073</t>
  </si>
  <si>
    <t>VTm.341.N.202020</t>
  </si>
  <si>
    <t>Крестовина обжимная 20  (5 /25шт)</t>
  </si>
  <si>
    <t>1 311.00 руб.</t>
  </si>
  <si>
    <t>VLC-120074</t>
  </si>
  <si>
    <t>VTm.341.N.201620</t>
  </si>
  <si>
    <t>Крестовина обжимная 20х16х20х16  (5 /30шт)</t>
  </si>
  <si>
    <t>1 280.00 руб.</t>
  </si>
  <si>
    <t>VLC-120075</t>
  </si>
  <si>
    <t>VTm.341.N.261626</t>
  </si>
  <si>
    <t>Крестовина обжимная 26х16х26х16  (5 /25шт)</t>
  </si>
  <si>
    <t>1 586.00 руб.</t>
  </si>
  <si>
    <t>VLC-120076</t>
  </si>
  <si>
    <t>VTm.341.N.262026</t>
  </si>
  <si>
    <t>Крестовина обжимная 26х20х26х20  (5 /20шт)</t>
  </si>
  <si>
    <t>1 741.00 руб.</t>
  </si>
  <si>
    <t>VLC-120077</t>
  </si>
  <si>
    <t>VTm.351.N.001616</t>
  </si>
  <si>
    <t>Угольник обжимной 16  (10 /120шт)</t>
  </si>
  <si>
    <t>345.00 руб.</t>
  </si>
  <si>
    <t>VLC-120078</t>
  </si>
  <si>
    <t>VTm.351.N.002020</t>
  </si>
  <si>
    <t>Угольник обжимной 20  (10 /60шт)</t>
  </si>
  <si>
    <t>637.00 руб.</t>
  </si>
  <si>
    <t>VLC-120079</t>
  </si>
  <si>
    <t>VTm.351.N.002626</t>
  </si>
  <si>
    <t>Угольник обжимной 26 (5 /40шт)</t>
  </si>
  <si>
    <t>850.00 руб.</t>
  </si>
  <si>
    <t>VLC-120080</t>
  </si>
  <si>
    <t>VTm.351.N.003232</t>
  </si>
  <si>
    <t>Угольник обжимной 32  (5 /20шт)</t>
  </si>
  <si>
    <t>2 153.00 руб.</t>
  </si>
  <si>
    <t>VLC-120081</t>
  </si>
  <si>
    <t>VTm.352.N.001604</t>
  </si>
  <si>
    <t>Угольник обжимной с переходом на вн. р. 16х1/2"  (10 /130шт)</t>
  </si>
  <si>
    <t>302.00 руб.</t>
  </si>
  <si>
    <t>VLC-120082</t>
  </si>
  <si>
    <t>VTm.352.N.001605</t>
  </si>
  <si>
    <t>Угольник обжимной с переходом на вн. р. 16х3/4" (10 /80шт)</t>
  </si>
  <si>
    <t>447.00 руб.</t>
  </si>
  <si>
    <t>VLC-120083</t>
  </si>
  <si>
    <t>VTm.352.N.002004</t>
  </si>
  <si>
    <t>Угольник обжимной с переходом на вн. р. 20х1/2" (10 /80шт)</t>
  </si>
  <si>
    <t>477.00 руб.</t>
  </si>
  <si>
    <t>VLC-120084</t>
  </si>
  <si>
    <t>VTm.352.N.002005</t>
  </si>
  <si>
    <t>Угольник обжимной с переходом на вн. р. 20х3/4"  (10 /60шт)</t>
  </si>
  <si>
    <t>519.00 руб.</t>
  </si>
  <si>
    <t>VLC-120085</t>
  </si>
  <si>
    <t>VTm.352.N.002605</t>
  </si>
  <si>
    <t>Угольник обжимной с переходом на вн. р. 26х3/4"  (5 /45шт)</t>
  </si>
  <si>
    <t>697.00 руб.</t>
  </si>
  <si>
    <t>VLC-120086</t>
  </si>
  <si>
    <t>VTm.352.N.002606</t>
  </si>
  <si>
    <t>Угольник обжимной с переходом на вн. р. 26х1"  (5 /40шт)</t>
  </si>
  <si>
    <t>897.00 руб.</t>
  </si>
  <si>
    <t>VLC-120087</t>
  </si>
  <si>
    <t>VTm.352.N.003206</t>
  </si>
  <si>
    <t>Угольник обжимной с переходом на вн. р. 32х1"  (5 /25шт)</t>
  </si>
  <si>
    <t>1 664.00 руб.</t>
  </si>
  <si>
    <t>VLC-120088</t>
  </si>
  <si>
    <t>VTm.352.N.003207</t>
  </si>
  <si>
    <t>Угольник обжимной с переходом на вн. р. 32х1 1/4"  (5 /20шт)</t>
  </si>
  <si>
    <t>1 919.00 руб.</t>
  </si>
  <si>
    <t>VLC-120089</t>
  </si>
  <si>
    <t>VTm.353.N.001604</t>
  </si>
  <si>
    <t>Угольник обжимной с переходом на нар. р. 16х1/2"  (10 /150шт)</t>
  </si>
  <si>
    <t>268.00 руб.</t>
  </si>
  <si>
    <t>VLC-120090</t>
  </si>
  <si>
    <t>VTm.353.N.001605</t>
  </si>
  <si>
    <t>Угольник обжимной с переходом на нар. р. 16х3/4"  (10 /100шт)</t>
  </si>
  <si>
    <t>429.00 руб.</t>
  </si>
  <si>
    <t>VLC-120091</t>
  </si>
  <si>
    <t>VTm.353.N.002004</t>
  </si>
  <si>
    <t>Угольник обжимной с переходом на нар. р. 20х1/2"  (10 /100шт)</t>
  </si>
  <si>
    <t>470.00 руб.</t>
  </si>
  <si>
    <t>VLC-120092</t>
  </si>
  <si>
    <t>VTm.353.N.002005</t>
  </si>
  <si>
    <t>Угольник обжимной с переходом на нар. р. 20х3/4"  (10 /70шт)</t>
  </si>
  <si>
    <t>496.00 руб.</t>
  </si>
  <si>
    <t>VLC-120093</t>
  </si>
  <si>
    <t>VTm.353.N.002605</t>
  </si>
  <si>
    <t>Угольник обжимной с переходом на нар. р. 26х3/4"  (5 /55шт)</t>
  </si>
  <si>
    <t>647.00 руб.</t>
  </si>
  <si>
    <t>VLC-120094</t>
  </si>
  <si>
    <t>VTm.353.N.002606</t>
  </si>
  <si>
    <t>Угольник обжимной с переходом на нар. р. 26х1"  (5 /50шт)</t>
  </si>
  <si>
    <t>734.00 руб.</t>
  </si>
  <si>
    <t>VLC-120095</t>
  </si>
  <si>
    <t>VTm.353.N.003206</t>
  </si>
  <si>
    <t>Угольник обжимной с переходом на нар. р. 32х1"  (5 /25шт)</t>
  </si>
  <si>
    <t>1 435.00 руб.</t>
  </si>
  <si>
    <t>VLC-120096</t>
  </si>
  <si>
    <t>VTm.353.N.003207</t>
  </si>
  <si>
    <t>Угольник обжимной с переходом на нар. р. 32х1 1/4"  (5 /25шт)</t>
  </si>
  <si>
    <t>1 691.00 руб.</t>
  </si>
  <si>
    <t>VLC-120097</t>
  </si>
  <si>
    <t>VTm.354.N.001604</t>
  </si>
  <si>
    <t>Водорозетка обжимная 16х1/2"   (10 /70шт)</t>
  </si>
  <si>
    <t>436.00 руб.</t>
  </si>
  <si>
    <t>VLC-120098</t>
  </si>
  <si>
    <t>VTm.354.N.002004</t>
  </si>
  <si>
    <t>Водорозетка обжимная 20х1/2"  (10 /50шт)</t>
  </si>
  <si>
    <t>633.00 руб.</t>
  </si>
  <si>
    <t>VLC-120099</t>
  </si>
  <si>
    <t>VTm.354.N.002005</t>
  </si>
  <si>
    <t>Водорозетка обжимная 20х3/4"  (10 /40шт)</t>
  </si>
  <si>
    <t>745.00 руб.</t>
  </si>
  <si>
    <t>VLC-120100</t>
  </si>
  <si>
    <t>VTm.355.N.001604</t>
  </si>
  <si>
    <t>Водорозетка обжимная 16х1/2" нар.  (10 /90шт)</t>
  </si>
  <si>
    <t>413.00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</si>
  <si>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</si>
  <si>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</si>
  <si>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</si>
  <si>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</si>
  <si>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</si>
  <si>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MPT-210001</t>
  </si>
  <si>
    <t>MPSM163</t>
  </si>
  <si>
    <t>соед. обжим (нар рез) 16*1/2 (10/250шт)</t>
  </si>
  <si>
    <t>120.54 руб.</t>
  </si>
  <si>
    <t>MPT-210002</t>
  </si>
  <si>
    <t>MPSM164</t>
  </si>
  <si>
    <t>соед. обжим (нар рез) 16*3/4 (10/250шт)</t>
  </si>
  <si>
    <t>166.11 руб.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</si>
  <si>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</si>
  <si>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</si>
  <si>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</si>
  <si>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</si>
  <si>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</si>
  <si>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</si>
  <si>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</si>
  <si>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</si>
  <si>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</si>
  <si>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</si>
  <si>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</si>
  <si>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</si>
  <si>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</si>
  <si>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</si>
  <si>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</si>
  <si>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</si>
  <si>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</si>
  <si>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</si>
  <si>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</si>
  <si>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</si>
  <si>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</si>
  <si>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</si>
  <si>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</si>
  <si>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</si>
  <si>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</si>
  <si>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</si>
  <si>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</si>
  <si>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</si>
  <si>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MPT-210010</t>
  </si>
  <si>
    <t>MPSF203</t>
  </si>
  <si>
    <t>соед. обжим (вн рез) 20*1/2 (10/200шт)</t>
  </si>
  <si>
    <t>180.81 руб.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</si>
  <si>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</si>
  <si>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</si>
  <si>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</si>
  <si>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</si>
  <si>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</si>
  <si>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</si>
  <si>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</si>
  <si>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</si>
  <si>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</si>
  <si>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</si>
  <si>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</si>
  <si>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</si>
  <si>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</si>
  <si>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</si>
  <si>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</si>
  <si>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</si>
  <si>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</si>
  <si>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</si>
  <si>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</si>
  <si>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</si>
  <si>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</si>
  <si>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</si>
  <si>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</si>
  <si>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</si>
  <si>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</si>
  <si>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</si>
  <si>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</si>
  <si>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</si>
  <si>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</si>
  <si>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</si>
  <si>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</si>
  <si>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</si>
  <si>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</si>
  <si>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</si>
  <si>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</si>
  <si>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</si>
  <si>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</si>
  <si>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</si>
  <si>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</si>
  <si>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</si>
  <si>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</si>
  <si>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</si>
  <si>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</si>
  <si>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</si>
  <si>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</si>
  <si>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</si>
  <si>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</si>
  <si>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</si>
  <si>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</si>
  <si>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</si>
  <si>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</si>
  <si>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</si>
  <si>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</si>
  <si>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</si>
  <si>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</si>
  <si>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</si>
  <si>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</si>
  <si>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</si>
  <si>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</si>
  <si>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</si>
  <si>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</si>
  <si>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</si>
  <si>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</si>
  <si>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</si>
  <si>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</si>
  <si>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</si>
  <si>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</si>
  <si>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</si>
  <si>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</si>
  <si>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</si>
  <si>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</si>
  <si>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</si>
  <si>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</si>
  <si>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</si>
  <si>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</si>
  <si>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</si>
  <si>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</si>
  <si>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</si>
  <si>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</si>
  <si>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</si>
  <si>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</si>
  <si>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</si>
  <si>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</si>
  <si>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</si>
  <si>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</si>
  <si>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</si>
  <si>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</si>
  <si>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</si>
  <si>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</si>
  <si>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</si>
  <si>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</si>
  <si>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</si>
  <si>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</si>
  <si>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</si>
  <si>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</si>
  <si>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</si>
  <si>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</si>
  <si>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</si>
  <si>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</si>
  <si>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</si>
  <si>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</si>
  <si>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</si>
  <si>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</si>
  <si>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</si>
  <si>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</si>
  <si>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</si>
  <si>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</si>
  <si>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</si>
  <si>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</si>
  <si>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</si>
  <si>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</si>
  <si>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</si>
  <si>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</si>
  <si>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</si>
  <si>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</si>
  <si>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</si>
  <si>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</si>
  <si>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</si>
  <si>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</si>
  <si>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</si>
  <si>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</si>
  <si>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</si>
  <si>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</si>
  <si>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</si>
  <si>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</si>
  <si>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</si>
  <si>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</si>
  <si>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</si>
  <si>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</si>
  <si>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</si>
  <si>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</si>
  <si>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</si>
  <si>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</si>
  <si>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</si>
  <si>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</si>
  <si>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</si>
  <si>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</si>
  <si>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</si>
  <si>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</si>
  <si>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</si>
  <si>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</si>
  <si>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</si>
  <si>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</si>
  <si>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</si>
  <si>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</si>
  <si>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</si>
  <si>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</si>
  <si>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</si>
  <si>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</si>
  <si>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</si>
  <si>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</si>
  <si>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</si>
  <si>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</si>
  <si>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</si>
  <si>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</si>
  <si>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</si>
  <si>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</si>
  <si>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</si>
  <si>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</si>
  <si>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</si>
  <si>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</si>
  <si>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</si>
  <si>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</si>
  <si>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</si>
  <si>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</si>
  <si>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</si>
  <si>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</si>
  <si>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</si>
  <si>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</si>
  <si>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</si>
  <si>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</si>
  <si>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</si>
  <si>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</si>
  <si>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</si>
  <si>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</si>
  <si>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</si>
  <si>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</si>
  <si>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</si>
  <si>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</si>
  <si>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</si>
  <si>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</si>
  <si>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</si>
  <si>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</si>
  <si>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</si>
  <si>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</si>
  <si>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</si>
  <si>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</si>
  <si>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</si>
  <si>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</si>
  <si>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</si>
  <si>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</si>
  <si>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</si>
  <si>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</si>
  <si>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</si>
  <si>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</si>
  <si>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</si>
  <si>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</si>
  <si>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</si>
  <si>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</si>
  <si>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</si>
  <si>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</si>
  <si>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</si>
  <si>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</si>
  <si>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</si>
  <si>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</si>
  <si>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</si>
  <si>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</si>
  <si>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</si>
  <si>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</si>
  <si>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</si>
  <si>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</si>
  <si>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</si>
  <si>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</si>
  <si>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</si>
  <si>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</si>
  <si>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</si>
  <si>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</si>
  <si>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</si>
  <si>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</si>
  <si>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</si>
  <si>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</si>
  <si>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</si>
  <si>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</si>
  <si>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</si>
  <si>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</si>
  <si>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</si>
  <si>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</si>
  <si>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</si>
  <si>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</si>
  <si>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</si>
  <si>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</si>
  <si>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</si>
  <si>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</si>
  <si>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</si>
  <si>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</si>
  <si>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</si>
  <si>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</si>
  <si>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</si>
  <si>
    <t>Обжимные фитинги ТМ</t>
  </si>
  <si>
    <t>OTM-110456</t>
  </si>
  <si>
    <t>312.93 руб.</t>
  </si>
  <si>
    <t>OTM-110458</t>
  </si>
  <si>
    <t>287.28 руб.</t>
  </si>
  <si>
    <t>OTM-110460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</si>
</sst>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2f_86a5_11e9_8101_003048fd731b_4b3c1cf7_5a46_11f0_a775_047c1617b1431.jpeg"/><Relationship Id="rId2" Type="http://schemas.openxmlformats.org/officeDocument/2006/relationships/image" Target="../media/ac33c833_86a5_11e9_8101_003048fd731b_4b3c1cf9_5a46_11f0_a775_047c1617b1432.jpeg"/><Relationship Id="rId3" Type="http://schemas.openxmlformats.org/officeDocument/2006/relationships/image" Target="../media/ac33c837_86a5_11e9_8101_003048fd731b_4b3c1cfb_5a46_11f0_a775_047c1617b1433.jpeg"/><Relationship Id="rId4" Type="http://schemas.openxmlformats.org/officeDocument/2006/relationships/image" Target="../media/ac33c83b_86a5_11e9_8101_003048fd731b_4b3c1cfd_5a46_11f0_a775_047c1617b1434.jpeg"/><Relationship Id="rId5" Type="http://schemas.openxmlformats.org/officeDocument/2006/relationships/image" Target="../media/ac33c83f_86a5_11e9_8101_003048fd731b_f0aaa1de_2823_11ed_a30f_00259070b4875.jpeg"/><Relationship Id="rId6" Type="http://schemas.openxmlformats.org/officeDocument/2006/relationships/image" Target="../media/ac33c843_86a5_11e9_8101_003048fd731b_f0aaa1e2_2823_11ed_a30f_00259070b4876.jpeg"/><Relationship Id="rId7" Type="http://schemas.openxmlformats.org/officeDocument/2006/relationships/image" Target="../media/ac33c847_86a5_11e9_8101_003048fd731b_f0aaa1e6_2823_11ed_a30f_00259070b4877.jpeg"/><Relationship Id="rId8" Type="http://schemas.openxmlformats.org/officeDocument/2006/relationships/image" Target="../media/ac33c84b_86a5_11e9_8101_003048fd731b_f0aaa1ea_2823_11ed_a30f_00259070b4878.jpeg"/><Relationship Id="rId9" Type="http://schemas.openxmlformats.org/officeDocument/2006/relationships/image" Target="../media/ac33c84f_86a5_11e9_8101_003048fd731b_f0aaa1ee_2823_11ed_a30f_00259070b4879.jpeg"/><Relationship Id="rId10" Type="http://schemas.openxmlformats.org/officeDocument/2006/relationships/image" Target="../media/ac33c853_86a5_11e9_8101_003048fd731b_f0aaa1f2_2823_11ed_a30f_00259070b48710.jpeg"/><Relationship Id="rId11" Type="http://schemas.openxmlformats.org/officeDocument/2006/relationships/image" Target="../media/ac33c857_86a5_11e9_8101_003048fd731b_f0aaa1f6_2823_11ed_a30f_00259070b48711.jpeg"/><Relationship Id="rId12" Type="http://schemas.openxmlformats.org/officeDocument/2006/relationships/image" Target="../media/ac33c85b_86a5_11e9_8101_003048fd731b_f0aaa1fa_2823_11ed_a30f_00259070b48712.jpeg"/><Relationship Id="rId13" Type="http://schemas.openxmlformats.org/officeDocument/2006/relationships/image" Target="../media/ac33c85f_86a5_11e9_8101_003048fd731b_f0aaa1fe_2823_11ed_a30f_00259070b48713.jpeg"/><Relationship Id="rId14" Type="http://schemas.openxmlformats.org/officeDocument/2006/relationships/image" Target="../media/ac33c863_86a5_11e9_8101_003048fd731b_f0aaa202_2823_11ed_a30f_00259070b48714.jpeg"/><Relationship Id="rId15" Type="http://schemas.openxmlformats.org/officeDocument/2006/relationships/image" Target="../media/ac33c867_86a5_11e9_8101_003048fd731b_f0aaa206_2823_11ed_a30f_00259070b48715.jpeg"/><Relationship Id="rId16" Type="http://schemas.openxmlformats.org/officeDocument/2006/relationships/image" Target="../media/ac33c86b_86a5_11e9_8101_003048fd731b_f0aaa20a_2823_11ed_a30f_00259070b48716.jpeg"/><Relationship Id="rId17" Type="http://schemas.openxmlformats.org/officeDocument/2006/relationships/image" Target="../media/ac33c86f_86a5_11e9_8101_003048fd731b_f0aaa20e_2823_11ed_a30f_00259070b48717.jpeg"/><Relationship Id="rId18" Type="http://schemas.openxmlformats.org/officeDocument/2006/relationships/image" Target="../media/ac33c873_86a5_11e9_8101_003048fd731b_f0aaa212_2823_11ed_a30f_00259070b48718.jpeg"/><Relationship Id="rId19" Type="http://schemas.openxmlformats.org/officeDocument/2006/relationships/image" Target="../media/ac33c877_86a5_11e9_8101_003048fd731b_f0aaa216_2823_11ed_a30f_00259070b48719.jpeg"/><Relationship Id="rId20" Type="http://schemas.openxmlformats.org/officeDocument/2006/relationships/image" Target="../media/ac33c87b_86a5_11e9_8101_003048fd731b_f0aaa21a_2823_11ed_a30f_00259070b48720.jpeg"/><Relationship Id="rId21" Type="http://schemas.openxmlformats.org/officeDocument/2006/relationships/image" Target="../media/ac33c87f_86a5_11e9_8101_003048fd731b_f0aaa21e_2823_11ed_a30f_00259070b48721.jpeg"/><Relationship Id="rId22" Type="http://schemas.openxmlformats.org/officeDocument/2006/relationships/image" Target="../media/ac33c883_86a5_11e9_8101_003048fd731b_f0aaa222_2823_11ed_a30f_00259070b48722.jpeg"/><Relationship Id="rId23" Type="http://schemas.openxmlformats.org/officeDocument/2006/relationships/image" Target="../media/ac33c887_86a5_11e9_8101_003048fd731b_f0aaa226_2823_11ed_a30f_00259070b48723.jpeg"/><Relationship Id="rId24" Type="http://schemas.openxmlformats.org/officeDocument/2006/relationships/image" Target="../media/ac33c88b_86a5_11e9_8101_003048fd731b_f0aaa22a_2823_11ed_a30f_00259070b48724.jpeg"/><Relationship Id="rId25" Type="http://schemas.openxmlformats.org/officeDocument/2006/relationships/image" Target="../media/ac33c88f_86a5_11e9_8101_003048fd731b_f0aaa22e_2823_11ed_a30f_00259070b48725.jpeg"/><Relationship Id="rId26" Type="http://schemas.openxmlformats.org/officeDocument/2006/relationships/image" Target="../media/ac33c893_86a5_11e9_8101_003048fd731b_f0aaa232_2823_11ed_a30f_00259070b48726.jpeg"/><Relationship Id="rId27" Type="http://schemas.openxmlformats.org/officeDocument/2006/relationships/image" Target="../media/ac33c897_86a5_11e9_8101_003048fd731b_f0aaa236_2823_11ed_a30f_00259070b48727.jpeg"/><Relationship Id="rId28" Type="http://schemas.openxmlformats.org/officeDocument/2006/relationships/image" Target="../media/ac33c89b_86a5_11e9_8101_003048fd731b_f0aaa23a_2823_11ed_a30f_00259070b48728.jpeg"/><Relationship Id="rId29" Type="http://schemas.openxmlformats.org/officeDocument/2006/relationships/image" Target="../media/ac33c89f_86a5_11e9_8101_003048fd731b_f0aaa23e_2823_11ed_a30f_00259070b48729.jpeg"/><Relationship Id="rId30" Type="http://schemas.openxmlformats.org/officeDocument/2006/relationships/image" Target="../media/ac33c8a3_86a5_11e9_8101_003048fd731b_f0aaa242_2823_11ed_a30f_00259070b48730.jpeg"/><Relationship Id="rId31" Type="http://schemas.openxmlformats.org/officeDocument/2006/relationships/image" Target="../media/ac33c8a7_86a5_11e9_8101_003048fd731b_f0aaa246_2823_11ed_a30f_00259070b48731.jpeg"/><Relationship Id="rId32" Type="http://schemas.openxmlformats.org/officeDocument/2006/relationships/image" Target="../media/ac33c8ab_86a5_11e9_8101_003048fd731b_f0aaa24a_2823_11ed_a30f_00259070b48732.jpeg"/><Relationship Id="rId33" Type="http://schemas.openxmlformats.org/officeDocument/2006/relationships/image" Target="../media/ac33c8af_86a5_11e9_8101_003048fd731b_f0aaa24e_2823_11ed_a30f_00259070b48733.jpeg"/><Relationship Id="rId34" Type="http://schemas.openxmlformats.org/officeDocument/2006/relationships/image" Target="../media/ac33c8b3_86a5_11e9_8101_003048fd731b_f0aaa252_2823_11ed_a30f_00259070b48734.jpeg"/><Relationship Id="rId35" Type="http://schemas.openxmlformats.org/officeDocument/2006/relationships/image" Target="../media/ac33c8b7_86a5_11e9_8101_003048fd731b_f0aaa256_2823_11ed_a30f_00259070b48735.jpeg"/><Relationship Id="rId36" Type="http://schemas.openxmlformats.org/officeDocument/2006/relationships/image" Target="../media/ac33c8bb_86a5_11e9_8101_003048fd731b_f0aaa25a_2823_11ed_a30f_00259070b48736.jpeg"/><Relationship Id="rId37" Type="http://schemas.openxmlformats.org/officeDocument/2006/relationships/image" Target="../media/ac33c8bf_86a5_11e9_8101_003048fd731b_f0aaa25e_2823_11ed_a30f_00259070b48737.jpeg"/><Relationship Id="rId38" Type="http://schemas.openxmlformats.org/officeDocument/2006/relationships/image" Target="../media/ac33c8c3_86a5_11e9_8101_003048fd731b_f0aaa262_2823_11ed_a30f_00259070b48738.jpeg"/><Relationship Id="rId39" Type="http://schemas.openxmlformats.org/officeDocument/2006/relationships/image" Target="../media/ac33c8c7_86a5_11e9_8101_003048fd731b_f0aaa266_2823_11ed_a30f_00259070b48739.jpeg"/><Relationship Id="rId40" Type="http://schemas.openxmlformats.org/officeDocument/2006/relationships/image" Target="../media/ac33c8cb_86a5_11e9_8101_003048fd731b_f0aaa26a_2823_11ed_a30f_00259070b48740.jpeg"/><Relationship Id="rId41" Type="http://schemas.openxmlformats.org/officeDocument/2006/relationships/image" Target="../media/ac33c8cf_86a5_11e9_8101_003048fd731b_f0aaa26e_2823_11ed_a30f_00259070b48741.jpeg"/><Relationship Id="rId42" Type="http://schemas.openxmlformats.org/officeDocument/2006/relationships/image" Target="../media/ac33c8d3_86a5_11e9_8101_003048fd731b_f0aaa272_2823_11ed_a30f_00259070b48742.jpeg"/><Relationship Id="rId43" Type="http://schemas.openxmlformats.org/officeDocument/2006/relationships/image" Target="../media/ac33c8d7_86a5_11e9_8101_003048fd731b_f0aaa276_2823_11ed_a30f_00259070b48743.jpeg"/><Relationship Id="rId44" Type="http://schemas.openxmlformats.org/officeDocument/2006/relationships/image" Target="../media/ac33c8db_86a5_11e9_8101_003048fd731b_f0aaa27a_2823_11ed_a30f_00259070b48744.jpeg"/><Relationship Id="rId45" Type="http://schemas.openxmlformats.org/officeDocument/2006/relationships/image" Target="../media/ac33c8df_86a5_11e9_8101_003048fd731b_f0aaa27e_2823_11ed_a30f_00259070b48745.jpeg"/><Relationship Id="rId46" Type="http://schemas.openxmlformats.org/officeDocument/2006/relationships/image" Target="../media/ac33c8e3_86a5_11e9_8101_003048fd731b_f0aaa282_2823_11ed_a30f_00259070b48746.jpeg"/><Relationship Id="rId47" Type="http://schemas.openxmlformats.org/officeDocument/2006/relationships/image" Target="../media/ac33c8e7_86a5_11e9_8101_003048fd731b_f0aaa286_2823_11ed_a30f_00259070b48747.jpeg"/><Relationship Id="rId48" Type="http://schemas.openxmlformats.org/officeDocument/2006/relationships/image" Target="../media/ac33c8eb_86a5_11e9_8101_003048fd731b_f0aaa28a_2823_11ed_a30f_00259070b48748.jpeg"/><Relationship Id="rId49" Type="http://schemas.openxmlformats.org/officeDocument/2006/relationships/image" Target="../media/ac33c8ef_86a5_11e9_8101_003048fd731b_f0aaa28e_2823_11ed_a30f_00259070b48749.jpeg"/><Relationship Id="rId50" Type="http://schemas.openxmlformats.org/officeDocument/2006/relationships/image" Target="../media/ac33c8f3_86a5_11e9_8101_003048fd731b_f0aaa292_2823_11ed_a30f_00259070b48750.jpeg"/><Relationship Id="rId51" Type="http://schemas.openxmlformats.org/officeDocument/2006/relationships/image" Target="../media/ac33c8f7_86a5_11e9_8101_003048fd731b_f0aaa296_2823_11ed_a30f_00259070b48751.jpeg"/><Relationship Id="rId52" Type="http://schemas.openxmlformats.org/officeDocument/2006/relationships/image" Target="../media/ac33c8fb_86a5_11e9_8101_003048fd731b_f0aaa29a_2823_11ed_a30f_00259070b48752.jpeg"/><Relationship Id="rId53" Type="http://schemas.openxmlformats.org/officeDocument/2006/relationships/image" Target="../media/ac33c8ff_86a5_11e9_8101_003048fd731b_f0aaa29e_2823_11ed_a30f_00259070b48753.jpeg"/><Relationship Id="rId54" Type="http://schemas.openxmlformats.org/officeDocument/2006/relationships/image" Target="../media/ac33c903_86a5_11e9_8101_003048fd731b_f0aaa2a2_2823_11ed_a30f_00259070b48754.jpeg"/><Relationship Id="rId55" Type="http://schemas.openxmlformats.org/officeDocument/2006/relationships/image" Target="../media/ac33c907_86a5_11e9_8101_003048fd731b_f0aaa2a6_2823_11ed_a30f_00259070b48755.jpeg"/><Relationship Id="rId56" Type="http://schemas.openxmlformats.org/officeDocument/2006/relationships/image" Target="../media/ac33c90b_86a5_11e9_8101_003048fd731b_f0aaa2aa_2823_11ed_a30f_00259070b48756.jpeg"/><Relationship Id="rId57" Type="http://schemas.openxmlformats.org/officeDocument/2006/relationships/image" Target="../media/ac33c90f_86a5_11e9_8101_003048fd731b_f0aaa2ae_2823_11ed_a30f_00259070b48757.jpeg"/><Relationship Id="rId58" Type="http://schemas.openxmlformats.org/officeDocument/2006/relationships/image" Target="../media/ac33c913_86a5_11e9_8101_003048fd731b_f0aaa2b2_2823_11ed_a30f_00259070b48758.jpeg"/><Relationship Id="rId59" Type="http://schemas.openxmlformats.org/officeDocument/2006/relationships/image" Target="../media/ac33c917_86a5_11e9_8101_003048fd731b_f0aaa2b6_2823_11ed_a30f_00259070b48759.jpeg"/><Relationship Id="rId60" Type="http://schemas.openxmlformats.org/officeDocument/2006/relationships/image" Target="../media/ac33c91b_86a5_11e9_8101_003048fd731b_f0aaa2ba_2823_11ed_a30f_00259070b48760.jpeg"/><Relationship Id="rId61" Type="http://schemas.openxmlformats.org/officeDocument/2006/relationships/image" Target="../media/ac33c91f_86a5_11e9_8101_003048fd731b_f0aaa2be_2823_11ed_a30f_00259070b48761.jpeg"/><Relationship Id="rId62" Type="http://schemas.openxmlformats.org/officeDocument/2006/relationships/image" Target="../media/ac33c923_86a5_11e9_8101_003048fd731b_f0aaa2c2_2823_11ed_a30f_00259070b48762.jpeg"/><Relationship Id="rId63" Type="http://schemas.openxmlformats.org/officeDocument/2006/relationships/image" Target="../media/ac33c927_86a5_11e9_8101_003048fd731b_f0aaa2c6_2823_11ed_a30f_00259070b48763.jpeg"/><Relationship Id="rId64" Type="http://schemas.openxmlformats.org/officeDocument/2006/relationships/image" Target="../media/ac33c92b_86a5_11e9_8101_003048fd731b_f0aaa2ca_2823_11ed_a30f_00259070b48764.jpeg"/><Relationship Id="rId65" Type="http://schemas.openxmlformats.org/officeDocument/2006/relationships/image" Target="../media/ac33c92f_86a5_11e9_8101_003048fd731b_f0aaa2ce_2823_11ed_a30f_00259070b48765.jpeg"/><Relationship Id="rId66" Type="http://schemas.openxmlformats.org/officeDocument/2006/relationships/image" Target="../media/ac33c933_86a5_11e9_8101_003048fd731b_f0aaa2d2_2823_11ed_a30f_00259070b48766.jpeg"/><Relationship Id="rId67" Type="http://schemas.openxmlformats.org/officeDocument/2006/relationships/image" Target="../media/ac33c937_86a5_11e9_8101_003048fd731b_f0aaa2d6_2823_11ed_a30f_00259070b48767.jpeg"/><Relationship Id="rId68" Type="http://schemas.openxmlformats.org/officeDocument/2006/relationships/image" Target="../media/ac33c93b_86a5_11e9_8101_003048fd731b_f0aaa2da_2823_11ed_a30f_00259070b48768.jpeg"/><Relationship Id="rId69" Type="http://schemas.openxmlformats.org/officeDocument/2006/relationships/image" Target="../media/ac33c93f_86a5_11e9_8101_003048fd731b_f0aaa2de_2823_11ed_a30f_00259070b48769.jpeg"/><Relationship Id="rId70" Type="http://schemas.openxmlformats.org/officeDocument/2006/relationships/image" Target="../media/b2486b53_86a5_11e9_8101_003048fd731b_f0aaa2e2_2823_11ed_a30f_00259070b48770.jpeg"/><Relationship Id="rId71" Type="http://schemas.openxmlformats.org/officeDocument/2006/relationships/image" Target="../media/b2486b57_86a5_11e9_8101_003048fd731b_f0aaa2e6_2823_11ed_a30f_00259070b48771.jpeg"/><Relationship Id="rId72" Type="http://schemas.openxmlformats.org/officeDocument/2006/relationships/image" Target="../media/b2486b5b_86a5_11e9_8101_003048fd731b_f0aaa2ea_2823_11ed_a30f_00259070b48772.jpeg"/><Relationship Id="rId73" Type="http://schemas.openxmlformats.org/officeDocument/2006/relationships/image" Target="../media/b2486b5f_86a5_11e9_8101_003048fd731b_f0aaa2ee_2823_11ed_a30f_00259070b48773.jpeg"/><Relationship Id="rId74" Type="http://schemas.openxmlformats.org/officeDocument/2006/relationships/image" Target="../media/b2486b63_86a5_11e9_8101_003048fd731b_f0aaa2f2_2823_11ed_a30f_00259070b48774.jpeg"/><Relationship Id="rId75" Type="http://schemas.openxmlformats.org/officeDocument/2006/relationships/image" Target="../media/b2486b67_86a5_11e9_8101_003048fd731b_f0aaa2f6_2823_11ed_a30f_00259070b48775.jpeg"/><Relationship Id="rId76" Type="http://schemas.openxmlformats.org/officeDocument/2006/relationships/image" Target="../media/b2486b6b_86a5_11e9_8101_003048fd731b_f0aaa2fa_2823_11ed_a30f_00259070b48776.jpeg"/><Relationship Id="rId77" Type="http://schemas.openxmlformats.org/officeDocument/2006/relationships/image" Target="../media/b2486b6f_86a5_11e9_8101_003048fd731b_f0aaa2fe_2823_11ed_a30f_00259070b48777.jpeg"/><Relationship Id="rId78" Type="http://schemas.openxmlformats.org/officeDocument/2006/relationships/image" Target="../media/b2486b73_86a5_11e9_8101_003048fd731b_f0aaa302_2823_11ed_a30f_00259070b48778.jpeg"/><Relationship Id="rId79" Type="http://schemas.openxmlformats.org/officeDocument/2006/relationships/image" Target="../media/b2486b77_86a5_11e9_8101_003048fd731b_f0aaa306_2823_11ed_a30f_00259070b48779.jpeg"/><Relationship Id="rId80" Type="http://schemas.openxmlformats.org/officeDocument/2006/relationships/image" Target="../media/b2486b7b_86a5_11e9_8101_003048fd731b_f0aaa30a_2823_11ed_a30f_00259070b48780.jpeg"/><Relationship Id="rId81" Type="http://schemas.openxmlformats.org/officeDocument/2006/relationships/image" Target="../media/b2486b7f_86a5_11e9_8101_003048fd731b_f0aaa30e_2823_11ed_a30f_00259070b48781.jpeg"/><Relationship Id="rId82" Type="http://schemas.openxmlformats.org/officeDocument/2006/relationships/image" Target="../media/b2486b83_86a5_11e9_8101_003048fd731b_f0aaa312_2823_11ed_a30f_00259070b48782.jpeg"/><Relationship Id="rId83" Type="http://schemas.openxmlformats.org/officeDocument/2006/relationships/image" Target="../media/b2486b87_86a5_11e9_8101_003048fd731b_f0aaa316_2823_11ed_a30f_00259070b48783.jpeg"/><Relationship Id="rId84" Type="http://schemas.openxmlformats.org/officeDocument/2006/relationships/image" Target="../media/b2486b8b_86a5_11e9_8101_003048fd731b_f0aaa31a_2823_11ed_a30f_00259070b48784.jpeg"/><Relationship Id="rId85" Type="http://schemas.openxmlformats.org/officeDocument/2006/relationships/image" Target="../media/b2486b8f_86a5_11e9_8101_003048fd731b_f0aaa31e_2823_11ed_a30f_00259070b48785.jpeg"/><Relationship Id="rId86" Type="http://schemas.openxmlformats.org/officeDocument/2006/relationships/image" Target="../media/b2486b93_86a5_11e9_8101_003048fd731b_f0aaa322_2823_11ed_a30f_00259070b48786.jpeg"/><Relationship Id="rId87" Type="http://schemas.openxmlformats.org/officeDocument/2006/relationships/image" Target="../media/b2486b97_86a5_11e9_8101_003048fd731b_f0aaa326_2823_11ed_a30f_00259070b48787.jpeg"/><Relationship Id="rId88" Type="http://schemas.openxmlformats.org/officeDocument/2006/relationships/image" Target="../media/b2486b9b_86a5_11e9_8101_003048fd731b_f0aaa32a_2823_11ed_a30f_00259070b48788.jpeg"/><Relationship Id="rId89" Type="http://schemas.openxmlformats.org/officeDocument/2006/relationships/image" Target="../media/b2486b9f_86a5_11e9_8101_003048fd731b_f707d7f8_2823_11ed_a30f_00259070b48789.jpeg"/><Relationship Id="rId90" Type="http://schemas.openxmlformats.org/officeDocument/2006/relationships/image" Target="../media/b2486ba3_86a5_11e9_8101_003048fd731b_f707d7fc_2823_11ed_a30f_00259070b48790.jpeg"/><Relationship Id="rId91" Type="http://schemas.openxmlformats.org/officeDocument/2006/relationships/image" Target="../media/b2486ba7_86a5_11e9_8101_003048fd731b_f707d800_2823_11ed_a30f_00259070b48791.jpeg"/><Relationship Id="rId92" Type="http://schemas.openxmlformats.org/officeDocument/2006/relationships/image" Target="../media/b2486bab_86a5_11e9_8101_003048fd731b_f707d804_2823_11ed_a30f_00259070b48792.jpeg"/><Relationship Id="rId93" Type="http://schemas.openxmlformats.org/officeDocument/2006/relationships/image" Target="../media/b2486baf_86a5_11e9_8101_003048fd731b_f707d808_2823_11ed_a30f_00259070b48793.jpeg"/><Relationship Id="rId94" Type="http://schemas.openxmlformats.org/officeDocument/2006/relationships/image" Target="../media/b2486bb3_86a5_11e9_8101_003048fd731b_f707d80c_2823_11ed_a30f_00259070b48794.jpeg"/><Relationship Id="rId95" Type="http://schemas.openxmlformats.org/officeDocument/2006/relationships/image" Target="../media/b2486bb7_86a5_11e9_8101_003048fd731b_f707d810_2823_11ed_a30f_00259070b48795.jpeg"/><Relationship Id="rId96" Type="http://schemas.openxmlformats.org/officeDocument/2006/relationships/image" Target="../media/b2486bbb_86a5_11e9_8101_003048fd731b_f707d814_2823_11ed_a30f_00259070b48796.jpeg"/><Relationship Id="rId97" Type="http://schemas.openxmlformats.org/officeDocument/2006/relationships/image" Target="../media/b2486bbf_86a5_11e9_8101_003048fd731b_f707d818_2823_11ed_a30f_00259070b48797.jpeg"/><Relationship Id="rId98" Type="http://schemas.openxmlformats.org/officeDocument/2006/relationships/image" Target="../media/b2486bc3_86a5_11e9_8101_003048fd731b_f707d81c_2823_11ed_a30f_00259070b48798.jpeg"/><Relationship Id="rId99" Type="http://schemas.openxmlformats.org/officeDocument/2006/relationships/image" Target="../media/b2486bc7_86a5_11e9_8101_003048fd731b_f707d820_2823_11ed_a30f_00259070b48799.jpeg"/><Relationship Id="rId100" Type="http://schemas.openxmlformats.org/officeDocument/2006/relationships/image" Target="../media/e19ee505_d540_11e9_8109_003048fd731b_6ca825ec_2823_11ed_a30f_00259070b487100.jpeg"/><Relationship Id="rId101" Type="http://schemas.openxmlformats.org/officeDocument/2006/relationships/image" Target="../media/b2486bcc_86a5_11e9_8101_003048fd731b_6ca825ed_2823_11ed_a30f_00259070b487101.png"/><Relationship Id="rId102" Type="http://schemas.openxmlformats.org/officeDocument/2006/relationships/image" Target="../media/b2486bce_86a5_11e9_8101_003048fd731b_6ca825ef_2823_11ed_a30f_00259070b487102.png"/><Relationship Id="rId103" Type="http://schemas.openxmlformats.org/officeDocument/2006/relationships/image" Target="../media/b2486bd0_86a5_11e9_8101_003048fd731b_6ca825f1_2823_11ed_a30f_00259070b487103.png"/><Relationship Id="rId104" Type="http://schemas.openxmlformats.org/officeDocument/2006/relationships/image" Target="../media/b2486bd2_86a5_11e9_8101_003048fd731b_6ca825f3_2823_11ed_a30f_00259070b487104.png"/><Relationship Id="rId105" Type="http://schemas.openxmlformats.org/officeDocument/2006/relationships/image" Target="../media/b2486bd4_86a5_11e9_8101_003048fd731b_6ca825f5_2823_11ed_a30f_00259070b487105.png"/><Relationship Id="rId106" Type="http://schemas.openxmlformats.org/officeDocument/2006/relationships/image" Target="../media/b2486bd6_86a5_11e9_8101_003048fd731b_6ca825f7_2823_11ed_a30f_00259070b487106.png"/><Relationship Id="rId107" Type="http://schemas.openxmlformats.org/officeDocument/2006/relationships/image" Target="../media/b2486bd8_86a5_11e9_8101_003048fd731b_6ca825f9_2823_11ed_a30f_00259070b487107.png"/><Relationship Id="rId108" Type="http://schemas.openxmlformats.org/officeDocument/2006/relationships/image" Target="../media/b2486bda_86a5_11e9_8101_003048fd731b_4829b05f_0627_11ea_810d_003048fd731b108.jpeg"/><Relationship Id="rId109" Type="http://schemas.openxmlformats.org/officeDocument/2006/relationships/image" Target="../media/b2486bdc_86a5_11e9_8101_003048fd731b_4829b060_0627_11ea_810d_003048fd731b109.jpeg"/><Relationship Id="rId110" Type="http://schemas.openxmlformats.org/officeDocument/2006/relationships/image" Target="../media/b2486bde_86a5_11e9_8101_003048fd731b_4829b061_0627_11ea_810d_003048fd731b110.jpeg"/><Relationship Id="rId111" Type="http://schemas.openxmlformats.org/officeDocument/2006/relationships/image" Target="../media/b2486be0_86a5_11e9_8101_003048fd731b_4829b062_0627_11ea_810d_003048fd731b111.jpeg"/><Relationship Id="rId112" Type="http://schemas.openxmlformats.org/officeDocument/2006/relationships/image" Target="../media/b2486be2_86a5_11e9_8101_003048fd731b_4829b063_0627_11ea_810d_003048fd731b112.jpeg"/><Relationship Id="rId113" Type="http://schemas.openxmlformats.org/officeDocument/2006/relationships/image" Target="../media/b2486be4_86a5_11e9_8101_003048fd731b_4829b064_0627_11ea_810d_003048fd731b113.jpeg"/><Relationship Id="rId114" Type="http://schemas.openxmlformats.org/officeDocument/2006/relationships/image" Target="../media/b2486be6_86a5_11e9_8101_003048fd731b_6ca825fb_2823_11ed_a30f_00259070b487114.jpeg"/><Relationship Id="rId115" Type="http://schemas.openxmlformats.org/officeDocument/2006/relationships/image" Target="../media/b2486be8_86a5_11e9_8101_003048fd731b_6ca825fc_2823_11ed_a30f_00259070b487115.jpeg"/><Relationship Id="rId116" Type="http://schemas.openxmlformats.org/officeDocument/2006/relationships/image" Target="../media/b2486bea_86a5_11e9_8101_003048fd731b_6ca825fd_2823_11ed_a30f_00259070b487116.jpeg"/><Relationship Id="rId117" Type="http://schemas.openxmlformats.org/officeDocument/2006/relationships/image" Target="../media/b2486bec_86a5_11e9_8101_003048fd731b_6ca825fe_2823_11ed_a30f_00259070b487117.jpeg"/><Relationship Id="rId118" Type="http://schemas.openxmlformats.org/officeDocument/2006/relationships/image" Target="../media/b2486bee_86a5_11e9_8101_003048fd731b_6ca825ff_2823_11ed_a30f_00259070b487118.jpeg"/><Relationship Id="rId119" Type="http://schemas.openxmlformats.org/officeDocument/2006/relationships/image" Target="../media/b2486bf0_86a5_11e9_8101_003048fd731b_6ca82600_2823_11ed_a30f_00259070b487119.jpeg"/><Relationship Id="rId120" Type="http://schemas.openxmlformats.org/officeDocument/2006/relationships/image" Target="../media/b2486bf2_86a5_11e9_8101_003048fd731b_6ca82601_2823_11ed_a30f_00259070b487120.jpeg"/><Relationship Id="rId121" Type="http://schemas.openxmlformats.org/officeDocument/2006/relationships/image" Target="../media/b2486bf4_86a5_11e9_8101_003048fd731b_6ca82602_2823_11ed_a30f_00259070b487121.jpeg"/><Relationship Id="rId122" Type="http://schemas.openxmlformats.org/officeDocument/2006/relationships/image" Target="../media/b2486bf6_86a5_11e9_8101_003048fd731b_6ca82603_2823_11ed_a30f_00259070b487122.jpeg"/><Relationship Id="rId123" Type="http://schemas.openxmlformats.org/officeDocument/2006/relationships/image" Target="../media/b2486bf8_86a5_11e9_8101_003048fd731b_6ca82604_2823_11ed_a30f_00259070b487123.jpeg"/><Relationship Id="rId124" Type="http://schemas.openxmlformats.org/officeDocument/2006/relationships/image" Target="../media/b2486bfa_86a5_11e9_8101_003048fd731b_6ca82605_2823_11ed_a30f_00259070b487124.jpeg"/><Relationship Id="rId125" Type="http://schemas.openxmlformats.org/officeDocument/2006/relationships/image" Target="../media/b2486bfc_86a5_11e9_8101_003048fd731b_6ca82606_2823_11ed_a30f_00259070b487125.jpeg"/><Relationship Id="rId126" Type="http://schemas.openxmlformats.org/officeDocument/2006/relationships/image" Target="../media/b2486bfe_86a5_11e9_8101_003048fd731b_6ca82607_2823_11ed_a30f_00259070b487126.jpeg"/><Relationship Id="rId127" Type="http://schemas.openxmlformats.org/officeDocument/2006/relationships/image" Target="../media/b2486c00_86a5_11e9_8101_003048fd731b_6ca82608_2823_11ed_a30f_00259070b487127.jpeg"/><Relationship Id="rId128" Type="http://schemas.openxmlformats.org/officeDocument/2006/relationships/image" Target="../media/b2486c02_86a5_11e9_8101_003048fd731b_6ca82609_2823_11ed_a30f_00259070b487128.jpeg"/><Relationship Id="rId129" Type="http://schemas.openxmlformats.org/officeDocument/2006/relationships/image" Target="../media/b2486c04_86a5_11e9_8101_003048fd731b_6ca8260a_2823_11ed_a30f_00259070b487129.jpeg"/><Relationship Id="rId130" Type="http://schemas.openxmlformats.org/officeDocument/2006/relationships/image" Target="../media/b2486c06_86a5_11e9_8101_003048fd731b_6ca8260b_2823_11ed_a30f_00259070b487130.jpeg"/><Relationship Id="rId131" Type="http://schemas.openxmlformats.org/officeDocument/2006/relationships/image" Target="../media/b2486c08_86a5_11e9_8101_003048fd731b_f0aaa1ad_2823_11ed_a30f_00259070b487131.jpeg"/><Relationship Id="rId132" Type="http://schemas.openxmlformats.org/officeDocument/2006/relationships/image" Target="../media/b2486c0a_86a5_11e9_8101_003048fd731b_f0aaa1ae_2823_11ed_a30f_00259070b487132.jpeg"/><Relationship Id="rId133" Type="http://schemas.openxmlformats.org/officeDocument/2006/relationships/image" Target="../media/b2486c0c_86a5_11e9_8101_003048fd731b_f0aaa1af_2823_11ed_a30f_00259070b487133.jpeg"/><Relationship Id="rId134" Type="http://schemas.openxmlformats.org/officeDocument/2006/relationships/image" Target="../media/b2486c0e_86a5_11e9_8101_003048fd731b_f0aaa1b0_2823_11ed_a30f_00259070b487134.jpeg"/><Relationship Id="rId135" Type="http://schemas.openxmlformats.org/officeDocument/2006/relationships/image" Target="../media/b2486c10_86a5_11e9_8101_003048fd731b_f0aaa1b1_2823_11ed_a30f_00259070b487135.jpeg"/><Relationship Id="rId136" Type="http://schemas.openxmlformats.org/officeDocument/2006/relationships/image" Target="../media/b2486c12_86a5_11e9_8101_003048fd731b_f0aaa1b2_2823_11ed_a30f_00259070b487136.jpeg"/><Relationship Id="rId137" Type="http://schemas.openxmlformats.org/officeDocument/2006/relationships/image" Target="../media/b2486c14_86a5_11e9_8101_003048fd731b_f0aaa1b3_2823_11ed_a30f_00259070b487137.jpeg"/><Relationship Id="rId138" Type="http://schemas.openxmlformats.org/officeDocument/2006/relationships/image" Target="../media/b2486c16_86a5_11e9_8101_003048fd731b_f0aaa1b4_2823_11ed_a30f_00259070b487138.jpeg"/><Relationship Id="rId139" Type="http://schemas.openxmlformats.org/officeDocument/2006/relationships/image" Target="../media/b2486c18_86a5_11e9_8101_003048fd731b_a26f33f2_7c1e_11f0_a7a3_047c1617b143139.jpeg"/><Relationship Id="rId140" Type="http://schemas.openxmlformats.org/officeDocument/2006/relationships/image" Target="../media/b2486c1a_86a5_11e9_8101_003048fd731b_a26f33f3_7c1e_11f0_a7a3_047c1617b143140.jpeg"/><Relationship Id="rId141" Type="http://schemas.openxmlformats.org/officeDocument/2006/relationships/image" Target="../media/b2486c1c_86a5_11e9_8101_003048fd731b_f0aaa1b5_2823_11ed_a30f_00259070b487141.jpeg"/><Relationship Id="rId142" Type="http://schemas.openxmlformats.org/officeDocument/2006/relationships/image" Target="../media/b2486c1e_86a5_11e9_8101_003048fd731b_f0aaa1b6_2823_11ed_a30f_00259070b487142.jpeg"/><Relationship Id="rId143" Type="http://schemas.openxmlformats.org/officeDocument/2006/relationships/image" Target="../media/b2486c20_86a5_11e9_8101_003048fd731b_f0aaa1b7_2823_11ed_a30f_00259070b487143.jpeg"/><Relationship Id="rId144" Type="http://schemas.openxmlformats.org/officeDocument/2006/relationships/image" Target="../media/b2486c22_86a5_11e9_8101_003048fd731b_f0aaa1b8_2823_11ed_a30f_00259070b487144.jpeg"/><Relationship Id="rId145" Type="http://schemas.openxmlformats.org/officeDocument/2006/relationships/image" Target="../media/b2486c24_86a5_11e9_8101_003048fd731b_f0aaa1b9_2823_11ed_a30f_00259070b487145.jpeg"/><Relationship Id="rId146" Type="http://schemas.openxmlformats.org/officeDocument/2006/relationships/image" Target="../media/b2486c26_86a5_11e9_8101_003048fd731b_f0aaa1ba_2823_11ed_a30f_00259070b487146.jpeg"/><Relationship Id="rId147" Type="http://schemas.openxmlformats.org/officeDocument/2006/relationships/image" Target="../media/b2486c28_86a5_11e9_8101_003048fd731b_f0aaa1bb_2823_11ed_a30f_00259070b487147.jpeg"/><Relationship Id="rId148" Type="http://schemas.openxmlformats.org/officeDocument/2006/relationships/image" Target="../media/b2486c2a_86a5_11e9_8101_003048fd731b_f0aaa1bc_2823_11ed_a30f_00259070b487148.jpeg"/><Relationship Id="rId149" Type="http://schemas.openxmlformats.org/officeDocument/2006/relationships/image" Target="../media/b2486c2c_86a5_11e9_8101_003048fd731b_f0aaa1bd_2823_11ed_a30f_00259070b487149.jpeg"/><Relationship Id="rId150" Type="http://schemas.openxmlformats.org/officeDocument/2006/relationships/image" Target="../media/b2486c2e_86a5_11e9_8101_003048fd731b_f0aaa1be_2823_11ed_a30f_00259070b487150.jpeg"/><Relationship Id="rId151" Type="http://schemas.openxmlformats.org/officeDocument/2006/relationships/image" Target="../media/b2486c30_86a5_11e9_8101_003048fd731b_f0aaa1bf_2823_11ed_a30f_00259070b487151.jpeg"/><Relationship Id="rId152" Type="http://schemas.openxmlformats.org/officeDocument/2006/relationships/image" Target="../media/b2486c32_86a5_11e9_8101_003048fd731b_f0aaa1c0_2823_11ed_a30f_00259070b487152.jpeg"/><Relationship Id="rId153" Type="http://schemas.openxmlformats.org/officeDocument/2006/relationships/image" Target="../media/b2486c34_86a5_11e9_8101_003048fd731b_f0aaa1c1_2823_11ed_a30f_00259070b487153.jpeg"/><Relationship Id="rId154" Type="http://schemas.openxmlformats.org/officeDocument/2006/relationships/image" Target="../media/b2486c36_86a5_11e9_8101_003048fd731b_f0aaa1c2_2823_11ed_a30f_00259070b487154.jpeg"/><Relationship Id="rId155" Type="http://schemas.openxmlformats.org/officeDocument/2006/relationships/image" Target="../media/b2486c38_86a5_11e9_8101_003048fd731b_f0aaa1c3_2823_11ed_a30f_00259070b487155.jpeg"/><Relationship Id="rId156" Type="http://schemas.openxmlformats.org/officeDocument/2006/relationships/image" Target="../media/b2486c3a_86a5_11e9_8101_003048fd731b_f0aaa1c4_2823_11ed_a30f_00259070b487156.jpeg"/><Relationship Id="rId157" Type="http://schemas.openxmlformats.org/officeDocument/2006/relationships/image" Target="../media/b2486c3c_86a5_11e9_8101_003048fd731b_f0aaa1c5_2823_11ed_a30f_00259070b487157.jpeg"/><Relationship Id="rId158" Type="http://schemas.openxmlformats.org/officeDocument/2006/relationships/image" Target="../media/b2486c3e_86a5_11e9_8101_003048fd731b_f0aaa1c6_2823_11ed_a30f_00259070b487158.jpeg"/><Relationship Id="rId159" Type="http://schemas.openxmlformats.org/officeDocument/2006/relationships/image" Target="../media/b2486c40_86a5_11e9_8101_003048fd731b_f0aaa1c7_2823_11ed_a30f_00259070b487159.jpeg"/><Relationship Id="rId160" Type="http://schemas.openxmlformats.org/officeDocument/2006/relationships/image" Target="../media/b2486c42_86a5_11e9_8101_003048fd731b_f0aaa1c8_2823_11ed_a30f_00259070b487160.jpeg"/><Relationship Id="rId161" Type="http://schemas.openxmlformats.org/officeDocument/2006/relationships/image" Target="../media/b2486c44_86a5_11e9_8101_003048fd731b_f0aaa1c9_2823_11ed_a30f_00259070b487161.jpeg"/><Relationship Id="rId162" Type="http://schemas.openxmlformats.org/officeDocument/2006/relationships/image" Target="../media/b2486c46_86a5_11e9_8101_003048fd731b_f0aaa1ca_2823_11ed_a30f_00259070b487162.jpeg"/><Relationship Id="rId163" Type="http://schemas.openxmlformats.org/officeDocument/2006/relationships/image" Target="../media/b2486c48_86a5_11e9_8101_003048fd731b_f0aaa1cb_2823_11ed_a30f_00259070b487163.jpeg"/><Relationship Id="rId164" Type="http://schemas.openxmlformats.org/officeDocument/2006/relationships/image" Target="../media/b2486c4a_86a5_11e9_8101_003048fd731b_f0aaa1cc_2823_11ed_a30f_00259070b487164.jpeg"/><Relationship Id="rId165" Type="http://schemas.openxmlformats.org/officeDocument/2006/relationships/image" Target="../media/b2486c4c_86a5_11e9_8101_003048fd731b_f0aaa1cd_2823_11ed_a30f_00259070b487165.jpeg"/><Relationship Id="rId166" Type="http://schemas.openxmlformats.org/officeDocument/2006/relationships/image" Target="../media/60a9d7b4_d53f_11e9_8109_003048fd731b_f0aaa1ce_2823_11ed_a30f_00259070b487166.jpeg"/><Relationship Id="rId167" Type="http://schemas.openxmlformats.org/officeDocument/2006/relationships/image" Target="../media/60a9d7b7_d53f_11e9_8109_003048fd731b_f0aaa1cf_2823_11ed_a30f_00259070b487167.jpeg"/><Relationship Id="rId168" Type="http://schemas.openxmlformats.org/officeDocument/2006/relationships/image" Target="../media/60a9d7ba_d53f_11e9_8109_003048fd731b_f0aaa1d0_2823_11ed_a30f_00259070b487168.jpeg"/><Relationship Id="rId169" Type="http://schemas.openxmlformats.org/officeDocument/2006/relationships/image" Target="../media/60a9d7bc_d53f_11e9_8109_003048fd731b_f0aaa1d1_2823_11ed_a30f_00259070b487169.jpeg"/><Relationship Id="rId170" Type="http://schemas.openxmlformats.org/officeDocument/2006/relationships/image" Target="../media/9bba78e2_de16_11e9_810a_003048fd731b_f0aaa1d2_2823_11ed_a30f_00259070b487170.jpeg"/><Relationship Id="rId171" Type="http://schemas.openxmlformats.org/officeDocument/2006/relationships/image" Target="../media/9bba78e0_de16_11e9_810a_003048fd731b_f0aaa1d3_2823_11ed_a30f_00259070b487171.jpeg"/><Relationship Id="rId172" Type="http://schemas.openxmlformats.org/officeDocument/2006/relationships/image" Target="../media/045bd3b1_dddb_11e9_8109_003048fd731b_f0aaa1d4_2823_11ed_a30f_00259070b487172.jpeg"/><Relationship Id="rId173" Type="http://schemas.openxmlformats.org/officeDocument/2006/relationships/image" Target="../media/5a6d7b95_847d_11ef_a64e_047c1617b143_64c8bb9a_5a46_11f0_a775_047c1617b143173.jpeg"/><Relationship Id="rId174" Type="http://schemas.openxmlformats.org/officeDocument/2006/relationships/image" Target="../media/ed0146b0_5616_11ef_a611_047c1617b143_4b3c1cee_5a46_11f0_a775_047c1617b143174.jpeg"/><Relationship Id="rId175" Type="http://schemas.openxmlformats.org/officeDocument/2006/relationships/image" Target="../media/ed0146ac_5616_11ef_a611_047c1617b143_4b3c1cec_5a46_11f0_a775_047c1617b143175.jpeg"/><Relationship Id="rId176" Type="http://schemas.openxmlformats.org/officeDocument/2006/relationships/image" Target="../media/ed0146ae_5616_11ef_a611_047c1617b143_4b3c1ced_5a46_11f0_a775_047c1617b1431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4" name="Image_180" descr="Image_18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5" name="Image_181" descr="Image_18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6" name="Image_182" descr="Image_18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J5*5.50</f>
        <v>0</v>
      </c>
      <c r="L5" s="5"/>
    </row>
    <row r="6" spans="1:12" customHeight="1" ht="105" outlineLevel="4">
      <c r="A6" s="1"/>
      <c r="B6" s="1">
        <v>819453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J6*8.30</f>
        <v>0</v>
      </c>
      <c r="L6" s="5"/>
    </row>
    <row r="7" spans="1:12" customHeight="1" ht="105" outlineLevel="4">
      <c r="A7" s="1"/>
      <c r="B7" s="1">
        <v>819454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17</v>
      </c>
      <c r="I7" s="1">
        <v>0</v>
      </c>
      <c r="J7" s="3" t="s">
        <v>18</v>
      </c>
      <c r="K7" s="2" t="str">
        <f>J7*12.50</f>
        <v>0</v>
      </c>
      <c r="L7" s="5"/>
    </row>
    <row r="8" spans="1:12" customHeight="1" ht="105" outlineLevel="4">
      <c r="A8" s="1"/>
      <c r="B8" s="1">
        <v>819455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23</v>
      </c>
      <c r="I8" s="1">
        <v>0</v>
      </c>
      <c r="J8" s="3" t="s">
        <v>18</v>
      </c>
      <c r="K8" s="2" t="str">
        <f>J8*15.50</f>
        <v>0</v>
      </c>
      <c r="L8" s="5"/>
    </row>
    <row r="9" spans="1:12" customHeight="1" ht="105" outlineLevel="4">
      <c r="A9" s="1"/>
      <c r="B9" s="1">
        <v>819456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37</v>
      </c>
      <c r="I9" s="1">
        <v>0</v>
      </c>
      <c r="J9" s="3" t="s">
        <v>18</v>
      </c>
      <c r="K9" s="2" t="str">
        <f>J9*221.00</f>
        <v>0</v>
      </c>
      <c r="L9" s="5"/>
    </row>
    <row r="10" spans="1:12" customHeight="1" ht="105" outlineLevel="4">
      <c r="A10" s="1"/>
      <c r="B10" s="1">
        <v>819457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 t="s">
        <v>23</v>
      </c>
      <c r="I10" s="1">
        <v>0</v>
      </c>
      <c r="J10" s="3" t="s">
        <v>18</v>
      </c>
      <c r="K10" s="2" t="str">
        <f>J10*283.00</f>
        <v>0</v>
      </c>
      <c r="L10" s="5"/>
    </row>
    <row r="11" spans="1:12" customHeight="1" ht="105" outlineLevel="4">
      <c r="A11" s="1"/>
      <c r="B11" s="1">
        <v>819458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42</v>
      </c>
      <c r="H11" s="2" t="s">
        <v>17</v>
      </c>
      <c r="I11" s="1">
        <v>0</v>
      </c>
      <c r="J11" s="3" t="s">
        <v>18</v>
      </c>
      <c r="K11" s="2" t="str">
        <f>J11*356.00</f>
        <v>0</v>
      </c>
      <c r="L11" s="5"/>
    </row>
    <row r="12" spans="1:12" customHeight="1" ht="105" outlineLevel="4">
      <c r="A12" s="1"/>
      <c r="B12" s="1">
        <v>819459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28</v>
      </c>
      <c r="H12" s="2" t="s">
        <v>17</v>
      </c>
      <c r="I12" s="1">
        <v>0</v>
      </c>
      <c r="J12" s="3" t="s">
        <v>18</v>
      </c>
      <c r="K12" s="2" t="str">
        <f>J12*358.00</f>
        <v>0</v>
      </c>
      <c r="L12" s="5"/>
    </row>
    <row r="13" spans="1:12" customHeight="1" ht="105" outlineLevel="4">
      <c r="A13" s="1"/>
      <c r="B13" s="1">
        <v>819460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55</v>
      </c>
      <c r="H13" s="2" t="s">
        <v>23</v>
      </c>
      <c r="I13" s="1">
        <v>0</v>
      </c>
      <c r="J13" s="3" t="s">
        <v>18</v>
      </c>
      <c r="K13" s="2" t="str">
        <f>J13*548.00</f>
        <v>0</v>
      </c>
      <c r="L13" s="5"/>
    </row>
    <row r="14" spans="1:12" customHeight="1" ht="105" outlineLevel="4">
      <c r="A14" s="1"/>
      <c r="B14" s="1">
        <v>819461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55</v>
      </c>
      <c r="H14" s="2" t="s">
        <v>28</v>
      </c>
      <c r="I14" s="1">
        <v>0</v>
      </c>
      <c r="J14" s="3" t="s">
        <v>18</v>
      </c>
      <c r="K14" s="2" t="str">
        <f>J14*556.00</f>
        <v>0</v>
      </c>
      <c r="L14" s="5"/>
    </row>
    <row r="15" spans="1:12" customHeight="1" ht="105" outlineLevel="4">
      <c r="A15" s="1"/>
      <c r="B15" s="1">
        <v>819462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3</v>
      </c>
      <c r="H15" s="2" t="s">
        <v>42</v>
      </c>
      <c r="I15" s="1">
        <v>0</v>
      </c>
      <c r="J15" s="3" t="s">
        <v>18</v>
      </c>
      <c r="K15" s="2" t="str">
        <f>J15*1324.00</f>
        <v>0</v>
      </c>
      <c r="L15" s="5"/>
    </row>
    <row r="16" spans="1:12" customHeight="1" ht="105" outlineLevel="4">
      <c r="A16" s="1"/>
      <c r="B16" s="1">
        <v>819463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28</v>
      </c>
      <c r="I16" s="1">
        <v>0</v>
      </c>
      <c r="J16" s="3" t="s">
        <v>18</v>
      </c>
      <c r="K16" s="2" t="str">
        <f>J16*1208.00</f>
        <v>0</v>
      </c>
      <c r="L16" s="5"/>
    </row>
    <row r="17" spans="1:12" customHeight="1" ht="105" outlineLevel="4">
      <c r="A17" s="1"/>
      <c r="B17" s="1">
        <v>819464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5</v>
      </c>
      <c r="H17" s="2" t="s">
        <v>28</v>
      </c>
      <c r="I17" s="1">
        <v>0</v>
      </c>
      <c r="J17" s="3" t="s">
        <v>18</v>
      </c>
      <c r="K17" s="2" t="str">
        <f>J17*1341.00</f>
        <v>0</v>
      </c>
      <c r="L17" s="5"/>
    </row>
    <row r="18" spans="1:12" customHeight="1" ht="105" outlineLevel="4">
      <c r="A18" s="1"/>
      <c r="B18" s="1">
        <v>819465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28</v>
      </c>
      <c r="H18" s="2" t="s">
        <v>37</v>
      </c>
      <c r="I18" s="1">
        <v>0</v>
      </c>
      <c r="J18" s="3" t="s">
        <v>18</v>
      </c>
      <c r="K18" s="2" t="str">
        <f>J18*239.00</f>
        <v>0</v>
      </c>
      <c r="L18" s="5"/>
    </row>
    <row r="19" spans="1:12" customHeight="1" ht="105" outlineLevel="4">
      <c r="A19" s="1"/>
      <c r="B19" s="1">
        <v>819466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55</v>
      </c>
      <c r="H19" s="2" t="s">
        <v>23</v>
      </c>
      <c r="I19" s="1">
        <v>0</v>
      </c>
      <c r="J19" s="3" t="s">
        <v>18</v>
      </c>
      <c r="K19" s="2" t="str">
        <f>J19*343.00</f>
        <v>0</v>
      </c>
      <c r="L19" s="5"/>
    </row>
    <row r="20" spans="1:12" customHeight="1" ht="105" outlineLevel="4">
      <c r="A20" s="1"/>
      <c r="B20" s="1">
        <v>819467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17</v>
      </c>
      <c r="I20" s="1">
        <v>0</v>
      </c>
      <c r="J20" s="3" t="s">
        <v>18</v>
      </c>
      <c r="K20" s="2" t="str">
        <f>J20*340.00</f>
        <v>0</v>
      </c>
      <c r="L20" s="5"/>
    </row>
    <row r="21" spans="1:12" customHeight="1" ht="105" outlineLevel="4">
      <c r="A21" s="1"/>
      <c r="B21" s="1">
        <v>819468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84</v>
      </c>
      <c r="H21" s="2" t="s">
        <v>17</v>
      </c>
      <c r="I21" s="1">
        <v>0</v>
      </c>
      <c r="J21" s="3" t="s">
        <v>18</v>
      </c>
      <c r="K21" s="2" t="str">
        <f>J21*422.00</f>
        <v>0</v>
      </c>
      <c r="L21" s="5"/>
    </row>
    <row r="22" spans="1:12" customHeight="1" ht="105" outlineLevel="4">
      <c r="A22" s="1"/>
      <c r="B22" s="1">
        <v>819469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55</v>
      </c>
      <c r="H22" s="2" t="s">
        <v>28</v>
      </c>
      <c r="I22" s="1">
        <v>0</v>
      </c>
      <c r="J22" s="3" t="s">
        <v>18</v>
      </c>
      <c r="K22" s="2" t="str">
        <f>J22*516.00</f>
        <v>0</v>
      </c>
      <c r="L22" s="5"/>
    </row>
    <row r="23" spans="1:12" customHeight="1" ht="105" outlineLevel="4">
      <c r="A23" s="1"/>
      <c r="B23" s="1">
        <v>819470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55</v>
      </c>
      <c r="H23" s="2" t="s">
        <v>28</v>
      </c>
      <c r="I23" s="1">
        <v>0</v>
      </c>
      <c r="J23" s="3" t="s">
        <v>18</v>
      </c>
      <c r="K23" s="2" t="str">
        <f>J23*595.00</f>
        <v>0</v>
      </c>
      <c r="L23" s="5"/>
    </row>
    <row r="24" spans="1:12" customHeight="1" ht="105" outlineLevel="4">
      <c r="A24" s="1"/>
      <c r="B24" s="1">
        <v>819471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55</v>
      </c>
      <c r="H24" s="2" t="s">
        <v>84</v>
      </c>
      <c r="I24" s="1">
        <v>0</v>
      </c>
      <c r="J24" s="3" t="s">
        <v>18</v>
      </c>
      <c r="K24" s="2" t="str">
        <f>J24*1215.00</f>
        <v>0</v>
      </c>
      <c r="L24" s="5"/>
    </row>
    <row r="25" spans="1:12" customHeight="1" ht="105" outlineLevel="4">
      <c r="A25" s="1"/>
      <c r="B25" s="1">
        <v>819472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10</v>
      </c>
      <c r="H25" s="2" t="s">
        <v>28</v>
      </c>
      <c r="I25" s="1">
        <v>0</v>
      </c>
      <c r="J25" s="3" t="s">
        <v>18</v>
      </c>
      <c r="K25" s="2" t="str">
        <f>J25*1258.00</f>
        <v>0</v>
      </c>
      <c r="L25" s="5"/>
    </row>
    <row r="26" spans="1:12" customHeight="1" ht="105" outlineLevel="4">
      <c r="A26" s="1"/>
      <c r="B26" s="1">
        <v>819473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7</v>
      </c>
      <c r="H26" s="2" t="s">
        <v>28</v>
      </c>
      <c r="I26" s="1">
        <v>0</v>
      </c>
      <c r="J26" s="3" t="s">
        <v>18</v>
      </c>
      <c r="K26" s="2" t="str">
        <f>J26*1185.00</f>
        <v>0</v>
      </c>
      <c r="L26" s="5"/>
    </row>
    <row r="27" spans="1:12" customHeight="1" ht="105" outlineLevel="4">
      <c r="A27" s="1"/>
      <c r="B27" s="1">
        <v>819474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28</v>
      </c>
      <c r="H27" s="2" t="s">
        <v>23</v>
      </c>
      <c r="I27" s="1">
        <v>0</v>
      </c>
      <c r="J27" s="3" t="s">
        <v>18</v>
      </c>
      <c r="K27" s="2" t="str">
        <f>J27*361.00</f>
        <v>0</v>
      </c>
      <c r="L27" s="5"/>
    </row>
    <row r="28" spans="1:12" customHeight="1" ht="105" outlineLevel="4">
      <c r="A28" s="1"/>
      <c r="B28" s="1">
        <v>819475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42</v>
      </c>
      <c r="H28" s="2" t="s">
        <v>23</v>
      </c>
      <c r="I28" s="1">
        <v>0</v>
      </c>
      <c r="J28" s="3" t="s">
        <v>18</v>
      </c>
      <c r="K28" s="2" t="str">
        <f>J28*562.00</f>
        <v>0</v>
      </c>
      <c r="L28" s="5"/>
    </row>
    <row r="29" spans="1:12" customHeight="1" ht="105" outlineLevel="4">
      <c r="A29" s="1"/>
      <c r="B29" s="1">
        <v>819476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8</v>
      </c>
      <c r="H29" s="2" t="s">
        <v>28</v>
      </c>
      <c r="I29" s="1">
        <v>0</v>
      </c>
      <c r="J29" s="3" t="s">
        <v>18</v>
      </c>
      <c r="K29" s="2" t="str">
        <f>J29*486.00</f>
        <v>0</v>
      </c>
      <c r="L29" s="5"/>
    </row>
    <row r="30" spans="1:12" customHeight="1" ht="105" outlineLevel="4">
      <c r="A30" s="1"/>
      <c r="B30" s="1">
        <v>819477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6</v>
      </c>
      <c r="H30" s="2" t="s">
        <v>42</v>
      </c>
      <c r="I30" s="1">
        <v>0</v>
      </c>
      <c r="J30" s="3" t="s">
        <v>18</v>
      </c>
      <c r="K30" s="2" t="str">
        <f>J30*879.00</f>
        <v>0</v>
      </c>
      <c r="L30" s="5"/>
    </row>
    <row r="31" spans="1:12" customHeight="1" ht="105" outlineLevel="4">
      <c r="A31" s="1"/>
      <c r="B31" s="1">
        <v>819478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4</v>
      </c>
      <c r="H31" s="2" t="s">
        <v>42</v>
      </c>
      <c r="I31" s="1">
        <v>0</v>
      </c>
      <c r="J31" s="3" t="s">
        <v>18</v>
      </c>
      <c r="K31" s="2" t="str">
        <f>J31*751.00</f>
        <v>0</v>
      </c>
      <c r="L31" s="5"/>
    </row>
    <row r="32" spans="1:12" customHeight="1" ht="105" outlineLevel="4">
      <c r="A32" s="1"/>
      <c r="B32" s="1">
        <v>819479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42</v>
      </c>
      <c r="I32" s="1">
        <v>0</v>
      </c>
      <c r="J32" s="3" t="s">
        <v>18</v>
      </c>
      <c r="K32" s="2" t="str">
        <f>J32*837.00</f>
        <v>0</v>
      </c>
      <c r="L32" s="5"/>
    </row>
    <row r="33" spans="1:12" customHeight="1" ht="105" outlineLevel="4">
      <c r="A33" s="1"/>
      <c r="B33" s="1">
        <v>819480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7</v>
      </c>
      <c r="H33" s="2" t="s">
        <v>28</v>
      </c>
      <c r="I33" s="1">
        <v>0</v>
      </c>
      <c r="J33" s="3" t="s">
        <v>18</v>
      </c>
      <c r="K33" s="2" t="str">
        <f>J33*1957.00</f>
        <v>0</v>
      </c>
      <c r="L33" s="5"/>
    </row>
    <row r="34" spans="1:12" customHeight="1" ht="105" outlineLevel="4">
      <c r="A34" s="1"/>
      <c r="B34" s="1">
        <v>819481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55</v>
      </c>
      <c r="H34" s="2" t="s">
        <v>28</v>
      </c>
      <c r="I34" s="1">
        <v>0</v>
      </c>
      <c r="J34" s="3" t="s">
        <v>18</v>
      </c>
      <c r="K34" s="2" t="str">
        <f>J34*1332.00</f>
        <v>0</v>
      </c>
      <c r="L34" s="5"/>
    </row>
    <row r="35" spans="1:12" customHeight="1" ht="105" outlineLevel="4">
      <c r="A35" s="1"/>
      <c r="B35" s="1">
        <v>819482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8</v>
      </c>
      <c r="H35" s="2" t="s">
        <v>42</v>
      </c>
      <c r="I35" s="1">
        <v>0</v>
      </c>
      <c r="J35" s="3" t="s">
        <v>18</v>
      </c>
      <c r="K35" s="2" t="str">
        <f>J35*1483.00</f>
        <v>0</v>
      </c>
      <c r="L35" s="5"/>
    </row>
    <row r="36" spans="1:12" customHeight="1" ht="105" outlineLevel="4">
      <c r="A36" s="1"/>
      <c r="B36" s="1">
        <v>819483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2</v>
      </c>
      <c r="H36" s="2" t="s">
        <v>84</v>
      </c>
      <c r="I36" s="1">
        <v>0</v>
      </c>
      <c r="J36" s="3" t="s">
        <v>18</v>
      </c>
      <c r="K36" s="2" t="str">
        <f>J36*1557.00</f>
        <v>0</v>
      </c>
      <c r="L36" s="5"/>
    </row>
    <row r="37" spans="1:12" customHeight="1" ht="105" outlineLevel="4">
      <c r="A37" s="1"/>
      <c r="B37" s="1">
        <v>819484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28</v>
      </c>
      <c r="H37" s="2" t="s">
        <v>28</v>
      </c>
      <c r="I37" s="1">
        <v>0</v>
      </c>
      <c r="J37" s="3" t="s">
        <v>18</v>
      </c>
      <c r="K37" s="2" t="str">
        <f>J37*291.00</f>
        <v>0</v>
      </c>
      <c r="L37" s="5"/>
    </row>
    <row r="38" spans="1:12" customHeight="1" ht="105" outlineLevel="4">
      <c r="A38" s="1"/>
      <c r="B38" s="1">
        <v>819485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42</v>
      </c>
      <c r="H38" s="2" t="s">
        <v>17</v>
      </c>
      <c r="I38" s="1">
        <v>0</v>
      </c>
      <c r="J38" s="3" t="s">
        <v>18</v>
      </c>
      <c r="K38" s="2" t="str">
        <f>J38*488.00</f>
        <v>0</v>
      </c>
      <c r="L38" s="5"/>
    </row>
    <row r="39" spans="1:12" customHeight="1" ht="105" outlineLevel="4">
      <c r="A39" s="1"/>
      <c r="B39" s="1">
        <v>819486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55</v>
      </c>
      <c r="H39" s="2" t="s">
        <v>28</v>
      </c>
      <c r="I39" s="1">
        <v>0</v>
      </c>
      <c r="J39" s="3" t="s">
        <v>18</v>
      </c>
      <c r="K39" s="2" t="str">
        <f>J39*881.00</f>
        <v>0</v>
      </c>
      <c r="L39" s="5"/>
    </row>
    <row r="40" spans="1:12" customHeight="1" ht="105" outlineLevel="4">
      <c r="A40" s="1"/>
      <c r="B40" s="1">
        <v>819487</v>
      </c>
      <c r="C40" s="1" t="s">
        <v>161</v>
      </c>
      <c r="D40" s="1" t="s">
        <v>162</v>
      </c>
      <c r="E40" s="2" t="s">
        <v>163</v>
      </c>
      <c r="F40" s="2" t="s">
        <v>164</v>
      </c>
      <c r="G40" s="2" t="s">
        <v>84</v>
      </c>
      <c r="H40" s="2" t="s">
        <v>84</v>
      </c>
      <c r="I40" s="1">
        <v>0</v>
      </c>
      <c r="J40" s="3" t="s">
        <v>18</v>
      </c>
      <c r="K40" s="2" t="str">
        <f>J40*882.00</f>
        <v>0</v>
      </c>
      <c r="L40" s="5"/>
    </row>
    <row r="41" spans="1:12" customHeight="1" ht="105" outlineLevel="4">
      <c r="A41" s="1"/>
      <c r="B41" s="1">
        <v>819488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55</v>
      </c>
      <c r="H41" s="2" t="s">
        <v>84</v>
      </c>
      <c r="I41" s="1">
        <v>0</v>
      </c>
      <c r="J41" s="3" t="s">
        <v>18</v>
      </c>
      <c r="K41" s="2" t="str">
        <f>J41*904.00</f>
        <v>0</v>
      </c>
      <c r="L41" s="5"/>
    </row>
    <row r="42" spans="1:12" customHeight="1" ht="105" outlineLevel="4">
      <c r="A42" s="1"/>
      <c r="B42" s="1">
        <v>819489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0</v>
      </c>
      <c r="H42" s="2" t="s">
        <v>28</v>
      </c>
      <c r="I42" s="1">
        <v>0</v>
      </c>
      <c r="J42" s="3" t="s">
        <v>18</v>
      </c>
      <c r="K42" s="2" t="str">
        <f>J42*963.00</f>
        <v>0</v>
      </c>
      <c r="L42" s="5"/>
    </row>
    <row r="43" spans="1:12" customHeight="1" ht="105" outlineLevel="4">
      <c r="A43" s="1"/>
      <c r="B43" s="1">
        <v>819490</v>
      </c>
      <c r="C43" s="1" t="s">
        <v>173</v>
      </c>
      <c r="D43" s="1" t="s">
        <v>174</v>
      </c>
      <c r="E43" s="2" t="s">
        <v>175</v>
      </c>
      <c r="F43" s="2" t="s">
        <v>176</v>
      </c>
      <c r="G43" s="2" t="s">
        <v>55</v>
      </c>
      <c r="H43" s="2" t="s">
        <v>28</v>
      </c>
      <c r="I43" s="1">
        <v>0</v>
      </c>
      <c r="J43" s="3" t="s">
        <v>18</v>
      </c>
      <c r="K43" s="2" t="str">
        <f>J43*1024.00</f>
        <v>0</v>
      </c>
      <c r="L43" s="5"/>
    </row>
    <row r="44" spans="1:12" customHeight="1" ht="105" outlineLevel="4">
      <c r="A44" s="1"/>
      <c r="B44" s="1">
        <v>819491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84</v>
      </c>
      <c r="H44" s="2" t="s">
        <v>42</v>
      </c>
      <c r="I44" s="1">
        <v>0</v>
      </c>
      <c r="J44" s="3" t="s">
        <v>18</v>
      </c>
      <c r="K44" s="2" t="str">
        <f>J44*1405.00</f>
        <v>0</v>
      </c>
      <c r="L44" s="5"/>
    </row>
    <row r="45" spans="1:12" customHeight="1" ht="105" outlineLevel="4">
      <c r="A45" s="1"/>
      <c r="B45" s="1">
        <v>819492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55</v>
      </c>
      <c r="H45" s="2" t="s">
        <v>28</v>
      </c>
      <c r="I45" s="1">
        <v>0</v>
      </c>
      <c r="J45" s="3" t="s">
        <v>18</v>
      </c>
      <c r="K45" s="2" t="str">
        <f>J45*1282.00</f>
        <v>0</v>
      </c>
      <c r="L45" s="5"/>
    </row>
    <row r="46" spans="1:12" customHeight="1" ht="105" outlineLevel="4">
      <c r="A46" s="1"/>
      <c r="B46" s="1">
        <v>819493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55</v>
      </c>
      <c r="H46" s="2">
        <v>5</v>
      </c>
      <c r="I46" s="1">
        <v>0</v>
      </c>
      <c r="J46" s="3" t="s">
        <v>18</v>
      </c>
      <c r="K46" s="2" t="str">
        <f>J46*1165.00</f>
        <v>0</v>
      </c>
      <c r="L46" s="5"/>
    </row>
    <row r="47" spans="1:12" customHeight="1" ht="105" outlineLevel="4">
      <c r="A47" s="1"/>
      <c r="B47" s="1">
        <v>819494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5</v>
      </c>
      <c r="H47" s="2" t="s">
        <v>42</v>
      </c>
      <c r="I47" s="1">
        <v>0</v>
      </c>
      <c r="J47" s="3" t="s">
        <v>18</v>
      </c>
      <c r="K47" s="2" t="str">
        <f>J47*1138.00</f>
        <v>0</v>
      </c>
      <c r="L47" s="5"/>
    </row>
    <row r="48" spans="1:12" customHeight="1" ht="105" outlineLevel="4">
      <c r="A48" s="1"/>
      <c r="B48" s="1">
        <v>819495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55</v>
      </c>
      <c r="H48" s="2" t="s">
        <v>28</v>
      </c>
      <c r="I48" s="1">
        <v>0</v>
      </c>
      <c r="J48" s="3" t="s">
        <v>18</v>
      </c>
      <c r="K48" s="2" t="str">
        <f>J48*1059.00</f>
        <v>0</v>
      </c>
      <c r="L48" s="5"/>
    </row>
    <row r="49" spans="1:12" customHeight="1" ht="105" outlineLevel="4">
      <c r="A49" s="1"/>
      <c r="B49" s="1">
        <v>819496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55</v>
      </c>
      <c r="H49" s="2" t="s">
        <v>84</v>
      </c>
      <c r="I49" s="1">
        <v>0</v>
      </c>
      <c r="J49" s="3" t="s">
        <v>18</v>
      </c>
      <c r="K49" s="2" t="str">
        <f>J49*1293.00</f>
        <v>0</v>
      </c>
      <c r="L49" s="5"/>
    </row>
    <row r="50" spans="1:12" customHeight="1" ht="105" outlineLevel="4">
      <c r="A50" s="1"/>
      <c r="B50" s="1">
        <v>819497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0</v>
      </c>
      <c r="H50" s="2" t="s">
        <v>42</v>
      </c>
      <c r="I50" s="1">
        <v>0</v>
      </c>
      <c r="J50" s="3" t="s">
        <v>18</v>
      </c>
      <c r="K50" s="2" t="str">
        <f>J50*1240.00</f>
        <v>0</v>
      </c>
      <c r="L50" s="5"/>
    </row>
    <row r="51" spans="1:12" customHeight="1" ht="105" outlineLevel="4">
      <c r="A51" s="1"/>
      <c r="B51" s="1">
        <v>819498</v>
      </c>
      <c r="C51" s="1" t="s">
        <v>205</v>
      </c>
      <c r="D51" s="1" t="s">
        <v>206</v>
      </c>
      <c r="E51" s="2" t="s">
        <v>207</v>
      </c>
      <c r="F51" s="2" t="s">
        <v>208</v>
      </c>
      <c r="G51" s="2" t="s">
        <v>55</v>
      </c>
      <c r="H51" s="2" t="s">
        <v>55</v>
      </c>
      <c r="I51" s="1">
        <v>0</v>
      </c>
      <c r="J51" s="3" t="s">
        <v>18</v>
      </c>
      <c r="K51" s="2" t="str">
        <f>J51*1354.00</f>
        <v>0</v>
      </c>
      <c r="L51" s="5"/>
    </row>
    <row r="52" spans="1:12" customHeight="1" ht="105" outlineLevel="4">
      <c r="A52" s="1"/>
      <c r="B52" s="1">
        <v>819499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3</v>
      </c>
      <c r="H52" s="2" t="s">
        <v>42</v>
      </c>
      <c r="I52" s="1">
        <v>0</v>
      </c>
      <c r="J52" s="3" t="s">
        <v>18</v>
      </c>
      <c r="K52" s="2" t="str">
        <f>J52*3405.00</f>
        <v>0</v>
      </c>
      <c r="L52" s="5"/>
    </row>
    <row r="53" spans="1:12" customHeight="1" ht="105" outlineLevel="4">
      <c r="A53" s="1"/>
      <c r="B53" s="1">
        <v>819500</v>
      </c>
      <c r="C53" s="1" t="s">
        <v>213</v>
      </c>
      <c r="D53" s="1" t="s">
        <v>214</v>
      </c>
      <c r="E53" s="2" t="s">
        <v>215</v>
      </c>
      <c r="F53" s="2" t="s">
        <v>216</v>
      </c>
      <c r="G53" s="2" t="s">
        <v>84</v>
      </c>
      <c r="H53" s="2" t="s">
        <v>28</v>
      </c>
      <c r="I53" s="1">
        <v>0</v>
      </c>
      <c r="J53" s="3" t="s">
        <v>18</v>
      </c>
      <c r="K53" s="2" t="str">
        <f>J53*2334.00</f>
        <v>0</v>
      </c>
      <c r="L53" s="5"/>
    </row>
    <row r="54" spans="1:12" customHeight="1" ht="105" outlineLevel="4">
      <c r="A54" s="1"/>
      <c r="B54" s="1">
        <v>819501</v>
      </c>
      <c r="C54" s="1" t="s">
        <v>217</v>
      </c>
      <c r="D54" s="1" t="s">
        <v>218</v>
      </c>
      <c r="E54" s="2" t="s">
        <v>219</v>
      </c>
      <c r="F54" s="2" t="s">
        <v>220</v>
      </c>
      <c r="G54" s="2" t="s">
        <v>55</v>
      </c>
      <c r="H54" s="2" t="s">
        <v>55</v>
      </c>
      <c r="I54" s="1">
        <v>0</v>
      </c>
      <c r="J54" s="3" t="s">
        <v>18</v>
      </c>
      <c r="K54" s="2" t="str">
        <f>J54*2525.00</f>
        <v>0</v>
      </c>
      <c r="L54" s="5"/>
    </row>
    <row r="55" spans="1:12" customHeight="1" ht="105" outlineLevel="4">
      <c r="A55" s="1"/>
      <c r="B55" s="1">
        <v>819502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55</v>
      </c>
      <c r="I55" s="1">
        <v>0</v>
      </c>
      <c r="J55" s="3" t="s">
        <v>18</v>
      </c>
      <c r="K55" s="2" t="str">
        <f>J55*2758.00</f>
        <v>0</v>
      </c>
      <c r="L55" s="5"/>
    </row>
    <row r="56" spans="1:12" customHeight="1" ht="105" outlineLevel="4">
      <c r="A56" s="1"/>
      <c r="B56" s="1">
        <v>819503</v>
      </c>
      <c r="C56" s="1" t="s">
        <v>225</v>
      </c>
      <c r="D56" s="1" t="s">
        <v>226</v>
      </c>
      <c r="E56" s="2" t="s">
        <v>227</v>
      </c>
      <c r="F56" s="2" t="s">
        <v>228</v>
      </c>
      <c r="G56" s="2" t="s">
        <v>55</v>
      </c>
      <c r="H56" s="2" t="s">
        <v>55</v>
      </c>
      <c r="I56" s="1">
        <v>0</v>
      </c>
      <c r="J56" s="3" t="s">
        <v>18</v>
      </c>
      <c r="K56" s="2" t="str">
        <f>J56*2486.00</f>
        <v>0</v>
      </c>
      <c r="L56" s="5"/>
    </row>
    <row r="57" spans="1:12" customHeight="1" ht="105" outlineLevel="4">
      <c r="A57" s="1"/>
      <c r="B57" s="1">
        <v>819504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5</v>
      </c>
      <c r="H57" s="2" t="s">
        <v>42</v>
      </c>
      <c r="I57" s="1">
        <v>0</v>
      </c>
      <c r="J57" s="3" t="s">
        <v>18</v>
      </c>
      <c r="K57" s="2" t="str">
        <f>J57*2835.00</f>
        <v>0</v>
      </c>
      <c r="L57" s="5"/>
    </row>
    <row r="58" spans="1:12" customHeight="1" ht="105" outlineLevel="4">
      <c r="A58" s="1"/>
      <c r="B58" s="1">
        <v>819505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9</v>
      </c>
      <c r="H58" s="2" t="s">
        <v>42</v>
      </c>
      <c r="I58" s="1">
        <v>0</v>
      </c>
      <c r="J58" s="3" t="s">
        <v>18</v>
      </c>
      <c r="K58" s="2" t="str">
        <f>J58*2729.00</f>
        <v>0</v>
      </c>
      <c r="L58" s="5"/>
    </row>
    <row r="59" spans="1:12" customHeight="1" ht="105" outlineLevel="4">
      <c r="A59" s="1"/>
      <c r="B59" s="1">
        <v>819506</v>
      </c>
      <c r="C59" s="1" t="s">
        <v>237</v>
      </c>
      <c r="D59" s="1" t="s">
        <v>238</v>
      </c>
      <c r="E59" s="2" t="s">
        <v>239</v>
      </c>
      <c r="F59" s="2" t="s">
        <v>240</v>
      </c>
      <c r="G59" s="2" t="s">
        <v>84</v>
      </c>
      <c r="H59" s="2" t="s">
        <v>28</v>
      </c>
      <c r="I59" s="1">
        <v>0</v>
      </c>
      <c r="J59" s="3" t="s">
        <v>18</v>
      </c>
      <c r="K59" s="2" t="str">
        <f>J59*437.00</f>
        <v>0</v>
      </c>
      <c r="L59" s="5"/>
    </row>
    <row r="60" spans="1:12" customHeight="1" ht="105" outlineLevel="4">
      <c r="A60" s="1"/>
      <c r="B60" s="1">
        <v>819507</v>
      </c>
      <c r="C60" s="1" t="s">
        <v>241</v>
      </c>
      <c r="D60" s="1" t="s">
        <v>242</v>
      </c>
      <c r="E60" s="2" t="s">
        <v>243</v>
      </c>
      <c r="F60" s="2" t="s">
        <v>244</v>
      </c>
      <c r="G60" s="2" t="s">
        <v>28</v>
      </c>
      <c r="H60" s="2" t="s">
        <v>28</v>
      </c>
      <c r="I60" s="1">
        <v>0</v>
      </c>
      <c r="J60" s="3" t="s">
        <v>18</v>
      </c>
      <c r="K60" s="2" t="str">
        <f>J60*766.00</f>
        <v>0</v>
      </c>
      <c r="L60" s="5"/>
    </row>
    <row r="61" spans="1:12" customHeight="1" ht="105" outlineLevel="4">
      <c r="A61" s="1"/>
      <c r="B61" s="1">
        <v>819508</v>
      </c>
      <c r="C61" s="1" t="s">
        <v>245</v>
      </c>
      <c r="D61" s="1" t="s">
        <v>246</v>
      </c>
      <c r="E61" s="2" t="s">
        <v>247</v>
      </c>
      <c r="F61" s="2" t="s">
        <v>248</v>
      </c>
      <c r="G61" s="2" t="s">
        <v>28</v>
      </c>
      <c r="H61" s="2" t="s">
        <v>84</v>
      </c>
      <c r="I61" s="1">
        <v>0</v>
      </c>
      <c r="J61" s="3" t="s">
        <v>18</v>
      </c>
      <c r="K61" s="2" t="str">
        <f>J61*829.00</f>
        <v>0</v>
      </c>
      <c r="L61" s="5"/>
    </row>
    <row r="62" spans="1:12" customHeight="1" ht="105" outlineLevel="4">
      <c r="A62" s="1"/>
      <c r="B62" s="1">
        <v>819509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3</v>
      </c>
      <c r="H62" s="2" t="s">
        <v>28</v>
      </c>
      <c r="I62" s="1">
        <v>0</v>
      </c>
      <c r="J62" s="3" t="s">
        <v>18</v>
      </c>
      <c r="K62" s="2" t="str">
        <f>J62*1062.00</f>
        <v>0</v>
      </c>
      <c r="L62" s="5"/>
    </row>
    <row r="63" spans="1:12" customHeight="1" ht="105" outlineLevel="4">
      <c r="A63" s="1"/>
      <c r="B63" s="1">
        <v>819510</v>
      </c>
      <c r="C63" s="1" t="s">
        <v>253</v>
      </c>
      <c r="D63" s="1" t="s">
        <v>254</v>
      </c>
      <c r="E63" s="2" t="s">
        <v>255</v>
      </c>
      <c r="F63" s="2" t="s">
        <v>256</v>
      </c>
      <c r="G63" s="2" t="s">
        <v>42</v>
      </c>
      <c r="H63" s="2" t="s">
        <v>84</v>
      </c>
      <c r="I63" s="1">
        <v>0</v>
      </c>
      <c r="J63" s="3" t="s">
        <v>18</v>
      </c>
      <c r="K63" s="2" t="str">
        <f>J63*1323.00</f>
        <v>0</v>
      </c>
      <c r="L63" s="5"/>
    </row>
    <row r="64" spans="1:12" customHeight="1" ht="105" outlineLevel="4">
      <c r="A64" s="1"/>
      <c r="B64" s="1">
        <v>819511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0</v>
      </c>
      <c r="H64" s="2" t="s">
        <v>42</v>
      </c>
      <c r="I64" s="1">
        <v>0</v>
      </c>
      <c r="J64" s="3" t="s">
        <v>18</v>
      </c>
      <c r="K64" s="2" t="str">
        <f>J64*2509.00</f>
        <v>0</v>
      </c>
      <c r="L64" s="5"/>
    </row>
    <row r="65" spans="1:12" customHeight="1" ht="105" outlineLevel="4">
      <c r="A65" s="1"/>
      <c r="B65" s="1">
        <v>819512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55</v>
      </c>
      <c r="H65" s="2" t="s">
        <v>42</v>
      </c>
      <c r="I65" s="1">
        <v>0</v>
      </c>
      <c r="J65" s="3" t="s">
        <v>18</v>
      </c>
      <c r="K65" s="2" t="str">
        <f>J65*2876.00</f>
        <v>0</v>
      </c>
      <c r="L65" s="5"/>
    </row>
    <row r="66" spans="1:12" customHeight="1" ht="105" outlineLevel="4">
      <c r="A66" s="1"/>
      <c r="B66" s="1">
        <v>819513</v>
      </c>
      <c r="C66" s="1" t="s">
        <v>265</v>
      </c>
      <c r="D66" s="1" t="s">
        <v>266</v>
      </c>
      <c r="E66" s="2" t="s">
        <v>267</v>
      </c>
      <c r="F66" s="2" t="s">
        <v>268</v>
      </c>
      <c r="G66" s="2" t="s">
        <v>84</v>
      </c>
      <c r="H66" s="2" t="s">
        <v>17</v>
      </c>
      <c r="I66" s="1">
        <v>0</v>
      </c>
      <c r="J66" s="3" t="s">
        <v>18</v>
      </c>
      <c r="K66" s="2" t="str">
        <f>J66*469.00</f>
        <v>0</v>
      </c>
      <c r="L66" s="5"/>
    </row>
    <row r="67" spans="1:12" customHeight="1" ht="105" outlineLevel="4">
      <c r="A67" s="1"/>
      <c r="B67" s="1">
        <v>819514</v>
      </c>
      <c r="C67" s="1" t="s">
        <v>269</v>
      </c>
      <c r="D67" s="1" t="s">
        <v>270</v>
      </c>
      <c r="E67" s="2" t="s">
        <v>271</v>
      </c>
      <c r="F67" s="2" t="s">
        <v>272</v>
      </c>
      <c r="G67" s="2">
        <v>9</v>
      </c>
      <c r="H67" s="2" t="s">
        <v>28</v>
      </c>
      <c r="I67" s="1">
        <v>0</v>
      </c>
      <c r="J67" s="3" t="s">
        <v>18</v>
      </c>
      <c r="K67" s="2" t="str">
        <f>J67*759.00</f>
        <v>0</v>
      </c>
      <c r="L67" s="5"/>
    </row>
    <row r="68" spans="1:12" customHeight="1" ht="105" outlineLevel="4">
      <c r="A68" s="1"/>
      <c r="B68" s="1">
        <v>819515</v>
      </c>
      <c r="C68" s="1" t="s">
        <v>273</v>
      </c>
      <c r="D68" s="1" t="s">
        <v>274</v>
      </c>
      <c r="E68" s="2" t="s">
        <v>275</v>
      </c>
      <c r="F68" s="2" t="s">
        <v>276</v>
      </c>
      <c r="G68" s="2" t="s">
        <v>28</v>
      </c>
      <c r="H68" s="2" t="s">
        <v>28</v>
      </c>
      <c r="I68" s="1">
        <v>0</v>
      </c>
      <c r="J68" s="3" t="s">
        <v>18</v>
      </c>
      <c r="K68" s="2" t="str">
        <f>J68*732.00</f>
        <v>0</v>
      </c>
      <c r="L68" s="5"/>
    </row>
    <row r="69" spans="1:12" customHeight="1" ht="105" outlineLevel="4">
      <c r="A69" s="1"/>
      <c r="B69" s="1">
        <v>819516</v>
      </c>
      <c r="C69" s="1" t="s">
        <v>277</v>
      </c>
      <c r="D69" s="1" t="s">
        <v>278</v>
      </c>
      <c r="E69" s="2" t="s">
        <v>279</v>
      </c>
      <c r="F69" s="2" t="s">
        <v>280</v>
      </c>
      <c r="G69" s="2" t="s">
        <v>55</v>
      </c>
      <c r="H69" s="2" t="s">
        <v>84</v>
      </c>
      <c r="I69" s="1">
        <v>0</v>
      </c>
      <c r="J69" s="3" t="s">
        <v>18</v>
      </c>
      <c r="K69" s="2" t="str">
        <f>J69*1070.00</f>
        <v>0</v>
      </c>
      <c r="L69" s="5"/>
    </row>
    <row r="70" spans="1:12" customHeight="1" ht="105" outlineLevel="4">
      <c r="A70" s="1"/>
      <c r="B70" s="1">
        <v>819517</v>
      </c>
      <c r="C70" s="1" t="s">
        <v>281</v>
      </c>
      <c r="D70" s="1" t="s">
        <v>282</v>
      </c>
      <c r="E70" s="2" t="s">
        <v>283</v>
      </c>
      <c r="F70" s="2" t="s">
        <v>284</v>
      </c>
      <c r="G70" s="2" t="s">
        <v>42</v>
      </c>
      <c r="H70" s="2" t="s">
        <v>84</v>
      </c>
      <c r="I70" s="1">
        <v>0</v>
      </c>
      <c r="J70" s="3" t="s">
        <v>18</v>
      </c>
      <c r="K70" s="2" t="str">
        <f>J70*1063.00</f>
        <v>0</v>
      </c>
      <c r="L70" s="5"/>
    </row>
    <row r="71" spans="1:12" customHeight="1" ht="105" outlineLevel="4">
      <c r="A71" s="1"/>
      <c r="B71" s="1">
        <v>819518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4</v>
      </c>
      <c r="H71" s="2" t="s">
        <v>84</v>
      </c>
      <c r="I71" s="1">
        <v>0</v>
      </c>
      <c r="J71" s="3" t="s">
        <v>18</v>
      </c>
      <c r="K71" s="2" t="str">
        <f>J71*2446.00</f>
        <v>0</v>
      </c>
      <c r="L71" s="5"/>
    </row>
    <row r="72" spans="1:12" customHeight="1" ht="105" outlineLevel="4">
      <c r="A72" s="1"/>
      <c r="B72" s="1">
        <v>819519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10</v>
      </c>
      <c r="H72" s="2" t="s">
        <v>84</v>
      </c>
      <c r="I72" s="1">
        <v>0</v>
      </c>
      <c r="J72" s="3" t="s">
        <v>18</v>
      </c>
      <c r="K72" s="2" t="str">
        <f>J72*2871.00</f>
        <v>0</v>
      </c>
      <c r="L72" s="5"/>
    </row>
    <row r="73" spans="1:12" customHeight="1" ht="105" outlineLevel="4">
      <c r="A73" s="1"/>
      <c r="B73" s="1">
        <v>819520</v>
      </c>
      <c r="C73" s="1" t="s">
        <v>293</v>
      </c>
      <c r="D73" s="1" t="s">
        <v>294</v>
      </c>
      <c r="E73" s="2" t="s">
        <v>295</v>
      </c>
      <c r="F73" s="2" t="s">
        <v>296</v>
      </c>
      <c r="G73" s="2" t="s">
        <v>42</v>
      </c>
      <c r="H73" s="2" t="s">
        <v>84</v>
      </c>
      <c r="I73" s="1">
        <v>0</v>
      </c>
      <c r="J73" s="3" t="s">
        <v>18</v>
      </c>
      <c r="K73" s="2" t="str">
        <f>J73*787.00</f>
        <v>0</v>
      </c>
      <c r="L73" s="5"/>
    </row>
    <row r="74" spans="1:12" customHeight="1" ht="105" outlineLevel="4">
      <c r="A74" s="1"/>
      <c r="B74" s="1">
        <v>819521</v>
      </c>
      <c r="C74" s="1" t="s">
        <v>297</v>
      </c>
      <c r="D74" s="1" t="s">
        <v>298</v>
      </c>
      <c r="E74" s="2" t="s">
        <v>299</v>
      </c>
      <c r="F74" s="2" t="s">
        <v>300</v>
      </c>
      <c r="G74" s="2" t="s">
        <v>55</v>
      </c>
      <c r="H74" s="2" t="s">
        <v>55</v>
      </c>
      <c r="I74" s="1">
        <v>0</v>
      </c>
      <c r="J74" s="3" t="s">
        <v>18</v>
      </c>
      <c r="K74" s="2" t="str">
        <f>J74*1054.00</f>
        <v>0</v>
      </c>
      <c r="L74" s="5"/>
    </row>
    <row r="75" spans="1:12" customHeight="1" ht="105" outlineLevel="4">
      <c r="A75" s="1"/>
      <c r="B75" s="1">
        <v>819522</v>
      </c>
      <c r="C75" s="1" t="s">
        <v>301</v>
      </c>
      <c r="D75" s="1" t="s">
        <v>302</v>
      </c>
      <c r="E75" s="2" t="s">
        <v>303</v>
      </c>
      <c r="F75" s="2" t="s">
        <v>304</v>
      </c>
      <c r="G75" s="2">
        <v>10</v>
      </c>
      <c r="H75" s="2" t="s">
        <v>84</v>
      </c>
      <c r="I75" s="1">
        <v>0</v>
      </c>
      <c r="J75" s="3" t="s">
        <v>18</v>
      </c>
      <c r="K75" s="2" t="str">
        <f>J75*902.00</f>
        <v>0</v>
      </c>
      <c r="L75" s="5"/>
    </row>
    <row r="76" spans="1:12" customHeight="1" ht="105" outlineLevel="4">
      <c r="A76" s="1"/>
      <c r="B76" s="1">
        <v>819523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55</v>
      </c>
      <c r="H76" s="2">
        <v>9</v>
      </c>
      <c r="I76" s="1">
        <v>0</v>
      </c>
      <c r="J76" s="3" t="s">
        <v>18</v>
      </c>
      <c r="K76" s="2" t="str">
        <f>J76*1311.00</f>
        <v>0</v>
      </c>
      <c r="L76" s="5"/>
    </row>
    <row r="77" spans="1:12" customHeight="1" ht="105" outlineLevel="4">
      <c r="A77" s="1"/>
      <c r="B77" s="1">
        <v>819524</v>
      </c>
      <c r="C77" s="1" t="s">
        <v>309</v>
      </c>
      <c r="D77" s="1" t="s">
        <v>310</v>
      </c>
      <c r="E77" s="2" t="s">
        <v>311</v>
      </c>
      <c r="F77" s="2" t="s">
        <v>312</v>
      </c>
      <c r="G77" s="2" t="s">
        <v>84</v>
      </c>
      <c r="H77" s="2" t="s">
        <v>28</v>
      </c>
      <c r="I77" s="1">
        <v>0</v>
      </c>
      <c r="J77" s="3" t="s">
        <v>18</v>
      </c>
      <c r="K77" s="2" t="str">
        <f>J77*1280.00</f>
        <v>0</v>
      </c>
      <c r="L77" s="5"/>
    </row>
    <row r="78" spans="1:12" customHeight="1" ht="105" outlineLevel="4">
      <c r="A78" s="1"/>
      <c r="B78" s="1">
        <v>819525</v>
      </c>
      <c r="C78" s="1" t="s">
        <v>313</v>
      </c>
      <c r="D78" s="1" t="s">
        <v>314</v>
      </c>
      <c r="E78" s="2" t="s">
        <v>315</v>
      </c>
      <c r="F78" s="2" t="s">
        <v>316</v>
      </c>
      <c r="G78" s="2" t="s">
        <v>55</v>
      </c>
      <c r="H78" s="2" t="s">
        <v>28</v>
      </c>
      <c r="I78" s="1">
        <v>0</v>
      </c>
      <c r="J78" s="3" t="s">
        <v>18</v>
      </c>
      <c r="K78" s="2" t="str">
        <f>J78*1586.00</f>
        <v>0</v>
      </c>
      <c r="L78" s="5"/>
    </row>
    <row r="79" spans="1:12" customHeight="1" ht="105" outlineLevel="4">
      <c r="A79" s="1"/>
      <c r="B79" s="1">
        <v>819526</v>
      </c>
      <c r="C79" s="1" t="s">
        <v>317</v>
      </c>
      <c r="D79" s="1" t="s">
        <v>318</v>
      </c>
      <c r="E79" s="2" t="s">
        <v>319</v>
      </c>
      <c r="F79" s="2" t="s">
        <v>320</v>
      </c>
      <c r="G79" s="2" t="s">
        <v>55</v>
      </c>
      <c r="H79" s="2" t="s">
        <v>84</v>
      </c>
      <c r="I79" s="1">
        <v>0</v>
      </c>
      <c r="J79" s="3" t="s">
        <v>18</v>
      </c>
      <c r="K79" s="2" t="str">
        <f>J79*1741.00</f>
        <v>0</v>
      </c>
      <c r="L79" s="5"/>
    </row>
    <row r="80" spans="1:12" customHeight="1" ht="105" outlineLevel="4">
      <c r="A80" s="1"/>
      <c r="B80" s="1">
        <v>819527</v>
      </c>
      <c r="C80" s="1" t="s">
        <v>321</v>
      </c>
      <c r="D80" s="1" t="s">
        <v>322</v>
      </c>
      <c r="E80" s="2" t="s">
        <v>323</v>
      </c>
      <c r="F80" s="2" t="s">
        <v>324</v>
      </c>
      <c r="G80" s="2" t="s">
        <v>28</v>
      </c>
      <c r="H80" s="2" t="s">
        <v>17</v>
      </c>
      <c r="I80" s="1">
        <v>0</v>
      </c>
      <c r="J80" s="3" t="s">
        <v>18</v>
      </c>
      <c r="K80" s="2" t="str">
        <f>J80*345.00</f>
        <v>0</v>
      </c>
      <c r="L80" s="5"/>
    </row>
    <row r="81" spans="1:12" customHeight="1" ht="105" outlineLevel="4">
      <c r="A81" s="1"/>
      <c r="B81" s="1">
        <v>819528</v>
      </c>
      <c r="C81" s="1" t="s">
        <v>325</v>
      </c>
      <c r="D81" s="1" t="s">
        <v>326</v>
      </c>
      <c r="E81" s="2" t="s">
        <v>327</v>
      </c>
      <c r="F81" s="2" t="s">
        <v>328</v>
      </c>
      <c r="G81" s="2" t="s">
        <v>84</v>
      </c>
      <c r="H81" s="2" t="s">
        <v>23</v>
      </c>
      <c r="I81" s="1">
        <v>0</v>
      </c>
      <c r="J81" s="3" t="s">
        <v>18</v>
      </c>
      <c r="K81" s="2" t="str">
        <f>J81*637.00</f>
        <v>0</v>
      </c>
      <c r="L81" s="5"/>
    </row>
    <row r="82" spans="1:12" customHeight="1" ht="105" outlineLevel="4">
      <c r="A82" s="1"/>
      <c r="B82" s="1">
        <v>819529</v>
      </c>
      <c r="C82" s="1" t="s">
        <v>329</v>
      </c>
      <c r="D82" s="1" t="s">
        <v>330</v>
      </c>
      <c r="E82" s="2" t="s">
        <v>331</v>
      </c>
      <c r="F82" s="2" t="s">
        <v>332</v>
      </c>
      <c r="G82" s="2">
        <v>9</v>
      </c>
      <c r="H82" s="2" t="s">
        <v>28</v>
      </c>
      <c r="I82" s="1">
        <v>0</v>
      </c>
      <c r="J82" s="3" t="s">
        <v>18</v>
      </c>
      <c r="K82" s="2" t="str">
        <f>J82*850.00</f>
        <v>0</v>
      </c>
      <c r="L82" s="5"/>
    </row>
    <row r="83" spans="1:12" customHeight="1" ht="105" outlineLevel="4">
      <c r="A83" s="1"/>
      <c r="B83" s="1">
        <v>819530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9</v>
      </c>
      <c r="H83" s="2" t="s">
        <v>42</v>
      </c>
      <c r="I83" s="1">
        <v>0</v>
      </c>
      <c r="J83" s="3" t="s">
        <v>18</v>
      </c>
      <c r="K83" s="2" t="str">
        <f>J83*2153.00</f>
        <v>0</v>
      </c>
      <c r="L83" s="5"/>
    </row>
    <row r="84" spans="1:12" customHeight="1" ht="105" outlineLevel="4">
      <c r="A84" s="1"/>
      <c r="B84" s="1">
        <v>819531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55</v>
      </c>
      <c r="H84" s="2" t="s">
        <v>17</v>
      </c>
      <c r="I84" s="1">
        <v>0</v>
      </c>
      <c r="J84" s="3" t="s">
        <v>18</v>
      </c>
      <c r="K84" s="2" t="str">
        <f>J84*302.00</f>
        <v>0</v>
      </c>
      <c r="L84" s="5"/>
    </row>
    <row r="85" spans="1:12" customHeight="1" ht="105" outlineLevel="4">
      <c r="A85" s="1"/>
      <c r="B85" s="1">
        <v>819532</v>
      </c>
      <c r="C85" s="1" t="s">
        <v>341</v>
      </c>
      <c r="D85" s="1" t="s">
        <v>342</v>
      </c>
      <c r="E85" s="2" t="s">
        <v>343</v>
      </c>
      <c r="F85" s="2" t="s">
        <v>344</v>
      </c>
      <c r="G85" s="2" t="s">
        <v>55</v>
      </c>
      <c r="H85" s="2" t="s">
        <v>28</v>
      </c>
      <c r="I85" s="1">
        <v>0</v>
      </c>
      <c r="J85" s="3" t="s">
        <v>18</v>
      </c>
      <c r="K85" s="2" t="str">
        <f>J85*447.00</f>
        <v>0</v>
      </c>
      <c r="L85" s="5"/>
    </row>
    <row r="86" spans="1:12" customHeight="1" ht="105" outlineLevel="4">
      <c r="A86" s="1"/>
      <c r="B86" s="1">
        <v>819533</v>
      </c>
      <c r="C86" s="1" t="s">
        <v>345</v>
      </c>
      <c r="D86" s="1" t="s">
        <v>346</v>
      </c>
      <c r="E86" s="2" t="s">
        <v>347</v>
      </c>
      <c r="F86" s="2" t="s">
        <v>348</v>
      </c>
      <c r="G86" s="2" t="s">
        <v>55</v>
      </c>
      <c r="H86" s="2" t="s">
        <v>28</v>
      </c>
      <c r="I86" s="1">
        <v>0</v>
      </c>
      <c r="J86" s="3" t="s">
        <v>18</v>
      </c>
      <c r="K86" s="2" t="str">
        <f>J86*477.00</f>
        <v>0</v>
      </c>
      <c r="L86" s="5"/>
    </row>
    <row r="87" spans="1:12" customHeight="1" ht="105" outlineLevel="4">
      <c r="A87" s="1"/>
      <c r="B87" s="1">
        <v>819534</v>
      </c>
      <c r="C87" s="1" t="s">
        <v>349</v>
      </c>
      <c r="D87" s="1" t="s">
        <v>350</v>
      </c>
      <c r="E87" s="2" t="s">
        <v>351</v>
      </c>
      <c r="F87" s="2" t="s">
        <v>352</v>
      </c>
      <c r="G87" s="2">
        <v>10</v>
      </c>
      <c r="H87" s="2" t="s">
        <v>28</v>
      </c>
      <c r="I87" s="1">
        <v>0</v>
      </c>
      <c r="J87" s="3" t="s">
        <v>18</v>
      </c>
      <c r="K87" s="2" t="str">
        <f>J87*519.00</f>
        <v>0</v>
      </c>
      <c r="L87" s="5"/>
    </row>
    <row r="88" spans="1:12" customHeight="1" ht="105" outlineLevel="4">
      <c r="A88" s="1"/>
      <c r="B88" s="1">
        <v>819535</v>
      </c>
      <c r="C88" s="1" t="s">
        <v>353</v>
      </c>
      <c r="D88" s="1" t="s">
        <v>354</v>
      </c>
      <c r="E88" s="2" t="s">
        <v>355</v>
      </c>
      <c r="F88" s="2" t="s">
        <v>356</v>
      </c>
      <c r="G88" s="2" t="s">
        <v>28</v>
      </c>
      <c r="H88" s="2" t="s">
        <v>42</v>
      </c>
      <c r="I88" s="1">
        <v>0</v>
      </c>
      <c r="J88" s="3" t="s">
        <v>18</v>
      </c>
      <c r="K88" s="2" t="str">
        <f>J88*697.00</f>
        <v>0</v>
      </c>
      <c r="L88" s="5"/>
    </row>
    <row r="89" spans="1:12" customHeight="1" ht="105" outlineLevel="4">
      <c r="A89" s="1"/>
      <c r="B89" s="1">
        <v>819536</v>
      </c>
      <c r="C89" s="1" t="s">
        <v>357</v>
      </c>
      <c r="D89" s="1" t="s">
        <v>358</v>
      </c>
      <c r="E89" s="2" t="s">
        <v>359</v>
      </c>
      <c r="F89" s="2" t="s">
        <v>360</v>
      </c>
      <c r="G89" s="2" t="s">
        <v>84</v>
      </c>
      <c r="H89" s="2" t="s">
        <v>42</v>
      </c>
      <c r="I89" s="1">
        <v>0</v>
      </c>
      <c r="J89" s="3" t="s">
        <v>18</v>
      </c>
      <c r="K89" s="2" t="str">
        <f>J89*897.00</f>
        <v>0</v>
      </c>
      <c r="L89" s="5"/>
    </row>
    <row r="90" spans="1:12" customHeight="1" ht="105" outlineLevel="4">
      <c r="A90" s="1"/>
      <c r="B90" s="1">
        <v>819537</v>
      </c>
      <c r="C90" s="1" t="s">
        <v>361</v>
      </c>
      <c r="D90" s="1" t="s">
        <v>362</v>
      </c>
      <c r="E90" s="2" t="s">
        <v>363</v>
      </c>
      <c r="F90" s="2" t="s">
        <v>364</v>
      </c>
      <c r="G90" s="2">
        <v>10</v>
      </c>
      <c r="H90" s="2" t="s">
        <v>55</v>
      </c>
      <c r="I90" s="1">
        <v>0</v>
      </c>
      <c r="J90" s="3" t="s">
        <v>18</v>
      </c>
      <c r="K90" s="2" t="str">
        <f>J90*1664.00</f>
        <v>0</v>
      </c>
      <c r="L90" s="5"/>
    </row>
    <row r="91" spans="1:12" customHeight="1" ht="105" outlineLevel="4">
      <c r="A91" s="1"/>
      <c r="B91" s="1">
        <v>819538</v>
      </c>
      <c r="C91" s="1" t="s">
        <v>365</v>
      </c>
      <c r="D91" s="1" t="s">
        <v>366</v>
      </c>
      <c r="E91" s="2" t="s">
        <v>367</v>
      </c>
      <c r="F91" s="2" t="s">
        <v>368</v>
      </c>
      <c r="G91" s="2">
        <v>6</v>
      </c>
      <c r="H91" s="2" t="s">
        <v>55</v>
      </c>
      <c r="I91" s="1">
        <v>0</v>
      </c>
      <c r="J91" s="3" t="s">
        <v>18</v>
      </c>
      <c r="K91" s="2" t="str">
        <f>J91*1919.00</f>
        <v>0</v>
      </c>
      <c r="L91" s="5"/>
    </row>
    <row r="92" spans="1:12" customHeight="1" ht="105" outlineLevel="4">
      <c r="A92" s="1"/>
      <c r="B92" s="1">
        <v>819539</v>
      </c>
      <c r="C92" s="1" t="s">
        <v>369</v>
      </c>
      <c r="D92" s="1" t="s">
        <v>370</v>
      </c>
      <c r="E92" s="2" t="s">
        <v>371</v>
      </c>
      <c r="F92" s="2" t="s">
        <v>372</v>
      </c>
      <c r="G92" s="2" t="s">
        <v>84</v>
      </c>
      <c r="H92" s="2" t="s">
        <v>17</v>
      </c>
      <c r="I92" s="1">
        <v>0</v>
      </c>
      <c r="J92" s="3" t="s">
        <v>18</v>
      </c>
      <c r="K92" s="2" t="str">
        <f>J92*268.00</f>
        <v>0</v>
      </c>
      <c r="L92" s="5"/>
    </row>
    <row r="93" spans="1:12" customHeight="1" ht="105" outlineLevel="4">
      <c r="A93" s="1"/>
      <c r="B93" s="1">
        <v>819540</v>
      </c>
      <c r="C93" s="1" t="s">
        <v>373</v>
      </c>
      <c r="D93" s="1" t="s">
        <v>374</v>
      </c>
      <c r="E93" s="2" t="s">
        <v>375</v>
      </c>
      <c r="F93" s="2" t="s">
        <v>376</v>
      </c>
      <c r="G93" s="2" t="s">
        <v>55</v>
      </c>
      <c r="H93" s="2" t="s">
        <v>28</v>
      </c>
      <c r="I93" s="1">
        <v>0</v>
      </c>
      <c r="J93" s="3" t="s">
        <v>18</v>
      </c>
      <c r="K93" s="2" t="str">
        <f>J93*429.00</f>
        <v>0</v>
      </c>
      <c r="L93" s="5"/>
    </row>
    <row r="94" spans="1:12" customHeight="1" ht="105" outlineLevel="4">
      <c r="A94" s="1"/>
      <c r="B94" s="1">
        <v>819541</v>
      </c>
      <c r="C94" s="1" t="s">
        <v>377</v>
      </c>
      <c r="D94" s="1" t="s">
        <v>378</v>
      </c>
      <c r="E94" s="2" t="s">
        <v>379</v>
      </c>
      <c r="F94" s="2" t="s">
        <v>380</v>
      </c>
      <c r="G94" s="2" t="s">
        <v>55</v>
      </c>
      <c r="H94" s="2" t="s">
        <v>28</v>
      </c>
      <c r="I94" s="1">
        <v>0</v>
      </c>
      <c r="J94" s="3" t="s">
        <v>18</v>
      </c>
      <c r="K94" s="2" t="str">
        <f>J94*470.00</f>
        <v>0</v>
      </c>
      <c r="L94" s="5"/>
    </row>
    <row r="95" spans="1:12" customHeight="1" ht="105" outlineLevel="4">
      <c r="A95" s="1"/>
      <c r="B95" s="1">
        <v>819542</v>
      </c>
      <c r="C95" s="1" t="s">
        <v>381</v>
      </c>
      <c r="D95" s="1" t="s">
        <v>382</v>
      </c>
      <c r="E95" s="2" t="s">
        <v>383</v>
      </c>
      <c r="F95" s="2" t="s">
        <v>384</v>
      </c>
      <c r="G95" s="2">
        <v>8</v>
      </c>
      <c r="H95" s="2" t="s">
        <v>28</v>
      </c>
      <c r="I95" s="1">
        <v>0</v>
      </c>
      <c r="J95" s="3" t="s">
        <v>18</v>
      </c>
      <c r="K95" s="2" t="str">
        <f>J95*496.00</f>
        <v>0</v>
      </c>
      <c r="L95" s="5"/>
    </row>
    <row r="96" spans="1:12" customHeight="1" ht="105" outlineLevel="4">
      <c r="A96" s="1"/>
      <c r="B96" s="1">
        <v>819543</v>
      </c>
      <c r="C96" s="1" t="s">
        <v>385</v>
      </c>
      <c r="D96" s="1" t="s">
        <v>386</v>
      </c>
      <c r="E96" s="2" t="s">
        <v>387</v>
      </c>
      <c r="F96" s="2" t="s">
        <v>388</v>
      </c>
      <c r="G96" s="2" t="s">
        <v>84</v>
      </c>
      <c r="H96" s="2" t="s">
        <v>42</v>
      </c>
      <c r="I96" s="1">
        <v>0</v>
      </c>
      <c r="J96" s="3" t="s">
        <v>18</v>
      </c>
      <c r="K96" s="2" t="str">
        <f>J96*647.00</f>
        <v>0</v>
      </c>
      <c r="L96" s="5"/>
    </row>
    <row r="97" spans="1:12" customHeight="1" ht="105" outlineLevel="4">
      <c r="A97" s="1"/>
      <c r="B97" s="1">
        <v>819544</v>
      </c>
      <c r="C97" s="1" t="s">
        <v>389</v>
      </c>
      <c r="D97" s="1" t="s">
        <v>390</v>
      </c>
      <c r="E97" s="2" t="s">
        <v>391</v>
      </c>
      <c r="F97" s="2" t="s">
        <v>392</v>
      </c>
      <c r="G97" s="2" t="s">
        <v>28</v>
      </c>
      <c r="H97" s="2" t="s">
        <v>28</v>
      </c>
      <c r="I97" s="1">
        <v>0</v>
      </c>
      <c r="J97" s="3" t="s">
        <v>18</v>
      </c>
      <c r="K97" s="2" t="str">
        <f>J97*734.00</f>
        <v>0</v>
      </c>
      <c r="L97" s="5"/>
    </row>
    <row r="98" spans="1:12" customHeight="1" ht="105" outlineLevel="4">
      <c r="A98" s="1"/>
      <c r="B98" s="1">
        <v>819545</v>
      </c>
      <c r="C98" s="1" t="s">
        <v>393</v>
      </c>
      <c r="D98" s="1" t="s">
        <v>394</v>
      </c>
      <c r="E98" s="2" t="s">
        <v>395</v>
      </c>
      <c r="F98" s="2" t="s">
        <v>396</v>
      </c>
      <c r="G98" s="2">
        <v>4</v>
      </c>
      <c r="H98" s="2">
        <v>7</v>
      </c>
      <c r="I98" s="1">
        <v>0</v>
      </c>
      <c r="J98" s="3" t="s">
        <v>18</v>
      </c>
      <c r="K98" s="2" t="str">
        <f>J98*1435.00</f>
        <v>0</v>
      </c>
      <c r="L98" s="5"/>
    </row>
    <row r="99" spans="1:12" customHeight="1" ht="105" outlineLevel="4">
      <c r="A99" s="1"/>
      <c r="B99" s="1">
        <v>819546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55</v>
      </c>
      <c r="H99" s="2">
        <v>8</v>
      </c>
      <c r="I99" s="1">
        <v>0</v>
      </c>
      <c r="J99" s="3" t="s">
        <v>18</v>
      </c>
      <c r="K99" s="2" t="str">
        <f>J99*1691.00</f>
        <v>0</v>
      </c>
      <c r="L99" s="5"/>
    </row>
    <row r="100" spans="1:12" customHeight="1" ht="105" outlineLevel="4">
      <c r="A100" s="1"/>
      <c r="B100" s="1">
        <v>819547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84</v>
      </c>
      <c r="H100" s="2" t="s">
        <v>17</v>
      </c>
      <c r="I100" s="1">
        <v>0</v>
      </c>
      <c r="J100" s="3" t="s">
        <v>18</v>
      </c>
      <c r="K100" s="2" t="str">
        <f>J100*436.00</f>
        <v>0</v>
      </c>
      <c r="L100" s="5"/>
    </row>
    <row r="101" spans="1:12" customHeight="1" ht="105" outlineLevel="4">
      <c r="A101" s="1"/>
      <c r="B101" s="1">
        <v>819548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10</v>
      </c>
      <c r="H101" s="2" t="s">
        <v>28</v>
      </c>
      <c r="I101" s="1">
        <v>0</v>
      </c>
      <c r="J101" s="3" t="s">
        <v>18</v>
      </c>
      <c r="K101" s="2" t="str">
        <f>J101*633.00</f>
        <v>0</v>
      </c>
      <c r="L101" s="5"/>
    </row>
    <row r="102" spans="1:12" customHeight="1" ht="105" outlineLevel="4">
      <c r="A102" s="1"/>
      <c r="B102" s="1">
        <v>819549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55</v>
      </c>
      <c r="H102" s="2" t="s">
        <v>55</v>
      </c>
      <c r="I102" s="1">
        <v>0</v>
      </c>
      <c r="J102" s="3" t="s">
        <v>18</v>
      </c>
      <c r="K102" s="2" t="str">
        <f>J102*745.00</f>
        <v>0</v>
      </c>
      <c r="L102" s="5"/>
    </row>
    <row r="103" spans="1:12" customHeight="1" ht="105" outlineLevel="4">
      <c r="A103" s="1"/>
      <c r="B103" s="1">
        <v>819550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55</v>
      </c>
      <c r="H103" s="2" t="s">
        <v>28</v>
      </c>
      <c r="I103" s="1">
        <v>0</v>
      </c>
      <c r="J103" s="3" t="s">
        <v>18</v>
      </c>
      <c r="K103" s="2" t="str">
        <f>J103*413.00</f>
        <v>0</v>
      </c>
      <c r="L103" s="5"/>
    </row>
    <row r="104" spans="1:12" outlineLevel="2">
      <c r="A104" s="8" t="s">
        <v>417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823188</v>
      </c>
      <c r="C105" s="1" t="s">
        <v>418</v>
      </c>
      <c r="D105" s="1" t="s">
        <v>419</v>
      </c>
      <c r="E105" s="2" t="s">
        <v>420</v>
      </c>
      <c r="F105" s="2" t="s">
        <v>421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J105*717.36</f>
        <v>0</v>
      </c>
      <c r="L105" s="5"/>
    </row>
    <row r="106" spans="1:12" customHeight="1" ht="105" outlineLevel="4">
      <c r="A106" s="1"/>
      <c r="B106" s="1">
        <v>819551</v>
      </c>
      <c r="C106" s="1" t="s">
        <v>422</v>
      </c>
      <c r="D106" s="1" t="s">
        <v>423</v>
      </c>
      <c r="E106" s="2" t="s">
        <v>424</v>
      </c>
      <c r="F106" s="2" t="s">
        <v>425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J106*120.54</f>
        <v>0</v>
      </c>
      <c r="L106" s="5"/>
    </row>
    <row r="107" spans="1:12" customHeight="1" ht="105" outlineLevel="4">
      <c r="A107" s="1"/>
      <c r="B107" s="1">
        <v>819552</v>
      </c>
      <c r="C107" s="1" t="s">
        <v>426</v>
      </c>
      <c r="D107" s="1" t="s">
        <v>427</v>
      </c>
      <c r="E107" s="2" t="s">
        <v>428</v>
      </c>
      <c r="F107" s="2" t="s">
        <v>429</v>
      </c>
      <c r="G107" s="2" t="s">
        <v>84</v>
      </c>
      <c r="H107" s="2">
        <v>0</v>
      </c>
      <c r="I107" s="1">
        <v>0</v>
      </c>
      <c r="J107" s="3" t="s">
        <v>18</v>
      </c>
      <c r="K107" s="2" t="str">
        <f>J107*166.11</f>
        <v>0</v>
      </c>
      <c r="L107" s="5"/>
    </row>
    <row r="108" spans="1:12" customHeight="1" ht="105" outlineLevel="4">
      <c r="A108" s="1"/>
      <c r="B108" s="1">
        <v>819553</v>
      </c>
      <c r="C108" s="1" t="s">
        <v>430</v>
      </c>
      <c r="D108" s="1" t="s">
        <v>431</v>
      </c>
      <c r="E108" s="2" t="s">
        <v>432</v>
      </c>
      <c r="F108" s="2" t="s">
        <v>433</v>
      </c>
      <c r="G108" s="2">
        <v>6</v>
      </c>
      <c r="H108" s="2">
        <v>0</v>
      </c>
      <c r="I108" s="1">
        <v>0</v>
      </c>
      <c r="J108" s="3" t="s">
        <v>18</v>
      </c>
      <c r="K108" s="2" t="str">
        <f>J108*189.63</f>
        <v>0</v>
      </c>
      <c r="L108" s="5"/>
    </row>
    <row r="109" spans="1:12" customHeight="1" ht="105" outlineLevel="4">
      <c r="A109" s="1"/>
      <c r="B109" s="1">
        <v>819554</v>
      </c>
      <c r="C109" s="1" t="s">
        <v>434</v>
      </c>
      <c r="D109" s="1" t="s">
        <v>435</v>
      </c>
      <c r="E109" s="2" t="s">
        <v>436</v>
      </c>
      <c r="F109" s="2" t="s">
        <v>437</v>
      </c>
      <c r="G109" s="2" t="s">
        <v>55</v>
      </c>
      <c r="H109" s="2">
        <v>0</v>
      </c>
      <c r="I109" s="1">
        <v>0</v>
      </c>
      <c r="J109" s="3" t="s">
        <v>18</v>
      </c>
      <c r="K109" s="2" t="str">
        <f>J109*195.51</f>
        <v>0</v>
      </c>
      <c r="L109" s="5"/>
    </row>
    <row r="110" spans="1:12" customHeight="1" ht="105" outlineLevel="4">
      <c r="A110" s="1"/>
      <c r="B110" s="1">
        <v>819555</v>
      </c>
      <c r="C110" s="1" t="s">
        <v>438</v>
      </c>
      <c r="D110" s="1" t="s">
        <v>439</v>
      </c>
      <c r="E110" s="2" t="s">
        <v>440</v>
      </c>
      <c r="F110" s="2" t="s">
        <v>441</v>
      </c>
      <c r="G110" s="2" t="s">
        <v>84</v>
      </c>
      <c r="H110" s="2">
        <v>0</v>
      </c>
      <c r="I110" s="1">
        <v>0</v>
      </c>
      <c r="J110" s="3" t="s">
        <v>18</v>
      </c>
      <c r="K110" s="2" t="str">
        <f>J110*324.87</f>
        <v>0</v>
      </c>
      <c r="L110" s="5"/>
    </row>
    <row r="111" spans="1:12" customHeight="1" ht="105" outlineLevel="4">
      <c r="A111" s="1"/>
      <c r="B111" s="1">
        <v>819556</v>
      </c>
      <c r="C111" s="1" t="s">
        <v>442</v>
      </c>
      <c r="D111" s="1" t="s">
        <v>443</v>
      </c>
      <c r="E111" s="2" t="s">
        <v>444</v>
      </c>
      <c r="F111" s="2" t="s">
        <v>445</v>
      </c>
      <c r="G111" s="2" t="s">
        <v>84</v>
      </c>
      <c r="H111" s="2">
        <v>0</v>
      </c>
      <c r="I111" s="1">
        <v>0</v>
      </c>
      <c r="J111" s="3" t="s">
        <v>18</v>
      </c>
      <c r="K111" s="2" t="str">
        <f>J111*298.41</f>
        <v>0</v>
      </c>
      <c r="L111" s="5"/>
    </row>
    <row r="112" spans="1:12" customHeight="1" ht="105" outlineLevel="4">
      <c r="A112" s="1"/>
      <c r="B112" s="1">
        <v>819557</v>
      </c>
      <c r="C112" s="1" t="s">
        <v>446</v>
      </c>
      <c r="D112" s="1" t="s">
        <v>447</v>
      </c>
      <c r="E112" s="2" t="s">
        <v>448</v>
      </c>
      <c r="F112" s="2" t="s">
        <v>449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J112*268.59</f>
        <v>0</v>
      </c>
      <c r="L112" s="5"/>
    </row>
    <row r="113" spans="1:12" customHeight="1" ht="105" outlineLevel="4">
      <c r="A113" s="1"/>
      <c r="B113" s="1">
        <v>819558</v>
      </c>
      <c r="C113" s="1" t="s">
        <v>450</v>
      </c>
      <c r="D113" s="1" t="s">
        <v>451</v>
      </c>
      <c r="E113" s="2" t="s">
        <v>452</v>
      </c>
      <c r="F113" s="2" t="s">
        <v>453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J113*130.83</f>
        <v>0</v>
      </c>
      <c r="L113" s="5"/>
    </row>
    <row r="114" spans="1:12" customHeight="1" ht="105" outlineLevel="4">
      <c r="A114" s="1"/>
      <c r="B114" s="1">
        <v>819559</v>
      </c>
      <c r="C114" s="1" t="s">
        <v>454</v>
      </c>
      <c r="D114" s="1" t="s">
        <v>455</v>
      </c>
      <c r="E114" s="2" t="s">
        <v>456</v>
      </c>
      <c r="F114" s="2" t="s">
        <v>457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J114*170.52</f>
        <v>0</v>
      </c>
      <c r="L114" s="5"/>
    </row>
    <row r="115" spans="1:12" customHeight="1" ht="105" outlineLevel="4">
      <c r="A115" s="1"/>
      <c r="B115" s="1">
        <v>819560</v>
      </c>
      <c r="C115" s="1" t="s">
        <v>458</v>
      </c>
      <c r="D115" s="1" t="s">
        <v>459</v>
      </c>
      <c r="E115" s="2" t="s">
        <v>460</v>
      </c>
      <c r="F115" s="2" t="s">
        <v>461</v>
      </c>
      <c r="G115" s="2" t="s">
        <v>42</v>
      </c>
      <c r="H115" s="2">
        <v>0</v>
      </c>
      <c r="I115" s="1">
        <v>0</v>
      </c>
      <c r="J115" s="3" t="s">
        <v>18</v>
      </c>
      <c r="K115" s="2" t="str">
        <f>J115*180.81</f>
        <v>0</v>
      </c>
      <c r="L115" s="5"/>
    </row>
    <row r="116" spans="1:12" customHeight="1" ht="105" outlineLevel="4">
      <c r="A116" s="1"/>
      <c r="B116" s="1">
        <v>819561</v>
      </c>
      <c r="C116" s="1" t="s">
        <v>462</v>
      </c>
      <c r="D116" s="1" t="s">
        <v>463</v>
      </c>
      <c r="E116" s="2" t="s">
        <v>464</v>
      </c>
      <c r="F116" s="2" t="s">
        <v>465</v>
      </c>
      <c r="G116" s="2" t="s">
        <v>84</v>
      </c>
      <c r="H116" s="2">
        <v>0</v>
      </c>
      <c r="I116" s="1">
        <v>0</v>
      </c>
      <c r="J116" s="3" t="s">
        <v>18</v>
      </c>
      <c r="K116" s="2" t="str">
        <f>J116*214.62</f>
        <v>0</v>
      </c>
      <c r="L116" s="5"/>
    </row>
    <row r="117" spans="1:12" customHeight="1" ht="105" outlineLevel="4">
      <c r="A117" s="1"/>
      <c r="B117" s="1">
        <v>819562</v>
      </c>
      <c r="C117" s="1" t="s">
        <v>466</v>
      </c>
      <c r="D117" s="1" t="s">
        <v>467</v>
      </c>
      <c r="E117" s="2" t="s">
        <v>468</v>
      </c>
      <c r="F117" s="2" t="s">
        <v>469</v>
      </c>
      <c r="G117" s="2" t="s">
        <v>84</v>
      </c>
      <c r="H117" s="2">
        <v>0</v>
      </c>
      <c r="I117" s="1">
        <v>0</v>
      </c>
      <c r="J117" s="3" t="s">
        <v>18</v>
      </c>
      <c r="K117" s="2" t="str">
        <f>J117*424.83</f>
        <v>0</v>
      </c>
      <c r="L117" s="5"/>
    </row>
    <row r="118" spans="1:12" customHeight="1" ht="105" outlineLevel="4">
      <c r="A118" s="1"/>
      <c r="B118" s="1">
        <v>819563</v>
      </c>
      <c r="C118" s="1" t="s">
        <v>470</v>
      </c>
      <c r="D118" s="1" t="s">
        <v>471</v>
      </c>
      <c r="E118" s="2" t="s">
        <v>472</v>
      </c>
      <c r="F118" s="2" t="s">
        <v>445</v>
      </c>
      <c r="G118" s="2" t="s">
        <v>55</v>
      </c>
      <c r="H118" s="2">
        <v>0</v>
      </c>
      <c r="I118" s="1">
        <v>0</v>
      </c>
      <c r="J118" s="3" t="s">
        <v>18</v>
      </c>
      <c r="K118" s="2" t="str">
        <f>J118*298.41</f>
        <v>0</v>
      </c>
      <c r="L118" s="5"/>
    </row>
    <row r="119" spans="1:12" customHeight="1" ht="105" outlineLevel="4">
      <c r="A119" s="1"/>
      <c r="B119" s="1">
        <v>819564</v>
      </c>
      <c r="C119" s="1" t="s">
        <v>473</v>
      </c>
      <c r="D119" s="1" t="s">
        <v>474</v>
      </c>
      <c r="E119" s="2" t="s">
        <v>475</v>
      </c>
      <c r="F119" s="2" t="s">
        <v>449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J119*268.59</f>
        <v>0</v>
      </c>
      <c r="L119" s="5"/>
    </row>
    <row r="120" spans="1:12" customHeight="1" ht="105" outlineLevel="4">
      <c r="A120" s="1"/>
      <c r="B120" s="1">
        <v>819565</v>
      </c>
      <c r="C120" s="1" t="s">
        <v>476</v>
      </c>
      <c r="D120" s="1" t="s">
        <v>477</v>
      </c>
      <c r="E120" s="2" t="s">
        <v>478</v>
      </c>
      <c r="F120" s="2" t="s">
        <v>479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J120*210.21</f>
        <v>0</v>
      </c>
      <c r="L120" s="5"/>
    </row>
    <row r="121" spans="1:12" customHeight="1" ht="105" outlineLevel="4">
      <c r="A121" s="1"/>
      <c r="B121" s="1">
        <v>819566</v>
      </c>
      <c r="C121" s="1" t="s">
        <v>480</v>
      </c>
      <c r="D121" s="1" t="s">
        <v>481</v>
      </c>
      <c r="E121" s="2" t="s">
        <v>482</v>
      </c>
      <c r="F121" s="2" t="s">
        <v>483</v>
      </c>
      <c r="G121" s="2">
        <v>8</v>
      </c>
      <c r="H121" s="2">
        <v>0</v>
      </c>
      <c r="I121" s="1">
        <v>0</v>
      </c>
      <c r="J121" s="3" t="s">
        <v>18</v>
      </c>
      <c r="K121" s="2" t="str">
        <f>J121*255.78</f>
        <v>0</v>
      </c>
      <c r="L121" s="5"/>
    </row>
    <row r="122" spans="1:12" customHeight="1" ht="105" outlineLevel="4">
      <c r="A122" s="1"/>
      <c r="B122" s="1">
        <v>819567</v>
      </c>
      <c r="C122" s="1" t="s">
        <v>484</v>
      </c>
      <c r="D122" s="1" t="s">
        <v>485</v>
      </c>
      <c r="E122" s="2" t="s">
        <v>486</v>
      </c>
      <c r="F122" s="2" t="s">
        <v>487</v>
      </c>
      <c r="G122" s="2" t="s">
        <v>55</v>
      </c>
      <c r="H122" s="2">
        <v>0</v>
      </c>
      <c r="I122" s="1">
        <v>0</v>
      </c>
      <c r="J122" s="3" t="s">
        <v>18</v>
      </c>
      <c r="K122" s="2" t="str">
        <f>J122*302.82</f>
        <v>0</v>
      </c>
      <c r="L122" s="5"/>
    </row>
    <row r="123" spans="1:12" customHeight="1" ht="105" outlineLevel="4">
      <c r="A123" s="1"/>
      <c r="B123" s="1">
        <v>819568</v>
      </c>
      <c r="C123" s="1" t="s">
        <v>488</v>
      </c>
      <c r="D123" s="1" t="s">
        <v>489</v>
      </c>
      <c r="E123" s="2" t="s">
        <v>490</v>
      </c>
      <c r="F123" s="2" t="s">
        <v>491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J123*195.67</f>
        <v>0</v>
      </c>
      <c r="L123" s="5"/>
    </row>
    <row r="124" spans="1:12" customHeight="1" ht="105" outlineLevel="4">
      <c r="A124" s="1"/>
      <c r="B124" s="1">
        <v>819569</v>
      </c>
      <c r="C124" s="1" t="s">
        <v>492</v>
      </c>
      <c r="D124" s="1" t="s">
        <v>493</v>
      </c>
      <c r="E124" s="2" t="s">
        <v>494</v>
      </c>
      <c r="F124" s="2" t="s">
        <v>495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J124*0.00</f>
        <v>0</v>
      </c>
      <c r="L124" s="5"/>
    </row>
    <row r="125" spans="1:12" customHeight="1" ht="105" outlineLevel="4">
      <c r="A125" s="1"/>
      <c r="B125" s="1">
        <v>819570</v>
      </c>
      <c r="C125" s="1" t="s">
        <v>496</v>
      </c>
      <c r="D125" s="1" t="s">
        <v>497</v>
      </c>
      <c r="E125" s="2" t="s">
        <v>498</v>
      </c>
      <c r="F125" s="2" t="s">
        <v>499</v>
      </c>
      <c r="G125" s="2" t="s">
        <v>55</v>
      </c>
      <c r="H125" s="2">
        <v>0</v>
      </c>
      <c r="I125" s="1">
        <v>0</v>
      </c>
      <c r="J125" s="3" t="s">
        <v>18</v>
      </c>
      <c r="K125" s="2" t="str">
        <f>J125*573.30</f>
        <v>0</v>
      </c>
      <c r="L125" s="5"/>
    </row>
    <row r="126" spans="1:12" customHeight="1" ht="105" outlineLevel="4">
      <c r="A126" s="1"/>
      <c r="B126" s="1">
        <v>819571</v>
      </c>
      <c r="C126" s="1" t="s">
        <v>500</v>
      </c>
      <c r="D126" s="1" t="s">
        <v>501</v>
      </c>
      <c r="E126" s="2" t="s">
        <v>502</v>
      </c>
      <c r="F126" s="2" t="s">
        <v>503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J126*361.76</f>
        <v>0</v>
      </c>
      <c r="L126" s="5"/>
    </row>
    <row r="127" spans="1:12" customHeight="1" ht="105" outlineLevel="4">
      <c r="A127" s="1"/>
      <c r="B127" s="1">
        <v>819572</v>
      </c>
      <c r="C127" s="1" t="s">
        <v>504</v>
      </c>
      <c r="D127" s="1" t="s">
        <v>505</v>
      </c>
      <c r="E127" s="2" t="s">
        <v>506</v>
      </c>
      <c r="F127" s="2" t="s">
        <v>507</v>
      </c>
      <c r="G127" s="2" t="s">
        <v>55</v>
      </c>
      <c r="H127" s="2">
        <v>0</v>
      </c>
      <c r="I127" s="1">
        <v>0</v>
      </c>
      <c r="J127" s="3" t="s">
        <v>18</v>
      </c>
      <c r="K127" s="2" t="str">
        <f>J127*252.84</f>
        <v>0</v>
      </c>
      <c r="L127" s="5"/>
    </row>
    <row r="128" spans="1:12" customHeight="1" ht="105" outlineLevel="4">
      <c r="A128" s="1"/>
      <c r="B128" s="1">
        <v>819573</v>
      </c>
      <c r="C128" s="1" t="s">
        <v>508</v>
      </c>
      <c r="D128" s="1" t="s">
        <v>509</v>
      </c>
      <c r="E128" s="2" t="s">
        <v>510</v>
      </c>
      <c r="F128" s="2" t="s">
        <v>495</v>
      </c>
      <c r="G128" s="2">
        <v>5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819574</v>
      </c>
      <c r="C129" s="1" t="s">
        <v>511</v>
      </c>
      <c r="D129" s="1" t="s">
        <v>512</v>
      </c>
      <c r="E129" s="2" t="s">
        <v>513</v>
      </c>
      <c r="F129" s="2" t="s">
        <v>514</v>
      </c>
      <c r="G129" s="2">
        <v>6</v>
      </c>
      <c r="H129" s="2">
        <v>0</v>
      </c>
      <c r="I129" s="1">
        <v>0</v>
      </c>
      <c r="J129" s="3" t="s">
        <v>18</v>
      </c>
      <c r="K129" s="2" t="str">
        <f>J129*395.43</f>
        <v>0</v>
      </c>
      <c r="L129" s="5"/>
    </row>
    <row r="130" spans="1:12" customHeight="1" ht="105" outlineLevel="4">
      <c r="A130" s="1"/>
      <c r="B130" s="1">
        <v>819575</v>
      </c>
      <c r="C130" s="1" t="s">
        <v>515</v>
      </c>
      <c r="D130" s="1" t="s">
        <v>516</v>
      </c>
      <c r="E130" s="2" t="s">
        <v>517</v>
      </c>
      <c r="F130" s="2" t="s">
        <v>518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J130*445.41</f>
        <v>0</v>
      </c>
      <c r="L130" s="5"/>
    </row>
    <row r="131" spans="1:12" customHeight="1" ht="105" outlineLevel="4">
      <c r="A131" s="1"/>
      <c r="B131" s="1">
        <v>819576</v>
      </c>
      <c r="C131" s="1" t="s">
        <v>519</v>
      </c>
      <c r="D131" s="1" t="s">
        <v>520</v>
      </c>
      <c r="E131" s="2" t="s">
        <v>521</v>
      </c>
      <c r="F131" s="2" t="s">
        <v>495</v>
      </c>
      <c r="G131" s="2">
        <v>4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4">
      <c r="A132" s="1"/>
      <c r="B132" s="1">
        <v>819577</v>
      </c>
      <c r="C132" s="1" t="s">
        <v>522</v>
      </c>
      <c r="D132" s="1" t="s">
        <v>523</v>
      </c>
      <c r="E132" s="2" t="s">
        <v>524</v>
      </c>
      <c r="F132" s="2" t="s">
        <v>495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J132*0.00</f>
        <v>0</v>
      </c>
      <c r="L132" s="5"/>
    </row>
    <row r="133" spans="1:12" customHeight="1" ht="105" outlineLevel="4">
      <c r="A133" s="1"/>
      <c r="B133" s="1">
        <v>819578</v>
      </c>
      <c r="C133" s="1" t="s">
        <v>525</v>
      </c>
      <c r="D133" s="1" t="s">
        <v>526</v>
      </c>
      <c r="E133" s="2" t="s">
        <v>527</v>
      </c>
      <c r="F133" s="2" t="s">
        <v>528</v>
      </c>
      <c r="G133" s="2" t="s">
        <v>84</v>
      </c>
      <c r="H133" s="2">
        <v>0</v>
      </c>
      <c r="I133" s="1">
        <v>0</v>
      </c>
      <c r="J133" s="3" t="s">
        <v>18</v>
      </c>
      <c r="K133" s="2" t="str">
        <f>J133*264.60</f>
        <v>0</v>
      </c>
      <c r="L133" s="5"/>
    </row>
    <row r="134" spans="1:12" customHeight="1" ht="105" outlineLevel="4">
      <c r="A134" s="1"/>
      <c r="B134" s="1">
        <v>819579</v>
      </c>
      <c r="C134" s="1" t="s">
        <v>529</v>
      </c>
      <c r="D134" s="1" t="s">
        <v>530</v>
      </c>
      <c r="E134" s="2" t="s">
        <v>531</v>
      </c>
      <c r="F134" s="2" t="s">
        <v>532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J134*378.59</f>
        <v>0</v>
      </c>
      <c r="L134" s="5"/>
    </row>
    <row r="135" spans="1:12" customHeight="1" ht="105" outlineLevel="4">
      <c r="A135" s="1"/>
      <c r="B135" s="1">
        <v>819580</v>
      </c>
      <c r="C135" s="1" t="s">
        <v>533</v>
      </c>
      <c r="D135" s="1" t="s">
        <v>534</v>
      </c>
      <c r="E135" s="2" t="s">
        <v>535</v>
      </c>
      <c r="F135" s="2" t="s">
        <v>536</v>
      </c>
      <c r="G135" s="2">
        <v>5</v>
      </c>
      <c r="H135" s="2">
        <v>0</v>
      </c>
      <c r="I135" s="1">
        <v>0</v>
      </c>
      <c r="J135" s="3" t="s">
        <v>18</v>
      </c>
      <c r="K135" s="2" t="str">
        <f>J135*355.74</f>
        <v>0</v>
      </c>
      <c r="L135" s="5"/>
    </row>
    <row r="136" spans="1:12" customHeight="1" ht="105" outlineLevel="4">
      <c r="A136" s="1"/>
      <c r="B136" s="1">
        <v>819581</v>
      </c>
      <c r="C136" s="1" t="s">
        <v>537</v>
      </c>
      <c r="D136" s="1" t="s">
        <v>538</v>
      </c>
      <c r="E136" s="2" t="s">
        <v>539</v>
      </c>
      <c r="F136" s="2" t="s">
        <v>540</v>
      </c>
      <c r="G136" s="2" t="s">
        <v>55</v>
      </c>
      <c r="H136" s="2">
        <v>0</v>
      </c>
      <c r="I136" s="1">
        <v>0</v>
      </c>
      <c r="J136" s="3" t="s">
        <v>18</v>
      </c>
      <c r="K136" s="2" t="str">
        <f>J136*399.84</f>
        <v>0</v>
      </c>
      <c r="L136" s="5"/>
    </row>
    <row r="137" spans="1:12" customHeight="1" ht="105" outlineLevel="4">
      <c r="A137" s="1"/>
      <c r="B137" s="1">
        <v>819582</v>
      </c>
      <c r="C137" s="1" t="s">
        <v>541</v>
      </c>
      <c r="D137" s="1" t="s">
        <v>542</v>
      </c>
      <c r="E137" s="2" t="s">
        <v>543</v>
      </c>
      <c r="F137" s="2" t="s">
        <v>544</v>
      </c>
      <c r="G137" s="2">
        <v>1</v>
      </c>
      <c r="H137" s="2">
        <v>0</v>
      </c>
      <c r="I137" s="1">
        <v>0</v>
      </c>
      <c r="J137" s="3" t="s">
        <v>18</v>
      </c>
      <c r="K137" s="2" t="str">
        <f>J137*719.81</f>
        <v>0</v>
      </c>
      <c r="L137" s="5"/>
    </row>
    <row r="138" spans="1:12" customHeight="1" ht="105" outlineLevel="4">
      <c r="A138" s="1"/>
      <c r="B138" s="1">
        <v>819583</v>
      </c>
      <c r="C138" s="1" t="s">
        <v>545</v>
      </c>
      <c r="D138" s="1" t="s">
        <v>546</v>
      </c>
      <c r="E138" s="2" t="s">
        <v>547</v>
      </c>
      <c r="F138" s="2" t="s">
        <v>449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J138*268.59</f>
        <v>0</v>
      </c>
      <c r="L138" s="5"/>
    </row>
    <row r="139" spans="1:12" customHeight="1" ht="105" outlineLevel="4">
      <c r="A139" s="1"/>
      <c r="B139" s="1">
        <v>819584</v>
      </c>
      <c r="C139" s="1" t="s">
        <v>548</v>
      </c>
      <c r="D139" s="1" t="s">
        <v>549</v>
      </c>
      <c r="E139" s="2" t="s">
        <v>550</v>
      </c>
      <c r="F139" s="2" t="s">
        <v>551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J139*289.59</f>
        <v>0</v>
      </c>
      <c r="L139" s="5"/>
    </row>
    <row r="140" spans="1:12" customHeight="1" ht="105" outlineLevel="4">
      <c r="A140" s="1"/>
      <c r="B140" s="1">
        <v>819585</v>
      </c>
      <c r="C140" s="1" t="s">
        <v>552</v>
      </c>
      <c r="D140" s="1" t="s">
        <v>553</v>
      </c>
      <c r="E140" s="2" t="s">
        <v>554</v>
      </c>
      <c r="F140" s="2" t="s">
        <v>555</v>
      </c>
      <c r="G140" s="2" t="s">
        <v>84</v>
      </c>
      <c r="H140" s="2">
        <v>0</v>
      </c>
      <c r="I140" s="1">
        <v>0</v>
      </c>
      <c r="J140" s="3" t="s">
        <v>18</v>
      </c>
      <c r="K140" s="2" t="str">
        <f>J140*489.51</f>
        <v>0</v>
      </c>
      <c r="L140" s="5"/>
    </row>
    <row r="141" spans="1:12" customHeight="1" ht="105" outlineLevel="4">
      <c r="A141" s="1"/>
      <c r="B141" s="1">
        <v>819586</v>
      </c>
      <c r="C141" s="1" t="s">
        <v>556</v>
      </c>
      <c r="D141" s="1" t="s">
        <v>557</v>
      </c>
      <c r="E141" s="2" t="s">
        <v>558</v>
      </c>
      <c r="F141" s="2" t="s">
        <v>559</v>
      </c>
      <c r="G141" s="2" t="s">
        <v>55</v>
      </c>
      <c r="H141" s="2">
        <v>0</v>
      </c>
      <c r="I141" s="1">
        <v>0</v>
      </c>
      <c r="J141" s="3" t="s">
        <v>18</v>
      </c>
      <c r="K141" s="2" t="str">
        <f>J141*699.72</f>
        <v>0</v>
      </c>
      <c r="L141" s="5"/>
    </row>
    <row r="142" spans="1:12" customHeight="1" ht="105" outlineLevel="4">
      <c r="A142" s="1"/>
      <c r="B142" s="1">
        <v>819587</v>
      </c>
      <c r="C142" s="1" t="s">
        <v>560</v>
      </c>
      <c r="D142" s="1" t="s">
        <v>561</v>
      </c>
      <c r="E142" s="2" t="s">
        <v>562</v>
      </c>
      <c r="F142" s="2" t="s">
        <v>563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J142*918.85</f>
        <v>0</v>
      </c>
      <c r="L142" s="5"/>
    </row>
    <row r="143" spans="1:12" customHeight="1" ht="105" outlineLevel="4">
      <c r="A143" s="1"/>
      <c r="B143" s="1">
        <v>819588</v>
      </c>
      <c r="C143" s="1" t="s">
        <v>564</v>
      </c>
      <c r="D143" s="1" t="s">
        <v>565</v>
      </c>
      <c r="E143" s="2" t="s">
        <v>566</v>
      </c>
      <c r="F143" s="2" t="s">
        <v>567</v>
      </c>
      <c r="G143" s="2" t="s">
        <v>55</v>
      </c>
      <c r="H143" s="2">
        <v>0</v>
      </c>
      <c r="I143" s="1">
        <v>0</v>
      </c>
      <c r="J143" s="3" t="s">
        <v>18</v>
      </c>
      <c r="K143" s="2" t="str">
        <f>J143*413.07</f>
        <v>0</v>
      </c>
      <c r="L143" s="5"/>
    </row>
    <row r="144" spans="1:12" customHeight="1" ht="105" outlineLevel="4">
      <c r="A144" s="1"/>
      <c r="B144" s="1">
        <v>819589</v>
      </c>
      <c r="C144" s="1" t="s">
        <v>568</v>
      </c>
      <c r="D144" s="1" t="s">
        <v>569</v>
      </c>
      <c r="E144" s="2" t="s">
        <v>570</v>
      </c>
      <c r="F144" s="2" t="s">
        <v>571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J144*454.07</f>
        <v>0</v>
      </c>
      <c r="L144" s="5"/>
    </row>
    <row r="145" spans="1:12" customHeight="1" ht="105" outlineLevel="4">
      <c r="A145" s="1"/>
      <c r="B145" s="1">
        <v>819590</v>
      </c>
      <c r="C145" s="1" t="s">
        <v>572</v>
      </c>
      <c r="D145" s="1" t="s">
        <v>573</v>
      </c>
      <c r="E145" s="2" t="s">
        <v>574</v>
      </c>
      <c r="F145" s="2" t="s">
        <v>575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J145*489.09</f>
        <v>0</v>
      </c>
      <c r="L145" s="5"/>
    </row>
    <row r="146" spans="1:12" customHeight="1" ht="105" outlineLevel="4">
      <c r="A146" s="1"/>
      <c r="B146" s="1">
        <v>819591</v>
      </c>
      <c r="C146" s="1" t="s">
        <v>576</v>
      </c>
      <c r="D146" s="1" t="s">
        <v>577</v>
      </c>
      <c r="E146" s="2" t="s">
        <v>578</v>
      </c>
      <c r="F146" s="2" t="s">
        <v>579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J146*188.16</f>
        <v>0</v>
      </c>
      <c r="L146" s="5"/>
    </row>
    <row r="147" spans="1:12" customHeight="1" ht="105" outlineLevel="4">
      <c r="A147" s="1"/>
      <c r="B147" s="1">
        <v>819592</v>
      </c>
      <c r="C147" s="1" t="s">
        <v>580</v>
      </c>
      <c r="D147" s="1" t="s">
        <v>581</v>
      </c>
      <c r="E147" s="2" t="s">
        <v>582</v>
      </c>
      <c r="F147" s="2" t="s">
        <v>583</v>
      </c>
      <c r="G147" s="2" t="s">
        <v>55</v>
      </c>
      <c r="H147" s="2">
        <v>0</v>
      </c>
      <c r="I147" s="1">
        <v>0</v>
      </c>
      <c r="J147" s="3" t="s">
        <v>18</v>
      </c>
      <c r="K147" s="2" t="str">
        <f>J147*274.89</f>
        <v>0</v>
      </c>
      <c r="L147" s="5"/>
    </row>
    <row r="148" spans="1:12" customHeight="1" ht="105" outlineLevel="4">
      <c r="A148" s="1"/>
      <c r="B148" s="1">
        <v>819593</v>
      </c>
      <c r="C148" s="1" t="s">
        <v>584</v>
      </c>
      <c r="D148" s="1" t="s">
        <v>585</v>
      </c>
      <c r="E148" s="2" t="s">
        <v>586</v>
      </c>
      <c r="F148" s="2" t="s">
        <v>587</v>
      </c>
      <c r="G148" s="2" t="s">
        <v>55</v>
      </c>
      <c r="H148" s="2">
        <v>0</v>
      </c>
      <c r="I148" s="1">
        <v>0</v>
      </c>
      <c r="J148" s="3" t="s">
        <v>18</v>
      </c>
      <c r="K148" s="2" t="str">
        <f>J148*233.73</f>
        <v>0</v>
      </c>
      <c r="L148" s="5"/>
    </row>
    <row r="149" spans="1:12" customHeight="1" ht="105" outlineLevel="4">
      <c r="A149" s="1"/>
      <c r="B149" s="1">
        <v>819594</v>
      </c>
      <c r="C149" s="1" t="s">
        <v>588</v>
      </c>
      <c r="D149" s="1" t="s">
        <v>589</v>
      </c>
      <c r="E149" s="2" t="s">
        <v>590</v>
      </c>
      <c r="F149" s="2" t="s">
        <v>591</v>
      </c>
      <c r="G149" s="2" t="s">
        <v>55</v>
      </c>
      <c r="H149" s="2">
        <v>0</v>
      </c>
      <c r="I149" s="1">
        <v>0</v>
      </c>
      <c r="J149" s="3" t="s">
        <v>18</v>
      </c>
      <c r="K149" s="2" t="str">
        <f>J149*270.48</f>
        <v>0</v>
      </c>
      <c r="L149" s="5"/>
    </row>
    <row r="150" spans="1:12" customHeight="1" ht="105" outlineLevel="4">
      <c r="A150" s="1"/>
      <c r="B150" s="1">
        <v>819595</v>
      </c>
      <c r="C150" s="1" t="s">
        <v>592</v>
      </c>
      <c r="D150" s="1" t="s">
        <v>593</v>
      </c>
      <c r="E150" s="2" t="s">
        <v>594</v>
      </c>
      <c r="F150" s="2" t="s">
        <v>595</v>
      </c>
      <c r="G150" s="2">
        <v>3</v>
      </c>
      <c r="H150" s="2">
        <v>0</v>
      </c>
      <c r="I150" s="1">
        <v>0</v>
      </c>
      <c r="J150" s="3" t="s">
        <v>18</v>
      </c>
      <c r="K150" s="2" t="str">
        <f>J150*457.17</f>
        <v>0</v>
      </c>
      <c r="L150" s="5"/>
    </row>
    <row r="151" spans="1:12" customHeight="1" ht="105" outlineLevel="4">
      <c r="A151" s="1"/>
      <c r="B151" s="1">
        <v>819596</v>
      </c>
      <c r="C151" s="1" t="s">
        <v>596</v>
      </c>
      <c r="D151" s="1" t="s">
        <v>597</v>
      </c>
      <c r="E151" s="2" t="s">
        <v>598</v>
      </c>
      <c r="F151" s="2" t="s">
        <v>599</v>
      </c>
      <c r="G151" s="2">
        <v>5</v>
      </c>
      <c r="H151" s="2">
        <v>0</v>
      </c>
      <c r="I151" s="1">
        <v>0</v>
      </c>
      <c r="J151" s="3" t="s">
        <v>18</v>
      </c>
      <c r="K151" s="2" t="str">
        <f>J151*408.66</f>
        <v>0</v>
      </c>
      <c r="L151" s="5"/>
    </row>
    <row r="152" spans="1:12" customHeight="1" ht="105" outlineLevel="4">
      <c r="A152" s="1"/>
      <c r="B152" s="1">
        <v>819597</v>
      </c>
      <c r="C152" s="1" t="s">
        <v>600</v>
      </c>
      <c r="D152" s="1" t="s">
        <v>601</v>
      </c>
      <c r="E152" s="2" t="s">
        <v>602</v>
      </c>
      <c r="F152" s="2" t="s">
        <v>603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J152*491.81</f>
        <v>0</v>
      </c>
      <c r="L152" s="5"/>
    </row>
    <row r="153" spans="1:12" customHeight="1" ht="105" outlineLevel="4">
      <c r="A153" s="1"/>
      <c r="B153" s="1">
        <v>819598</v>
      </c>
      <c r="C153" s="1" t="s">
        <v>604</v>
      </c>
      <c r="D153" s="1" t="s">
        <v>605</v>
      </c>
      <c r="E153" s="2" t="s">
        <v>606</v>
      </c>
      <c r="F153" s="2" t="s">
        <v>457</v>
      </c>
      <c r="G153" s="2" t="s">
        <v>55</v>
      </c>
      <c r="H153" s="2">
        <v>0</v>
      </c>
      <c r="I153" s="1">
        <v>0</v>
      </c>
      <c r="J153" s="3" t="s">
        <v>18</v>
      </c>
      <c r="K153" s="2" t="str">
        <f>J153*170.52</f>
        <v>0</v>
      </c>
      <c r="L153" s="5"/>
    </row>
    <row r="154" spans="1:12" customHeight="1" ht="105" outlineLevel="4">
      <c r="A154" s="1"/>
      <c r="B154" s="1">
        <v>819599</v>
      </c>
      <c r="C154" s="1" t="s">
        <v>607</v>
      </c>
      <c r="D154" s="1" t="s">
        <v>608</v>
      </c>
      <c r="E154" s="2" t="s">
        <v>609</v>
      </c>
      <c r="F154" s="2" t="s">
        <v>610</v>
      </c>
      <c r="G154" s="2">
        <v>10</v>
      </c>
      <c r="H154" s="2">
        <v>0</v>
      </c>
      <c r="I154" s="1">
        <v>0</v>
      </c>
      <c r="J154" s="3" t="s">
        <v>18</v>
      </c>
      <c r="K154" s="2" t="str">
        <f>J154*174.93</f>
        <v>0</v>
      </c>
      <c r="L154" s="5"/>
    </row>
    <row r="155" spans="1:12" customHeight="1" ht="105" outlineLevel="4">
      <c r="A155" s="1"/>
      <c r="B155" s="1">
        <v>819600</v>
      </c>
      <c r="C155" s="1" t="s">
        <v>611</v>
      </c>
      <c r="D155" s="1" t="s">
        <v>612</v>
      </c>
      <c r="E155" s="2" t="s">
        <v>613</v>
      </c>
      <c r="F155" s="2" t="s">
        <v>614</v>
      </c>
      <c r="G155" s="2" t="s">
        <v>55</v>
      </c>
      <c r="H155" s="2">
        <v>0</v>
      </c>
      <c r="I155" s="1">
        <v>0</v>
      </c>
      <c r="J155" s="3" t="s">
        <v>18</v>
      </c>
      <c r="K155" s="2" t="str">
        <f>J155*217.56</f>
        <v>0</v>
      </c>
      <c r="L155" s="5"/>
    </row>
    <row r="156" spans="1:12" customHeight="1" ht="105" outlineLevel="4">
      <c r="A156" s="1"/>
      <c r="B156" s="1">
        <v>819601</v>
      </c>
      <c r="C156" s="1" t="s">
        <v>615</v>
      </c>
      <c r="D156" s="1" t="s">
        <v>616</v>
      </c>
      <c r="E156" s="2" t="s">
        <v>617</v>
      </c>
      <c r="F156" s="2" t="s">
        <v>618</v>
      </c>
      <c r="G156" s="2" t="s">
        <v>55</v>
      </c>
      <c r="H156" s="2">
        <v>0</v>
      </c>
      <c r="I156" s="1">
        <v>0</v>
      </c>
      <c r="J156" s="3" t="s">
        <v>18</v>
      </c>
      <c r="K156" s="2" t="str">
        <f>J156*242.55</f>
        <v>0</v>
      </c>
      <c r="L156" s="5"/>
    </row>
    <row r="157" spans="1:12" customHeight="1" ht="105" outlineLevel="4">
      <c r="A157" s="1"/>
      <c r="B157" s="1">
        <v>819602</v>
      </c>
      <c r="C157" s="1" t="s">
        <v>619</v>
      </c>
      <c r="D157" s="1" t="s">
        <v>620</v>
      </c>
      <c r="E157" s="2" t="s">
        <v>621</v>
      </c>
      <c r="F157" s="2" t="s">
        <v>622</v>
      </c>
      <c r="G157" s="2">
        <v>6</v>
      </c>
      <c r="H157" s="2">
        <v>0</v>
      </c>
      <c r="I157" s="1">
        <v>0</v>
      </c>
      <c r="J157" s="3" t="s">
        <v>18</v>
      </c>
      <c r="K157" s="2" t="str">
        <f>J157*433.65</f>
        <v>0</v>
      </c>
      <c r="L157" s="5"/>
    </row>
    <row r="158" spans="1:12" customHeight="1" ht="105" outlineLevel="4">
      <c r="A158" s="1"/>
      <c r="B158" s="1">
        <v>819603</v>
      </c>
      <c r="C158" s="1" t="s">
        <v>623</v>
      </c>
      <c r="D158" s="1" t="s">
        <v>624</v>
      </c>
      <c r="E158" s="2" t="s">
        <v>625</v>
      </c>
      <c r="F158" s="2" t="s">
        <v>626</v>
      </c>
      <c r="G158" s="2">
        <v>7</v>
      </c>
      <c r="H158" s="2">
        <v>0</v>
      </c>
      <c r="I158" s="1">
        <v>0</v>
      </c>
      <c r="J158" s="3" t="s">
        <v>18</v>
      </c>
      <c r="K158" s="2" t="str">
        <f>J158*205.80</f>
        <v>0</v>
      </c>
      <c r="L158" s="5"/>
    </row>
    <row r="159" spans="1:12" customHeight="1" ht="105" outlineLevel="4">
      <c r="A159" s="1"/>
      <c r="B159" s="1">
        <v>819604</v>
      </c>
      <c r="C159" s="1" t="s">
        <v>627</v>
      </c>
      <c r="D159" s="1" t="s">
        <v>628</v>
      </c>
      <c r="E159" s="2" t="s">
        <v>629</v>
      </c>
      <c r="F159" s="2" t="s">
        <v>630</v>
      </c>
      <c r="G159" s="2" t="s">
        <v>55</v>
      </c>
      <c r="H159" s="2">
        <v>0</v>
      </c>
      <c r="I159" s="1">
        <v>0</v>
      </c>
      <c r="J159" s="3" t="s">
        <v>18</v>
      </c>
      <c r="K159" s="2" t="str">
        <f>J159*308.70</f>
        <v>0</v>
      </c>
      <c r="L159" s="5"/>
    </row>
    <row r="160" spans="1:12" customHeight="1" ht="105" outlineLevel="4">
      <c r="A160" s="1"/>
      <c r="B160" s="1">
        <v>819605</v>
      </c>
      <c r="C160" s="1" t="s">
        <v>631</v>
      </c>
      <c r="D160" s="1" t="s">
        <v>632</v>
      </c>
      <c r="E160" s="2" t="s">
        <v>633</v>
      </c>
      <c r="F160" s="2" t="s">
        <v>634</v>
      </c>
      <c r="G160" s="2" t="s">
        <v>55</v>
      </c>
      <c r="H160" s="2">
        <v>0</v>
      </c>
      <c r="I160" s="1">
        <v>0</v>
      </c>
      <c r="J160" s="3" t="s">
        <v>18</v>
      </c>
      <c r="K160" s="2" t="str">
        <f>J160*477.75</f>
        <v>0</v>
      </c>
      <c r="L160" s="5"/>
    </row>
    <row r="161" spans="1:12" customHeight="1" ht="105" outlineLevel="4">
      <c r="A161" s="1"/>
      <c r="B161" s="1">
        <v>819606</v>
      </c>
      <c r="C161" s="1" t="s">
        <v>635</v>
      </c>
      <c r="D161" s="1" t="s">
        <v>636</v>
      </c>
      <c r="E161" s="2" t="s">
        <v>637</v>
      </c>
      <c r="F161" s="2" t="s">
        <v>495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4">
      <c r="A162" s="1"/>
      <c r="B162" s="1">
        <v>819607</v>
      </c>
      <c r="C162" s="1" t="s">
        <v>638</v>
      </c>
      <c r="D162" s="1" t="s">
        <v>639</v>
      </c>
      <c r="E162" s="2" t="s">
        <v>640</v>
      </c>
      <c r="F162" s="2" t="s">
        <v>641</v>
      </c>
      <c r="G162" s="2">
        <v>3</v>
      </c>
      <c r="H162" s="2">
        <v>0</v>
      </c>
      <c r="I162" s="1">
        <v>0</v>
      </c>
      <c r="J162" s="3" t="s">
        <v>18</v>
      </c>
      <c r="K162" s="2" t="str">
        <f>J162*232.26</f>
        <v>0</v>
      </c>
      <c r="L162" s="5"/>
    </row>
    <row r="163" spans="1:12" customHeight="1" ht="105" outlineLevel="4">
      <c r="A163" s="1"/>
      <c r="B163" s="1">
        <v>819608</v>
      </c>
      <c r="C163" s="1" t="s">
        <v>642</v>
      </c>
      <c r="D163" s="1"/>
      <c r="E163" s="2" t="s">
        <v>643</v>
      </c>
      <c r="F163" s="2" t="s">
        <v>644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J163*186.83</f>
        <v>0</v>
      </c>
      <c r="L163" s="5"/>
    </row>
    <row r="164" spans="1:12" customHeight="1" ht="105" outlineLevel="4">
      <c r="A164" s="1"/>
      <c r="B164" s="1">
        <v>819609</v>
      </c>
      <c r="C164" s="1" t="s">
        <v>645</v>
      </c>
      <c r="D164" s="1"/>
      <c r="E164" s="2" t="s">
        <v>646</v>
      </c>
      <c r="F164" s="2" t="s">
        <v>647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J164*320.45</f>
        <v>0</v>
      </c>
      <c r="L164" s="5"/>
    </row>
    <row r="165" spans="1:12" customHeight="1" ht="105" outlineLevel="4">
      <c r="A165" s="1"/>
      <c r="B165" s="1">
        <v>819610</v>
      </c>
      <c r="C165" s="1" t="s">
        <v>648</v>
      </c>
      <c r="D165" s="1" t="s">
        <v>649</v>
      </c>
      <c r="E165" s="2" t="s">
        <v>650</v>
      </c>
      <c r="F165" s="2" t="s">
        <v>567</v>
      </c>
      <c r="G165" s="2">
        <v>8</v>
      </c>
      <c r="H165" s="2">
        <v>0</v>
      </c>
      <c r="I165" s="1">
        <v>0</v>
      </c>
      <c r="J165" s="3" t="s">
        <v>18</v>
      </c>
      <c r="K165" s="2" t="str">
        <f>J165*413.07</f>
        <v>0</v>
      </c>
      <c r="L165" s="5"/>
    </row>
    <row r="166" spans="1:12" customHeight="1" ht="105" outlineLevel="4">
      <c r="A166" s="1"/>
      <c r="B166" s="1">
        <v>819611</v>
      </c>
      <c r="C166" s="1" t="s">
        <v>651</v>
      </c>
      <c r="D166" s="1" t="s">
        <v>652</v>
      </c>
      <c r="E166" s="2" t="s">
        <v>653</v>
      </c>
      <c r="F166" s="2" t="s">
        <v>654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J166*522.41</f>
        <v>0</v>
      </c>
      <c r="L166" s="5"/>
    </row>
    <row r="167" spans="1:12" customHeight="1" ht="105" outlineLevel="4">
      <c r="A167" s="1"/>
      <c r="B167" s="1">
        <v>819612</v>
      </c>
      <c r="C167" s="1" t="s">
        <v>655</v>
      </c>
      <c r="D167" s="1" t="s">
        <v>656</v>
      </c>
      <c r="E167" s="2" t="s">
        <v>657</v>
      </c>
      <c r="F167" s="2" t="s">
        <v>658</v>
      </c>
      <c r="G167" s="2" t="s">
        <v>55</v>
      </c>
      <c r="H167" s="2">
        <v>0</v>
      </c>
      <c r="I167" s="1">
        <v>0</v>
      </c>
      <c r="J167" s="3" t="s">
        <v>18</v>
      </c>
      <c r="K167" s="2" t="str">
        <f>J167*546.84</f>
        <v>0</v>
      </c>
      <c r="L167" s="5"/>
    </row>
    <row r="168" spans="1:12" customHeight="1" ht="105" outlineLevel="4">
      <c r="A168" s="1"/>
      <c r="B168" s="1">
        <v>819613</v>
      </c>
      <c r="C168" s="1" t="s">
        <v>659</v>
      </c>
      <c r="D168" s="1" t="s">
        <v>660</v>
      </c>
      <c r="E168" s="2" t="s">
        <v>661</v>
      </c>
      <c r="F168" s="2" t="s">
        <v>658</v>
      </c>
      <c r="G168" s="2" t="s">
        <v>55</v>
      </c>
      <c r="H168" s="2">
        <v>0</v>
      </c>
      <c r="I168" s="1">
        <v>0</v>
      </c>
      <c r="J168" s="3" t="s">
        <v>18</v>
      </c>
      <c r="K168" s="2" t="str">
        <f>J168*546.84</f>
        <v>0</v>
      </c>
      <c r="L168" s="5"/>
    </row>
    <row r="169" spans="1:12" customHeight="1" ht="105" outlineLevel="4">
      <c r="A169" s="1"/>
      <c r="B169" s="1">
        <v>819614</v>
      </c>
      <c r="C169" s="1" t="s">
        <v>662</v>
      </c>
      <c r="D169" s="1" t="s">
        <v>663</v>
      </c>
      <c r="E169" s="2" t="s">
        <v>664</v>
      </c>
      <c r="F169" s="2" t="s">
        <v>665</v>
      </c>
      <c r="G169" s="2">
        <v>6</v>
      </c>
      <c r="H169" s="2">
        <v>0</v>
      </c>
      <c r="I169" s="1">
        <v>0</v>
      </c>
      <c r="J169" s="3" t="s">
        <v>18</v>
      </c>
      <c r="K169" s="2" t="str">
        <f>J169*540.77</f>
        <v>0</v>
      </c>
      <c r="L169" s="5"/>
    </row>
    <row r="170" spans="1:12" customHeight="1" ht="105" outlineLevel="4">
      <c r="A170" s="1"/>
      <c r="B170" s="1">
        <v>819615</v>
      </c>
      <c r="C170" s="1" t="s">
        <v>666</v>
      </c>
      <c r="D170" s="1" t="s">
        <v>667</v>
      </c>
      <c r="E170" s="2" t="s">
        <v>668</v>
      </c>
      <c r="F170" s="2" t="s">
        <v>669</v>
      </c>
      <c r="G170" s="2">
        <v>6</v>
      </c>
      <c r="H170" s="2">
        <v>0</v>
      </c>
      <c r="I170" s="1">
        <v>0</v>
      </c>
      <c r="J170" s="3" t="s">
        <v>18</v>
      </c>
      <c r="K170" s="2" t="str">
        <f>J170*560.07</f>
        <v>0</v>
      </c>
      <c r="L170" s="5"/>
    </row>
    <row r="171" spans="1:12" customHeight="1" ht="105" outlineLevel="4">
      <c r="A171" s="1"/>
      <c r="B171" s="1">
        <v>823142</v>
      </c>
      <c r="C171" s="1" t="s">
        <v>670</v>
      </c>
      <c r="D171" s="1" t="s">
        <v>671</v>
      </c>
      <c r="E171" s="2" t="s">
        <v>672</v>
      </c>
      <c r="F171" s="2" t="s">
        <v>673</v>
      </c>
      <c r="G171" s="2">
        <v>5</v>
      </c>
      <c r="H171" s="2">
        <v>0</v>
      </c>
      <c r="I171" s="1">
        <v>0</v>
      </c>
      <c r="J171" s="3" t="s">
        <v>18</v>
      </c>
      <c r="K171" s="2" t="str">
        <f>J171*426.30</f>
        <v>0</v>
      </c>
      <c r="L171" s="5"/>
    </row>
    <row r="172" spans="1:12" customHeight="1" ht="105" outlineLevel="4">
      <c r="A172" s="1"/>
      <c r="B172" s="1">
        <v>823143</v>
      </c>
      <c r="C172" s="1" t="s">
        <v>674</v>
      </c>
      <c r="D172" s="1" t="s">
        <v>675</v>
      </c>
      <c r="E172" s="2" t="s">
        <v>676</v>
      </c>
      <c r="F172" s="2" t="s">
        <v>669</v>
      </c>
      <c r="G172" s="2">
        <v>10</v>
      </c>
      <c r="H172" s="2">
        <v>0</v>
      </c>
      <c r="I172" s="1">
        <v>0</v>
      </c>
      <c r="J172" s="3" t="s">
        <v>18</v>
      </c>
      <c r="K172" s="2" t="str">
        <f>J172*560.07</f>
        <v>0</v>
      </c>
      <c r="L172" s="5"/>
    </row>
    <row r="173" spans="1:12" customHeight="1" ht="105" outlineLevel="4">
      <c r="A173" s="1"/>
      <c r="B173" s="1">
        <v>823144</v>
      </c>
      <c r="C173" s="1" t="s">
        <v>677</v>
      </c>
      <c r="D173" s="1" t="s">
        <v>678</v>
      </c>
      <c r="E173" s="2" t="s">
        <v>679</v>
      </c>
      <c r="F173" s="2" t="s">
        <v>680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J173*492.45</f>
        <v>0</v>
      </c>
      <c r="L173" s="5"/>
    </row>
    <row r="174" spans="1:12" customHeight="1" ht="105" outlineLevel="4">
      <c r="A174" s="1"/>
      <c r="B174" s="1">
        <v>823145</v>
      </c>
      <c r="C174" s="1" t="s">
        <v>681</v>
      </c>
      <c r="D174" s="1" t="s">
        <v>682</v>
      </c>
      <c r="E174" s="2" t="s">
        <v>683</v>
      </c>
      <c r="F174" s="2" t="s">
        <v>684</v>
      </c>
      <c r="G174" s="2">
        <v>10</v>
      </c>
      <c r="H174" s="2">
        <v>0</v>
      </c>
      <c r="I174" s="1">
        <v>0</v>
      </c>
      <c r="J174" s="3" t="s">
        <v>18</v>
      </c>
      <c r="K174" s="2" t="str">
        <f>J174*693.84</f>
        <v>0</v>
      </c>
      <c r="L174" s="5"/>
    </row>
    <row r="175" spans="1:12" customHeight="1" ht="105" outlineLevel="4">
      <c r="A175" s="1"/>
      <c r="B175" s="1">
        <v>823970</v>
      </c>
      <c r="C175" s="1" t="s">
        <v>685</v>
      </c>
      <c r="D175" s="1" t="s">
        <v>686</v>
      </c>
      <c r="E175" s="2" t="s">
        <v>687</v>
      </c>
      <c r="F175" s="2" t="s">
        <v>499</v>
      </c>
      <c r="G175" s="2">
        <v>8</v>
      </c>
      <c r="H175" s="2">
        <v>0</v>
      </c>
      <c r="I175" s="1">
        <v>0</v>
      </c>
      <c r="J175" s="3" t="s">
        <v>18</v>
      </c>
      <c r="K175" s="2" t="str">
        <f>J175*573.30</f>
        <v>0</v>
      </c>
      <c r="L175" s="5"/>
    </row>
    <row r="176" spans="1:12" customHeight="1" ht="105" outlineLevel="4">
      <c r="A176" s="1"/>
      <c r="B176" s="1">
        <v>823969</v>
      </c>
      <c r="C176" s="1" t="s">
        <v>688</v>
      </c>
      <c r="D176" s="1" t="s">
        <v>689</v>
      </c>
      <c r="E176" s="2" t="s">
        <v>690</v>
      </c>
      <c r="F176" s="2" t="s">
        <v>691</v>
      </c>
      <c r="G176" s="2" t="s">
        <v>55</v>
      </c>
      <c r="H176" s="2">
        <v>0</v>
      </c>
      <c r="I176" s="1">
        <v>0</v>
      </c>
      <c r="J176" s="3" t="s">
        <v>18</v>
      </c>
      <c r="K176" s="2" t="str">
        <f>J176*380.73</f>
        <v>0</v>
      </c>
      <c r="L176" s="5"/>
    </row>
    <row r="177" spans="1:12" customHeight="1" ht="105" outlineLevel="4">
      <c r="A177" s="1"/>
      <c r="B177" s="1">
        <v>823968</v>
      </c>
      <c r="C177" s="1" t="s">
        <v>692</v>
      </c>
      <c r="D177" s="1" t="s">
        <v>693</v>
      </c>
      <c r="E177" s="2" t="s">
        <v>694</v>
      </c>
      <c r="F177" s="2" t="s">
        <v>695</v>
      </c>
      <c r="G177" s="2" t="s">
        <v>55</v>
      </c>
      <c r="H177" s="2">
        <v>0</v>
      </c>
      <c r="I177" s="1">
        <v>0</v>
      </c>
      <c r="J177" s="3" t="s">
        <v>18</v>
      </c>
      <c r="K177" s="2" t="str">
        <f>J177*386.61</f>
        <v>0</v>
      </c>
      <c r="L177" s="5"/>
    </row>
    <row r="178" spans="1:12" customHeight="1" ht="105" outlineLevel="4">
      <c r="A178" s="1"/>
      <c r="B178" s="1">
        <v>884763</v>
      </c>
      <c r="C178" s="1" t="s">
        <v>696</v>
      </c>
      <c r="D178" s="1" t="s">
        <v>697</v>
      </c>
      <c r="E178" s="2" t="s">
        <v>698</v>
      </c>
      <c r="F178" s="2" t="s">
        <v>699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J178*245.49</f>
        <v>0</v>
      </c>
      <c r="L178" s="5"/>
    </row>
    <row r="179" spans="1:12" outlineLevel="2">
      <c r="A179" s="8" t="s">
        <v>700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883559</v>
      </c>
      <c r="C180" s="1" t="s">
        <v>701</v>
      </c>
      <c r="D180" s="1"/>
      <c r="E180" s="2" t="s">
        <v>679</v>
      </c>
      <c r="F180" s="2" t="s">
        <v>702</v>
      </c>
      <c r="G180" s="2" t="s">
        <v>84</v>
      </c>
      <c r="H180" s="2">
        <v>0</v>
      </c>
      <c r="I180" s="1">
        <v>0</v>
      </c>
      <c r="J180" s="3" t="s">
        <v>18</v>
      </c>
      <c r="K180" s="2" t="str">
        <f>J180*312.93</f>
        <v>0</v>
      </c>
      <c r="L180" s="5"/>
    </row>
    <row r="181" spans="1:12" customHeight="1" ht="105" outlineLevel="4">
      <c r="A181" s="1"/>
      <c r="B181" s="1">
        <v>883557</v>
      </c>
      <c r="C181" s="1" t="s">
        <v>703</v>
      </c>
      <c r="D181" s="1"/>
      <c r="E181" s="2" t="s">
        <v>650</v>
      </c>
      <c r="F181" s="2" t="s">
        <v>704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J181*287.28</f>
        <v>0</v>
      </c>
      <c r="L181" s="5"/>
    </row>
    <row r="182" spans="1:12" customHeight="1" ht="105" outlineLevel="4">
      <c r="A182" s="1"/>
      <c r="B182" s="1">
        <v>883558</v>
      </c>
      <c r="C182" s="1" t="s">
        <v>705</v>
      </c>
      <c r="D182" s="1"/>
      <c r="E182" s="2" t="s">
        <v>672</v>
      </c>
      <c r="F182" s="2" t="s">
        <v>704</v>
      </c>
      <c r="G182" s="2" t="s">
        <v>55</v>
      </c>
      <c r="H182" s="2">
        <v>0</v>
      </c>
      <c r="I182" s="1">
        <v>0</v>
      </c>
      <c r="J182" s="3" t="s">
        <v>18</v>
      </c>
      <c r="K182" s="2" t="str">
        <f>J182*287.28</f>
        <v>0</v>
      </c>
      <c r="L1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4:K104"/>
    <mergeCell ref="A179:K1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2026-06-22T04:17:35+03:00</dcterms:created>
  <dcterms:modified xsi:type="dcterms:W3CDTF">2026-06-22T04:17:35+03:00</dcterms:modified>
  <dc:title>Untitled Spreadsheet</dc:title>
  <dc:description/>
  <dc:subject/>
  <cp:keywords/>
  <cp:category/>
</cp:coreProperties>
</file>