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<sst xmlns="http://schemas.openxmlformats.org/spreadsheetml/2006/main" uniqueCount="475">
  <si>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</si>
  <si>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</si>
  <si>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</si>
  <si>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</si>
  <si>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</si>
  <si>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</si>
  <si>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</si>
  <si>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</si>
  <si>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</si>
  <si>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</si>
  <si>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</si>
  <si>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отопления</t>
  </si>
  <si>
    <t>Резьбовые циркуляционные насосы</t>
  </si>
  <si>
    <t>Циркуляционные насосы для отопления VALTEC</t>
  </si>
  <si>
    <t>VLC-921001</t>
  </si>
  <si>
    <t>VRS.254.13.0</t>
  </si>
  <si>
    <t>Насос цирк. VALTEC RS 25/4-130 с гайками</t>
  </si>
  <si>
    <t>4 069.00 руб.</t>
  </si>
  <si>
    <t>&gt;100</t>
  </si>
  <si>
    <t>шт</t>
  </si>
  <si>
    <t>VLC-921002</t>
  </si>
  <si>
    <t>VRS.254.18.0</t>
  </si>
  <si>
    <t>Насос цирк. VALTEC RS 25/4-180 с гайками</t>
  </si>
  <si>
    <t>VLC-921003</t>
  </si>
  <si>
    <t>VRS.256.13.0</t>
  </si>
  <si>
    <t>Насос цирк. VALTEC RS 25/6-130 с гайками</t>
  </si>
  <si>
    <t>4 311.00 руб.</t>
  </si>
  <si>
    <t>&gt;10</t>
  </si>
  <si>
    <t>VLC-921004</t>
  </si>
  <si>
    <t>VRS.256EA.18.0</t>
  </si>
  <si>
    <t>Энергосберегающий цирк насос VALTEC RS 25/6EA-180 с частотным регулированием с гайками</t>
  </si>
  <si>
    <t>8 117.00 руб.</t>
  </si>
  <si>
    <t>&gt;50</t>
  </si>
  <si>
    <t>VLC-921005</t>
  </si>
  <si>
    <t>VRS.256EA.13.0</t>
  </si>
  <si>
    <t>Энергосберегающий цирк насос VALTEC RS 25/6EA-130 с частотным регулированием с гайками</t>
  </si>
  <si>
    <t>8 452.00 руб.</t>
  </si>
  <si>
    <t>VLC-921006</t>
  </si>
  <si>
    <t>VRS.256.18.0</t>
  </si>
  <si>
    <t>Насос цирк. VALTEC RS 25/6-180 с гайками</t>
  </si>
  <si>
    <t>4 270.00 руб.</t>
  </si>
  <si>
    <t>VLC-921007</t>
  </si>
  <si>
    <t>VRS.258.18.0</t>
  </si>
  <si>
    <t>Насос цирк. VALTEC RS 25/8-180 с гайками</t>
  </si>
  <si>
    <t>8 077.00 руб.</t>
  </si>
  <si>
    <t>VLC-921008</t>
  </si>
  <si>
    <t>VRS.324.18.0</t>
  </si>
  <si>
    <t>Насос цирк. VALTEC RS 32/4-180 с гайками</t>
  </si>
  <si>
    <t>4 301.00 руб.</t>
  </si>
  <si>
    <t>&gt;25</t>
  </si>
  <si>
    <t>VLC-921009</t>
  </si>
  <si>
    <t>VRS.326.18.0</t>
  </si>
  <si>
    <t>Насос цирк. VALTEC RS 32/6-180 с гайками</t>
  </si>
  <si>
    <t>4 498.00 руб.</t>
  </si>
  <si>
    <t>VLC-921010</t>
  </si>
  <si>
    <t>VRS.328.18.0</t>
  </si>
  <si>
    <t>Насос цирк. VALTEC RS 32/8-180 с гайками</t>
  </si>
  <si>
    <t>8 456.00 руб.</t>
  </si>
  <si>
    <t>VLC-921013</t>
  </si>
  <si>
    <t>VRS.129G.15.0</t>
  </si>
  <si>
    <t>Насос повышения давления VALTEC VRS12/9G</t>
  </si>
  <si>
    <t>6 158.00 руб.</t>
  </si>
  <si>
    <t>Циркуляционные насосы для отопления ZEGOR</t>
  </si>
  <si>
    <t>ZGR-001078</t>
  </si>
  <si>
    <t>ZRS25/4GB</t>
  </si>
  <si>
    <t>Насос циркуляционный 25/4 180мм в комплекте с гайками и кабелем (1/8 шт)</t>
  </si>
  <si>
    <t>2 874.32 руб.</t>
  </si>
  <si>
    <t>ZGR-001079</t>
  </si>
  <si>
    <t>ZRS25/6GB</t>
  </si>
  <si>
    <t>Насос циркуляционный 25/6 180мм в комплекте с гайками и кабелем (1/8 шт)</t>
  </si>
  <si>
    <t>3 132.41 руб.</t>
  </si>
  <si>
    <t>ZGR-001081</t>
  </si>
  <si>
    <t>ZRS32/4GB</t>
  </si>
  <si>
    <t>Насос циркуляционный 32/4 180мм в комплекте с гайками и кабелем (1/8 шт)</t>
  </si>
  <si>
    <t>3 113.50 руб.</t>
  </si>
  <si>
    <t>ZGR-001082</t>
  </si>
  <si>
    <t>ZRS32/6GB</t>
  </si>
  <si>
    <t>Насос циркуляционный 32/6 180мм в комплекте с гайками и кабелем (1/8 шт)</t>
  </si>
  <si>
    <t>3 376.41 руб.</t>
  </si>
  <si>
    <t>ZGR-001120</t>
  </si>
  <si>
    <t>ZRS25/4GB-130</t>
  </si>
  <si>
    <t>Насос циркуляционный 25/4 130мм в комплекте с гайками и кабелем (1/8 шт)</t>
  </si>
  <si>
    <t>3 088.04 руб.</t>
  </si>
  <si>
    <t>ZGR-001121</t>
  </si>
  <si>
    <t>ZRS25/6GB-130</t>
  </si>
  <si>
    <t>Насос циркуляционный 25/6 130мм в комплекте с гайками и кабелем (1/8 шт)</t>
  </si>
  <si>
    <t>3 298.93 руб.</t>
  </si>
  <si>
    <t>ZGR-001248</t>
  </si>
  <si>
    <t>ZRS25/4E</t>
  </si>
  <si>
    <t>2 513.45 руб.</t>
  </si>
  <si>
    <t>ZGR-001249</t>
  </si>
  <si>
    <t>ZRS25/6E</t>
  </si>
  <si>
    <t>2 721.38 руб.</t>
  </si>
  <si>
    <t>Профессиональные циркуляционые насосы для отопления ZEGOR PRO</t>
  </si>
  <si>
    <t>ZGR-001111</t>
  </si>
  <si>
    <t>ZRS25/4G-130 Pro</t>
  </si>
  <si>
    <t>Насос циркуляционный бесшумный СЕРИЯ PRO 25/4 130мм с гайками и кабелем. ГАРАНТИЯ 5 ЛЕТ (1/8 шт)</t>
  </si>
  <si>
    <t>4 014.13 руб.</t>
  </si>
  <si>
    <t>ZGR-001112</t>
  </si>
  <si>
    <t>ZRS25/4G Pro</t>
  </si>
  <si>
    <t>Насос циркуляционный бесшумный СЕРИЯ PRO 25/4 180мм с гайками и кабелем. ГАРАНТИЯ 5 ЛЕТ (1/8 шт)</t>
  </si>
  <si>
    <t>4 102.51 руб.</t>
  </si>
  <si>
    <t>ZGR-001113</t>
  </si>
  <si>
    <t>ZRS25/6G-130 Pro</t>
  </si>
  <si>
    <t>Насос циркуляционный бесшумный СЕРИЯ PRO 25/6 130мм с гайками и кабелем. ГАРАНТИЯ 5 ЛЕТ (1/8 шт)</t>
  </si>
  <si>
    <t>4 068.30 руб.</t>
  </si>
  <si>
    <t>ZGR-001114</t>
  </si>
  <si>
    <t>ZRS25/6G Pro</t>
  </si>
  <si>
    <t>Насос циркуляционный бесшумный СЕРИЯ PRO 25/6 180мм с гайками и кабелем. ГАРАНТИЯ 5 ЛЕТ (1/8 шт)</t>
  </si>
  <si>
    <t>4 270.72 руб.</t>
  </si>
  <si>
    <t>ZGR-001194</t>
  </si>
  <si>
    <t>ZRS25/8G-180 Pro</t>
  </si>
  <si>
    <t>Насос циркуляционный бесшумный СЕРИЯ PRO 25/8 180мм с гайками и кабелем. ГАРАНТИЯ 5 ЛЕТ (1/4 шт)</t>
  </si>
  <si>
    <t>7 051.86 руб.</t>
  </si>
  <si>
    <t>ZGR-001195</t>
  </si>
  <si>
    <t>SMAC25/6 Pro</t>
  </si>
  <si>
    <t>(В) Энергосберегающий циркул насос 25/6 180мм ZEGOR СЕРИЯ PRO с частотным регулир,ГАРАНТИЯ 7 ЛЕТ (1/</t>
  </si>
  <si>
    <t>8 586.66 руб.</t>
  </si>
  <si>
    <t>ZGR-001204</t>
  </si>
  <si>
    <t>ZRS20/6G-130 Pro</t>
  </si>
  <si>
    <t>Насос для ГВС СЕРИЯ PRO 20/6 130мм с гайками 3/4 и кабелем. ГАРАНТИЯ 5 ЛЕТ (1/8шт)</t>
  </si>
  <si>
    <t>4 379.06 руб.</t>
  </si>
  <si>
    <t>ZGR-001227</t>
  </si>
  <si>
    <t>ZRS32/8G-180 Pro</t>
  </si>
  <si>
    <t>Насос циркуляционный бесшумный СЕРИЯ PRO 32/8 180мм с гайками и кабелем. ГАРАНТИЯ 5 ЛЕТ (1/4 шт)</t>
  </si>
  <si>
    <t>7 319.29 руб.</t>
  </si>
  <si>
    <t>ZGR-001235</t>
  </si>
  <si>
    <t>ZRS32/4G-180 Pro</t>
  </si>
  <si>
    <t>Насос циркуляционный бесшумный СЕРИЯ PRO 32/4 180мм с гайками и кабелем. ГАРАНТИЯ 5 ЛЕТ (1/8 шт)</t>
  </si>
  <si>
    <t>4 039.41 руб.</t>
  </si>
  <si>
    <t>ZGR-001236</t>
  </si>
  <si>
    <t>ZRS32/6G-180 Pro</t>
  </si>
  <si>
    <t>Насос циркуляционный бесшумный СЕРИЯ PRO 32/6 180мм с гайками и кабелем. ГАРАНТИЯ 5 ЛЕТ (1/8 шт)</t>
  </si>
  <si>
    <t>4 370.50 руб.</t>
  </si>
  <si>
    <t>Циркуляционные насосы для отопления АКВАТЕК</t>
  </si>
  <si>
    <t>WST-100201</t>
  </si>
  <si>
    <t>ACP 25-40</t>
  </si>
  <si>
    <t>Насос циркуляционный Акватек ACP 25-40 (с гайками, без кабеля) (1/8шт)</t>
  </si>
  <si>
    <t>2 399.04 руб.</t>
  </si>
  <si>
    <t>WST-100202</t>
  </si>
  <si>
    <t>ACP 25-60</t>
  </si>
  <si>
    <t>Насос циркуляционный Акватек ACP 25-60 (с гайками, без кабеля) (1/8шт)</t>
  </si>
  <si>
    <t>2 508.71 руб.</t>
  </si>
  <si>
    <t>WST-100203</t>
  </si>
  <si>
    <t>ACP 25-80</t>
  </si>
  <si>
    <t>Насос циркуляционный Акватек ACP 25-80 (с гайками, без кабеля) (1/4шт)</t>
  </si>
  <si>
    <t>4 600.07 руб.</t>
  </si>
  <si>
    <t>WST-100204</t>
  </si>
  <si>
    <t>ACP 32-40</t>
  </si>
  <si>
    <t>Насос циркуляционный Акватек ACP 32-40 (с гайками, без кабеля) (1/8шт)</t>
  </si>
  <si>
    <t>2 594.01 руб.</t>
  </si>
  <si>
    <t>WST-100205</t>
  </si>
  <si>
    <t>ACP 32-60</t>
  </si>
  <si>
    <t>Насос циркуляционный Акватек ACP 32-60 (с гайками, без кабеля) (1/8шт)</t>
  </si>
  <si>
    <t>2 689.96 руб.</t>
  </si>
  <si>
    <t>WST-100206</t>
  </si>
  <si>
    <t>ACP 32-80</t>
  </si>
  <si>
    <t>Насос циркуляционный Акватек ACP 32-80 (с гайками, без кабеля) (1/4шт)</t>
  </si>
  <si>
    <t>4 752.39 руб.</t>
  </si>
  <si>
    <t>Циркуляционные насосы для отопления UNIPUMP CP</t>
  </si>
  <si>
    <t>UNI-101455</t>
  </si>
  <si>
    <t>Насос циркуляц. (отопл.) CP 25-40 130</t>
  </si>
  <si>
    <t>3 330.00 руб.</t>
  </si>
  <si>
    <t>UNI-101456</t>
  </si>
  <si>
    <t>Насос циркуляц. (отопл.) CP 25-60 130</t>
  </si>
  <si>
    <t>3 663.00 руб.</t>
  </si>
  <si>
    <t>UNI-101465</t>
  </si>
  <si>
    <t>Насос циркуляц. (отопл.) CP 25-40 180</t>
  </si>
  <si>
    <t>3 347.00 руб.</t>
  </si>
  <si>
    <t>UNI-101466</t>
  </si>
  <si>
    <t>Насос циркуляц. (отопл.) CP 25-60 180</t>
  </si>
  <si>
    <t>3 746.00 руб.</t>
  </si>
  <si>
    <t>UNI-101467</t>
  </si>
  <si>
    <t>Насос циркуляц. (отопл.) CP 25-80 180</t>
  </si>
  <si>
    <t>7 160.00 руб.</t>
  </si>
  <si>
    <t>UNI-101468</t>
  </si>
  <si>
    <t>Насос циркуляц. (отопл.) CP 32-40 180</t>
  </si>
  <si>
    <t>UNI-101469</t>
  </si>
  <si>
    <t>Насос циркуляц. (отопл.) CP 32-60 180</t>
  </si>
  <si>
    <t>3 996.00 руб.</t>
  </si>
  <si>
    <t>UNI-101470</t>
  </si>
  <si>
    <t>Насос циркуляц. (отопл.) CP 32-80 180</t>
  </si>
  <si>
    <t>7 326.00 руб.</t>
  </si>
  <si>
    <t>Циркуляционные насосы для отопления UNIPUMP UPC</t>
  </si>
  <si>
    <t>UNI-101457</t>
  </si>
  <si>
    <t>Насос циркуляц. (отопл.) UPC 25-40 130</t>
  </si>
  <si>
    <t>5 101.00 руб.</t>
  </si>
  <si>
    <t>UNI-101458</t>
  </si>
  <si>
    <t>Насос циркуляц. (отопл.) UPC 25-60 130</t>
  </si>
  <si>
    <t>5 277.00 руб.</t>
  </si>
  <si>
    <t>UNI-101471</t>
  </si>
  <si>
    <t>Насос циркуляц. (отопл.) UPC 25-40 180</t>
  </si>
  <si>
    <t>5 180.00 руб.</t>
  </si>
  <si>
    <t>UNI-101472</t>
  </si>
  <si>
    <t>Насос циркуляц. (отопл.) UPC 25-60 180</t>
  </si>
  <si>
    <t>5 458.00 руб.</t>
  </si>
  <si>
    <t>UNI-101473</t>
  </si>
  <si>
    <t>Насос циркуляц. (отопл.) UPC 25-80 180</t>
  </si>
  <si>
    <t>9 990.00 руб.</t>
  </si>
  <si>
    <t>UNI-101474</t>
  </si>
  <si>
    <t>Насос циркуляц. (отопл.) UPC 32-120 220 3-х скоростной</t>
  </si>
  <si>
    <t>26 270.00 руб.</t>
  </si>
  <si>
    <t>UNI-101475</t>
  </si>
  <si>
    <t>Насос циркуляц. (отопл.) UPC 32-40 180</t>
  </si>
  <si>
    <t>5 550.00 руб.</t>
  </si>
  <si>
    <t>UNI-101476</t>
  </si>
  <si>
    <t>Насос циркуляц. (отопл.) UPC 32-60 180</t>
  </si>
  <si>
    <t>5 735.00 руб.</t>
  </si>
  <si>
    <t>UNI-101477</t>
  </si>
  <si>
    <t>Насос циркуляц. (отопл.) UPC 32-80 180</t>
  </si>
  <si>
    <t>10 638.00 руб.</t>
  </si>
  <si>
    <t>UNI-101478</t>
  </si>
  <si>
    <t>Насос циркуляционный (отопление) UPC3 25-160 230</t>
  </si>
  <si>
    <t>41 463.00 руб.</t>
  </si>
  <si>
    <t>UNI-101479</t>
  </si>
  <si>
    <t>Насос циркуляционный (отопление) UPC3 25-200 230</t>
  </si>
  <si>
    <t>46 506.00 руб.</t>
  </si>
  <si>
    <t>Фланцевые циркуляционные насосы</t>
  </si>
  <si>
    <t>Фланцевые циркуляционные насосы для отопления ZEGOR</t>
  </si>
  <si>
    <t>ZGR-001237</t>
  </si>
  <si>
    <t>ZRS40/8F-220 Pro</t>
  </si>
  <si>
    <t>Насос фланцевый циркуляционный СЕРИЯ PRO 40/8 220мм с кабелем (248Вт, 8м, 9,6м3) (1/4 шт)</t>
  </si>
  <si>
    <t>6 499.32 руб.</t>
  </si>
  <si>
    <t>ZGR-001238</t>
  </si>
  <si>
    <t>ZRS40/12F-220-0.55kw Pro</t>
  </si>
  <si>
    <t>Насос фланцевый циркуляционный СЕРИЯ PRO 40/12 220мм с кабелем (550Вт, 12м, 10,2м3) (1шт)</t>
  </si>
  <si>
    <t>12 802.30 руб.</t>
  </si>
  <si>
    <t>ZGR-001239</t>
  </si>
  <si>
    <t>ZRS40/16F-250-0.75kw Pro</t>
  </si>
  <si>
    <t>Насос фланцевый циркуляционный СЕРИЯ PRO 40/16 250мм с кабелем (750Вт, 16м, 14,9м3) (1шт)</t>
  </si>
  <si>
    <t>19 062.52 руб.</t>
  </si>
  <si>
    <t>ZGR-001240</t>
  </si>
  <si>
    <t>ZRS50/12F-280-0.75kw Pro</t>
  </si>
  <si>
    <t>Насос фланцевый циркуляционный СЕРИЯ PRO 50/12 280мм с кабелем (750Вт, 12м, 19,8м3) (1шт)</t>
  </si>
  <si>
    <t>22 045.07 руб.</t>
  </si>
  <si>
    <t>ZGR-001241</t>
  </si>
  <si>
    <t>ZRS50/16F-280-1.1kw Pro</t>
  </si>
  <si>
    <t>Насос фланцевый циркуляционный СЕРИЯ PRO 50/16 280мм с кабелем (1100Вт, 16м, 22,8м3) (1шт)</t>
  </si>
  <si>
    <t>25 335.42 руб.</t>
  </si>
  <si>
    <t>ZGR-001242</t>
  </si>
  <si>
    <t>ZRS65/12F-300-1.5kw Pro</t>
  </si>
  <si>
    <t>Насос фланцевый циркуляционный СЕРИЯ PRO 65/12 300мм с кабелем (1500Вт, 12м, 31,8м3) (1шт)</t>
  </si>
  <si>
    <t>28 113.81 руб.</t>
  </si>
  <si>
    <t>ZGR-001268</t>
  </si>
  <si>
    <t>ZRS50/16D Pro</t>
  </si>
  <si>
    <t>Насос фланцевый циркуляционный СЕРИЯ PRO с кабелем ЕВРОСТАНДАРТ (1100Вт, 16м, 22м3, 280мм) (1шт)</t>
  </si>
  <si>
    <t>30 044.07 руб.</t>
  </si>
  <si>
    <t>ZGR-001269</t>
  </si>
  <si>
    <t>ZRS65/12D Pro</t>
  </si>
  <si>
    <t>Насос фланцевый циркуляционный СЕРИЯ PRO с кабелем ЕВРОСТАНДАРТ (1500Вт, 12м, 38м3, 300мм) (1шт)</t>
  </si>
  <si>
    <t>33 383.95 руб.</t>
  </si>
  <si>
    <t>Фланцевые циркуляционные насосы для отопления UNIPUMP</t>
  </si>
  <si>
    <t>UNI-101494</t>
  </si>
  <si>
    <t>Насос циркуляц. (отопл.) PF 40-130 250  3-х скоростной</t>
  </si>
  <si>
    <t>37 893.00 руб.</t>
  </si>
  <si>
    <t>UNI-101495</t>
  </si>
  <si>
    <t>Насос циркуляц. (отопл.) PF 40-180 250  3-х скоростной</t>
  </si>
  <si>
    <t>37 437.00 руб.</t>
  </si>
  <si>
    <t>UNI-101496</t>
  </si>
  <si>
    <t>Насос циркуляц. (отопл.) PF 40-90 250  3-х скоростной</t>
  </si>
  <si>
    <t>35 403.00 руб.</t>
  </si>
  <si>
    <t>UNI-101497</t>
  </si>
  <si>
    <t>Насос циркуляц. (отопл.) PF 50-130 280  3-х скоростной</t>
  </si>
  <si>
    <t>40 695.00 руб.</t>
  </si>
  <si>
    <t>UNI-101498</t>
  </si>
  <si>
    <t>Насос циркуляц. (отопл.) PF 50-180 280  3-х скоростной</t>
  </si>
  <si>
    <t>42 313.00 руб.</t>
  </si>
  <si>
    <t>UNI-101499</t>
  </si>
  <si>
    <t>Насос циркуляц. (отопл.) PF 50-90 280  3-х скоростной</t>
  </si>
  <si>
    <t>34 428.00 руб.</t>
  </si>
  <si>
    <t>UNI-101500</t>
  </si>
  <si>
    <t>Насос циркуляц. (отопл.) PF3 40-130 250  3-х скоростной</t>
  </si>
  <si>
    <t>36 255.00 руб.</t>
  </si>
  <si>
    <t>UNI-101501</t>
  </si>
  <si>
    <t>Насос циркуляц. (отопл.) PF3 40-180 250  3-х скоростной</t>
  </si>
  <si>
    <t>37 247.00 руб.</t>
  </si>
  <si>
    <t>UNI-101502</t>
  </si>
  <si>
    <t>Насос циркуляц. (отопл.) PF3 40-90 250  3-х скоростной</t>
  </si>
  <si>
    <t>35 272.00 руб.</t>
  </si>
  <si>
    <t>UNI-101503</t>
  </si>
  <si>
    <t>Насос циркуляц. (отопл.) PF3 50-130 280  3-х скоростной</t>
  </si>
  <si>
    <t>40 579.00 руб.</t>
  </si>
  <si>
    <t>UNI-101504</t>
  </si>
  <si>
    <t>Насос циркуляц. (отопл.) PF3 50-180 280  3-х скоростной</t>
  </si>
  <si>
    <t>40 843.00 руб.</t>
  </si>
  <si>
    <t>UNI-101505</t>
  </si>
  <si>
    <t>Насос циркуляц. (отопл.) PF3 50-90 280  3-х скоростной</t>
  </si>
  <si>
    <t>34 264.00 руб.</t>
  </si>
  <si>
    <t>UNI-101506</t>
  </si>
  <si>
    <t>Насос циркуляц. (отопл.) PF3 65-130 340  3-х скоростной</t>
  </si>
  <si>
    <t>43 428.00 руб.</t>
  </si>
  <si>
    <t>UNI-101507</t>
  </si>
  <si>
    <t>Насос циркуляц. (отопл.) PFE 50-120 280</t>
  </si>
  <si>
    <t>56 808.00 руб.</t>
  </si>
  <si>
    <t>UNI-101508</t>
  </si>
  <si>
    <t>Насос циркуляц. (отопл.) PFE 50-150 280</t>
  </si>
  <si>
    <t>UNI-101509</t>
  </si>
  <si>
    <t>Насос циркуляц. (отопл.) PFE 50-80 240</t>
  </si>
  <si>
    <t>59 011.00 руб.</t>
  </si>
  <si>
    <t>UNI-101510</t>
  </si>
  <si>
    <t>Насос циркуляц. (отопл.) PFE 65-100 340</t>
  </si>
  <si>
    <t>57 143.00 руб.</t>
  </si>
  <si>
    <t>UNI-101511</t>
  </si>
  <si>
    <t>Насос циркуляц. (отопл.) PFE 65-120 340</t>
  </si>
  <si>
    <t>62 595.00 руб.</t>
  </si>
  <si>
    <t>UNI-101512</t>
  </si>
  <si>
    <t>Насос циркуляц. (отопл.) PFE 65-80 340</t>
  </si>
  <si>
    <t>UNI-101513</t>
  </si>
  <si>
    <t>Насос циркуляц. (отопл.) UPF 32-120 220 3-х скоростной</t>
  </si>
  <si>
    <t>23 125.00 руб.</t>
  </si>
  <si>
    <t>UNI-101514</t>
  </si>
  <si>
    <t>Насос циркуляц. (отопл.) UPF 50-200 280</t>
  </si>
  <si>
    <t>49 719.00 руб.</t>
  </si>
  <si>
    <t>UNI-101515</t>
  </si>
  <si>
    <t>Насос циркуляц. (отопл.) UPF 65-100 300</t>
  </si>
  <si>
    <t>35 243.00 руб.</t>
  </si>
  <si>
    <t>UNI-101516</t>
  </si>
  <si>
    <t>Насос циркуляц. (отопл.) UPF 65-120 300</t>
  </si>
  <si>
    <t>48 563.00 руб.</t>
  </si>
  <si>
    <t>UNI-101517</t>
  </si>
  <si>
    <t>Насос циркуляц. (отопл.) UPF 65-80 280</t>
  </si>
  <si>
    <t>27 530.00 руб.</t>
  </si>
  <si>
    <t>UNI-101518</t>
  </si>
  <si>
    <t>Насос циркуляц. (отопл.) UPF3 65-100 300</t>
  </si>
  <si>
    <t>40 550.00 руб.</t>
  </si>
  <si>
    <t>UNI-101519</t>
  </si>
  <si>
    <t>Насос циркуляц. (отопл.) UPF3 65-80 280</t>
  </si>
  <si>
    <t>39 516.00 руб.</t>
  </si>
  <si>
    <t>UNI-101520</t>
  </si>
  <si>
    <t>Насос циркуляц. (отопл.) UPFE 40-100</t>
  </si>
  <si>
    <t>36 075.00 руб.</t>
  </si>
  <si>
    <t>UNI-101521</t>
  </si>
  <si>
    <t>Насос циркуляц. (отопл.) UPFE 40-60</t>
  </si>
  <si>
    <t>32 375.00 руб.</t>
  </si>
  <si>
    <t>UNI-101522</t>
  </si>
  <si>
    <t>Насос циркуляц. (отопл.) UPFE 40-80</t>
  </si>
  <si>
    <t>34 780.00 руб.</t>
  </si>
  <si>
    <t>UNI-101523</t>
  </si>
  <si>
    <t>Насос циркуляционный (отопление) UPF 32-90 220</t>
  </si>
  <si>
    <t>18 500.00 руб.</t>
  </si>
  <si>
    <t>UNI-101524</t>
  </si>
  <si>
    <t>Насос циркуляционный (отопление) UPF 40-45  230</t>
  </si>
  <si>
    <t>21 275.00 руб.</t>
  </si>
  <si>
    <t>UNI-101525</t>
  </si>
  <si>
    <t>Насос циркуляционный (отопление) UPF3 65-50 280</t>
  </si>
  <si>
    <t>38 295.00 руб.</t>
  </si>
  <si>
    <t>Фланцевые циркуляционные насосы для отопления UNIPUMP с сухим ротором</t>
  </si>
  <si>
    <t>UNI-101527</t>
  </si>
  <si>
    <t>Циркуляционный насос SVH 32-18-1,1/2</t>
  </si>
  <si>
    <t>30 665.00 руб.</t>
  </si>
  <si>
    <t>UNI-101528</t>
  </si>
  <si>
    <t>Циркуляционный насос SVH 32-21-1,5/2</t>
  </si>
  <si>
    <t>36 323.00 руб.</t>
  </si>
  <si>
    <t>UNI-101529</t>
  </si>
  <si>
    <t>Циркуляционный насос SVH 32-26-2,2/2</t>
  </si>
  <si>
    <t>33 370.00 руб.</t>
  </si>
  <si>
    <t>UNI-101530</t>
  </si>
  <si>
    <t>Циркуляционный насос SVH 40-16-1,1/2</t>
  </si>
  <si>
    <t>27 952.00 руб.</t>
  </si>
  <si>
    <t>UNI-101531</t>
  </si>
  <si>
    <t>Циркуляционный насос SVH 40-20-2,2/2</t>
  </si>
  <si>
    <t>35 212.00 руб.</t>
  </si>
  <si>
    <t>UNI-101532</t>
  </si>
  <si>
    <t>Циркуляционный насос SVH 40-21-1,5/2</t>
  </si>
  <si>
    <t>31 562.00 руб.</t>
  </si>
  <si>
    <t>UNI-101533</t>
  </si>
  <si>
    <t>Циркуляционный насос SVH 50-12-1,1/2</t>
  </si>
  <si>
    <t>32 613.00 руб.</t>
  </si>
  <si>
    <t>UNI-101534</t>
  </si>
  <si>
    <t>Циркуляционный насос SVH 50-15-1,5/2</t>
  </si>
  <si>
    <t>36 219.00 руб.</t>
  </si>
  <si>
    <t>UNI-101535</t>
  </si>
  <si>
    <t>Циркуляционный насос SVH 50-18-2,2/2</t>
  </si>
  <si>
    <t>38 361.00 руб.</t>
  </si>
  <si>
    <t>UNI-101536</t>
  </si>
  <si>
    <t>Циркуляционный насос SVH 65-15-2,2/2</t>
  </si>
  <si>
    <t>39 301.00 руб.</t>
  </si>
  <si>
    <t>UNI-101537</t>
  </si>
  <si>
    <t>Циркуляционный насос SVH 65-20-3/2</t>
  </si>
  <si>
    <t>46 171.00 руб.</t>
  </si>
  <si>
    <t>UNI-101538</t>
  </si>
  <si>
    <t>Циркуляционный насос SVH 65-22-4/2</t>
  </si>
  <si>
    <t>52 686.00 руб.</t>
  </si>
  <si>
    <t>UNI-101539</t>
  </si>
  <si>
    <t>Циркуляционный насос SVH 80-13-3/2</t>
  </si>
  <si>
    <t>49 149.00 руб.</t>
  </si>
  <si>
    <t>UNI-101540</t>
  </si>
  <si>
    <t>Циркуляционный насос SVH 80-18-4/2</t>
  </si>
  <si>
    <t>55 603.00 руб.</t>
  </si>
  <si>
    <t>UNI-101541</t>
  </si>
  <si>
    <t>Циркуляционный насос SVH 80-23-5,5/2</t>
  </si>
  <si>
    <t>70 307.00 руб.</t>
  </si>
  <si>
    <t>Энергосберегающие циркуляционные насосы</t>
  </si>
  <si>
    <t>Энергосберегающие циркуляционные насосы для отопления VIEIR</t>
  </si>
  <si>
    <t>NAS-210012</t>
  </si>
  <si>
    <t>VR25/4-180E</t>
  </si>
  <si>
    <t>Энергосберегающий циркуляционный насос с частотным регулированием "VIEIR" (8шт)</t>
  </si>
  <si>
    <t>7 666.46 руб.</t>
  </si>
  <si>
    <t>NAS-210013</t>
  </si>
  <si>
    <t>VR25/6-180E</t>
  </si>
  <si>
    <t>7 663.36 руб.</t>
  </si>
  <si>
    <t>NAS-210014</t>
  </si>
  <si>
    <t>VR32/6-180E</t>
  </si>
  <si>
    <t>8 828.00 руб.</t>
  </si>
  <si>
    <t>VER-001580</t>
  </si>
  <si>
    <t>VE20-6-130</t>
  </si>
  <si>
    <t>Насос циркуляционный с частотным регулированием для систем отопления 1" (8/1шт)</t>
  </si>
  <si>
    <t>9 430.51 руб.</t>
  </si>
  <si>
    <t>VER-001581</t>
  </si>
  <si>
    <t>VE25-6-130</t>
  </si>
  <si>
    <t>Насос циркуляционный с частотным регулированием для систем отопления 1 1/2" (8/1шт)</t>
  </si>
  <si>
    <t>9 776.80 руб.</t>
  </si>
  <si>
    <t>VER-001582</t>
  </si>
  <si>
    <t>VE25-4-180</t>
  </si>
  <si>
    <t>9 958.48 руб.</t>
  </si>
  <si>
    <t>VER-001583</t>
  </si>
  <si>
    <t>VE25-6-180</t>
  </si>
  <si>
    <t>Энергосберегающие циркуляционные насосы для отопления TEBO</t>
  </si>
  <si>
    <t>ALT-110765</t>
  </si>
  <si>
    <t>Энергосберегающий циркуляционный насос модель TEBO-E 25/4-130 (без гаек) (1/8)</t>
  </si>
  <si>
    <t>8 621.29 руб.</t>
  </si>
  <si>
    <t>ALT-110766</t>
  </si>
  <si>
    <t>Энергосберегающий циркуляционный насос модель TEBO-E 25/6-130 (без гаек) (1/8)</t>
  </si>
  <si>
    <t>8 890.80 руб.</t>
  </si>
  <si>
    <t>ALT-110767</t>
  </si>
  <si>
    <t>Энергосберегающий циркуляционный насос модель TEBO-E 25/4-180 (1/8)</t>
  </si>
  <si>
    <t>8 801.13 руб.</t>
  </si>
  <si>
    <t>ALT-110768</t>
  </si>
  <si>
    <t>Энергосберегающий циркуляционный насос модель TEBO-E 25/6-180 (1/8)</t>
  </si>
  <si>
    <t>9 160.07 руб.</t>
  </si>
  <si>
    <t>ALT-110769</t>
  </si>
  <si>
    <t>Энергосберегающий циркуляционный насос модель TEBO-E 25/8-180 (1/8)</t>
  </si>
  <si>
    <t>13 650.69 руб.</t>
  </si>
  <si>
    <t>ALT-110770</t>
  </si>
  <si>
    <t>Энергосберегающий циркуляционный насос модель TEBO-E 32/4-180 (1/8)</t>
  </si>
  <si>
    <t>ALT-110771</t>
  </si>
  <si>
    <t>Энергосберегающий циркуляционный насос модель TEBO-E 32/6-180 (1/8)</t>
  </si>
  <si>
    <t>9 519.51 руб.</t>
  </si>
  <si>
    <t>ALT-110772</t>
  </si>
  <si>
    <t>Энергосберегающий циркуляционный насос модель TEBO-E 32/8-180 (1/8)</t>
  </si>
  <si>
    <t>14 638.58 руб.</t>
  </si>
  <si>
    <t>Энергосберегающие циркуляционные насосы для отопления ZEGOR</t>
  </si>
  <si>
    <t>ZGR-001344</t>
  </si>
  <si>
    <t>SMAC25/6S Pro</t>
  </si>
  <si>
    <t>Насос циркуляционный с частотным регулированием ZEGOR (1/4шт)</t>
  </si>
  <si>
    <t>12 322.54 руб.</t>
  </si>
  <si>
    <t>ZGR-001345</t>
  </si>
  <si>
    <t>SMAC25/8S Pro</t>
  </si>
  <si>
    <t>13 150.90 руб.</t>
  </si>
  <si>
    <t>ZGR-001346</t>
  </si>
  <si>
    <t>SMAC32/6S Pro</t>
  </si>
  <si>
    <t>12 945.37 руб.</t>
  </si>
  <si>
    <t>Энергосберегающие циркуляционные насосы для отопления UNIPUMP</t>
  </si>
  <si>
    <t>UNI-101485</t>
  </si>
  <si>
    <t>Насос циркуляц. (отопл.) LPA 20-40</t>
  </si>
  <si>
    <t>8 914.00 руб.</t>
  </si>
  <si>
    <t>UNI-101486</t>
  </si>
  <si>
    <t>Насос циркуляц. (отопл.) LPA 20-60</t>
  </si>
  <si>
    <t>UNI-101487</t>
  </si>
  <si>
    <t>Насос циркуляц. (отопл.) LPA 25-40</t>
  </si>
  <si>
    <t>8 939.00 руб.</t>
  </si>
  <si>
    <t>UNI-101488</t>
  </si>
  <si>
    <t>Насос циркуляц. (отопл.) LPA 25-60</t>
  </si>
  <si>
    <t>9 805.00 руб.</t>
  </si>
  <si>
    <t>UNI-101489</t>
  </si>
  <si>
    <t>Насос циркуляц. (отопл.) LPA 25-80</t>
  </si>
  <si>
    <t>20 350.00 руб.</t>
  </si>
  <si>
    <t>UNI-101490</t>
  </si>
  <si>
    <t>Насос циркуляц. (отопл.) LPA 32-40</t>
  </si>
  <si>
    <t>8 676.00 руб.</t>
  </si>
  <si>
    <t>UNI-101491</t>
  </si>
  <si>
    <t>Насос циркуляц. (отопл.) LPA 32-60</t>
  </si>
  <si>
    <t>9 207.00 руб.</t>
  </si>
  <si>
    <t>UNI-101492</t>
  </si>
  <si>
    <t>Насос циркуляц. (отопл.) LPA 32-80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</si>
</sst>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31_86a6_11e9_8101_003048fd731b_695c4511_11fe_11ef_a5b8_047c1617b1431.jpeg"/><Relationship Id="rId2" Type="http://schemas.openxmlformats.org/officeDocument/2006/relationships/image" Target="../media/77fc5a33_86a6_11e9_8101_003048fd731b_695c4515_11fe_11ef_a5b8_047c1617b1432.jpeg"/><Relationship Id="rId3" Type="http://schemas.openxmlformats.org/officeDocument/2006/relationships/image" Target="../media/77fc5a35_86a6_11e9_8101_003048fd731b_695c4519_11fe_11ef_a5b8_047c1617b1433.jpeg"/><Relationship Id="rId4" Type="http://schemas.openxmlformats.org/officeDocument/2006/relationships/image" Target="../media/77fc5a37_86a6_11e9_8101_003048fd731b_695c4525_11fe_11ef_a5b8_047c1617b1434.jpeg"/><Relationship Id="rId5" Type="http://schemas.openxmlformats.org/officeDocument/2006/relationships/image" Target="../media/77fc5a39_86a6_11e9_8101_003048fd731b_695c4521_11fe_11ef_a5b8_047c1617b1435.jpeg"/><Relationship Id="rId6" Type="http://schemas.openxmlformats.org/officeDocument/2006/relationships/image" Target="../media/77fc5a3b_86a6_11e9_8101_003048fd731b_695c451d_11fe_11ef_a5b8_047c1617b1436.jpeg"/><Relationship Id="rId7" Type="http://schemas.openxmlformats.org/officeDocument/2006/relationships/image" Target="../media/77fc5a3d_86a6_11e9_8101_003048fd731b_695c4529_11fe_11ef_a5b8_047c1617b1437.jpeg"/><Relationship Id="rId8" Type="http://schemas.openxmlformats.org/officeDocument/2006/relationships/image" Target="../media/77fc5a3f_86a6_11e9_8101_003048fd731b_695c452d_11fe_11ef_a5b8_047c1617b1438.jpeg"/><Relationship Id="rId9" Type="http://schemas.openxmlformats.org/officeDocument/2006/relationships/image" Target="../media/77fc5a41_86a6_11e9_8101_003048fd731b_695c4531_11fe_11ef_a5b8_047c1617b1439.jpeg"/><Relationship Id="rId10" Type="http://schemas.openxmlformats.org/officeDocument/2006/relationships/image" Target="../media/77fc5a43_86a6_11e9_8101_003048fd731b_695c4535_11fe_11ef_a5b8_047c1617b14310.jpeg"/><Relationship Id="rId11" Type="http://schemas.openxmlformats.org/officeDocument/2006/relationships/image" Target="../media/77fc5a4a_86a6_11e9_8101_003048fd731b_695c450d_11fe_11ef_a5b8_047c1617b14311.jpeg"/><Relationship Id="rId12" Type="http://schemas.openxmlformats.org/officeDocument/2006/relationships/image" Target="../media/a05f35d4_ce20_11eb_82ca_003048fd731b_a15553cc_602e_11ec_a20b_00259070b48712.jpeg"/><Relationship Id="rId13" Type="http://schemas.openxmlformats.org/officeDocument/2006/relationships/image" Target="../media/a05f35d6_ce20_11eb_82ca_003048fd731b_a15553cd_602e_11ec_a20b_00259070b48713.jpeg"/><Relationship Id="rId14" Type="http://schemas.openxmlformats.org/officeDocument/2006/relationships/image" Target="../media/a05f35da_ce20_11eb_82ca_003048fd731b_a15553cf_602e_11ec_a20b_00259070b48714.jpeg"/><Relationship Id="rId15" Type="http://schemas.openxmlformats.org/officeDocument/2006/relationships/image" Target="../media/a05f35dc_ce20_11eb_82ca_003048fd731b_a15553d0_602e_11ec_a20b_00259070b48715.jpeg"/><Relationship Id="rId16" Type="http://schemas.openxmlformats.org/officeDocument/2006/relationships/image" Target="../media/6563d0cb_1094_11ec_8327_003048fd731b_a15553d6_602e_11ec_a20b_00259070b48716.jpeg"/><Relationship Id="rId17" Type="http://schemas.openxmlformats.org/officeDocument/2006/relationships/image" Target="../media/6563d0cd_1094_11ec_8327_003048fd731b_a15553d7_602e_11ec_a20b_00259070b48717.jpeg"/><Relationship Id="rId18" Type="http://schemas.openxmlformats.org/officeDocument/2006/relationships/image" Target="../media/e7a442e6_c2d4_11ee_a54c_047c1617b143_14e1e0df_f93d_11ef_a6ea_047c1617b14318.jpeg"/><Relationship Id="rId19" Type="http://schemas.openxmlformats.org/officeDocument/2006/relationships/image" Target="../media/e7a442e8_c2d4_11ee_a54c_047c1617b143_14e1e0e0_f93d_11ef_a6ea_047c1617b14319.jpeg"/><Relationship Id="rId20" Type="http://schemas.openxmlformats.org/officeDocument/2006/relationships/image" Target="../media/c83f9ca6_f027_11eb_82fb_003048fd731b_62fcddff_11fe_11ef_a5b8_047c1617b14320.jpeg"/><Relationship Id="rId21" Type="http://schemas.openxmlformats.org/officeDocument/2006/relationships/image" Target="../media/c83f9ca8_f027_11eb_82fb_003048fd731b_62fcddfd_11fe_11ef_a5b8_047c1617b14321.jpeg"/><Relationship Id="rId22" Type="http://schemas.openxmlformats.org/officeDocument/2006/relationships/image" Target="../media/c83f9caa_f027_11eb_82fb_003048fd731b_62fcde03_11fe_11ef_a5b8_047c1617b14322.jpeg"/><Relationship Id="rId23" Type="http://schemas.openxmlformats.org/officeDocument/2006/relationships/image" Target="../media/c83f9cac_f027_11eb_82fb_003048fd731b_62fcde01_11fe_11ef_a5b8_047c1617b14323.jpeg"/><Relationship Id="rId24" Type="http://schemas.openxmlformats.org/officeDocument/2006/relationships/image" Target="../media/61991c19_230d_11ed_a307_00259070b487_62fcde05_11fe_11ef_a5b8_047c1617b14324.jpeg"/><Relationship Id="rId25" Type="http://schemas.openxmlformats.org/officeDocument/2006/relationships/image" Target="../media/61991c1b_230d_11ed_a307_00259070b487_62fcddf9_11fe_11ef_a5b8_047c1617b14325.jpeg"/><Relationship Id="rId26" Type="http://schemas.openxmlformats.org/officeDocument/2006/relationships/image" Target="../media/4c4fcfe5_66a3_11ed_a377_047c1617b143_62fcddfb_11fe_11ef_a5b8_047c1617b14326.jpeg"/><Relationship Id="rId27" Type="http://schemas.openxmlformats.org/officeDocument/2006/relationships/image" Target="../media/0d5e411a_d31e_11ed_a411_047c1617b143_62fcde0b_11fe_11ef_a5b8_047c1617b14327.jpeg"/><Relationship Id="rId28" Type="http://schemas.openxmlformats.org/officeDocument/2006/relationships/image" Target="../media/ab08e9a3_3fea_11ee_a4a3_047c1617b143_62fcde07_11fe_11ef_a5b8_047c1617b14328.jpeg"/><Relationship Id="rId29" Type="http://schemas.openxmlformats.org/officeDocument/2006/relationships/image" Target="../media/ab08e9a5_3fea_11ee_a4a3_047c1617b143_62fcde09_11fe_11ef_a5b8_047c1617b14329.jpeg"/><Relationship Id="rId30" Type="http://schemas.openxmlformats.org/officeDocument/2006/relationships/image" Target="../media/56fd1bfc_a454_11f0_a7d7_047c1617b143_8f4edd81_b6fe_11f0_a7ef_047c1617b14330.jpeg"/><Relationship Id="rId31" Type="http://schemas.openxmlformats.org/officeDocument/2006/relationships/image" Target="../media/56fd1bfe_a454_11f0_a7d7_047c1617b143_cc52da12_c375_11f0_a800_047c1617b14331.jpeg"/><Relationship Id="rId32" Type="http://schemas.openxmlformats.org/officeDocument/2006/relationships/image" Target="../media/56fd1c00_a454_11f0_a7d7_047c1617b143_8f4edd86_b6fe_11f0_a7ef_047c1617b14332.jpeg"/><Relationship Id="rId33" Type="http://schemas.openxmlformats.org/officeDocument/2006/relationships/image" Target="../media/56fd1c02_a454_11f0_a7d7_047c1617b143_8f4edd89_b6fe_11f0_a7ef_047c1617b14333.jpeg"/><Relationship Id="rId34" Type="http://schemas.openxmlformats.org/officeDocument/2006/relationships/image" Target="../media/56fd1c04_a454_11f0_a7d7_047c1617b143_8f4edd8c_b6fe_11f0_a7ef_047c1617b14334.jpeg"/><Relationship Id="rId35" Type="http://schemas.openxmlformats.org/officeDocument/2006/relationships/image" Target="../media/56fd1c06_a454_11f0_a7d7_047c1617b143_8f4edd8f_b6fe_11f0_a7ef_047c1617b14335.jpeg"/><Relationship Id="rId36" Type="http://schemas.openxmlformats.org/officeDocument/2006/relationships/image" Target="../media/ab08e9a7_3fea_11ee_a4a3_047c1617b143_62fcde13_11fe_11ef_a5b8_047c1617b14336.png"/><Relationship Id="rId37" Type="http://schemas.openxmlformats.org/officeDocument/2006/relationships/image" Target="../media/ab08e9a9_3fea_11ee_a4a3_047c1617b143_62fcde0d_11fe_11ef_a5b8_047c1617b14337.png"/><Relationship Id="rId38" Type="http://schemas.openxmlformats.org/officeDocument/2006/relationships/image" Target="../media/ab08e9ab_3fea_11ee_a4a3_047c1617b143_62fcde10_11fe_11ef_a5b8_047c1617b14338.png"/><Relationship Id="rId39" Type="http://schemas.openxmlformats.org/officeDocument/2006/relationships/image" Target="../media/ab08e9ad_3fea_11ee_a4a3_047c1617b143_62fcde16_11fe_11ef_a5b8_047c1617b14339.png"/><Relationship Id="rId40" Type="http://schemas.openxmlformats.org/officeDocument/2006/relationships/image" Target="../media/ab08e9af_3fea_11ee_a4a3_047c1617b143_62fcde19_11fe_11ef_a5b8_047c1617b14340.png"/><Relationship Id="rId41" Type="http://schemas.openxmlformats.org/officeDocument/2006/relationships/image" Target="../media/ea21c120_400c_11ee_a4a3_047c1617b143_695c44ea_11fe_11ef_a5b8_047c1617b14341.png"/><Relationship Id="rId42" Type="http://schemas.openxmlformats.org/officeDocument/2006/relationships/image" Target="../media/fa4c10ec_469b_11ef_a5fc_047c1617b143_0a6f3a09_310d_11f1_a89b_047c1617b14342.jpeg"/><Relationship Id="rId43" Type="http://schemas.openxmlformats.org/officeDocument/2006/relationships/image" Target="../media/fa4c10ee_469b_11ef_a5fc_047c1617b143_0a6f3a0b_310d_11f1_a89b_047c1617b14343.jpeg"/><Relationship Id="rId44" Type="http://schemas.openxmlformats.org/officeDocument/2006/relationships/image" Target="../media/f093110e_0c72_11ec_8321_003048fd731b_695c4544_11fe_11ef_a5b8_047c1617b14344.jpeg"/><Relationship Id="rId45" Type="http://schemas.openxmlformats.org/officeDocument/2006/relationships/image" Target="../media/f0931110_0c72_11ec_8321_003048fd731b_695c4548_11fe_11ef_a5b8_047c1617b14345.jpeg"/><Relationship Id="rId46" Type="http://schemas.openxmlformats.org/officeDocument/2006/relationships/image" Target="../media/f0931112_0c72_11ec_8321_003048fd731b_695c454c_11fe_11ef_a5b8_047c1617b14346.jpeg"/><Relationship Id="rId47" Type="http://schemas.openxmlformats.org/officeDocument/2006/relationships/image" Target="../media/28a1d0da_7e77_11f0_a7a6_047c1617b143_a24fffbb_96ed_11f0_a7c5_047c1617b14347.jpeg"/><Relationship Id="rId48" Type="http://schemas.openxmlformats.org/officeDocument/2006/relationships/image" Target="../media/28a1d0dc_7e77_11f0_a7a6_047c1617b143_d79fde81_96ec_11f0_a7c5_047c1617b14348.jpeg"/><Relationship Id="rId49" Type="http://schemas.openxmlformats.org/officeDocument/2006/relationships/image" Target="../media/28a1d0de_7e77_11f0_a7a6_047c1617b143_a24fffb7_96ed_11f0_a7c5_047c1617b14349.jpeg"/><Relationship Id="rId50" Type="http://schemas.openxmlformats.org/officeDocument/2006/relationships/image" Target="../media/28a1d0e0_7e77_11f0_a7a6_047c1617b143_a24fffb9_96ed_11f0_a7c5_047c1617b14350.jpeg"/><Relationship Id="rId51" Type="http://schemas.openxmlformats.org/officeDocument/2006/relationships/image" Target="../media/21a39b91_019d_11ef_a5a2_047c1617b143_ae66e5fa_3fbb_11ef_a5f3_047c1617b14351.jpeg"/><Relationship Id="rId52" Type="http://schemas.openxmlformats.org/officeDocument/2006/relationships/image" Target="../media/21a39b93_019d_11ef_a5a2_047c1617b143_ae66e5fb_3fbb_11ef_a5f3_047c1617b14352.jpeg"/><Relationship Id="rId53" Type="http://schemas.openxmlformats.org/officeDocument/2006/relationships/image" Target="../media/21a39b95_019d_11ef_a5a2_047c1617b143_ae66e5fc_3fbb_11ef_a5f3_047c1617b14353.jpeg"/><Relationship Id="rId54" Type="http://schemas.openxmlformats.org/officeDocument/2006/relationships/image" Target="../media/21a39b97_019d_11ef_a5a2_047c1617b143_ae66e5fd_3fbb_11ef_a5f3_047c1617b14354.jpeg"/><Relationship Id="rId55" Type="http://schemas.openxmlformats.org/officeDocument/2006/relationships/image" Target="../media/21a39b99_019d_11ef_a5a2_047c1617b143_ae66e5fe_3fbb_11ef_a5f3_047c1617b14355.jpeg"/><Relationship Id="rId56" Type="http://schemas.openxmlformats.org/officeDocument/2006/relationships/image" Target="../media/21a39b9b_019d_11ef_a5a2_047c1617b143_ae66e5ff_3fbb_11ef_a5f3_047c1617b14356.jpeg"/><Relationship Id="rId57" Type="http://schemas.openxmlformats.org/officeDocument/2006/relationships/image" Target="../media/21a39b9d_019d_11ef_a5a2_047c1617b143_ae66e600_3fbb_11ef_a5f3_047c1617b14357.jpeg"/><Relationship Id="rId58" Type="http://schemas.openxmlformats.org/officeDocument/2006/relationships/image" Target="../media/21a39b9f_019d_11ef_a5a2_047c1617b143_ae66e601_3fbb_11ef_a5f3_047c1617b14358.jpeg"/><Relationship Id="rId59" Type="http://schemas.openxmlformats.org/officeDocument/2006/relationships/image" Target="../media/8718c7ee_43e5_11f1_a8b5_047c1617b143_83c15b5b_714a_11f1_a8f1_047c1617b14359.jpeg"/><Relationship Id="rId60" Type="http://schemas.openxmlformats.org/officeDocument/2006/relationships/image" Target="../media/8718c7f0_43e5_11f1_a8b5_047c1617b143_83c15b5c_714a_11f1_a8f1_047c1617b14360.jpeg"/><Relationship Id="rId61" Type="http://schemas.openxmlformats.org/officeDocument/2006/relationships/image" Target="../media/8718c7f2_43e5_11f1_a8b5_047c1617b143_83c15b5d_714a_11f1_a8f1_047c1617b1436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36" name="Image_67" descr="Image_6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37" name="Image_68" descr="Image_6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38" name="Image_69" descr="Image_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39" name="Image_70" descr="Image_7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40" name="Image_71" descr="Image_7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41" name="Image_72" descr="Image_7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42" name="Image_73" descr="Image_7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43" name="Image_74" descr="Image_7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44" name="Image_126" descr="Image_12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45" name="Image_127" descr="Image_12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46" name="Image_128" descr="Image_12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47" name="Image_129" descr="Image_12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48" name="Image_130" descr="Image_13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49" name="Image_131" descr="Image_1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50" name="Image_132" descr="Image_13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51" name="Image_134" descr="Image_13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52" name="Image_135" descr="Image_13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53" name="Image_136" descr="Image_13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54" name="Image_137" descr="Image_13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55" name="Image_138" descr="Image_13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56" name="Image_139" descr="Image_13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57" name="Image_140" descr="Image_14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58" name="Image_141" descr="Image_14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59" name="Image_143" descr="Image_14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60" name="Image_144" descr="Image_14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61" name="Image_145" descr="Image_14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822224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 t="s">
        <v>18</v>
      </c>
      <c r="I6" s="1">
        <v>0</v>
      </c>
      <c r="J6" s="3" t="s">
        <v>19</v>
      </c>
      <c r="K6" s="2" t="str">
        <f>J6*4069.00</f>
        <v>0</v>
      </c>
      <c r="L6" s="5"/>
    </row>
    <row r="7" spans="1:12" customHeight="1" ht="105" outlineLevel="5">
      <c r="A7" s="1"/>
      <c r="B7" s="1">
        <v>822225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10</v>
      </c>
      <c r="H7" s="2" t="s">
        <v>18</v>
      </c>
      <c r="I7" s="1">
        <v>0</v>
      </c>
      <c r="J7" s="3" t="s">
        <v>19</v>
      </c>
      <c r="K7" s="2" t="str">
        <f>J7*4069.00</f>
        <v>0</v>
      </c>
      <c r="L7" s="5"/>
    </row>
    <row r="8" spans="1:12" customHeight="1" ht="105" outlineLevel="5">
      <c r="A8" s="1"/>
      <c r="B8" s="1">
        <v>822226</v>
      </c>
      <c r="C8" s="1" t="s">
        <v>23</v>
      </c>
      <c r="D8" s="1" t="s">
        <v>24</v>
      </c>
      <c r="E8" s="2" t="s">
        <v>25</v>
      </c>
      <c r="F8" s="2" t="s">
        <v>26</v>
      </c>
      <c r="G8" s="2" t="s">
        <v>27</v>
      </c>
      <c r="H8" s="2" t="s">
        <v>18</v>
      </c>
      <c r="I8" s="1">
        <v>0</v>
      </c>
      <c r="J8" s="3" t="s">
        <v>19</v>
      </c>
      <c r="K8" s="2" t="str">
        <f>J8*4311.00</f>
        <v>0</v>
      </c>
      <c r="L8" s="5"/>
    </row>
    <row r="9" spans="1:12" customHeight="1" ht="105" outlineLevel="5">
      <c r="A9" s="1"/>
      <c r="B9" s="1">
        <v>822227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0</v>
      </c>
      <c r="H9" s="2" t="s">
        <v>32</v>
      </c>
      <c r="I9" s="1">
        <v>0</v>
      </c>
      <c r="J9" s="3" t="s">
        <v>19</v>
      </c>
      <c r="K9" s="2" t="str">
        <f>J9*8117.00</f>
        <v>0</v>
      </c>
      <c r="L9" s="5"/>
    </row>
    <row r="10" spans="1:12" customHeight="1" ht="105" outlineLevel="5">
      <c r="A10" s="1"/>
      <c r="B10" s="1">
        <v>822228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0</v>
      </c>
      <c r="H10" s="2" t="s">
        <v>32</v>
      </c>
      <c r="I10" s="1">
        <v>0</v>
      </c>
      <c r="J10" s="3" t="s">
        <v>19</v>
      </c>
      <c r="K10" s="2" t="str">
        <f>J10*8452.00</f>
        <v>0</v>
      </c>
      <c r="L10" s="5"/>
    </row>
    <row r="11" spans="1:12" customHeight="1" ht="105" outlineLevel="5">
      <c r="A11" s="1"/>
      <c r="B11" s="1">
        <v>822229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27</v>
      </c>
      <c r="H11" s="2" t="s">
        <v>18</v>
      </c>
      <c r="I11" s="1">
        <v>0</v>
      </c>
      <c r="J11" s="3" t="s">
        <v>19</v>
      </c>
      <c r="K11" s="2" t="str">
        <f>J11*4270.00</f>
        <v>0</v>
      </c>
      <c r="L11" s="5"/>
    </row>
    <row r="12" spans="1:12" customHeight="1" ht="105" outlineLevel="5">
      <c r="A12" s="1"/>
      <c r="B12" s="1">
        <v>822230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6</v>
      </c>
      <c r="H12" s="2" t="s">
        <v>18</v>
      </c>
      <c r="I12" s="1">
        <v>0</v>
      </c>
      <c r="J12" s="3" t="s">
        <v>19</v>
      </c>
      <c r="K12" s="2" t="str">
        <f>J12*8077.00</f>
        <v>0</v>
      </c>
      <c r="L12" s="5"/>
    </row>
    <row r="13" spans="1:12" customHeight="1" ht="105" outlineLevel="5">
      <c r="A13" s="1"/>
      <c r="B13" s="1">
        <v>822231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0</v>
      </c>
      <c r="H13" s="2" t="s">
        <v>49</v>
      </c>
      <c r="I13" s="1">
        <v>0</v>
      </c>
      <c r="J13" s="3" t="s">
        <v>19</v>
      </c>
      <c r="K13" s="2" t="str">
        <f>J13*4301.00</f>
        <v>0</v>
      </c>
      <c r="L13" s="5"/>
    </row>
    <row r="14" spans="1:12" customHeight="1" ht="105" outlineLevel="5">
      <c r="A14" s="1"/>
      <c r="B14" s="1">
        <v>822232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 t="s">
        <v>32</v>
      </c>
      <c r="I14" s="1">
        <v>0</v>
      </c>
      <c r="J14" s="3" t="s">
        <v>19</v>
      </c>
      <c r="K14" s="2" t="str">
        <f>J14*4498.00</f>
        <v>0</v>
      </c>
      <c r="L14" s="5"/>
    </row>
    <row r="15" spans="1:12" customHeight="1" ht="105" outlineLevel="5">
      <c r="A15" s="1"/>
      <c r="B15" s="1">
        <v>822233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4</v>
      </c>
      <c r="H15" s="2" t="s">
        <v>18</v>
      </c>
      <c r="I15" s="1">
        <v>0</v>
      </c>
      <c r="J15" s="3" t="s">
        <v>19</v>
      </c>
      <c r="K15" s="2" t="str">
        <f>J15*8456.00</f>
        <v>0</v>
      </c>
      <c r="L15" s="5"/>
    </row>
    <row r="16" spans="1:12" customHeight="1" ht="105" outlineLevel="5">
      <c r="A16" s="1"/>
      <c r="B16" s="1">
        <v>822236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3</v>
      </c>
      <c r="H16" s="2" t="s">
        <v>32</v>
      </c>
      <c r="I16" s="1">
        <v>0</v>
      </c>
      <c r="J16" s="3" t="s">
        <v>19</v>
      </c>
      <c r="K16" s="2" t="str">
        <f>J16*6158.00</f>
        <v>0</v>
      </c>
      <c r="L16" s="5"/>
    </row>
    <row r="17" spans="1:12" outlineLevel="3">
      <c r="A17" s="9" t="s">
        <v>62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customHeight="1" ht="105" outlineLevel="5">
      <c r="A18" s="1"/>
      <c r="B18" s="1">
        <v>834464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2</v>
      </c>
      <c r="H18" s="2">
        <v>0</v>
      </c>
      <c r="I18" s="1">
        <v>0</v>
      </c>
      <c r="J18" s="3" t="s">
        <v>19</v>
      </c>
      <c r="K18" s="2" t="str">
        <f>J18*2874.32</f>
        <v>0</v>
      </c>
      <c r="L18" s="5"/>
    </row>
    <row r="19" spans="1:12" customHeight="1" ht="105" outlineLevel="5">
      <c r="A19" s="1"/>
      <c r="B19" s="1">
        <v>834465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6</v>
      </c>
      <c r="H19" s="2">
        <v>0</v>
      </c>
      <c r="I19" s="1">
        <v>0</v>
      </c>
      <c r="J19" s="3" t="s">
        <v>19</v>
      </c>
      <c r="K19" s="2" t="str">
        <f>J19*3132.41</f>
        <v>0</v>
      </c>
      <c r="L19" s="5"/>
    </row>
    <row r="20" spans="1:12" customHeight="1" ht="105" outlineLevel="5">
      <c r="A20" s="1"/>
      <c r="B20" s="1">
        <v>834467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3</v>
      </c>
      <c r="H20" s="2">
        <v>0</v>
      </c>
      <c r="I20" s="1">
        <v>0</v>
      </c>
      <c r="J20" s="3" t="s">
        <v>19</v>
      </c>
      <c r="K20" s="2" t="str">
        <f>J20*3113.50</f>
        <v>0</v>
      </c>
      <c r="L20" s="5"/>
    </row>
    <row r="21" spans="1:12" customHeight="1" ht="105" outlineLevel="5">
      <c r="A21" s="1"/>
      <c r="B21" s="1">
        <v>834468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1</v>
      </c>
      <c r="H21" s="2">
        <v>0</v>
      </c>
      <c r="I21" s="1">
        <v>0</v>
      </c>
      <c r="J21" s="3" t="s">
        <v>19</v>
      </c>
      <c r="K21" s="2" t="str">
        <f>J21*3376.41</f>
        <v>0</v>
      </c>
      <c r="L21" s="5"/>
    </row>
    <row r="22" spans="1:12" customHeight="1" ht="105" outlineLevel="5">
      <c r="A22" s="1"/>
      <c r="B22" s="1">
        <v>835196</v>
      </c>
      <c r="C22" s="1" t="s">
        <v>79</v>
      </c>
      <c r="D22" s="1" t="s">
        <v>80</v>
      </c>
      <c r="E22" s="2" t="s">
        <v>81</v>
      </c>
      <c r="F22" s="2" t="s">
        <v>82</v>
      </c>
      <c r="G22" s="2">
        <v>7</v>
      </c>
      <c r="H22" s="2">
        <v>0</v>
      </c>
      <c r="I22" s="1">
        <v>0</v>
      </c>
      <c r="J22" s="3" t="s">
        <v>19</v>
      </c>
      <c r="K22" s="2" t="str">
        <f>J22*3088.04</f>
        <v>0</v>
      </c>
      <c r="L22" s="5"/>
    </row>
    <row r="23" spans="1:12" customHeight="1" ht="105" outlineLevel="5">
      <c r="A23" s="1"/>
      <c r="B23" s="1">
        <v>835197</v>
      </c>
      <c r="C23" s="1" t="s">
        <v>83</v>
      </c>
      <c r="D23" s="1" t="s">
        <v>84</v>
      </c>
      <c r="E23" s="2" t="s">
        <v>85</v>
      </c>
      <c r="F23" s="2" t="s">
        <v>86</v>
      </c>
      <c r="G23" s="2">
        <v>2</v>
      </c>
      <c r="H23" s="2">
        <v>0</v>
      </c>
      <c r="I23" s="1">
        <v>0</v>
      </c>
      <c r="J23" s="3" t="s">
        <v>19</v>
      </c>
      <c r="K23" s="2" t="str">
        <f>J23*3298.93</f>
        <v>0</v>
      </c>
      <c r="L23" s="5"/>
    </row>
    <row r="24" spans="1:12" customHeight="1" ht="105" outlineLevel="5">
      <c r="A24" s="1"/>
      <c r="B24" s="1">
        <v>885524</v>
      </c>
      <c r="C24" s="1" t="s">
        <v>87</v>
      </c>
      <c r="D24" s="1" t="s">
        <v>88</v>
      </c>
      <c r="E24" s="2" t="s">
        <v>65</v>
      </c>
      <c r="F24" s="2" t="s">
        <v>89</v>
      </c>
      <c r="G24" s="2" t="s">
        <v>27</v>
      </c>
      <c r="H24" s="2">
        <v>0</v>
      </c>
      <c r="I24" s="1">
        <v>0</v>
      </c>
      <c r="J24" s="3" t="s">
        <v>19</v>
      </c>
      <c r="K24" s="2" t="str">
        <f>J24*2513.45</f>
        <v>0</v>
      </c>
      <c r="L24" s="5"/>
    </row>
    <row r="25" spans="1:12" customHeight="1" ht="105" outlineLevel="5">
      <c r="A25" s="1"/>
      <c r="B25" s="1">
        <v>885525</v>
      </c>
      <c r="C25" s="1" t="s">
        <v>90</v>
      </c>
      <c r="D25" s="1" t="s">
        <v>91</v>
      </c>
      <c r="E25" s="2" t="s">
        <v>69</v>
      </c>
      <c r="F25" s="2" t="s">
        <v>92</v>
      </c>
      <c r="G25" s="2">
        <v>4</v>
      </c>
      <c r="H25" s="2">
        <v>0</v>
      </c>
      <c r="I25" s="1">
        <v>0</v>
      </c>
      <c r="J25" s="3" t="s">
        <v>19</v>
      </c>
      <c r="K25" s="2" t="str">
        <f>J25*2721.38</f>
        <v>0</v>
      </c>
      <c r="L25" s="5"/>
    </row>
    <row r="26" spans="1:12" outlineLevel="3">
      <c r="A26" s="9" t="s">
        <v>93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834505</v>
      </c>
      <c r="C27" s="1" t="s">
        <v>94</v>
      </c>
      <c r="D27" s="1" t="s">
        <v>95</v>
      </c>
      <c r="E27" s="2" t="s">
        <v>96</v>
      </c>
      <c r="F27" s="2" t="s">
        <v>97</v>
      </c>
      <c r="G27" s="2">
        <v>10</v>
      </c>
      <c r="H27" s="2">
        <v>0</v>
      </c>
      <c r="I27" s="1">
        <v>0</v>
      </c>
      <c r="J27" s="3" t="s">
        <v>19</v>
      </c>
      <c r="K27" s="2" t="str">
        <f>J27*4014.13</f>
        <v>0</v>
      </c>
      <c r="L27" s="5"/>
    </row>
    <row r="28" spans="1:12" customHeight="1" ht="105" outlineLevel="5">
      <c r="A28" s="1"/>
      <c r="B28" s="1">
        <v>834506</v>
      </c>
      <c r="C28" s="1" t="s">
        <v>98</v>
      </c>
      <c r="D28" s="1" t="s">
        <v>99</v>
      </c>
      <c r="E28" s="2" t="s">
        <v>100</v>
      </c>
      <c r="F28" s="2" t="s">
        <v>101</v>
      </c>
      <c r="G28" s="2">
        <v>8</v>
      </c>
      <c r="H28" s="2">
        <v>0</v>
      </c>
      <c r="I28" s="1">
        <v>0</v>
      </c>
      <c r="J28" s="3" t="s">
        <v>19</v>
      </c>
      <c r="K28" s="2" t="str">
        <f>J28*4102.51</f>
        <v>0</v>
      </c>
      <c r="L28" s="5"/>
    </row>
    <row r="29" spans="1:12" customHeight="1" ht="105" outlineLevel="5">
      <c r="A29" s="1"/>
      <c r="B29" s="1">
        <v>834507</v>
      </c>
      <c r="C29" s="1" t="s">
        <v>102</v>
      </c>
      <c r="D29" s="1" t="s">
        <v>103</v>
      </c>
      <c r="E29" s="2" t="s">
        <v>104</v>
      </c>
      <c r="F29" s="2" t="s">
        <v>105</v>
      </c>
      <c r="G29" s="2">
        <v>6</v>
      </c>
      <c r="H29" s="2">
        <v>0</v>
      </c>
      <c r="I29" s="1">
        <v>0</v>
      </c>
      <c r="J29" s="3" t="s">
        <v>19</v>
      </c>
      <c r="K29" s="2" t="str">
        <f>J29*4068.30</f>
        <v>0</v>
      </c>
      <c r="L29" s="5"/>
    </row>
    <row r="30" spans="1:12" customHeight="1" ht="105" outlineLevel="5">
      <c r="A30" s="1"/>
      <c r="B30" s="1">
        <v>834508</v>
      </c>
      <c r="C30" s="1" t="s">
        <v>106</v>
      </c>
      <c r="D30" s="1" t="s">
        <v>107</v>
      </c>
      <c r="E30" s="2" t="s">
        <v>108</v>
      </c>
      <c r="F30" s="2" t="s">
        <v>109</v>
      </c>
      <c r="G30" s="2">
        <v>2</v>
      </c>
      <c r="H30" s="2">
        <v>0</v>
      </c>
      <c r="I30" s="1">
        <v>0</v>
      </c>
      <c r="J30" s="3" t="s">
        <v>19</v>
      </c>
      <c r="K30" s="2" t="str">
        <f>J30*4270.72</f>
        <v>0</v>
      </c>
      <c r="L30" s="5"/>
    </row>
    <row r="31" spans="1:12" customHeight="1" ht="105" outlineLevel="5">
      <c r="A31" s="1"/>
      <c r="B31" s="1">
        <v>869370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1</v>
      </c>
      <c r="H31" s="2">
        <v>0</v>
      </c>
      <c r="I31" s="1">
        <v>0</v>
      </c>
      <c r="J31" s="3" t="s">
        <v>19</v>
      </c>
      <c r="K31" s="2" t="str">
        <f>J31*7051.86</f>
        <v>0</v>
      </c>
      <c r="L31" s="5"/>
    </row>
    <row r="32" spans="1:12" customHeight="1" ht="105" outlineLevel="5">
      <c r="A32" s="1"/>
      <c r="B32" s="1">
        <v>869371</v>
      </c>
      <c r="C32" s="1" t="s">
        <v>114</v>
      </c>
      <c r="D32" s="1" t="s">
        <v>115</v>
      </c>
      <c r="E32" s="2" t="s">
        <v>116</v>
      </c>
      <c r="F32" s="2" t="s">
        <v>117</v>
      </c>
      <c r="G32" s="2">
        <v>-1</v>
      </c>
      <c r="H32" s="2">
        <v>0</v>
      </c>
      <c r="I32" s="1">
        <v>0</v>
      </c>
      <c r="J32" s="3" t="s">
        <v>19</v>
      </c>
      <c r="K32" s="2" t="str">
        <f>J32*8586.66</f>
        <v>0</v>
      </c>
      <c r="L32" s="5"/>
    </row>
    <row r="33" spans="1:12" customHeight="1" ht="105" outlineLevel="5">
      <c r="A33" s="1"/>
      <c r="B33" s="1">
        <v>871588</v>
      </c>
      <c r="C33" s="1" t="s">
        <v>118</v>
      </c>
      <c r="D33" s="1" t="s">
        <v>119</v>
      </c>
      <c r="E33" s="2" t="s">
        <v>120</v>
      </c>
      <c r="F33" s="2" t="s">
        <v>121</v>
      </c>
      <c r="G33" s="2">
        <v>9</v>
      </c>
      <c r="H33" s="2">
        <v>0</v>
      </c>
      <c r="I33" s="1">
        <v>0</v>
      </c>
      <c r="J33" s="3" t="s">
        <v>19</v>
      </c>
      <c r="K33" s="2" t="str">
        <f>J33*4379.06</f>
        <v>0</v>
      </c>
      <c r="L33" s="5"/>
    </row>
    <row r="34" spans="1:12" customHeight="1" ht="105" outlineLevel="5">
      <c r="A34" s="1"/>
      <c r="B34" s="1">
        <v>877762</v>
      </c>
      <c r="C34" s="1" t="s">
        <v>122</v>
      </c>
      <c r="D34" s="1" t="s">
        <v>123</v>
      </c>
      <c r="E34" s="2" t="s">
        <v>124</v>
      </c>
      <c r="F34" s="2" t="s">
        <v>125</v>
      </c>
      <c r="G34" s="2">
        <v>5</v>
      </c>
      <c r="H34" s="2">
        <v>0</v>
      </c>
      <c r="I34" s="1">
        <v>0</v>
      </c>
      <c r="J34" s="3" t="s">
        <v>19</v>
      </c>
      <c r="K34" s="2" t="str">
        <f>J34*7319.29</f>
        <v>0</v>
      </c>
      <c r="L34" s="5"/>
    </row>
    <row r="35" spans="1:12" customHeight="1" ht="105" outlineLevel="5">
      <c r="A35" s="1"/>
      <c r="B35" s="1">
        <v>879335</v>
      </c>
      <c r="C35" s="1" t="s">
        <v>126</v>
      </c>
      <c r="D35" s="1" t="s">
        <v>127</v>
      </c>
      <c r="E35" s="2" t="s">
        <v>128</v>
      </c>
      <c r="F35" s="2" t="s">
        <v>129</v>
      </c>
      <c r="G35" s="2">
        <v>6</v>
      </c>
      <c r="H35" s="2">
        <v>0</v>
      </c>
      <c r="I35" s="1">
        <v>0</v>
      </c>
      <c r="J35" s="3" t="s">
        <v>19</v>
      </c>
      <c r="K35" s="2" t="str">
        <f>J35*4039.41</f>
        <v>0</v>
      </c>
      <c r="L35" s="5"/>
    </row>
    <row r="36" spans="1:12" customHeight="1" ht="105" outlineLevel="5">
      <c r="A36" s="1"/>
      <c r="B36" s="1">
        <v>879336</v>
      </c>
      <c r="C36" s="1" t="s">
        <v>130</v>
      </c>
      <c r="D36" s="1" t="s">
        <v>131</v>
      </c>
      <c r="E36" s="2" t="s">
        <v>132</v>
      </c>
      <c r="F36" s="2" t="s">
        <v>133</v>
      </c>
      <c r="G36" s="2">
        <v>10</v>
      </c>
      <c r="H36" s="2">
        <v>0</v>
      </c>
      <c r="I36" s="1">
        <v>0</v>
      </c>
      <c r="J36" s="3" t="s">
        <v>19</v>
      </c>
      <c r="K36" s="2" t="str">
        <f>J36*4370.50</f>
        <v>0</v>
      </c>
      <c r="L36" s="5"/>
    </row>
    <row r="37" spans="1:12" outlineLevel="3">
      <c r="A37" s="9" t="s">
        <v>134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customHeight="1" ht="105" outlineLevel="5">
      <c r="A38" s="1"/>
      <c r="B38" s="1">
        <v>890511</v>
      </c>
      <c r="C38" s="1" t="s">
        <v>135</v>
      </c>
      <c r="D38" s="1" t="s">
        <v>136</v>
      </c>
      <c r="E38" s="2" t="s">
        <v>137</v>
      </c>
      <c r="F38" s="2" t="s">
        <v>138</v>
      </c>
      <c r="G38" s="2">
        <v>6</v>
      </c>
      <c r="H38" s="2">
        <v>0</v>
      </c>
      <c r="I38" s="1">
        <v>0</v>
      </c>
      <c r="J38" s="3" t="s">
        <v>19</v>
      </c>
      <c r="K38" s="2" t="str">
        <f>J38*2399.04</f>
        <v>0</v>
      </c>
      <c r="L38" s="5"/>
    </row>
    <row r="39" spans="1:12" customHeight="1" ht="105" outlineLevel="5">
      <c r="A39" s="1"/>
      <c r="B39" s="1">
        <v>890512</v>
      </c>
      <c r="C39" s="1" t="s">
        <v>139</v>
      </c>
      <c r="D39" s="1" t="s">
        <v>140</v>
      </c>
      <c r="E39" s="2" t="s">
        <v>141</v>
      </c>
      <c r="F39" s="2" t="s">
        <v>142</v>
      </c>
      <c r="G39" s="2">
        <v>2</v>
      </c>
      <c r="H39" s="2">
        <v>0</v>
      </c>
      <c r="I39" s="1">
        <v>0</v>
      </c>
      <c r="J39" s="3" t="s">
        <v>19</v>
      </c>
      <c r="K39" s="2" t="str">
        <f>J39*2508.71</f>
        <v>0</v>
      </c>
      <c r="L39" s="5"/>
    </row>
    <row r="40" spans="1:12" customHeight="1" ht="105" outlineLevel="5">
      <c r="A40" s="1"/>
      <c r="B40" s="1">
        <v>890513</v>
      </c>
      <c r="C40" s="1" t="s">
        <v>143</v>
      </c>
      <c r="D40" s="1" t="s">
        <v>144</v>
      </c>
      <c r="E40" s="2" t="s">
        <v>145</v>
      </c>
      <c r="F40" s="2" t="s">
        <v>146</v>
      </c>
      <c r="G40" s="2">
        <v>3</v>
      </c>
      <c r="H40" s="2">
        <v>0</v>
      </c>
      <c r="I40" s="1">
        <v>0</v>
      </c>
      <c r="J40" s="3" t="s">
        <v>19</v>
      </c>
      <c r="K40" s="2" t="str">
        <f>J40*4600.07</f>
        <v>0</v>
      </c>
      <c r="L40" s="5"/>
    </row>
    <row r="41" spans="1:12" customHeight="1" ht="105" outlineLevel="5">
      <c r="A41" s="1"/>
      <c r="B41" s="1">
        <v>890514</v>
      </c>
      <c r="C41" s="1" t="s">
        <v>147</v>
      </c>
      <c r="D41" s="1" t="s">
        <v>148</v>
      </c>
      <c r="E41" s="2" t="s">
        <v>149</v>
      </c>
      <c r="F41" s="2" t="s">
        <v>150</v>
      </c>
      <c r="G41" s="2">
        <v>2</v>
      </c>
      <c r="H41" s="2">
        <v>0</v>
      </c>
      <c r="I41" s="1">
        <v>0</v>
      </c>
      <c r="J41" s="3" t="s">
        <v>19</v>
      </c>
      <c r="K41" s="2" t="str">
        <f>J41*2594.01</f>
        <v>0</v>
      </c>
      <c r="L41" s="5"/>
    </row>
    <row r="42" spans="1:12" customHeight="1" ht="105" outlineLevel="5">
      <c r="A42" s="1"/>
      <c r="B42" s="1">
        <v>890515</v>
      </c>
      <c r="C42" s="1" t="s">
        <v>151</v>
      </c>
      <c r="D42" s="1" t="s">
        <v>152</v>
      </c>
      <c r="E42" s="2" t="s">
        <v>153</v>
      </c>
      <c r="F42" s="2" t="s">
        <v>154</v>
      </c>
      <c r="G42" s="2">
        <v>5</v>
      </c>
      <c r="H42" s="2">
        <v>0</v>
      </c>
      <c r="I42" s="1">
        <v>0</v>
      </c>
      <c r="J42" s="3" t="s">
        <v>19</v>
      </c>
      <c r="K42" s="2" t="str">
        <f>J42*2689.96</f>
        <v>0</v>
      </c>
      <c r="L42" s="5"/>
    </row>
    <row r="43" spans="1:12" customHeight="1" ht="105" outlineLevel="5">
      <c r="A43" s="1"/>
      <c r="B43" s="1">
        <v>890516</v>
      </c>
      <c r="C43" s="1" t="s">
        <v>155</v>
      </c>
      <c r="D43" s="1" t="s">
        <v>156</v>
      </c>
      <c r="E43" s="2" t="s">
        <v>157</v>
      </c>
      <c r="F43" s="2" t="s">
        <v>158</v>
      </c>
      <c r="G43" s="2">
        <v>1</v>
      </c>
      <c r="H43" s="2">
        <v>0</v>
      </c>
      <c r="I43" s="1">
        <v>0</v>
      </c>
      <c r="J43" s="3" t="s">
        <v>19</v>
      </c>
      <c r="K43" s="2" t="str">
        <f>J43*4752.39</f>
        <v>0</v>
      </c>
      <c r="L43" s="5"/>
    </row>
    <row r="44" spans="1:12" outlineLevel="3">
      <c r="A44" s="9" t="s">
        <v>159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1:12" outlineLevel="5">
      <c r="A45" s="1"/>
      <c r="B45" s="1">
        <v>958690</v>
      </c>
      <c r="C45" s="1" t="s">
        <v>160</v>
      </c>
      <c r="D45" s="1">
        <v>87394</v>
      </c>
      <c r="E45" s="2" t="s">
        <v>161</v>
      </c>
      <c r="F45" s="2" t="s">
        <v>162</v>
      </c>
      <c r="G45" s="2">
        <v>1</v>
      </c>
      <c r="H45" s="2">
        <v>0</v>
      </c>
      <c r="I45" s="1">
        <v>0</v>
      </c>
      <c r="J45" s="3" t="s">
        <v>19</v>
      </c>
      <c r="K45" s="2" t="str">
        <f>J45*3330.00</f>
        <v>0</v>
      </c>
      <c r="L45" s="5"/>
    </row>
    <row r="46" spans="1:12" outlineLevel="5">
      <c r="A46" s="1"/>
      <c r="B46" s="1">
        <v>958691</v>
      </c>
      <c r="C46" s="1" t="s">
        <v>163</v>
      </c>
      <c r="D46" s="1">
        <v>95046</v>
      </c>
      <c r="E46" s="2" t="s">
        <v>164</v>
      </c>
      <c r="F46" s="2" t="s">
        <v>165</v>
      </c>
      <c r="G46" s="2">
        <v>3</v>
      </c>
      <c r="H46" s="2">
        <v>0</v>
      </c>
      <c r="I46" s="1">
        <v>0</v>
      </c>
      <c r="J46" s="3" t="s">
        <v>19</v>
      </c>
      <c r="K46" s="2" t="str">
        <f>J46*3663.00</f>
        <v>0</v>
      </c>
      <c r="L46" s="5"/>
    </row>
    <row r="47" spans="1:12" outlineLevel="5">
      <c r="A47" s="1"/>
      <c r="B47" s="1">
        <v>958692</v>
      </c>
      <c r="C47" s="1" t="s">
        <v>166</v>
      </c>
      <c r="D47" s="1">
        <v>67353</v>
      </c>
      <c r="E47" s="2" t="s">
        <v>167</v>
      </c>
      <c r="F47" s="2" t="s">
        <v>168</v>
      </c>
      <c r="G47" s="2">
        <v>0</v>
      </c>
      <c r="H47" s="2">
        <v>0</v>
      </c>
      <c r="I47" s="1">
        <v>0</v>
      </c>
      <c r="J47" s="3" t="s">
        <v>19</v>
      </c>
      <c r="K47" s="2" t="str">
        <f>J47*3347.00</f>
        <v>0</v>
      </c>
      <c r="L47" s="5"/>
    </row>
    <row r="48" spans="1:12" outlineLevel="5">
      <c r="A48" s="1"/>
      <c r="B48" s="1">
        <v>958693</v>
      </c>
      <c r="C48" s="1" t="s">
        <v>169</v>
      </c>
      <c r="D48" s="1">
        <v>76681</v>
      </c>
      <c r="E48" s="2" t="s">
        <v>170</v>
      </c>
      <c r="F48" s="2" t="s">
        <v>171</v>
      </c>
      <c r="G48" s="2">
        <v>4</v>
      </c>
      <c r="H48" s="2">
        <v>0</v>
      </c>
      <c r="I48" s="1">
        <v>0</v>
      </c>
      <c r="J48" s="3" t="s">
        <v>19</v>
      </c>
      <c r="K48" s="2" t="str">
        <f>J48*3746.00</f>
        <v>0</v>
      </c>
      <c r="L48" s="5"/>
    </row>
    <row r="49" spans="1:12" outlineLevel="5">
      <c r="A49" s="1"/>
      <c r="B49" s="1">
        <v>958694</v>
      </c>
      <c r="C49" s="1" t="s">
        <v>172</v>
      </c>
      <c r="D49" s="1">
        <v>67837</v>
      </c>
      <c r="E49" s="2" t="s">
        <v>173</v>
      </c>
      <c r="F49" s="2" t="s">
        <v>174</v>
      </c>
      <c r="G49" s="2">
        <v>4</v>
      </c>
      <c r="H49" s="2">
        <v>0</v>
      </c>
      <c r="I49" s="1">
        <v>0</v>
      </c>
      <c r="J49" s="3" t="s">
        <v>19</v>
      </c>
      <c r="K49" s="2" t="str">
        <f>J49*7160.00</f>
        <v>0</v>
      </c>
      <c r="L49" s="5"/>
    </row>
    <row r="50" spans="1:12" outlineLevel="5">
      <c r="A50" s="1"/>
      <c r="B50" s="1">
        <v>958695</v>
      </c>
      <c r="C50" s="1" t="s">
        <v>175</v>
      </c>
      <c r="D50" s="1">
        <v>38835</v>
      </c>
      <c r="E50" s="2" t="s">
        <v>176</v>
      </c>
      <c r="F50" s="2" t="s">
        <v>165</v>
      </c>
      <c r="G50" s="2">
        <v>0</v>
      </c>
      <c r="H50" s="2">
        <v>0</v>
      </c>
      <c r="I50" s="1">
        <v>0</v>
      </c>
      <c r="J50" s="3" t="s">
        <v>19</v>
      </c>
      <c r="K50" s="2" t="str">
        <f>J50*3663.00</f>
        <v>0</v>
      </c>
      <c r="L50" s="5"/>
    </row>
    <row r="51" spans="1:12" outlineLevel="5">
      <c r="A51" s="1"/>
      <c r="B51" s="1">
        <v>958696</v>
      </c>
      <c r="C51" s="1" t="s">
        <v>177</v>
      </c>
      <c r="D51" s="1">
        <v>81257</v>
      </c>
      <c r="E51" s="2" t="s">
        <v>178</v>
      </c>
      <c r="F51" s="2" t="s">
        <v>179</v>
      </c>
      <c r="G51" s="2">
        <v>0</v>
      </c>
      <c r="H51" s="2">
        <v>0</v>
      </c>
      <c r="I51" s="1">
        <v>0</v>
      </c>
      <c r="J51" s="3" t="s">
        <v>19</v>
      </c>
      <c r="K51" s="2" t="str">
        <f>J51*3996.00</f>
        <v>0</v>
      </c>
      <c r="L51" s="5"/>
    </row>
    <row r="52" spans="1:12" outlineLevel="5">
      <c r="A52" s="1"/>
      <c r="B52" s="1">
        <v>958697</v>
      </c>
      <c r="C52" s="1" t="s">
        <v>180</v>
      </c>
      <c r="D52" s="1">
        <v>77870</v>
      </c>
      <c r="E52" s="2" t="s">
        <v>181</v>
      </c>
      <c r="F52" s="2" t="s">
        <v>182</v>
      </c>
      <c r="G52" s="2">
        <v>0</v>
      </c>
      <c r="H52" s="2">
        <v>0</v>
      </c>
      <c r="I52" s="1">
        <v>0</v>
      </c>
      <c r="J52" s="3" t="s">
        <v>19</v>
      </c>
      <c r="K52" s="2" t="str">
        <f>J52*7326.00</f>
        <v>0</v>
      </c>
      <c r="L52" s="5"/>
    </row>
    <row r="53" spans="1:12" outlineLevel="3">
      <c r="A53" s="9" t="s">
        <v>183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5"/>
    </row>
    <row r="54" spans="1:12" outlineLevel="5">
      <c r="A54" s="1"/>
      <c r="B54" s="1">
        <v>958698</v>
      </c>
      <c r="C54" s="1" t="s">
        <v>184</v>
      </c>
      <c r="D54" s="1">
        <v>95772</v>
      </c>
      <c r="E54" s="2" t="s">
        <v>185</v>
      </c>
      <c r="F54" s="2" t="s">
        <v>186</v>
      </c>
      <c r="G54" s="2">
        <v>3</v>
      </c>
      <c r="H54" s="2">
        <v>0</v>
      </c>
      <c r="I54" s="1">
        <v>0</v>
      </c>
      <c r="J54" s="3" t="s">
        <v>19</v>
      </c>
      <c r="K54" s="2" t="str">
        <f>J54*5101.00</f>
        <v>0</v>
      </c>
      <c r="L54" s="5"/>
    </row>
    <row r="55" spans="1:12" outlineLevel="5">
      <c r="A55" s="1"/>
      <c r="B55" s="1">
        <v>958699</v>
      </c>
      <c r="C55" s="1" t="s">
        <v>187</v>
      </c>
      <c r="D55" s="1">
        <v>16546</v>
      </c>
      <c r="E55" s="2" t="s">
        <v>188</v>
      </c>
      <c r="F55" s="2" t="s">
        <v>189</v>
      </c>
      <c r="G55" s="2">
        <v>4</v>
      </c>
      <c r="H55" s="2">
        <v>0</v>
      </c>
      <c r="I55" s="1">
        <v>0</v>
      </c>
      <c r="J55" s="3" t="s">
        <v>19</v>
      </c>
      <c r="K55" s="2" t="str">
        <f>J55*5277.00</f>
        <v>0</v>
      </c>
      <c r="L55" s="5"/>
    </row>
    <row r="56" spans="1:12" outlineLevel="5">
      <c r="A56" s="1"/>
      <c r="B56" s="1">
        <v>958700</v>
      </c>
      <c r="C56" s="1" t="s">
        <v>190</v>
      </c>
      <c r="D56" s="1">
        <v>53843</v>
      </c>
      <c r="E56" s="2" t="s">
        <v>191</v>
      </c>
      <c r="F56" s="2" t="s">
        <v>192</v>
      </c>
      <c r="G56" s="2">
        <v>4</v>
      </c>
      <c r="H56" s="2">
        <v>0</v>
      </c>
      <c r="I56" s="1">
        <v>0</v>
      </c>
      <c r="J56" s="3" t="s">
        <v>19</v>
      </c>
      <c r="K56" s="2" t="str">
        <f>J56*5180.00</f>
        <v>0</v>
      </c>
      <c r="L56" s="5"/>
    </row>
    <row r="57" spans="1:12" outlineLevel="5">
      <c r="A57" s="1"/>
      <c r="B57" s="1">
        <v>958701</v>
      </c>
      <c r="C57" s="1" t="s">
        <v>193</v>
      </c>
      <c r="D57" s="1">
        <v>50058</v>
      </c>
      <c r="E57" s="2" t="s">
        <v>194</v>
      </c>
      <c r="F57" s="2" t="s">
        <v>195</v>
      </c>
      <c r="G57" s="2">
        <v>4</v>
      </c>
      <c r="H57" s="2">
        <v>0</v>
      </c>
      <c r="I57" s="1">
        <v>0</v>
      </c>
      <c r="J57" s="3" t="s">
        <v>19</v>
      </c>
      <c r="K57" s="2" t="str">
        <f>J57*5458.00</f>
        <v>0</v>
      </c>
      <c r="L57" s="5"/>
    </row>
    <row r="58" spans="1:12" outlineLevel="5">
      <c r="A58" s="1"/>
      <c r="B58" s="1">
        <v>958702</v>
      </c>
      <c r="C58" s="1" t="s">
        <v>196</v>
      </c>
      <c r="D58" s="1">
        <v>93873</v>
      </c>
      <c r="E58" s="2" t="s">
        <v>197</v>
      </c>
      <c r="F58" s="2" t="s">
        <v>198</v>
      </c>
      <c r="G58" s="2">
        <v>1</v>
      </c>
      <c r="H58" s="2">
        <v>0</v>
      </c>
      <c r="I58" s="1">
        <v>0</v>
      </c>
      <c r="J58" s="3" t="s">
        <v>19</v>
      </c>
      <c r="K58" s="2" t="str">
        <f>J58*9990.00</f>
        <v>0</v>
      </c>
      <c r="L58" s="5"/>
    </row>
    <row r="59" spans="1:12" outlineLevel="5">
      <c r="A59" s="1"/>
      <c r="B59" s="1">
        <v>958703</v>
      </c>
      <c r="C59" s="1" t="s">
        <v>199</v>
      </c>
      <c r="D59" s="1">
        <v>88019</v>
      </c>
      <c r="E59" s="2" t="s">
        <v>200</v>
      </c>
      <c r="F59" s="2" t="s">
        <v>201</v>
      </c>
      <c r="G59" s="2">
        <v>0</v>
      </c>
      <c r="H59" s="2">
        <v>0</v>
      </c>
      <c r="I59" s="1">
        <v>0</v>
      </c>
      <c r="J59" s="3" t="s">
        <v>19</v>
      </c>
      <c r="K59" s="2" t="str">
        <f>J59*26270.00</f>
        <v>0</v>
      </c>
      <c r="L59" s="5"/>
    </row>
    <row r="60" spans="1:12" outlineLevel="5">
      <c r="A60" s="1"/>
      <c r="B60" s="1">
        <v>958704</v>
      </c>
      <c r="C60" s="1" t="s">
        <v>202</v>
      </c>
      <c r="D60" s="1">
        <v>34085</v>
      </c>
      <c r="E60" s="2" t="s">
        <v>203</v>
      </c>
      <c r="F60" s="2" t="s">
        <v>204</v>
      </c>
      <c r="G60" s="2">
        <v>3</v>
      </c>
      <c r="H60" s="2">
        <v>0</v>
      </c>
      <c r="I60" s="1">
        <v>0</v>
      </c>
      <c r="J60" s="3" t="s">
        <v>19</v>
      </c>
      <c r="K60" s="2" t="str">
        <f>J60*5550.00</f>
        <v>0</v>
      </c>
      <c r="L60" s="5"/>
    </row>
    <row r="61" spans="1:12" outlineLevel="5">
      <c r="A61" s="1"/>
      <c r="B61" s="1">
        <v>958705</v>
      </c>
      <c r="C61" s="1" t="s">
        <v>205</v>
      </c>
      <c r="D61" s="1">
        <v>15467</v>
      </c>
      <c r="E61" s="2" t="s">
        <v>206</v>
      </c>
      <c r="F61" s="2" t="s">
        <v>207</v>
      </c>
      <c r="G61" s="2">
        <v>4</v>
      </c>
      <c r="H61" s="2">
        <v>0</v>
      </c>
      <c r="I61" s="1">
        <v>0</v>
      </c>
      <c r="J61" s="3" t="s">
        <v>19</v>
      </c>
      <c r="K61" s="2" t="str">
        <f>J61*5735.00</f>
        <v>0</v>
      </c>
      <c r="L61" s="5"/>
    </row>
    <row r="62" spans="1:12" outlineLevel="5">
      <c r="A62" s="1"/>
      <c r="B62" s="1">
        <v>958706</v>
      </c>
      <c r="C62" s="1" t="s">
        <v>208</v>
      </c>
      <c r="D62" s="1">
        <v>44338</v>
      </c>
      <c r="E62" s="2" t="s">
        <v>209</v>
      </c>
      <c r="F62" s="2" t="s">
        <v>210</v>
      </c>
      <c r="G62" s="2">
        <v>0</v>
      </c>
      <c r="H62" s="2">
        <v>0</v>
      </c>
      <c r="I62" s="1">
        <v>0</v>
      </c>
      <c r="J62" s="3" t="s">
        <v>19</v>
      </c>
      <c r="K62" s="2" t="str">
        <f>J62*10638.00</f>
        <v>0</v>
      </c>
      <c r="L62" s="5"/>
    </row>
    <row r="63" spans="1:12" outlineLevel="5">
      <c r="A63" s="1"/>
      <c r="B63" s="1">
        <v>958707</v>
      </c>
      <c r="C63" s="1" t="s">
        <v>211</v>
      </c>
      <c r="D63" s="1">
        <v>61966</v>
      </c>
      <c r="E63" s="2" t="s">
        <v>212</v>
      </c>
      <c r="F63" s="2" t="s">
        <v>213</v>
      </c>
      <c r="G63" s="2">
        <v>0</v>
      </c>
      <c r="H63" s="2">
        <v>0</v>
      </c>
      <c r="I63" s="1">
        <v>0</v>
      </c>
      <c r="J63" s="3" t="s">
        <v>19</v>
      </c>
      <c r="K63" s="2" t="str">
        <f>J63*41463.00</f>
        <v>0</v>
      </c>
      <c r="L63" s="5"/>
    </row>
    <row r="64" spans="1:12" outlineLevel="5">
      <c r="A64" s="1"/>
      <c r="B64" s="1">
        <v>958708</v>
      </c>
      <c r="C64" s="1" t="s">
        <v>214</v>
      </c>
      <c r="D64" s="1">
        <v>10393</v>
      </c>
      <c r="E64" s="2" t="s">
        <v>215</v>
      </c>
      <c r="F64" s="2" t="s">
        <v>216</v>
      </c>
      <c r="G64" s="2">
        <v>0</v>
      </c>
      <c r="H64" s="2">
        <v>0</v>
      </c>
      <c r="I64" s="1">
        <v>0</v>
      </c>
      <c r="J64" s="3" t="s">
        <v>19</v>
      </c>
      <c r="K64" s="2" t="str">
        <f>J64*46506.00</f>
        <v>0</v>
      </c>
      <c r="L64" s="5"/>
    </row>
    <row r="65" spans="1:12" outlineLevel="2">
      <c r="A65" s="8" t="s">
        <v>217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5"/>
    </row>
    <row r="66" spans="1:12" outlineLevel="3">
      <c r="A66" s="9" t="s">
        <v>218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5"/>
    </row>
    <row r="67" spans="1:12" customHeight="1" ht="105" outlineLevel="5">
      <c r="A67" s="1"/>
      <c r="B67" s="1">
        <v>879337</v>
      </c>
      <c r="C67" s="1" t="s">
        <v>219</v>
      </c>
      <c r="D67" s="1" t="s">
        <v>220</v>
      </c>
      <c r="E67" s="2" t="s">
        <v>221</v>
      </c>
      <c r="F67" s="2" t="s">
        <v>222</v>
      </c>
      <c r="G67" s="2">
        <v>0</v>
      </c>
      <c r="H67" s="2">
        <v>0</v>
      </c>
      <c r="I67" s="1">
        <v>0</v>
      </c>
      <c r="J67" s="3" t="s">
        <v>19</v>
      </c>
      <c r="K67" s="2" t="str">
        <f>J67*6499.32</f>
        <v>0</v>
      </c>
      <c r="L67" s="5"/>
    </row>
    <row r="68" spans="1:12" customHeight="1" ht="105" outlineLevel="5">
      <c r="A68" s="1"/>
      <c r="B68" s="1">
        <v>879338</v>
      </c>
      <c r="C68" s="1" t="s">
        <v>223</v>
      </c>
      <c r="D68" s="1" t="s">
        <v>224</v>
      </c>
      <c r="E68" s="2" t="s">
        <v>225</v>
      </c>
      <c r="F68" s="2" t="s">
        <v>226</v>
      </c>
      <c r="G68" s="2">
        <v>2</v>
      </c>
      <c r="H68" s="2">
        <v>0</v>
      </c>
      <c r="I68" s="1">
        <v>0</v>
      </c>
      <c r="J68" s="3" t="s">
        <v>19</v>
      </c>
      <c r="K68" s="2" t="str">
        <f>J68*12802.30</f>
        <v>0</v>
      </c>
      <c r="L68" s="5"/>
    </row>
    <row r="69" spans="1:12" customHeight="1" ht="105" outlineLevel="5">
      <c r="A69" s="1"/>
      <c r="B69" s="1">
        <v>879339</v>
      </c>
      <c r="C69" s="1" t="s">
        <v>227</v>
      </c>
      <c r="D69" s="1" t="s">
        <v>228</v>
      </c>
      <c r="E69" s="2" t="s">
        <v>229</v>
      </c>
      <c r="F69" s="2" t="s">
        <v>230</v>
      </c>
      <c r="G69" s="2">
        <v>1</v>
      </c>
      <c r="H69" s="2">
        <v>0</v>
      </c>
      <c r="I69" s="1">
        <v>0</v>
      </c>
      <c r="J69" s="3" t="s">
        <v>19</v>
      </c>
      <c r="K69" s="2" t="str">
        <f>J69*19062.52</f>
        <v>0</v>
      </c>
      <c r="L69" s="5"/>
    </row>
    <row r="70" spans="1:12" customHeight="1" ht="105" outlineLevel="5">
      <c r="A70" s="1"/>
      <c r="B70" s="1">
        <v>879340</v>
      </c>
      <c r="C70" s="1" t="s">
        <v>231</v>
      </c>
      <c r="D70" s="1" t="s">
        <v>232</v>
      </c>
      <c r="E70" s="2" t="s">
        <v>233</v>
      </c>
      <c r="F70" s="2" t="s">
        <v>234</v>
      </c>
      <c r="G70" s="2">
        <v>1</v>
      </c>
      <c r="H70" s="2">
        <v>0</v>
      </c>
      <c r="I70" s="1">
        <v>0</v>
      </c>
      <c r="J70" s="3" t="s">
        <v>19</v>
      </c>
      <c r="K70" s="2" t="str">
        <f>J70*22045.07</f>
        <v>0</v>
      </c>
      <c r="L70" s="5"/>
    </row>
    <row r="71" spans="1:12" customHeight="1" ht="105" outlineLevel="5">
      <c r="A71" s="1"/>
      <c r="B71" s="1">
        <v>879341</v>
      </c>
      <c r="C71" s="1" t="s">
        <v>235</v>
      </c>
      <c r="D71" s="1" t="s">
        <v>236</v>
      </c>
      <c r="E71" s="2" t="s">
        <v>237</v>
      </c>
      <c r="F71" s="2" t="s">
        <v>238</v>
      </c>
      <c r="G71" s="2">
        <v>0</v>
      </c>
      <c r="H71" s="2">
        <v>0</v>
      </c>
      <c r="I71" s="1">
        <v>0</v>
      </c>
      <c r="J71" s="3" t="s">
        <v>19</v>
      </c>
      <c r="K71" s="2" t="str">
        <f>J71*25335.42</f>
        <v>0</v>
      </c>
      <c r="L71" s="5"/>
    </row>
    <row r="72" spans="1:12" customHeight="1" ht="105" outlineLevel="5">
      <c r="A72" s="1"/>
      <c r="B72" s="1">
        <v>879342</v>
      </c>
      <c r="C72" s="1" t="s">
        <v>239</v>
      </c>
      <c r="D72" s="1" t="s">
        <v>240</v>
      </c>
      <c r="E72" s="2" t="s">
        <v>241</v>
      </c>
      <c r="F72" s="2" t="s">
        <v>242</v>
      </c>
      <c r="G72" s="2">
        <v>1</v>
      </c>
      <c r="H72" s="2">
        <v>0</v>
      </c>
      <c r="I72" s="1">
        <v>0</v>
      </c>
      <c r="J72" s="3" t="s">
        <v>19</v>
      </c>
      <c r="K72" s="2" t="str">
        <f>J72*28113.81</f>
        <v>0</v>
      </c>
      <c r="L72" s="5"/>
    </row>
    <row r="73" spans="1:12" customHeight="1" ht="105" outlineLevel="5">
      <c r="A73" s="1"/>
      <c r="B73" s="1">
        <v>883384</v>
      </c>
      <c r="C73" s="1" t="s">
        <v>243</v>
      </c>
      <c r="D73" s="1" t="s">
        <v>244</v>
      </c>
      <c r="E73" s="2" t="s">
        <v>245</v>
      </c>
      <c r="F73" s="2" t="s">
        <v>246</v>
      </c>
      <c r="G73" s="2">
        <v>1</v>
      </c>
      <c r="H73" s="2">
        <v>0</v>
      </c>
      <c r="I73" s="1">
        <v>0</v>
      </c>
      <c r="J73" s="3" t="s">
        <v>19</v>
      </c>
      <c r="K73" s="2" t="str">
        <f>J73*30044.07</f>
        <v>0</v>
      </c>
      <c r="L73" s="5"/>
    </row>
    <row r="74" spans="1:12" customHeight="1" ht="105" outlineLevel="5">
      <c r="A74" s="1"/>
      <c r="B74" s="1">
        <v>883385</v>
      </c>
      <c r="C74" s="1" t="s">
        <v>247</v>
      </c>
      <c r="D74" s="1" t="s">
        <v>248</v>
      </c>
      <c r="E74" s="2" t="s">
        <v>249</v>
      </c>
      <c r="F74" s="2" t="s">
        <v>250</v>
      </c>
      <c r="G74" s="2">
        <v>1</v>
      </c>
      <c r="H74" s="2">
        <v>0</v>
      </c>
      <c r="I74" s="1">
        <v>0</v>
      </c>
      <c r="J74" s="3" t="s">
        <v>19</v>
      </c>
      <c r="K74" s="2" t="str">
        <f>J74*33383.95</f>
        <v>0</v>
      </c>
      <c r="L74" s="5"/>
    </row>
    <row r="75" spans="1:12" outlineLevel="3">
      <c r="A75" s="9" t="s">
        <v>251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5"/>
    </row>
    <row r="76" spans="1:12" outlineLevel="5">
      <c r="A76" s="1"/>
      <c r="B76" s="1">
        <v>958721</v>
      </c>
      <c r="C76" s="1" t="s">
        <v>252</v>
      </c>
      <c r="D76" s="1">
        <v>17761</v>
      </c>
      <c r="E76" s="2" t="s">
        <v>253</v>
      </c>
      <c r="F76" s="2" t="s">
        <v>254</v>
      </c>
      <c r="G76" s="2">
        <v>0</v>
      </c>
      <c r="H76" s="2">
        <v>0</v>
      </c>
      <c r="I76" s="1">
        <v>0</v>
      </c>
      <c r="J76" s="3" t="s">
        <v>19</v>
      </c>
      <c r="K76" s="2" t="str">
        <f>J76*37893.00</f>
        <v>0</v>
      </c>
      <c r="L76" s="5"/>
    </row>
    <row r="77" spans="1:12" outlineLevel="5">
      <c r="A77" s="1"/>
      <c r="B77" s="1">
        <v>958722</v>
      </c>
      <c r="C77" s="1" t="s">
        <v>255</v>
      </c>
      <c r="D77" s="1">
        <v>41561</v>
      </c>
      <c r="E77" s="2" t="s">
        <v>256</v>
      </c>
      <c r="F77" s="2" t="s">
        <v>257</v>
      </c>
      <c r="G77" s="2">
        <v>0</v>
      </c>
      <c r="H77" s="2">
        <v>0</v>
      </c>
      <c r="I77" s="1">
        <v>0</v>
      </c>
      <c r="J77" s="3" t="s">
        <v>19</v>
      </c>
      <c r="K77" s="2" t="str">
        <f>J77*37437.00</f>
        <v>0</v>
      </c>
      <c r="L77" s="5"/>
    </row>
    <row r="78" spans="1:12" outlineLevel="5">
      <c r="A78" s="1"/>
      <c r="B78" s="1">
        <v>958723</v>
      </c>
      <c r="C78" s="1" t="s">
        <v>258</v>
      </c>
      <c r="D78" s="1">
        <v>45901</v>
      </c>
      <c r="E78" s="2" t="s">
        <v>259</v>
      </c>
      <c r="F78" s="2" t="s">
        <v>260</v>
      </c>
      <c r="G78" s="2">
        <v>0</v>
      </c>
      <c r="H78" s="2">
        <v>0</v>
      </c>
      <c r="I78" s="1">
        <v>0</v>
      </c>
      <c r="J78" s="3" t="s">
        <v>19</v>
      </c>
      <c r="K78" s="2" t="str">
        <f>J78*35403.00</f>
        <v>0</v>
      </c>
      <c r="L78" s="5"/>
    </row>
    <row r="79" spans="1:12" outlineLevel="5">
      <c r="A79" s="1"/>
      <c r="B79" s="1">
        <v>958724</v>
      </c>
      <c r="C79" s="1" t="s">
        <v>261</v>
      </c>
      <c r="D79" s="1">
        <v>79864</v>
      </c>
      <c r="E79" s="2" t="s">
        <v>262</v>
      </c>
      <c r="F79" s="2" t="s">
        <v>263</v>
      </c>
      <c r="G79" s="2">
        <v>0</v>
      </c>
      <c r="H79" s="2">
        <v>0</v>
      </c>
      <c r="I79" s="1">
        <v>0</v>
      </c>
      <c r="J79" s="3" t="s">
        <v>19</v>
      </c>
      <c r="K79" s="2" t="str">
        <f>J79*40695.00</f>
        <v>0</v>
      </c>
      <c r="L79" s="5"/>
    </row>
    <row r="80" spans="1:12" outlineLevel="5">
      <c r="A80" s="1"/>
      <c r="B80" s="1">
        <v>958725</v>
      </c>
      <c r="C80" s="1" t="s">
        <v>264</v>
      </c>
      <c r="D80" s="1">
        <v>91023</v>
      </c>
      <c r="E80" s="2" t="s">
        <v>265</v>
      </c>
      <c r="F80" s="2" t="s">
        <v>266</v>
      </c>
      <c r="G80" s="2">
        <v>0</v>
      </c>
      <c r="H80" s="2">
        <v>0</v>
      </c>
      <c r="I80" s="1">
        <v>0</v>
      </c>
      <c r="J80" s="3" t="s">
        <v>19</v>
      </c>
      <c r="K80" s="2" t="str">
        <f>J80*42313.00</f>
        <v>0</v>
      </c>
      <c r="L80" s="5"/>
    </row>
    <row r="81" spans="1:12" outlineLevel="5">
      <c r="A81" s="1"/>
      <c r="B81" s="1">
        <v>958726</v>
      </c>
      <c r="C81" s="1" t="s">
        <v>267</v>
      </c>
      <c r="D81" s="1">
        <v>69866</v>
      </c>
      <c r="E81" s="2" t="s">
        <v>268</v>
      </c>
      <c r="F81" s="2" t="s">
        <v>269</v>
      </c>
      <c r="G81" s="2">
        <v>0</v>
      </c>
      <c r="H81" s="2">
        <v>0</v>
      </c>
      <c r="I81" s="1">
        <v>0</v>
      </c>
      <c r="J81" s="3" t="s">
        <v>19</v>
      </c>
      <c r="K81" s="2" t="str">
        <f>J81*34428.00</f>
        <v>0</v>
      </c>
      <c r="L81" s="5"/>
    </row>
    <row r="82" spans="1:12" outlineLevel="5">
      <c r="A82" s="1"/>
      <c r="B82" s="1">
        <v>958727</v>
      </c>
      <c r="C82" s="1" t="s">
        <v>270</v>
      </c>
      <c r="D82" s="1">
        <v>70082</v>
      </c>
      <c r="E82" s="2" t="s">
        <v>271</v>
      </c>
      <c r="F82" s="2" t="s">
        <v>272</v>
      </c>
      <c r="G82" s="2">
        <v>0</v>
      </c>
      <c r="H82" s="2">
        <v>0</v>
      </c>
      <c r="I82" s="1">
        <v>0</v>
      </c>
      <c r="J82" s="3" t="s">
        <v>19</v>
      </c>
      <c r="K82" s="2" t="str">
        <f>J82*36255.00</f>
        <v>0</v>
      </c>
      <c r="L82" s="5"/>
    </row>
    <row r="83" spans="1:12" outlineLevel="5">
      <c r="A83" s="1"/>
      <c r="B83" s="1">
        <v>958728</v>
      </c>
      <c r="C83" s="1" t="s">
        <v>273</v>
      </c>
      <c r="D83" s="1">
        <v>85910</v>
      </c>
      <c r="E83" s="2" t="s">
        <v>274</v>
      </c>
      <c r="F83" s="2" t="s">
        <v>275</v>
      </c>
      <c r="G83" s="2">
        <v>0</v>
      </c>
      <c r="H83" s="2">
        <v>0</v>
      </c>
      <c r="I83" s="1">
        <v>0</v>
      </c>
      <c r="J83" s="3" t="s">
        <v>19</v>
      </c>
      <c r="K83" s="2" t="str">
        <f>J83*37247.00</f>
        <v>0</v>
      </c>
      <c r="L83" s="5"/>
    </row>
    <row r="84" spans="1:12" outlineLevel="5">
      <c r="A84" s="1"/>
      <c r="B84" s="1">
        <v>958729</v>
      </c>
      <c r="C84" s="1" t="s">
        <v>276</v>
      </c>
      <c r="D84" s="1">
        <v>80633</v>
      </c>
      <c r="E84" s="2" t="s">
        <v>277</v>
      </c>
      <c r="F84" s="2" t="s">
        <v>278</v>
      </c>
      <c r="G84" s="2">
        <v>0</v>
      </c>
      <c r="H84" s="2">
        <v>0</v>
      </c>
      <c r="I84" s="1">
        <v>0</v>
      </c>
      <c r="J84" s="3" t="s">
        <v>19</v>
      </c>
      <c r="K84" s="2" t="str">
        <f>J84*35272.00</f>
        <v>0</v>
      </c>
      <c r="L84" s="5"/>
    </row>
    <row r="85" spans="1:12" outlineLevel="5">
      <c r="A85" s="1"/>
      <c r="B85" s="1">
        <v>958730</v>
      </c>
      <c r="C85" s="1" t="s">
        <v>279</v>
      </c>
      <c r="D85" s="1">
        <v>57073</v>
      </c>
      <c r="E85" s="2" t="s">
        <v>280</v>
      </c>
      <c r="F85" s="2" t="s">
        <v>281</v>
      </c>
      <c r="G85" s="2">
        <v>0</v>
      </c>
      <c r="H85" s="2">
        <v>0</v>
      </c>
      <c r="I85" s="1">
        <v>0</v>
      </c>
      <c r="J85" s="3" t="s">
        <v>19</v>
      </c>
      <c r="K85" s="2" t="str">
        <f>J85*40579.00</f>
        <v>0</v>
      </c>
      <c r="L85" s="5"/>
    </row>
    <row r="86" spans="1:12" outlineLevel="5">
      <c r="A86" s="1"/>
      <c r="B86" s="1">
        <v>958731</v>
      </c>
      <c r="C86" s="1" t="s">
        <v>282</v>
      </c>
      <c r="D86" s="1">
        <v>87099</v>
      </c>
      <c r="E86" s="2" t="s">
        <v>283</v>
      </c>
      <c r="F86" s="2" t="s">
        <v>284</v>
      </c>
      <c r="G86" s="2">
        <v>0</v>
      </c>
      <c r="H86" s="2">
        <v>0</v>
      </c>
      <c r="I86" s="1">
        <v>0</v>
      </c>
      <c r="J86" s="3" t="s">
        <v>19</v>
      </c>
      <c r="K86" s="2" t="str">
        <f>J86*40843.00</f>
        <v>0</v>
      </c>
      <c r="L86" s="5"/>
    </row>
    <row r="87" spans="1:12" outlineLevel="5">
      <c r="A87" s="1"/>
      <c r="B87" s="1">
        <v>958732</v>
      </c>
      <c r="C87" s="1" t="s">
        <v>285</v>
      </c>
      <c r="D87" s="1">
        <v>51884</v>
      </c>
      <c r="E87" s="2" t="s">
        <v>286</v>
      </c>
      <c r="F87" s="2" t="s">
        <v>287</v>
      </c>
      <c r="G87" s="2">
        <v>0</v>
      </c>
      <c r="H87" s="2">
        <v>0</v>
      </c>
      <c r="I87" s="1">
        <v>0</v>
      </c>
      <c r="J87" s="3" t="s">
        <v>19</v>
      </c>
      <c r="K87" s="2" t="str">
        <f>J87*34264.00</f>
        <v>0</v>
      </c>
      <c r="L87" s="5"/>
    </row>
    <row r="88" spans="1:12" outlineLevel="5">
      <c r="A88" s="1"/>
      <c r="B88" s="1">
        <v>958733</v>
      </c>
      <c r="C88" s="1" t="s">
        <v>288</v>
      </c>
      <c r="D88" s="1">
        <v>36269</v>
      </c>
      <c r="E88" s="2" t="s">
        <v>289</v>
      </c>
      <c r="F88" s="2" t="s">
        <v>290</v>
      </c>
      <c r="G88" s="2">
        <v>0</v>
      </c>
      <c r="H88" s="2">
        <v>0</v>
      </c>
      <c r="I88" s="1">
        <v>0</v>
      </c>
      <c r="J88" s="3" t="s">
        <v>19</v>
      </c>
      <c r="K88" s="2" t="str">
        <f>J88*43428.00</f>
        <v>0</v>
      </c>
      <c r="L88" s="5"/>
    </row>
    <row r="89" spans="1:12" outlineLevel="5">
      <c r="A89" s="1"/>
      <c r="B89" s="1">
        <v>958734</v>
      </c>
      <c r="C89" s="1" t="s">
        <v>291</v>
      </c>
      <c r="D89" s="1">
        <v>47053</v>
      </c>
      <c r="E89" s="2" t="s">
        <v>292</v>
      </c>
      <c r="F89" s="2" t="s">
        <v>293</v>
      </c>
      <c r="G89" s="2">
        <v>0</v>
      </c>
      <c r="H89" s="2">
        <v>0</v>
      </c>
      <c r="I89" s="1">
        <v>0</v>
      </c>
      <c r="J89" s="3" t="s">
        <v>19</v>
      </c>
      <c r="K89" s="2" t="str">
        <f>J89*56808.00</f>
        <v>0</v>
      </c>
      <c r="L89" s="5"/>
    </row>
    <row r="90" spans="1:12" outlineLevel="5">
      <c r="A90" s="1"/>
      <c r="B90" s="1">
        <v>958735</v>
      </c>
      <c r="C90" s="1" t="s">
        <v>294</v>
      </c>
      <c r="D90" s="1">
        <v>45176</v>
      </c>
      <c r="E90" s="2" t="s">
        <v>295</v>
      </c>
      <c r="F90" s="2" t="s">
        <v>293</v>
      </c>
      <c r="G90" s="2">
        <v>0</v>
      </c>
      <c r="H90" s="2">
        <v>0</v>
      </c>
      <c r="I90" s="1">
        <v>0</v>
      </c>
      <c r="J90" s="3" t="s">
        <v>19</v>
      </c>
      <c r="K90" s="2" t="str">
        <f>J90*56808.00</f>
        <v>0</v>
      </c>
      <c r="L90" s="5"/>
    </row>
    <row r="91" spans="1:12" outlineLevel="5">
      <c r="A91" s="1"/>
      <c r="B91" s="1">
        <v>958736</v>
      </c>
      <c r="C91" s="1" t="s">
        <v>296</v>
      </c>
      <c r="D91" s="1">
        <v>91705</v>
      </c>
      <c r="E91" s="2" t="s">
        <v>297</v>
      </c>
      <c r="F91" s="2" t="s">
        <v>298</v>
      </c>
      <c r="G91" s="2">
        <v>0</v>
      </c>
      <c r="H91" s="2">
        <v>0</v>
      </c>
      <c r="I91" s="1">
        <v>0</v>
      </c>
      <c r="J91" s="3" t="s">
        <v>19</v>
      </c>
      <c r="K91" s="2" t="str">
        <f>J91*59011.00</f>
        <v>0</v>
      </c>
      <c r="L91" s="5"/>
    </row>
    <row r="92" spans="1:12" outlineLevel="5">
      <c r="A92" s="1"/>
      <c r="B92" s="1">
        <v>958737</v>
      </c>
      <c r="C92" s="1" t="s">
        <v>299</v>
      </c>
      <c r="D92" s="1">
        <v>74913</v>
      </c>
      <c r="E92" s="2" t="s">
        <v>300</v>
      </c>
      <c r="F92" s="2" t="s">
        <v>301</v>
      </c>
      <c r="G92" s="2">
        <v>0</v>
      </c>
      <c r="H92" s="2">
        <v>0</v>
      </c>
      <c r="I92" s="1">
        <v>0</v>
      </c>
      <c r="J92" s="3" t="s">
        <v>19</v>
      </c>
      <c r="K92" s="2" t="str">
        <f>J92*57143.00</f>
        <v>0</v>
      </c>
      <c r="L92" s="5"/>
    </row>
    <row r="93" spans="1:12" outlineLevel="5">
      <c r="A93" s="1"/>
      <c r="B93" s="1">
        <v>958738</v>
      </c>
      <c r="C93" s="1" t="s">
        <v>302</v>
      </c>
      <c r="D93" s="1">
        <v>79301</v>
      </c>
      <c r="E93" s="2" t="s">
        <v>303</v>
      </c>
      <c r="F93" s="2" t="s">
        <v>304</v>
      </c>
      <c r="G93" s="2">
        <v>0</v>
      </c>
      <c r="H93" s="2">
        <v>0</v>
      </c>
      <c r="I93" s="1">
        <v>0</v>
      </c>
      <c r="J93" s="3" t="s">
        <v>19</v>
      </c>
      <c r="K93" s="2" t="str">
        <f>J93*62595.00</f>
        <v>0</v>
      </c>
      <c r="L93" s="5"/>
    </row>
    <row r="94" spans="1:12" outlineLevel="5">
      <c r="A94" s="1"/>
      <c r="B94" s="1">
        <v>958739</v>
      </c>
      <c r="C94" s="1" t="s">
        <v>305</v>
      </c>
      <c r="D94" s="1">
        <v>30450</v>
      </c>
      <c r="E94" s="2" t="s">
        <v>306</v>
      </c>
      <c r="F94" s="2" t="s">
        <v>301</v>
      </c>
      <c r="G94" s="2">
        <v>0</v>
      </c>
      <c r="H94" s="2">
        <v>0</v>
      </c>
      <c r="I94" s="1">
        <v>0</v>
      </c>
      <c r="J94" s="3" t="s">
        <v>19</v>
      </c>
      <c r="K94" s="2" t="str">
        <f>J94*57143.00</f>
        <v>0</v>
      </c>
      <c r="L94" s="5"/>
    </row>
    <row r="95" spans="1:12" outlineLevel="5">
      <c r="A95" s="1"/>
      <c r="B95" s="1">
        <v>958740</v>
      </c>
      <c r="C95" s="1" t="s">
        <v>307</v>
      </c>
      <c r="D95" s="1">
        <v>97011</v>
      </c>
      <c r="E95" s="2" t="s">
        <v>308</v>
      </c>
      <c r="F95" s="2" t="s">
        <v>309</v>
      </c>
      <c r="G95" s="2">
        <v>0</v>
      </c>
      <c r="H95" s="2">
        <v>0</v>
      </c>
      <c r="I95" s="1">
        <v>0</v>
      </c>
      <c r="J95" s="3" t="s">
        <v>19</v>
      </c>
      <c r="K95" s="2" t="str">
        <f>J95*23125.00</f>
        <v>0</v>
      </c>
      <c r="L95" s="5"/>
    </row>
    <row r="96" spans="1:12" outlineLevel="5">
      <c r="A96" s="1"/>
      <c r="B96" s="1">
        <v>958741</v>
      </c>
      <c r="C96" s="1" t="s">
        <v>310</v>
      </c>
      <c r="D96" s="1">
        <v>18397</v>
      </c>
      <c r="E96" s="2" t="s">
        <v>311</v>
      </c>
      <c r="F96" s="2" t="s">
        <v>312</v>
      </c>
      <c r="G96" s="2">
        <v>0</v>
      </c>
      <c r="H96" s="2">
        <v>0</v>
      </c>
      <c r="I96" s="1">
        <v>0</v>
      </c>
      <c r="J96" s="3" t="s">
        <v>19</v>
      </c>
      <c r="K96" s="2" t="str">
        <f>J96*49719.00</f>
        <v>0</v>
      </c>
      <c r="L96" s="5"/>
    </row>
    <row r="97" spans="1:12" outlineLevel="5">
      <c r="A97" s="1"/>
      <c r="B97" s="1">
        <v>958742</v>
      </c>
      <c r="C97" s="1" t="s">
        <v>313</v>
      </c>
      <c r="D97" s="1">
        <v>55391</v>
      </c>
      <c r="E97" s="2" t="s">
        <v>314</v>
      </c>
      <c r="F97" s="2" t="s">
        <v>315</v>
      </c>
      <c r="G97" s="2">
        <v>0</v>
      </c>
      <c r="H97" s="2">
        <v>0</v>
      </c>
      <c r="I97" s="1">
        <v>0</v>
      </c>
      <c r="J97" s="3" t="s">
        <v>19</v>
      </c>
      <c r="K97" s="2" t="str">
        <f>J97*35243.00</f>
        <v>0</v>
      </c>
      <c r="L97" s="5"/>
    </row>
    <row r="98" spans="1:12" outlineLevel="5">
      <c r="A98" s="1"/>
      <c r="B98" s="1">
        <v>958743</v>
      </c>
      <c r="C98" s="1" t="s">
        <v>316</v>
      </c>
      <c r="D98" s="1">
        <v>25467</v>
      </c>
      <c r="E98" s="2" t="s">
        <v>317</v>
      </c>
      <c r="F98" s="2" t="s">
        <v>318</v>
      </c>
      <c r="G98" s="2">
        <v>0</v>
      </c>
      <c r="H98" s="2">
        <v>0</v>
      </c>
      <c r="I98" s="1">
        <v>0</v>
      </c>
      <c r="J98" s="3" t="s">
        <v>19</v>
      </c>
      <c r="K98" s="2" t="str">
        <f>J98*48563.00</f>
        <v>0</v>
      </c>
      <c r="L98" s="5"/>
    </row>
    <row r="99" spans="1:12" outlineLevel="5">
      <c r="A99" s="1"/>
      <c r="B99" s="1">
        <v>958744</v>
      </c>
      <c r="C99" s="1" t="s">
        <v>319</v>
      </c>
      <c r="D99" s="1">
        <v>16012</v>
      </c>
      <c r="E99" s="2" t="s">
        <v>320</v>
      </c>
      <c r="F99" s="2" t="s">
        <v>321</v>
      </c>
      <c r="G99" s="2">
        <v>0</v>
      </c>
      <c r="H99" s="2">
        <v>0</v>
      </c>
      <c r="I99" s="1">
        <v>0</v>
      </c>
      <c r="J99" s="3" t="s">
        <v>19</v>
      </c>
      <c r="K99" s="2" t="str">
        <f>J99*27530.00</f>
        <v>0</v>
      </c>
      <c r="L99" s="5"/>
    </row>
    <row r="100" spans="1:12" outlineLevel="5">
      <c r="A100" s="1"/>
      <c r="B100" s="1">
        <v>958745</v>
      </c>
      <c r="C100" s="1" t="s">
        <v>322</v>
      </c>
      <c r="D100" s="1">
        <v>19610</v>
      </c>
      <c r="E100" s="2" t="s">
        <v>323</v>
      </c>
      <c r="F100" s="2" t="s">
        <v>324</v>
      </c>
      <c r="G100" s="2">
        <v>0</v>
      </c>
      <c r="H100" s="2">
        <v>0</v>
      </c>
      <c r="I100" s="1">
        <v>0</v>
      </c>
      <c r="J100" s="3" t="s">
        <v>19</v>
      </c>
      <c r="K100" s="2" t="str">
        <f>J100*40550.00</f>
        <v>0</v>
      </c>
      <c r="L100" s="5"/>
    </row>
    <row r="101" spans="1:12" outlineLevel="5">
      <c r="A101" s="1"/>
      <c r="B101" s="1">
        <v>958746</v>
      </c>
      <c r="C101" s="1" t="s">
        <v>325</v>
      </c>
      <c r="D101" s="1">
        <v>80976</v>
      </c>
      <c r="E101" s="2" t="s">
        <v>326</v>
      </c>
      <c r="F101" s="2" t="s">
        <v>327</v>
      </c>
      <c r="G101" s="2">
        <v>0</v>
      </c>
      <c r="H101" s="2">
        <v>0</v>
      </c>
      <c r="I101" s="1">
        <v>0</v>
      </c>
      <c r="J101" s="3" t="s">
        <v>19</v>
      </c>
      <c r="K101" s="2" t="str">
        <f>J101*39516.00</f>
        <v>0</v>
      </c>
      <c r="L101" s="5"/>
    </row>
    <row r="102" spans="1:12" outlineLevel="5">
      <c r="A102" s="1"/>
      <c r="B102" s="1">
        <v>958747</v>
      </c>
      <c r="C102" s="1" t="s">
        <v>328</v>
      </c>
      <c r="D102" s="1">
        <v>65996</v>
      </c>
      <c r="E102" s="2" t="s">
        <v>329</v>
      </c>
      <c r="F102" s="2" t="s">
        <v>330</v>
      </c>
      <c r="G102" s="2">
        <v>0</v>
      </c>
      <c r="H102" s="2">
        <v>0</v>
      </c>
      <c r="I102" s="1">
        <v>0</v>
      </c>
      <c r="J102" s="3" t="s">
        <v>19</v>
      </c>
      <c r="K102" s="2" t="str">
        <f>J102*36075.00</f>
        <v>0</v>
      </c>
      <c r="L102" s="5"/>
    </row>
    <row r="103" spans="1:12" outlineLevel="5">
      <c r="A103" s="1"/>
      <c r="B103" s="1">
        <v>958748</v>
      </c>
      <c r="C103" s="1" t="s">
        <v>331</v>
      </c>
      <c r="D103" s="1">
        <v>26688</v>
      </c>
      <c r="E103" s="2" t="s">
        <v>332</v>
      </c>
      <c r="F103" s="2" t="s">
        <v>333</v>
      </c>
      <c r="G103" s="2">
        <v>0</v>
      </c>
      <c r="H103" s="2">
        <v>0</v>
      </c>
      <c r="I103" s="1">
        <v>0</v>
      </c>
      <c r="J103" s="3" t="s">
        <v>19</v>
      </c>
      <c r="K103" s="2" t="str">
        <f>J103*32375.00</f>
        <v>0</v>
      </c>
      <c r="L103" s="5"/>
    </row>
    <row r="104" spans="1:12" outlineLevel="5">
      <c r="A104" s="1"/>
      <c r="B104" s="1">
        <v>958749</v>
      </c>
      <c r="C104" s="1" t="s">
        <v>334</v>
      </c>
      <c r="D104" s="1">
        <v>26640</v>
      </c>
      <c r="E104" s="2" t="s">
        <v>335</v>
      </c>
      <c r="F104" s="2" t="s">
        <v>336</v>
      </c>
      <c r="G104" s="2">
        <v>0</v>
      </c>
      <c r="H104" s="2">
        <v>0</v>
      </c>
      <c r="I104" s="1">
        <v>0</v>
      </c>
      <c r="J104" s="3" t="s">
        <v>19</v>
      </c>
      <c r="K104" s="2" t="str">
        <f>J104*34780.00</f>
        <v>0</v>
      </c>
      <c r="L104" s="5"/>
    </row>
    <row r="105" spans="1:12" outlineLevel="5">
      <c r="A105" s="1"/>
      <c r="B105" s="1">
        <v>958750</v>
      </c>
      <c r="C105" s="1" t="s">
        <v>337</v>
      </c>
      <c r="D105" s="1">
        <v>95443</v>
      </c>
      <c r="E105" s="2" t="s">
        <v>338</v>
      </c>
      <c r="F105" s="2" t="s">
        <v>339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J105*18500.00</f>
        <v>0</v>
      </c>
      <c r="L105" s="5"/>
    </row>
    <row r="106" spans="1:12" outlineLevel="5">
      <c r="A106" s="1"/>
      <c r="B106" s="1">
        <v>958751</v>
      </c>
      <c r="C106" s="1" t="s">
        <v>340</v>
      </c>
      <c r="D106" s="1">
        <v>37711</v>
      </c>
      <c r="E106" s="2" t="s">
        <v>341</v>
      </c>
      <c r="F106" s="2" t="s">
        <v>342</v>
      </c>
      <c r="G106" s="2">
        <v>0</v>
      </c>
      <c r="H106" s="2">
        <v>0</v>
      </c>
      <c r="I106" s="1">
        <v>0</v>
      </c>
      <c r="J106" s="3" t="s">
        <v>19</v>
      </c>
      <c r="K106" s="2" t="str">
        <f>J106*21275.00</f>
        <v>0</v>
      </c>
      <c r="L106" s="5"/>
    </row>
    <row r="107" spans="1:12" outlineLevel="5">
      <c r="A107" s="1"/>
      <c r="B107" s="1">
        <v>958752</v>
      </c>
      <c r="C107" s="1" t="s">
        <v>343</v>
      </c>
      <c r="D107" s="1">
        <v>23446</v>
      </c>
      <c r="E107" s="2" t="s">
        <v>344</v>
      </c>
      <c r="F107" s="2" t="s">
        <v>345</v>
      </c>
      <c r="G107" s="2">
        <v>0</v>
      </c>
      <c r="H107" s="2">
        <v>0</v>
      </c>
      <c r="I107" s="1">
        <v>0</v>
      </c>
      <c r="J107" s="3" t="s">
        <v>19</v>
      </c>
      <c r="K107" s="2" t="str">
        <f>J107*38295.00</f>
        <v>0</v>
      </c>
      <c r="L107" s="5"/>
    </row>
    <row r="108" spans="1:12" outlineLevel="3">
      <c r="A108" s="9" t="s">
        <v>346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5"/>
    </row>
    <row r="109" spans="1:12" outlineLevel="5">
      <c r="A109" s="1"/>
      <c r="B109" s="1">
        <v>958753</v>
      </c>
      <c r="C109" s="1" t="s">
        <v>347</v>
      </c>
      <c r="D109" s="1">
        <v>41722</v>
      </c>
      <c r="E109" s="2" t="s">
        <v>348</v>
      </c>
      <c r="F109" s="2" t="s">
        <v>349</v>
      </c>
      <c r="G109" s="2">
        <v>0</v>
      </c>
      <c r="H109" s="2">
        <v>0</v>
      </c>
      <c r="I109" s="1">
        <v>0</v>
      </c>
      <c r="J109" s="3" t="s">
        <v>19</v>
      </c>
      <c r="K109" s="2" t="str">
        <f>J109*30665.00</f>
        <v>0</v>
      </c>
      <c r="L109" s="5"/>
    </row>
    <row r="110" spans="1:12" outlineLevel="5">
      <c r="A110" s="1"/>
      <c r="B110" s="1">
        <v>958754</v>
      </c>
      <c r="C110" s="1" t="s">
        <v>350</v>
      </c>
      <c r="D110" s="1">
        <v>81433</v>
      </c>
      <c r="E110" s="2" t="s">
        <v>351</v>
      </c>
      <c r="F110" s="2" t="s">
        <v>352</v>
      </c>
      <c r="G110" s="2">
        <v>0</v>
      </c>
      <c r="H110" s="2">
        <v>0</v>
      </c>
      <c r="I110" s="1">
        <v>0</v>
      </c>
      <c r="J110" s="3" t="s">
        <v>19</v>
      </c>
      <c r="K110" s="2" t="str">
        <f>J110*36323.00</f>
        <v>0</v>
      </c>
      <c r="L110" s="5"/>
    </row>
    <row r="111" spans="1:12" outlineLevel="5">
      <c r="A111" s="1"/>
      <c r="B111" s="1">
        <v>958755</v>
      </c>
      <c r="C111" s="1" t="s">
        <v>353</v>
      </c>
      <c r="D111" s="1">
        <v>31191</v>
      </c>
      <c r="E111" s="2" t="s">
        <v>354</v>
      </c>
      <c r="F111" s="2" t="s">
        <v>355</v>
      </c>
      <c r="G111" s="2">
        <v>0</v>
      </c>
      <c r="H111" s="2">
        <v>0</v>
      </c>
      <c r="I111" s="1">
        <v>0</v>
      </c>
      <c r="J111" s="3" t="s">
        <v>19</v>
      </c>
      <c r="K111" s="2" t="str">
        <f>J111*33370.00</f>
        <v>0</v>
      </c>
      <c r="L111" s="5"/>
    </row>
    <row r="112" spans="1:12" outlineLevel="5">
      <c r="A112" s="1"/>
      <c r="B112" s="1">
        <v>958756</v>
      </c>
      <c r="C112" s="1" t="s">
        <v>356</v>
      </c>
      <c r="D112" s="1">
        <v>56988</v>
      </c>
      <c r="E112" s="2" t="s">
        <v>357</v>
      </c>
      <c r="F112" s="2" t="s">
        <v>358</v>
      </c>
      <c r="G112" s="2">
        <v>0</v>
      </c>
      <c r="H112" s="2">
        <v>0</v>
      </c>
      <c r="I112" s="1">
        <v>0</v>
      </c>
      <c r="J112" s="3" t="s">
        <v>19</v>
      </c>
      <c r="K112" s="2" t="str">
        <f>J112*27952.00</f>
        <v>0</v>
      </c>
      <c r="L112" s="5"/>
    </row>
    <row r="113" spans="1:12" outlineLevel="5">
      <c r="A113" s="1"/>
      <c r="B113" s="1">
        <v>958757</v>
      </c>
      <c r="C113" s="1" t="s">
        <v>359</v>
      </c>
      <c r="D113" s="1">
        <v>76910</v>
      </c>
      <c r="E113" s="2" t="s">
        <v>360</v>
      </c>
      <c r="F113" s="2" t="s">
        <v>361</v>
      </c>
      <c r="G113" s="2">
        <v>0</v>
      </c>
      <c r="H113" s="2">
        <v>0</v>
      </c>
      <c r="I113" s="1">
        <v>0</v>
      </c>
      <c r="J113" s="3" t="s">
        <v>19</v>
      </c>
      <c r="K113" s="2" t="str">
        <f>J113*35212.00</f>
        <v>0</v>
      </c>
      <c r="L113" s="5"/>
    </row>
    <row r="114" spans="1:12" outlineLevel="5">
      <c r="A114" s="1"/>
      <c r="B114" s="1">
        <v>958758</v>
      </c>
      <c r="C114" s="1" t="s">
        <v>362</v>
      </c>
      <c r="D114" s="1">
        <v>13514</v>
      </c>
      <c r="E114" s="2" t="s">
        <v>363</v>
      </c>
      <c r="F114" s="2" t="s">
        <v>364</v>
      </c>
      <c r="G114" s="2">
        <v>0</v>
      </c>
      <c r="H114" s="2">
        <v>0</v>
      </c>
      <c r="I114" s="1">
        <v>0</v>
      </c>
      <c r="J114" s="3" t="s">
        <v>19</v>
      </c>
      <c r="K114" s="2" t="str">
        <f>J114*31562.00</f>
        <v>0</v>
      </c>
      <c r="L114" s="5"/>
    </row>
    <row r="115" spans="1:12" outlineLevel="5">
      <c r="A115" s="1"/>
      <c r="B115" s="1">
        <v>958759</v>
      </c>
      <c r="C115" s="1" t="s">
        <v>365</v>
      </c>
      <c r="D115" s="1">
        <v>16018</v>
      </c>
      <c r="E115" s="2" t="s">
        <v>366</v>
      </c>
      <c r="F115" s="2" t="s">
        <v>367</v>
      </c>
      <c r="G115" s="2">
        <v>0</v>
      </c>
      <c r="H115" s="2">
        <v>0</v>
      </c>
      <c r="I115" s="1">
        <v>0</v>
      </c>
      <c r="J115" s="3" t="s">
        <v>19</v>
      </c>
      <c r="K115" s="2" t="str">
        <f>J115*32613.00</f>
        <v>0</v>
      </c>
      <c r="L115" s="5"/>
    </row>
    <row r="116" spans="1:12" outlineLevel="5">
      <c r="A116" s="1"/>
      <c r="B116" s="1">
        <v>958760</v>
      </c>
      <c r="C116" s="1" t="s">
        <v>368</v>
      </c>
      <c r="D116" s="1">
        <v>49621</v>
      </c>
      <c r="E116" s="2" t="s">
        <v>369</v>
      </c>
      <c r="F116" s="2" t="s">
        <v>370</v>
      </c>
      <c r="G116" s="2">
        <v>0</v>
      </c>
      <c r="H116" s="2">
        <v>0</v>
      </c>
      <c r="I116" s="1">
        <v>0</v>
      </c>
      <c r="J116" s="3" t="s">
        <v>19</v>
      </c>
      <c r="K116" s="2" t="str">
        <f>J116*36219.00</f>
        <v>0</v>
      </c>
      <c r="L116" s="5"/>
    </row>
    <row r="117" spans="1:12" outlineLevel="5">
      <c r="A117" s="1"/>
      <c r="B117" s="1">
        <v>958761</v>
      </c>
      <c r="C117" s="1" t="s">
        <v>371</v>
      </c>
      <c r="D117" s="1">
        <v>11013</v>
      </c>
      <c r="E117" s="2" t="s">
        <v>372</v>
      </c>
      <c r="F117" s="2" t="s">
        <v>373</v>
      </c>
      <c r="G117" s="2">
        <v>0</v>
      </c>
      <c r="H117" s="2">
        <v>0</v>
      </c>
      <c r="I117" s="1">
        <v>0</v>
      </c>
      <c r="J117" s="3" t="s">
        <v>19</v>
      </c>
      <c r="K117" s="2" t="str">
        <f>J117*38361.00</f>
        <v>0</v>
      </c>
      <c r="L117" s="5"/>
    </row>
    <row r="118" spans="1:12" outlineLevel="5">
      <c r="A118" s="1"/>
      <c r="B118" s="1">
        <v>958762</v>
      </c>
      <c r="C118" s="1" t="s">
        <v>374</v>
      </c>
      <c r="D118" s="1">
        <v>60423</v>
      </c>
      <c r="E118" s="2" t="s">
        <v>375</v>
      </c>
      <c r="F118" s="2" t="s">
        <v>376</v>
      </c>
      <c r="G118" s="2">
        <v>0</v>
      </c>
      <c r="H118" s="2">
        <v>0</v>
      </c>
      <c r="I118" s="1">
        <v>0</v>
      </c>
      <c r="J118" s="3" t="s">
        <v>19</v>
      </c>
      <c r="K118" s="2" t="str">
        <f>J118*39301.00</f>
        <v>0</v>
      </c>
      <c r="L118" s="5"/>
    </row>
    <row r="119" spans="1:12" outlineLevel="5">
      <c r="A119" s="1"/>
      <c r="B119" s="1">
        <v>958763</v>
      </c>
      <c r="C119" s="1" t="s">
        <v>377</v>
      </c>
      <c r="D119" s="1">
        <v>37684</v>
      </c>
      <c r="E119" s="2" t="s">
        <v>378</v>
      </c>
      <c r="F119" s="2" t="s">
        <v>379</v>
      </c>
      <c r="G119" s="2">
        <v>0</v>
      </c>
      <c r="H119" s="2">
        <v>0</v>
      </c>
      <c r="I119" s="1">
        <v>0</v>
      </c>
      <c r="J119" s="3" t="s">
        <v>19</v>
      </c>
      <c r="K119" s="2" t="str">
        <f>J119*46171.00</f>
        <v>0</v>
      </c>
      <c r="L119" s="5"/>
    </row>
    <row r="120" spans="1:12" outlineLevel="5">
      <c r="A120" s="1"/>
      <c r="B120" s="1">
        <v>958764</v>
      </c>
      <c r="C120" s="1" t="s">
        <v>380</v>
      </c>
      <c r="D120" s="1">
        <v>31701</v>
      </c>
      <c r="E120" s="2" t="s">
        <v>381</v>
      </c>
      <c r="F120" s="2" t="s">
        <v>382</v>
      </c>
      <c r="G120" s="2">
        <v>0</v>
      </c>
      <c r="H120" s="2">
        <v>0</v>
      </c>
      <c r="I120" s="1">
        <v>0</v>
      </c>
      <c r="J120" s="3" t="s">
        <v>19</v>
      </c>
      <c r="K120" s="2" t="str">
        <f>J120*52686.00</f>
        <v>0</v>
      </c>
      <c r="L120" s="5"/>
    </row>
    <row r="121" spans="1:12" outlineLevel="5">
      <c r="A121" s="1"/>
      <c r="B121" s="1">
        <v>958765</v>
      </c>
      <c r="C121" s="1" t="s">
        <v>383</v>
      </c>
      <c r="D121" s="1">
        <v>59929</v>
      </c>
      <c r="E121" s="2" t="s">
        <v>384</v>
      </c>
      <c r="F121" s="2" t="s">
        <v>385</v>
      </c>
      <c r="G121" s="2">
        <v>0</v>
      </c>
      <c r="H121" s="2">
        <v>0</v>
      </c>
      <c r="I121" s="1">
        <v>0</v>
      </c>
      <c r="J121" s="3" t="s">
        <v>19</v>
      </c>
      <c r="K121" s="2" t="str">
        <f>J121*49149.00</f>
        <v>0</v>
      </c>
      <c r="L121" s="5"/>
    </row>
    <row r="122" spans="1:12" outlineLevel="5">
      <c r="A122" s="1"/>
      <c r="B122" s="1">
        <v>958766</v>
      </c>
      <c r="C122" s="1" t="s">
        <v>386</v>
      </c>
      <c r="D122" s="1">
        <v>14018</v>
      </c>
      <c r="E122" s="2" t="s">
        <v>387</v>
      </c>
      <c r="F122" s="2" t="s">
        <v>388</v>
      </c>
      <c r="G122" s="2">
        <v>0</v>
      </c>
      <c r="H122" s="2">
        <v>0</v>
      </c>
      <c r="I122" s="1">
        <v>0</v>
      </c>
      <c r="J122" s="3" t="s">
        <v>19</v>
      </c>
      <c r="K122" s="2" t="str">
        <f>J122*55603.00</f>
        <v>0</v>
      </c>
      <c r="L122" s="5"/>
    </row>
    <row r="123" spans="1:12" outlineLevel="5">
      <c r="A123" s="1"/>
      <c r="B123" s="1">
        <v>958767</v>
      </c>
      <c r="C123" s="1" t="s">
        <v>389</v>
      </c>
      <c r="D123" s="1">
        <v>29166</v>
      </c>
      <c r="E123" s="2" t="s">
        <v>390</v>
      </c>
      <c r="F123" s="2" t="s">
        <v>391</v>
      </c>
      <c r="G123" s="2">
        <v>0</v>
      </c>
      <c r="H123" s="2">
        <v>0</v>
      </c>
      <c r="I123" s="1">
        <v>0</v>
      </c>
      <c r="J123" s="3" t="s">
        <v>19</v>
      </c>
      <c r="K123" s="2" t="str">
        <f>J123*70307.00</f>
        <v>0</v>
      </c>
      <c r="L123" s="5"/>
    </row>
    <row r="124" spans="1:12" outlineLevel="2">
      <c r="A124" s="8" t="s">
        <v>392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5"/>
    </row>
    <row r="125" spans="1:12" outlineLevel="3">
      <c r="A125" s="9" t="s">
        <v>393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5"/>
    </row>
    <row r="126" spans="1:12" customHeight="1" ht="105" outlineLevel="5">
      <c r="A126" s="1"/>
      <c r="B126" s="1">
        <v>837111</v>
      </c>
      <c r="C126" s="1" t="s">
        <v>394</v>
      </c>
      <c r="D126" s="1" t="s">
        <v>395</v>
      </c>
      <c r="E126" s="2" t="s">
        <v>396</v>
      </c>
      <c r="F126" s="2" t="s">
        <v>397</v>
      </c>
      <c r="G126" s="2">
        <v>1</v>
      </c>
      <c r="H126" s="2">
        <v>0</v>
      </c>
      <c r="I126" s="1">
        <v>0</v>
      </c>
      <c r="J126" s="3" t="s">
        <v>19</v>
      </c>
      <c r="K126" s="2" t="str">
        <f>J126*7666.46</f>
        <v>0</v>
      </c>
      <c r="L126" s="5"/>
    </row>
    <row r="127" spans="1:12" customHeight="1" ht="105" outlineLevel="5">
      <c r="A127" s="1"/>
      <c r="B127" s="1">
        <v>837112</v>
      </c>
      <c r="C127" s="1" t="s">
        <v>398</v>
      </c>
      <c r="D127" s="1" t="s">
        <v>399</v>
      </c>
      <c r="E127" s="2" t="s">
        <v>396</v>
      </c>
      <c r="F127" s="2" t="s">
        <v>400</v>
      </c>
      <c r="G127" s="2">
        <v>-1</v>
      </c>
      <c r="H127" s="2">
        <v>0</v>
      </c>
      <c r="I127" s="1">
        <v>5</v>
      </c>
      <c r="J127" s="3" t="s">
        <v>19</v>
      </c>
      <c r="K127" s="2" t="str">
        <f>J127*7663.36</f>
        <v>0</v>
      </c>
      <c r="L127" s="5"/>
    </row>
    <row r="128" spans="1:12" customHeight="1" ht="105" outlineLevel="5">
      <c r="A128" s="1"/>
      <c r="B128" s="1">
        <v>837113</v>
      </c>
      <c r="C128" s="1" t="s">
        <v>401</v>
      </c>
      <c r="D128" s="1" t="s">
        <v>402</v>
      </c>
      <c r="E128" s="2" t="s">
        <v>396</v>
      </c>
      <c r="F128" s="2" t="s">
        <v>403</v>
      </c>
      <c r="G128" s="2">
        <v>3</v>
      </c>
      <c r="H128" s="2">
        <v>0</v>
      </c>
      <c r="I128" s="1">
        <v>0</v>
      </c>
      <c r="J128" s="3" t="s">
        <v>19</v>
      </c>
      <c r="K128" s="2" t="str">
        <f>J128*8828.00</f>
        <v>0</v>
      </c>
      <c r="L128" s="5"/>
    </row>
    <row r="129" spans="1:12" customHeight="1" ht="105" outlineLevel="5">
      <c r="A129" s="1"/>
      <c r="B129" s="1">
        <v>954805</v>
      </c>
      <c r="C129" s="1" t="s">
        <v>404</v>
      </c>
      <c r="D129" s="1" t="s">
        <v>405</v>
      </c>
      <c r="E129" s="2" t="s">
        <v>406</v>
      </c>
      <c r="F129" s="2" t="s">
        <v>407</v>
      </c>
      <c r="G129" s="2">
        <v>3</v>
      </c>
      <c r="H129" s="2">
        <v>0</v>
      </c>
      <c r="I129" s="1">
        <v>0</v>
      </c>
      <c r="J129" s="3" t="s">
        <v>19</v>
      </c>
      <c r="K129" s="2" t="str">
        <f>J129*9430.51</f>
        <v>0</v>
      </c>
      <c r="L129" s="5"/>
    </row>
    <row r="130" spans="1:12" customHeight="1" ht="105" outlineLevel="5">
      <c r="A130" s="1"/>
      <c r="B130" s="1">
        <v>954806</v>
      </c>
      <c r="C130" s="1" t="s">
        <v>408</v>
      </c>
      <c r="D130" s="1" t="s">
        <v>409</v>
      </c>
      <c r="E130" s="2" t="s">
        <v>410</v>
      </c>
      <c r="F130" s="2" t="s">
        <v>411</v>
      </c>
      <c r="G130" s="2">
        <v>8</v>
      </c>
      <c r="H130" s="2">
        <v>0</v>
      </c>
      <c r="I130" s="1">
        <v>0</v>
      </c>
      <c r="J130" s="3" t="s">
        <v>19</v>
      </c>
      <c r="K130" s="2" t="str">
        <f>J130*9776.80</f>
        <v>0</v>
      </c>
      <c r="L130" s="5"/>
    </row>
    <row r="131" spans="1:12" customHeight="1" ht="105" outlineLevel="5">
      <c r="A131" s="1"/>
      <c r="B131" s="1">
        <v>954807</v>
      </c>
      <c r="C131" s="1" t="s">
        <v>412</v>
      </c>
      <c r="D131" s="1" t="s">
        <v>413</v>
      </c>
      <c r="E131" s="2" t="s">
        <v>410</v>
      </c>
      <c r="F131" s="2" t="s">
        <v>414</v>
      </c>
      <c r="G131" s="2">
        <v>5</v>
      </c>
      <c r="H131" s="2">
        <v>0</v>
      </c>
      <c r="I131" s="1">
        <v>0</v>
      </c>
      <c r="J131" s="3" t="s">
        <v>19</v>
      </c>
      <c r="K131" s="2" t="str">
        <f>J131*9958.48</f>
        <v>0</v>
      </c>
      <c r="L131" s="5"/>
    </row>
    <row r="132" spans="1:12" customHeight="1" ht="105" outlineLevel="5">
      <c r="A132" s="1"/>
      <c r="B132" s="1">
        <v>954808</v>
      </c>
      <c r="C132" s="1" t="s">
        <v>415</v>
      </c>
      <c r="D132" s="1" t="s">
        <v>416</v>
      </c>
      <c r="E132" s="2" t="s">
        <v>410</v>
      </c>
      <c r="F132" s="2" t="s">
        <v>414</v>
      </c>
      <c r="G132" s="2">
        <v>8</v>
      </c>
      <c r="H132" s="2">
        <v>0</v>
      </c>
      <c r="I132" s="1">
        <v>0</v>
      </c>
      <c r="J132" s="3" t="s">
        <v>19</v>
      </c>
      <c r="K132" s="2" t="str">
        <f>J132*9958.48</f>
        <v>0</v>
      </c>
      <c r="L132" s="5"/>
    </row>
    <row r="133" spans="1:12" outlineLevel="3">
      <c r="A133" s="9" t="s">
        <v>417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5"/>
    </row>
    <row r="134" spans="1:12" customHeight="1" ht="105" outlineLevel="5">
      <c r="A134" s="1"/>
      <c r="B134" s="1">
        <v>882944</v>
      </c>
      <c r="C134" s="1" t="s">
        <v>418</v>
      </c>
      <c r="D134" s="1"/>
      <c r="E134" s="2" t="s">
        <v>419</v>
      </c>
      <c r="F134" s="2" t="s">
        <v>420</v>
      </c>
      <c r="G134" s="2">
        <v>3</v>
      </c>
      <c r="H134" s="2">
        <v>0</v>
      </c>
      <c r="I134" s="1">
        <v>0</v>
      </c>
      <c r="J134" s="3" t="s">
        <v>19</v>
      </c>
      <c r="K134" s="2" t="str">
        <f>J134*8621.29</f>
        <v>0</v>
      </c>
      <c r="L134" s="5"/>
    </row>
    <row r="135" spans="1:12" customHeight="1" ht="105" outlineLevel="5">
      <c r="A135" s="1"/>
      <c r="B135" s="1">
        <v>882945</v>
      </c>
      <c r="C135" s="1" t="s">
        <v>421</v>
      </c>
      <c r="D135" s="1"/>
      <c r="E135" s="2" t="s">
        <v>422</v>
      </c>
      <c r="F135" s="2" t="s">
        <v>423</v>
      </c>
      <c r="G135" s="2">
        <v>0</v>
      </c>
      <c r="H135" s="2">
        <v>0</v>
      </c>
      <c r="I135" s="1">
        <v>0</v>
      </c>
      <c r="J135" s="3" t="s">
        <v>19</v>
      </c>
      <c r="K135" s="2" t="str">
        <f>J135*8890.80</f>
        <v>0</v>
      </c>
      <c r="L135" s="5"/>
    </row>
    <row r="136" spans="1:12" customHeight="1" ht="105" outlineLevel="5">
      <c r="A136" s="1"/>
      <c r="B136" s="1">
        <v>882946</v>
      </c>
      <c r="C136" s="1" t="s">
        <v>424</v>
      </c>
      <c r="D136" s="1"/>
      <c r="E136" s="2" t="s">
        <v>425</v>
      </c>
      <c r="F136" s="2" t="s">
        <v>426</v>
      </c>
      <c r="G136" s="2">
        <v>5</v>
      </c>
      <c r="H136" s="2">
        <v>0</v>
      </c>
      <c r="I136" s="1">
        <v>0</v>
      </c>
      <c r="J136" s="3" t="s">
        <v>19</v>
      </c>
      <c r="K136" s="2" t="str">
        <f>J136*8801.13</f>
        <v>0</v>
      </c>
      <c r="L136" s="5"/>
    </row>
    <row r="137" spans="1:12" customHeight="1" ht="105" outlineLevel="5">
      <c r="A137" s="1"/>
      <c r="B137" s="1">
        <v>882947</v>
      </c>
      <c r="C137" s="1" t="s">
        <v>427</v>
      </c>
      <c r="D137" s="1"/>
      <c r="E137" s="2" t="s">
        <v>428</v>
      </c>
      <c r="F137" s="2" t="s">
        <v>429</v>
      </c>
      <c r="G137" s="2">
        <v>9</v>
      </c>
      <c r="H137" s="2">
        <v>0</v>
      </c>
      <c r="I137" s="1">
        <v>0</v>
      </c>
      <c r="J137" s="3" t="s">
        <v>19</v>
      </c>
      <c r="K137" s="2" t="str">
        <f>J137*9160.07</f>
        <v>0</v>
      </c>
      <c r="L137" s="5"/>
    </row>
    <row r="138" spans="1:12" customHeight="1" ht="105" outlineLevel="5">
      <c r="A138" s="1"/>
      <c r="B138" s="1">
        <v>882948</v>
      </c>
      <c r="C138" s="1" t="s">
        <v>430</v>
      </c>
      <c r="D138" s="1"/>
      <c r="E138" s="2" t="s">
        <v>431</v>
      </c>
      <c r="F138" s="2" t="s">
        <v>432</v>
      </c>
      <c r="G138" s="2">
        <v>4</v>
      </c>
      <c r="H138" s="2">
        <v>0</v>
      </c>
      <c r="I138" s="1">
        <v>0</v>
      </c>
      <c r="J138" s="3" t="s">
        <v>19</v>
      </c>
      <c r="K138" s="2" t="str">
        <f>J138*13650.69</f>
        <v>0</v>
      </c>
      <c r="L138" s="5"/>
    </row>
    <row r="139" spans="1:12" customHeight="1" ht="105" outlineLevel="5">
      <c r="A139" s="1"/>
      <c r="B139" s="1">
        <v>882949</v>
      </c>
      <c r="C139" s="1" t="s">
        <v>433</v>
      </c>
      <c r="D139" s="1"/>
      <c r="E139" s="2" t="s">
        <v>434</v>
      </c>
      <c r="F139" s="2" t="s">
        <v>429</v>
      </c>
      <c r="G139" s="2">
        <v>4</v>
      </c>
      <c r="H139" s="2">
        <v>0</v>
      </c>
      <c r="I139" s="1">
        <v>0</v>
      </c>
      <c r="J139" s="3" t="s">
        <v>19</v>
      </c>
      <c r="K139" s="2" t="str">
        <f>J139*9160.07</f>
        <v>0</v>
      </c>
      <c r="L139" s="5"/>
    </row>
    <row r="140" spans="1:12" customHeight="1" ht="105" outlineLevel="5">
      <c r="A140" s="1"/>
      <c r="B140" s="1">
        <v>882950</v>
      </c>
      <c r="C140" s="1" t="s">
        <v>435</v>
      </c>
      <c r="D140" s="1"/>
      <c r="E140" s="2" t="s">
        <v>436</v>
      </c>
      <c r="F140" s="2" t="s">
        <v>437</v>
      </c>
      <c r="G140" s="2">
        <v>7</v>
      </c>
      <c r="H140" s="2">
        <v>0</v>
      </c>
      <c r="I140" s="1">
        <v>0</v>
      </c>
      <c r="J140" s="3" t="s">
        <v>19</v>
      </c>
      <c r="K140" s="2" t="str">
        <f>J140*9519.51</f>
        <v>0</v>
      </c>
      <c r="L140" s="5"/>
    </row>
    <row r="141" spans="1:12" customHeight="1" ht="105" outlineLevel="5">
      <c r="A141" s="1"/>
      <c r="B141" s="1">
        <v>882951</v>
      </c>
      <c r="C141" s="1" t="s">
        <v>438</v>
      </c>
      <c r="D141" s="1"/>
      <c r="E141" s="2" t="s">
        <v>439</v>
      </c>
      <c r="F141" s="2" t="s">
        <v>440</v>
      </c>
      <c r="G141" s="2">
        <v>6</v>
      </c>
      <c r="H141" s="2">
        <v>0</v>
      </c>
      <c r="I141" s="1">
        <v>0</v>
      </c>
      <c r="J141" s="3" t="s">
        <v>19</v>
      </c>
      <c r="K141" s="2" t="str">
        <f>J141*14638.58</f>
        <v>0</v>
      </c>
      <c r="L141" s="5"/>
    </row>
    <row r="142" spans="1:12" outlineLevel="3">
      <c r="A142" s="9" t="s">
        <v>441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5"/>
    </row>
    <row r="143" spans="1:12" customHeight="1" ht="105" outlineLevel="5">
      <c r="A143" s="1"/>
      <c r="B143" s="1">
        <v>956636</v>
      </c>
      <c r="C143" s="1" t="s">
        <v>442</v>
      </c>
      <c r="D143" s="1" t="s">
        <v>443</v>
      </c>
      <c r="E143" s="2" t="s">
        <v>444</v>
      </c>
      <c r="F143" s="2" t="s">
        <v>445</v>
      </c>
      <c r="G143" s="2">
        <v>4</v>
      </c>
      <c r="H143" s="2">
        <v>0</v>
      </c>
      <c r="I143" s="1">
        <v>0</v>
      </c>
      <c r="J143" s="3" t="s">
        <v>19</v>
      </c>
      <c r="K143" s="2" t="str">
        <f>J143*12322.54</f>
        <v>0</v>
      </c>
      <c r="L143" s="5"/>
    </row>
    <row r="144" spans="1:12" customHeight="1" ht="105" outlineLevel="5">
      <c r="A144" s="1"/>
      <c r="B144" s="1">
        <v>956637</v>
      </c>
      <c r="C144" s="1" t="s">
        <v>446</v>
      </c>
      <c r="D144" s="1" t="s">
        <v>447</v>
      </c>
      <c r="E144" s="2" t="s">
        <v>444</v>
      </c>
      <c r="F144" s="2" t="s">
        <v>448</v>
      </c>
      <c r="G144" s="2">
        <v>4</v>
      </c>
      <c r="H144" s="2">
        <v>0</v>
      </c>
      <c r="I144" s="1">
        <v>0</v>
      </c>
      <c r="J144" s="3" t="s">
        <v>19</v>
      </c>
      <c r="K144" s="2" t="str">
        <f>J144*13150.90</f>
        <v>0</v>
      </c>
      <c r="L144" s="5"/>
    </row>
    <row r="145" spans="1:12" customHeight="1" ht="105" outlineLevel="5">
      <c r="A145" s="1"/>
      <c r="B145" s="1">
        <v>956638</v>
      </c>
      <c r="C145" s="1" t="s">
        <v>449</v>
      </c>
      <c r="D145" s="1" t="s">
        <v>450</v>
      </c>
      <c r="E145" s="2" t="s">
        <v>444</v>
      </c>
      <c r="F145" s="2" t="s">
        <v>451</v>
      </c>
      <c r="G145" s="2">
        <v>4</v>
      </c>
      <c r="H145" s="2">
        <v>0</v>
      </c>
      <c r="I145" s="1">
        <v>0</v>
      </c>
      <c r="J145" s="3" t="s">
        <v>19</v>
      </c>
      <c r="K145" s="2" t="str">
        <f>J145*12945.37</f>
        <v>0</v>
      </c>
      <c r="L145" s="5"/>
    </row>
    <row r="146" spans="1:12" outlineLevel="3">
      <c r="A146" s="9" t="s">
        <v>452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5"/>
    </row>
    <row r="147" spans="1:12" outlineLevel="5">
      <c r="A147" s="1"/>
      <c r="B147" s="1">
        <v>958713</v>
      </c>
      <c r="C147" s="1" t="s">
        <v>453</v>
      </c>
      <c r="D147" s="1">
        <v>65286</v>
      </c>
      <c r="E147" s="2" t="s">
        <v>454</v>
      </c>
      <c r="F147" s="2" t="s">
        <v>455</v>
      </c>
      <c r="G147" s="2">
        <v>0</v>
      </c>
      <c r="H147" s="2">
        <v>0</v>
      </c>
      <c r="I147" s="1">
        <v>0</v>
      </c>
      <c r="J147" s="3" t="s">
        <v>19</v>
      </c>
      <c r="K147" s="2" t="str">
        <f>J147*8914.00</f>
        <v>0</v>
      </c>
      <c r="L147" s="5"/>
    </row>
    <row r="148" spans="1:12" outlineLevel="5">
      <c r="A148" s="1"/>
      <c r="B148" s="1">
        <v>958714</v>
      </c>
      <c r="C148" s="1" t="s">
        <v>456</v>
      </c>
      <c r="D148" s="1">
        <v>89188</v>
      </c>
      <c r="E148" s="2" t="s">
        <v>457</v>
      </c>
      <c r="F148" s="2" t="s">
        <v>455</v>
      </c>
      <c r="G148" s="2">
        <v>0</v>
      </c>
      <c r="H148" s="2">
        <v>0</v>
      </c>
      <c r="I148" s="1">
        <v>0</v>
      </c>
      <c r="J148" s="3" t="s">
        <v>19</v>
      </c>
      <c r="K148" s="2" t="str">
        <f>J148*8914.00</f>
        <v>0</v>
      </c>
      <c r="L148" s="5"/>
    </row>
    <row r="149" spans="1:12" outlineLevel="5">
      <c r="A149" s="1"/>
      <c r="B149" s="1">
        <v>958715</v>
      </c>
      <c r="C149" s="1" t="s">
        <v>458</v>
      </c>
      <c r="D149" s="1">
        <v>24834</v>
      </c>
      <c r="E149" s="2" t="s">
        <v>459</v>
      </c>
      <c r="F149" s="2" t="s">
        <v>460</v>
      </c>
      <c r="G149" s="2">
        <v>0</v>
      </c>
      <c r="H149" s="2">
        <v>0</v>
      </c>
      <c r="I149" s="1">
        <v>0</v>
      </c>
      <c r="J149" s="3" t="s">
        <v>19</v>
      </c>
      <c r="K149" s="2" t="str">
        <f>J149*8939.00</f>
        <v>0</v>
      </c>
      <c r="L149" s="5"/>
    </row>
    <row r="150" spans="1:12" outlineLevel="5">
      <c r="A150" s="1"/>
      <c r="B150" s="1">
        <v>958716</v>
      </c>
      <c r="C150" s="1" t="s">
        <v>461</v>
      </c>
      <c r="D150" s="1">
        <v>71370</v>
      </c>
      <c r="E150" s="2" t="s">
        <v>462</v>
      </c>
      <c r="F150" s="2" t="s">
        <v>463</v>
      </c>
      <c r="G150" s="2">
        <v>0</v>
      </c>
      <c r="H150" s="2">
        <v>0</v>
      </c>
      <c r="I150" s="1">
        <v>0</v>
      </c>
      <c r="J150" s="3" t="s">
        <v>19</v>
      </c>
      <c r="K150" s="2" t="str">
        <f>J150*9805.00</f>
        <v>0</v>
      </c>
      <c r="L150" s="5"/>
    </row>
    <row r="151" spans="1:12" outlineLevel="5">
      <c r="A151" s="1"/>
      <c r="B151" s="1">
        <v>958717</v>
      </c>
      <c r="C151" s="1" t="s">
        <v>464</v>
      </c>
      <c r="D151" s="1">
        <v>57827</v>
      </c>
      <c r="E151" s="2" t="s">
        <v>465</v>
      </c>
      <c r="F151" s="2" t="s">
        <v>466</v>
      </c>
      <c r="G151" s="2">
        <v>0</v>
      </c>
      <c r="H151" s="2">
        <v>0</v>
      </c>
      <c r="I151" s="1">
        <v>0</v>
      </c>
      <c r="J151" s="3" t="s">
        <v>19</v>
      </c>
      <c r="K151" s="2" t="str">
        <f>J151*20350.00</f>
        <v>0</v>
      </c>
      <c r="L151" s="5"/>
    </row>
    <row r="152" spans="1:12" outlineLevel="5">
      <c r="A152" s="1"/>
      <c r="B152" s="1">
        <v>958718</v>
      </c>
      <c r="C152" s="1" t="s">
        <v>467</v>
      </c>
      <c r="D152" s="1">
        <v>46637</v>
      </c>
      <c r="E152" s="2" t="s">
        <v>468</v>
      </c>
      <c r="F152" s="2" t="s">
        <v>469</v>
      </c>
      <c r="G152" s="2">
        <v>0</v>
      </c>
      <c r="H152" s="2">
        <v>0</v>
      </c>
      <c r="I152" s="1">
        <v>0</v>
      </c>
      <c r="J152" s="3" t="s">
        <v>19</v>
      </c>
      <c r="K152" s="2" t="str">
        <f>J152*8676.00</f>
        <v>0</v>
      </c>
      <c r="L152" s="5"/>
    </row>
    <row r="153" spans="1:12" outlineLevel="5">
      <c r="A153" s="1"/>
      <c r="B153" s="1">
        <v>958719</v>
      </c>
      <c r="C153" s="1" t="s">
        <v>470</v>
      </c>
      <c r="D153" s="1">
        <v>12215</v>
      </c>
      <c r="E153" s="2" t="s">
        <v>471</v>
      </c>
      <c r="F153" s="2" t="s">
        <v>472</v>
      </c>
      <c r="G153" s="2">
        <v>0</v>
      </c>
      <c r="H153" s="2">
        <v>0</v>
      </c>
      <c r="I153" s="1">
        <v>0</v>
      </c>
      <c r="J153" s="3" t="s">
        <v>19</v>
      </c>
      <c r="K153" s="2" t="str">
        <f>J153*9207.00</f>
        <v>0</v>
      </c>
      <c r="L153" s="5"/>
    </row>
    <row r="154" spans="1:12" outlineLevel="5">
      <c r="A154" s="1"/>
      <c r="B154" s="1">
        <v>958720</v>
      </c>
      <c r="C154" s="1" t="s">
        <v>473</v>
      </c>
      <c r="D154" s="1">
        <v>37208</v>
      </c>
      <c r="E154" s="2" t="s">
        <v>474</v>
      </c>
      <c r="F154" s="2" t="s">
        <v>466</v>
      </c>
      <c r="G154" s="2">
        <v>0</v>
      </c>
      <c r="H154" s="2">
        <v>0</v>
      </c>
      <c r="I154" s="1">
        <v>0</v>
      </c>
      <c r="J154" s="3" t="s">
        <v>19</v>
      </c>
      <c r="K154" s="2" t="str">
        <f>J154*20350.00</f>
        <v>0</v>
      </c>
      <c r="L15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65:K65"/>
    <mergeCell ref="A124:K124"/>
    <mergeCell ref="A5:K5"/>
    <mergeCell ref="A17:K17"/>
    <mergeCell ref="A26:K26"/>
    <mergeCell ref="A37:K37"/>
    <mergeCell ref="A44:K44"/>
    <mergeCell ref="A53:K53"/>
    <mergeCell ref="A66:K66"/>
    <mergeCell ref="A75:K75"/>
    <mergeCell ref="A108:K108"/>
    <mergeCell ref="A125:K125"/>
    <mergeCell ref="A133:K133"/>
    <mergeCell ref="A142:K142"/>
    <mergeCell ref="A146:K1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2026-09-21T11:35:32+03:00</dcterms:created>
  <dcterms:modified xsi:type="dcterms:W3CDTF">2026-09-21T11:35:32+03:00</dcterms:modified>
  <dc:title>Untitled Spreadsheet</dc:title>
  <dc:description/>
  <dc:subject/>
  <cp:keywords/>
  <cp:category/>
</cp:coreProperties>
</file>