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<sst xmlns="http://schemas.openxmlformats.org/spreadsheetml/2006/main" uniqueCount="1458">
  <si>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</si>
  <si>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</si>
  <si>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</si>
  <si>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</si>
  <si>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</si>
  <si>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</si>
  <si>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</si>
  <si>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</si>
  <si>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</si>
  <si>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</si>
  <si>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</si>
  <si>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</si>
  <si>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</si>
  <si>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</si>
  <si>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</si>
  <si>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</si>
  <si>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</si>
  <si>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&gt;50</t>
  </si>
  <si>
    <t>&gt;1000</t>
  </si>
  <si>
    <t>пог. м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</si>
  <si>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</si>
  <si>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</si>
  <si>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</si>
  <si>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</si>
  <si>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</si>
  <si>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</si>
  <si>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27.03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</si>
  <si>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</si>
  <si>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</si>
  <si>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</si>
  <si>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</si>
  <si>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</si>
  <si>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</si>
  <si>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</si>
  <si>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PPA-130006</t>
  </si>
  <si>
    <t>SK 40040с</t>
  </si>
  <si>
    <t>кожух гофр. для трубы 25 (40мм) синий (30м)</t>
  </si>
  <si>
    <t>42.84 руб.</t>
  </si>
  <si>
    <t>&gt;500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</si>
  <si>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</si>
  <si>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</si>
  <si>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</si>
  <si>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</si>
  <si>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</si>
  <si>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</si>
  <si>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</si>
  <si>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</si>
  <si>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</si>
  <si>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</si>
  <si>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</si>
  <si>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</si>
  <si>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</si>
  <si>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</si>
  <si>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</si>
  <si>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</si>
  <si>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</si>
  <si>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</si>
  <si>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</si>
  <si>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</si>
  <si>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</si>
  <si>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</si>
  <si>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&gt;100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</si>
  <si>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</si>
  <si>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</si>
  <si>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</si>
  <si>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</si>
  <si>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</si>
  <si>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</si>
  <si>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</si>
  <si>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</si>
  <si>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</si>
  <si>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</si>
  <si>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</si>
  <si>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</si>
  <si>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</si>
  <si>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</si>
  <si>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</si>
  <si>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</si>
  <si>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</si>
  <si>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</si>
  <si>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</si>
  <si>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</si>
  <si>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</si>
  <si>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</si>
  <si>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</si>
  <si>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</si>
  <si>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</si>
  <si>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</si>
  <si>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</si>
  <si>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</si>
  <si>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</si>
  <si>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</si>
  <si>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</si>
  <si>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</si>
  <si>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</si>
  <si>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</si>
  <si>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</si>
  <si>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</si>
  <si>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</si>
  <si>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</si>
  <si>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</si>
  <si>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</si>
  <si>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</si>
  <si>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</si>
  <si>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</si>
  <si>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</si>
  <si>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</si>
  <si>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</si>
  <si>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</si>
  <si>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</si>
  <si>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</si>
  <si>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332.00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</si>
  <si>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</si>
  <si>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</si>
  <si>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</si>
  <si>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</si>
  <si>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</si>
  <si>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</si>
  <si>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</si>
  <si>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</si>
  <si>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</si>
  <si>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</si>
  <si>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</si>
  <si>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</si>
  <si>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</si>
  <si>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</si>
  <si>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</si>
  <si>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</si>
  <si>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</si>
  <si>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</si>
  <si>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200.00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</si>
  <si>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</si>
  <si>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</si>
  <si>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</si>
  <si>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</si>
  <si>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</si>
  <si>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</si>
  <si>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</si>
  <si>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</si>
  <si>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</si>
  <si>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</si>
  <si>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</si>
  <si>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</si>
  <si>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</si>
  <si>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</si>
  <si>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</si>
  <si>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</si>
  <si>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PEX-а VALTEC для теплого пола</t>
  </si>
  <si>
    <t>VLC-902038</t>
  </si>
  <si>
    <t>VA1620.3.R.200</t>
  </si>
  <si>
    <t>Труба напорная из сшитого полиэтилена с барьерным слоем EVOH, тип PE-Xa, 16(2,0) бухта 200м</t>
  </si>
  <si>
    <t>VLC-902040</t>
  </si>
  <si>
    <t>VA1620.3.R.600</t>
  </si>
  <si>
    <t>Труба напорная из сшитого полиэтилена с барьерным слоем EVOH, тип PE-Xa, 16(2,0) бухта 600м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</si>
  <si>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</si>
  <si>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</si>
  <si>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</si>
  <si>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</si>
  <si>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</si>
  <si>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</si>
  <si>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</si>
  <si>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</si>
  <si>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</si>
  <si>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</si>
  <si>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</si>
  <si>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</si>
  <si>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</si>
  <si>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</si>
  <si>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</si>
  <si>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</si>
  <si>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</si>
  <si>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</si>
  <si>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</si>
  <si>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</si>
  <si>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</si>
  <si>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</si>
  <si>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</si>
  <si>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</si>
  <si>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</si>
  <si>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</si>
  <si>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</si>
  <si>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</si>
  <si>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</si>
  <si>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</si>
  <si>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</si>
  <si>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</si>
  <si>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</si>
  <si>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</si>
  <si>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</si>
  <si>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</si>
  <si>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</si>
  <si>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</si>
  <si>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</si>
  <si>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</si>
  <si>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</si>
  <si>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</si>
  <si>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</si>
  <si>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</si>
  <si>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</si>
  <si>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</si>
  <si>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</si>
  <si>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</si>
  <si>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</si>
  <si>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</si>
  <si>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</si>
  <si>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</si>
  <si>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</si>
  <si>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</si>
  <si>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</si>
  <si>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</si>
  <si>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</si>
  <si>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</si>
  <si>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</si>
  <si>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</si>
  <si>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</si>
  <si>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</si>
  <si>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</si>
  <si>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</si>
  <si>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</si>
  <si>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</si>
  <si>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</si>
  <si>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</si>
  <si>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</si>
  <si>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</si>
  <si>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</si>
  <si>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</si>
  <si>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</si>
  <si>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</si>
  <si>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</si>
  <si>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</si>
  <si>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</si>
  <si>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</si>
  <si>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</si>
  <si>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</si>
  <si>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</si>
  <si>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</si>
  <si>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</si>
  <si>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</si>
  <si>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</si>
  <si>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</si>
  <si>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</si>
  <si>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</si>
  <si>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</si>
  <si>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</si>
  <si>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</si>
  <si>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</si>
  <si>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</si>
  <si>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</si>
  <si>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</si>
  <si>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</si>
  <si>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</si>
  <si>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</si>
  <si>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</si>
  <si>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</si>
  <si>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</si>
  <si>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</si>
  <si>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</si>
  <si>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</si>
  <si>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</si>
  <si>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</si>
  <si>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</si>
  <si>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</si>
  <si>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</si>
  <si>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</si>
  <si>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</si>
  <si>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</si>
  <si>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</si>
  <si>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</si>
  <si>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</si>
  <si>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</si>
  <si>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</si>
  <si>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</si>
  <si>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</si>
  <si>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</si>
  <si>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</si>
  <si>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</si>
  <si>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</si>
  <si>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</si>
  <si>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Трубы PEX  в теплоизоляции</t>
  </si>
  <si>
    <t>Труба PEX VALTEC в теплоизоляции</t>
  </si>
  <si>
    <t>VLC-902047</t>
  </si>
  <si>
    <t>VA2028.4.R06B.50</t>
  </si>
  <si>
    <t>Труба из сшитого полиэтилена с EVOH, тип PE-Xa 20(2,8) бухта 50 м, в теплоизоляции 6мм (синяя)</t>
  </si>
  <si>
    <t>205.00 руб.</t>
  </si>
  <si>
    <t>VLC-902048</t>
  </si>
  <si>
    <t>VA2028.4.R06R.50</t>
  </si>
  <si>
    <t>Труба из сшитого полиэтилена с EVOH, тип PE-Xa 20(2,8) бухта 50 м, в теплоизоляции 6мм (красная)</t>
  </si>
  <si>
    <t>VLC-902049</t>
  </si>
  <si>
    <t>VA2535.4.R06B.50</t>
  </si>
  <si>
    <t>Труба из сшитого полиэтилена с EVOH, тип PE-Xa 25(3,5) бухта 50 м, в теплоизоляции 6мм (синяя)</t>
  </si>
  <si>
    <t>301.00 руб.</t>
  </si>
  <si>
    <t>VLC-902050</t>
  </si>
  <si>
    <t>VA2535.4.R06R.50</t>
  </si>
  <si>
    <t>Труба из сшитого полиэтилена с EVOH, тип PE-Xa 25(3,5) бухта 50 м, в теплоизоляции 6мм (красная)</t>
  </si>
  <si>
    <t>VLC-902051</t>
  </si>
  <si>
    <t>VA1622.4.R06B.100</t>
  </si>
  <si>
    <t>Труба из сшитого полиэтилена с EVOH, тип PE-Xa 16(2.2) бухта 100 м, в теплоизоляции 6мм (синяя)</t>
  </si>
  <si>
    <t>150.00 руб.</t>
  </si>
  <si>
    <t>VLC-902052</t>
  </si>
  <si>
    <t>VA1622.4.R06R.100</t>
  </si>
  <si>
    <t>Труба из сшитого полиэтилена с EVOH, тип PE-Xa 16(2.2) бухта 100 м, в теплоизоляции 6мм (красная)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</si>
  <si>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</si>
  <si>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</si>
  <si>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</si>
  <si>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</si>
  <si>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</si>
  <si>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</si>
  <si>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</si>
  <si>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</si>
  <si>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</si>
  <si>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</si>
  <si>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</si>
  <si>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</si>
  <si>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</si>
  <si>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</si>
  <si>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</si>
  <si>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</si>
  <si>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</si>
  <si>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</si>
  <si>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</si>
  <si>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</si>
  <si>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</si>
  <si>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</si>
  <si>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</si>
  <si>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</si>
  <si>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</si>
  <si>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</si>
  <si>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PPA-220007</t>
  </si>
  <si>
    <t>VRP203SF</t>
  </si>
  <si>
    <t>Муфта аксиальная 20X1/2"вн.  (180/10ш)</t>
  </si>
  <si>
    <t>166.11 руб.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</si>
  <si>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</si>
  <si>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</si>
  <si>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</si>
  <si>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</si>
  <si>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</si>
  <si>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</si>
  <si>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</si>
  <si>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</si>
  <si>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</si>
  <si>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</si>
  <si>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</si>
  <si>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</si>
  <si>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</si>
  <si>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</si>
  <si>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</si>
  <si>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</si>
  <si>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</si>
  <si>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&gt;10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</si>
  <si>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</si>
  <si>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</si>
  <si>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</si>
  <si>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</si>
  <si>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</si>
  <si>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</si>
  <si>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</si>
  <si>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</si>
  <si>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</si>
  <si>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</si>
  <si>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</si>
  <si>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</si>
  <si>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</si>
  <si>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</si>
  <si>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</si>
  <si>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</si>
  <si>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</si>
  <si>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</si>
  <si>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</si>
  <si>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</si>
  <si>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</si>
  <si>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</si>
  <si>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</si>
  <si>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</si>
  <si>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</si>
  <si>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</si>
  <si>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</si>
  <si>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</si>
  <si>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</si>
  <si>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</si>
  <si>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</si>
  <si>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</si>
  <si>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</si>
  <si>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</si>
  <si>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</si>
  <si>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</si>
  <si>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</si>
  <si>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</si>
  <si>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</si>
  <si>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</si>
  <si>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</si>
  <si>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</si>
  <si>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</si>
  <si>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</si>
  <si>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</si>
  <si>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</si>
  <si>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</si>
  <si>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</si>
  <si>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</si>
  <si>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</si>
  <si>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</si>
  <si>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</si>
  <si>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</si>
  <si>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</si>
  <si>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</si>
  <si>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</si>
  <si>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</si>
  <si>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</si>
  <si>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</si>
  <si>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</si>
  <si>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</si>
  <si>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</si>
  <si>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</si>
  <si>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</si>
  <si>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</si>
  <si>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</si>
  <si>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</si>
  <si>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</si>
  <si>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</si>
  <si>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</si>
  <si>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</si>
  <si>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</si>
  <si>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</si>
  <si>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</si>
  <si>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</si>
  <si>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</si>
  <si>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</si>
  <si>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</si>
  <si>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</si>
  <si>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</si>
  <si>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</si>
  <si>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</si>
  <si>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</si>
  <si>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</si>
  <si>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</si>
  <si>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</si>
  <si>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</si>
  <si>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</si>
  <si>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</si>
  <si>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</si>
  <si>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</si>
  <si>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</si>
  <si>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</si>
  <si>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</si>
  <si>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</si>
  <si>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</si>
  <si>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</si>
  <si>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</si>
  <si>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</si>
  <si>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</si>
  <si>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</si>
  <si>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</si>
  <si>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</si>
  <si>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</si>
  <si>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</si>
  <si>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</si>
  <si>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</si>
  <si>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</si>
  <si>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</si>
  <si>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</si>
  <si>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</si>
  <si>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</si>
  <si>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</si>
  <si>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</si>
  <si>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</si>
  <si>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</si>
  <si>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</si>
  <si>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</si>
  <si>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</si>
  <si>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</si>
  <si>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</si>
  <si>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</si>
  <si>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</si>
  <si>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</si>
  <si>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</si>
  <si>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</si>
  <si>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</si>
  <si>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</si>
  <si>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</si>
  <si>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</si>
  <si>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</si>
  <si>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</si>
  <si>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</si>
  <si>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</si>
  <si>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</si>
  <si>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</si>
  <si>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</si>
  <si>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</si>
  <si>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</si>
  <si>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</si>
  <si>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</si>
  <si>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</si>
  <si>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</si>
  <si>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</si>
  <si>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</si>
  <si>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</si>
  <si>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</si>
  <si>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</si>
  <si>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</si>
  <si>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</si>
  <si>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</si>
  <si>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</si>
  <si>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</si>
  <si>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</si>
  <si>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</si>
  <si>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</si>
  <si>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</si>
  <si>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</si>
  <si>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</si>
  <si>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</si>
  <si>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</si>
  <si>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</si>
  <si>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</si>
  <si>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</si>
  <si>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</si>
  <si>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</si>
  <si>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</si>
  <si>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</si>
  <si>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</si>
  <si>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</si>
  <si>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</si>
  <si>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</si>
  <si>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</si>
  <si>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</si>
  <si>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</si>
  <si>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</si>
  <si>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</si>
  <si>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</si>
  <si>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</si>
  <si>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</si>
  <si>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</si>
  <si>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</si>
  <si>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</si>
  <si>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</si>
  <si>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</si>
  <si>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</si>
  <si>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</si>
  <si>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</si>
  <si>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</si>
  <si>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</si>
  <si>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</si>
  <si>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</si>
  <si>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</si>
  <si>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</si>
  <si>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</si>
  <si>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</si>
  <si>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</si>
  <si>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</si>
  <si>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</si>
  <si>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</si>
  <si>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</si>
  <si>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</si>
  <si>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</si>
  <si>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</si>
  <si>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</si>
  <si>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</si>
  <si>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</si>
  <si>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</si>
  <si>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</si>
  <si>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</si>
  <si>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</si>
  <si>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</si>
  <si>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</si>
  <si>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</si>
  <si>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</si>
  <si>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</si>
  <si>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</si>
  <si>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</si>
  <si>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</si>
  <si>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</si>
  <si>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</si>
  <si>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</si>
  <si>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</si>
  <si>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</si>
  <si>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</si>
  <si>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</si>
  <si>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</si>
  <si>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</si>
  <si>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</si>
  <si>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</si>
  <si>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</si>
  <si>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</si>
  <si>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</si>
  <si>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</si>
  <si>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</si>
  <si>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</si>
  <si>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</si>
  <si>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</si>
  <si>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</si>
  <si>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</si>
  <si>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</si>
  <si>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</si>
  <si>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</si>
  <si>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</si>
  <si>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</si>
  <si>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</si>
  <si>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</si>
  <si>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</si>
  <si>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</si>
  <si>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</si>
  <si>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</si>
  <si>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</si>
  <si>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</si>
  <si>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</si>
  <si>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</si>
  <si>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</si>
  <si>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</si>
  <si>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</si>
  <si>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</si>
  <si>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</si>
  <si>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</si>
  <si>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</si>
  <si>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</si>
  <si>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</si>
  <si>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</si>
  <si>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</si>
  <si>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</si>
  <si>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</si>
  <si>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</si>
  <si>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</si>
  <si>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</si>
  <si>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</si>
  <si>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</si>
  <si>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</si>
  <si>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</si>
  <si>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</si>
  <si>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</si>
  <si>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</si>
  <si>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</si>
  <si>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</si>
  <si>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</si>
  <si>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</si>
  <si>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</si>
  <si>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</si>
  <si>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</si>
  <si>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</si>
  <si>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</si>
  <si>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</si>
  <si>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</si>
  <si>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</si>
  <si>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</si>
  <si>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</si>
  <si>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</si>
  <si>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</si>
  <si>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</si>
  <si>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</si>
  <si>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</si>
  <si>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</si>
  <si>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</si>
  <si>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</si>
  <si>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</si>
  <si>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</si>
  <si>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</si>
  <si>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</si>
  <si>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</si>
  <si>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</si>
  <si>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</si>
  <si>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</si>
  <si>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</si>
  <si>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</si>
  <si>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</si>
  <si>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</si>
  <si>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</si>
  <si>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</si>
  <si>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</si>
  <si>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</si>
  <si>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</si>
  <si>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</si>
  <si>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</si>
  <si>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</si>
  <si>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</si>
  <si>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</si>
  <si>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</si>
  <si>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</si>
  <si>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</si>
  <si>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</si>
  <si>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</si>
  <si>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</si>
  <si>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</si>
  <si>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</si>
  <si>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</si>
  <si>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</si>
  <si>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</si>
  <si>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</si>
  <si>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</si>
  <si>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</si>
  <si>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</si>
  <si>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</si>
  <si>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</si>
  <si>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</si>
  <si>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</si>
  <si>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</si>
  <si>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</si>
  <si>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</si>
  <si>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</si>
  <si>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</si>
  <si>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</si>
  <si>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</si>
  <si>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</si>
  <si>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</si>
  <si>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</si>
  <si>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</si>
  <si>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</si>
  <si>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</si>
  <si>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</si>
  <si>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</si>
  <si>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</si>
  <si>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</si>
  <si>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</si>
  <si>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</si>
  <si>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</si>
  <si>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</si>
  <si>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</si>
  <si>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</si>
  <si>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</si>
  <si>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</si>
  <si>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</si>
  <si>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</si>
  <si>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</si>
  <si>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</si>
  <si>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</si>
  <si>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</si>
  <si>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</si>
  <si>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</si>
  <si>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</si>
  <si>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</si>
  <si>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</si>
  <si>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</si>
  <si>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</si>
  <si>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</si>
  <si>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</si>
  <si>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</si>
  <si>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</si>
  <si>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</si>
  <si>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</si>
  <si>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</si>
  <si>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</si>
  <si>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</si>
  <si>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</si>
  <si>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</si>
  <si>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</si>
  <si>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</si>
  <si>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</si>
  <si>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</si>
  <si>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</si>
  <si>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</si>
  <si>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</si>
  <si>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</si>
  <si>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</si>
  <si>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</si>
  <si>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</si>
  <si>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</si>
  <si>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</si>
  <si>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</si>
  <si>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</si>
  <si>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</si>
  <si>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</si>
  <si>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</si>
  <si>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</si>
  <si>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</si>
  <si>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</si>
  <si>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</si>
  <si>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</si>
  <si>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</si>
  <si>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</si>
  <si>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</si>
  <si>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</si>
  <si>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</si>
  <si>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</si>
  <si>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</si>
  <si>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</si>
  <si>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</si>
  <si>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</si>
  <si>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</si>
  <si>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</si>
  <si>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</si>
  <si>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</si>
  <si>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</si>
  <si>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</si>
  <si>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</si>
  <si>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</si>
  <si>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</si>
  <si>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</si>
  <si>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</si>
  <si>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</si>
  <si>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</si>
  <si>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</si>
  <si>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</si>
  <si>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</si>
  <si>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</si>
  <si>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</si>
  <si>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</si>
  <si>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VLC-900217</t>
  </si>
  <si>
    <t>VTm.401.BG.001604</t>
  </si>
  <si>
    <t>Соединитель надвижной с переходом на нар.резьбу 16(2,2)х1/2"</t>
  </si>
  <si>
    <t>243.00 руб.</t>
  </si>
  <si>
    <t>VLC-900218</t>
  </si>
  <si>
    <t>VTm.402.BG.001604</t>
  </si>
  <si>
    <t>Соединитель надвижной с переходом на вн.резьбу 16(2,2)х1/2"</t>
  </si>
  <si>
    <t>247.00 руб.</t>
  </si>
  <si>
    <t>VLC-900219</t>
  </si>
  <si>
    <t>VTm.403.BG.001616</t>
  </si>
  <si>
    <t>Соединитель надвижной 16(2,2)х16(2,2)</t>
  </si>
  <si>
    <t>183.00 руб.</t>
  </si>
  <si>
    <t>VLC-900220</t>
  </si>
  <si>
    <t>VTm.422.BG.001604</t>
  </si>
  <si>
    <t>Соединитель надвижной с накидной гайкой 16(2,2) х 1/2"</t>
  </si>
  <si>
    <t>359.00 руб.</t>
  </si>
  <si>
    <t>VLC-900221</t>
  </si>
  <si>
    <t>VTm.422.EBG.001605</t>
  </si>
  <si>
    <t>Соединитель надвижной с накидной гайкой EUROCONUS 16(2,2) х 3/4"EC</t>
  </si>
  <si>
    <t>493.00 руб.</t>
  </si>
  <si>
    <t>VLC-900222</t>
  </si>
  <si>
    <t>VTm.431.BG.161616</t>
  </si>
  <si>
    <t>Тройник надвижной 16(2,2)х16(2,2)х16(2,2)</t>
  </si>
  <si>
    <t>445.00 руб.</t>
  </si>
  <si>
    <t>VLC-900223</t>
  </si>
  <si>
    <t>VTm.432.BG.160416</t>
  </si>
  <si>
    <t>Тройник надвижной с переходом на вн.р. 16(2,2) х 1/2" х 16(2,2)</t>
  </si>
  <si>
    <t>381.00 руб.</t>
  </si>
  <si>
    <t>VLC-900224</t>
  </si>
  <si>
    <t>VTm.451.BG.001616</t>
  </si>
  <si>
    <t>Угольник надвижной 16(2,2)х16(2,2)</t>
  </si>
  <si>
    <t>314.00 руб.</t>
  </si>
  <si>
    <t>VLC-900225</t>
  </si>
  <si>
    <t>VTm.452.BG.001604</t>
  </si>
  <si>
    <t>Угольник надвижной с переходом на вн.р. 16(2,2) х 1/2"</t>
  </si>
  <si>
    <t>377.00 руб.</t>
  </si>
  <si>
    <t>VLC-900226</t>
  </si>
  <si>
    <t>VTm.453.BG.001604</t>
  </si>
  <si>
    <t>Угольник надвижной с переходом на нар.р. 16(2,2) х 1/2"</t>
  </si>
  <si>
    <t>355.00 руб.</t>
  </si>
  <si>
    <t>VLC-900227</t>
  </si>
  <si>
    <t>VTm.454.BG.001604</t>
  </si>
  <si>
    <t>Водорозетка надвижная 16(2,2) х 1/2"</t>
  </si>
  <si>
    <t>422.00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</si>
  <si>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</si>
  <si>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</si>
  <si>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</si>
  <si>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755.00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</si>
  <si>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</si>
  <si>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</si>
  <si>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</si>
  <si>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1 713.00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</si>
  <si>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</si>
  <si>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</si>
  <si>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</si>
  <si>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860.00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</si>
  <si>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</si>
  <si>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</si>
  <si>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</si>
  <si>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811.00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</si>
  <si>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</si>
  <si>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</si>
  <si>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</si>
  <si>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881.00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</si>
  <si>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</si>
  <si>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</si>
  <si>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</si>
  <si>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943.00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</si>
  <si>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</si>
  <si>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</si>
  <si>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</si>
  <si>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1 066.00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</si>
  <si>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</si>
  <si>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</si>
  <si>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</si>
  <si>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975.00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</si>
  <si>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</si>
  <si>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</si>
  <si>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</si>
  <si>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1 119.00 руб.</t>
  </si>
  <si>
    <t>VLC-900438</t>
  </si>
  <si>
    <t>VTm.400.BC.001622</t>
  </si>
  <si>
    <t>Гильза хромированная (надвижной фитинг) 16(2,2)</t>
  </si>
  <si>
    <t>VLC-900439</t>
  </si>
  <si>
    <t>VTm.400.BC.002028</t>
  </si>
  <si>
    <t>Гильза хромированная (надвижной фитинг) 20(2,8)</t>
  </si>
  <si>
    <t>125.00 руб.</t>
  </si>
  <si>
    <t>VLC-900440</t>
  </si>
  <si>
    <t>VT.481.KS.01</t>
  </si>
  <si>
    <t>Кронштейн стальной для крепления фитингов VTm.481.P 50 мм</t>
  </si>
  <si>
    <t>91.00 руб.</t>
  </si>
  <si>
    <t>VLC-900458</t>
  </si>
  <si>
    <t>VTm.400.BG.003244</t>
  </si>
  <si>
    <t>Гильза (надвижной фитинг) 32(4,4)</t>
  </si>
  <si>
    <t>345.00 руб.</t>
  </si>
  <si>
    <t>VLC-900459</t>
  </si>
  <si>
    <t>VTm.401.BG.003205</t>
  </si>
  <si>
    <t>Соединитель надвижной с переходом на нар.р.32(4,4) х 3/4"</t>
  </si>
  <si>
    <t>471.00 руб.</t>
  </si>
  <si>
    <t>VLC-900460</t>
  </si>
  <si>
    <t>VTm.401.BG.003206</t>
  </si>
  <si>
    <t>Соединитель надвижной с переходом на нар.р.32(4,4) х 1"</t>
  </si>
  <si>
    <t>604.00 руб.</t>
  </si>
  <si>
    <t>VLC-900461</t>
  </si>
  <si>
    <t>VTm.402.BG.003205</t>
  </si>
  <si>
    <t>Соединитель надвижной с переходом на вн.р.32(4,4) х 3/4"</t>
  </si>
  <si>
    <t>548.00 руб.</t>
  </si>
  <si>
    <t>VLC-900462</t>
  </si>
  <si>
    <t>VTm.402.BG.003206</t>
  </si>
  <si>
    <t>Соединитель надвижной с переходом на вн.р.32(4,4) х 1"</t>
  </si>
  <si>
    <t>653.00 руб.</t>
  </si>
  <si>
    <t>VLC-900463</t>
  </si>
  <si>
    <t>VTm.403.BG.003232</t>
  </si>
  <si>
    <t>Соединитель надвижной 32(4,4) х 32(4,4)</t>
  </si>
  <si>
    <t>624.00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</si>
  <si>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</si>
  <si>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</si>
  <si>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</si>
  <si>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</si>
  <si>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</si>
  <si>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</si>
  <si>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614.00 руб.</t>
  </si>
  <si>
    <t>VLC-900466</t>
  </si>
  <si>
    <t>VTm.431.BG.323232</t>
  </si>
  <si>
    <t>Тройник надвижной  32(4,4) х 32(4,4) х 32(4,4)</t>
  </si>
  <si>
    <t>1 394.00 руб.</t>
  </si>
  <si>
    <t>VLC-900467</t>
  </si>
  <si>
    <t>VTm.431.BG.321632</t>
  </si>
  <si>
    <t>Тройник надвижной  32(4,4) х 16(2,2) х 32(4,4)</t>
  </si>
  <si>
    <t>1 085.00 руб.</t>
  </si>
  <si>
    <t>VLC-900468</t>
  </si>
  <si>
    <t>VTm.431.BG.322032</t>
  </si>
  <si>
    <t>Тройник надвижной  32(4,4) х 20(2,8) х 32(4,4)</t>
  </si>
  <si>
    <t>1 044.00 руб.</t>
  </si>
  <si>
    <t>VLC-900469</t>
  </si>
  <si>
    <t>VTm.431.BG.322532</t>
  </si>
  <si>
    <t>Тройник надвижной  32(4,4) х 25(3,5) х 32(4,4)</t>
  </si>
  <si>
    <t>1 088.00 руб.</t>
  </si>
  <si>
    <t>VLC-900470</t>
  </si>
  <si>
    <t>VTm.432.BG.320632</t>
  </si>
  <si>
    <t>Тройник надвижной с переходом на вн.р.32(4,4) х 1" х32(4,4)</t>
  </si>
  <si>
    <t>1 466.00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</si>
  <si>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</si>
  <si>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</si>
  <si>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</si>
  <si>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</si>
  <si>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</si>
  <si>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</si>
  <si>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936.00 руб.</t>
  </si>
  <si>
    <t>VLC-900473</t>
  </si>
  <si>
    <t>VTm.453.BG.003206</t>
  </si>
  <si>
    <t>Угольник надвижной с переходом на нар.р. 32(4,4) х1"</t>
  </si>
  <si>
    <t>842.00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</si>
  <si>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</si>
  <si>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</si>
  <si>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</si>
  <si>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2 193.00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</si>
  <si>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</si>
  <si>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</si>
  <si>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</si>
  <si>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2 432.00 руб.</t>
  </si>
  <si>
    <t>VLC-900579</t>
  </si>
  <si>
    <t>VTm.402.BG.002504</t>
  </si>
  <si>
    <t>Соединитель надвижной с переходом на вн.р. 25(3,5) х 1/2"</t>
  </si>
  <si>
    <t>277.00 руб.</t>
  </si>
  <si>
    <t>VLC-900580</t>
  </si>
  <si>
    <t>VTm.431.BG.202516</t>
  </si>
  <si>
    <t>Тройник надвижной 20(2,8) х25(3,5) х 16(2,2)</t>
  </si>
  <si>
    <t>513.00 руб.</t>
  </si>
  <si>
    <t>VLC-900581</t>
  </si>
  <si>
    <t>VTm.431.BG.322020</t>
  </si>
  <si>
    <t>Тройник надвижной 32(4,4) х 20(2,8) х 20(2,8)</t>
  </si>
  <si>
    <t>837.00 руб.</t>
  </si>
  <si>
    <t>VLC-900582</t>
  </si>
  <si>
    <t>VTm.431.BG.322025</t>
  </si>
  <si>
    <t>Тройник надвижной 32(4,4) х 20(2,8) х 25(3,5)</t>
  </si>
  <si>
    <t>873.00 руб.</t>
  </si>
  <si>
    <t>VLC-902046</t>
  </si>
  <si>
    <t>VTm.431.BG.322525</t>
  </si>
  <si>
    <t>Тройник надвижной переходной 32(4,4) х 25(3,5) х 25(3,5)</t>
  </si>
  <si>
    <t>802.00 руб.</t>
  </si>
  <si>
    <t>VLC-999027</t>
  </si>
  <si>
    <t>VTm.400.BG.002028</t>
  </si>
  <si>
    <t>Гильза (надвижной фитинг) 20(2,8)</t>
  </si>
  <si>
    <t>115.00 руб.</t>
  </si>
  <si>
    <t>VLC-999028</t>
  </si>
  <si>
    <t>VTm.400.BG.002535</t>
  </si>
  <si>
    <t>Гильза (надвижной фитинг) 25(3,5)</t>
  </si>
  <si>
    <t>169.00 руб.</t>
  </si>
  <si>
    <t>VLC-999029</t>
  </si>
  <si>
    <t>VTm.401.BG.002004</t>
  </si>
  <si>
    <t>Соединитель надвижной с переходом на нар.р. 20(2,8) х 1/2"</t>
  </si>
  <si>
    <t>309.00 руб.</t>
  </si>
  <si>
    <t>VLC-999030</t>
  </si>
  <si>
    <t>VTm.401.BG.002005</t>
  </si>
  <si>
    <t>Соединитель надвижной с переходом на нар.р. 20(2,8) х 3/4"</t>
  </si>
  <si>
    <t>296.00 руб.</t>
  </si>
  <si>
    <t>VLC-999031</t>
  </si>
  <si>
    <t>VTm.401.BG.002504</t>
  </si>
  <si>
    <t>Соединитель надвижной с переходом на нар.р. 25(3,5) х 1/2"</t>
  </si>
  <si>
    <t>453.00 руб.</t>
  </si>
  <si>
    <t>VLC-999032</t>
  </si>
  <si>
    <t>VTm.401.BG.002505</t>
  </si>
  <si>
    <t>Соединитель надвижной с переходом на нар.р. 25(3,5) х 3/4"</t>
  </si>
  <si>
    <t>529.00 руб.</t>
  </si>
  <si>
    <t>VLC-999033</t>
  </si>
  <si>
    <t>VTm.401.BG.002506</t>
  </si>
  <si>
    <t>Соединитель надвижной с переходом на нар.р. 25(3,5) х 1"</t>
  </si>
  <si>
    <t>602.00 руб.</t>
  </si>
  <si>
    <t>VLC-999034</t>
  </si>
  <si>
    <t>VTm.402.BG.002004</t>
  </si>
  <si>
    <t>Соединитель надвижной с переходом на вн.р. 20(2,8) х 1/2"</t>
  </si>
  <si>
    <t>303.00 руб.</t>
  </si>
  <si>
    <t>VLC-999035</t>
  </si>
  <si>
    <t>VTm.402.BG.002005</t>
  </si>
  <si>
    <t>Соединитель надвижной с переходом на вн.р. 20(2,8) х 3/4"</t>
  </si>
  <si>
    <t>300.00 руб.</t>
  </si>
  <si>
    <t>VLC-999036</t>
  </si>
  <si>
    <t>VTm.402.BG.002505</t>
  </si>
  <si>
    <t>Соединитель надвижной с переходом на вн.р. 25(3,5) х 3/4"</t>
  </si>
  <si>
    <t>478.00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</si>
  <si>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</si>
  <si>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</si>
  <si>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</si>
  <si>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</si>
  <si>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</si>
  <si>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</si>
  <si>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270.00 руб.</t>
  </si>
  <si>
    <t>VLC-999039</t>
  </si>
  <si>
    <t>VTm.403.BG.002016</t>
  </si>
  <si>
    <t>Соединитель надвижной переходной 20(2,8) х 16(2,2)</t>
  </si>
  <si>
    <t>255.00 руб.</t>
  </si>
  <si>
    <t>VLC-999040</t>
  </si>
  <si>
    <t>VTm.403.BG.002525</t>
  </si>
  <si>
    <t>Соединитель надвижной 25(3,5) х 25(3,5)</t>
  </si>
  <si>
    <t>647.00 руб.</t>
  </si>
  <si>
    <t>VLC-999041</t>
  </si>
  <si>
    <t>VTm.403.BG.002516</t>
  </si>
  <si>
    <t>Соединитель надвижной переходной 25(3,5) х 16(2,2)</t>
  </si>
  <si>
    <t>386.00 руб.</t>
  </si>
  <si>
    <t>VLC-999042</t>
  </si>
  <si>
    <t>VTm.403.BG.002520</t>
  </si>
  <si>
    <t>Соединитель надвижной переходной 25(3,5) х 20(2,8)</t>
  </si>
  <si>
    <t>396.00 руб.</t>
  </si>
  <si>
    <t>VLC-999043</t>
  </si>
  <si>
    <t>VTm.422.BG.002004</t>
  </si>
  <si>
    <t>Соединитель надвижной с накидной гайкой 20(2,8) х 1/2"</t>
  </si>
  <si>
    <t>485.00 руб.</t>
  </si>
  <si>
    <t>VLC-999044</t>
  </si>
  <si>
    <t>VTm.422.BG.002005</t>
  </si>
  <si>
    <t>Соединитель надвижной с накидной гайкой 20(2,8) х 3/4"</t>
  </si>
  <si>
    <t>484.00 руб.</t>
  </si>
  <si>
    <t>VLC-999045</t>
  </si>
  <si>
    <t>VTm.422.EBG.002005</t>
  </si>
  <si>
    <t>Соединитель надвижной с накидной гайкой EUROCONUS 20(2,8) х 3/4"EC</t>
  </si>
  <si>
    <t>546.00 руб.</t>
  </si>
  <si>
    <t>VLC-999046</t>
  </si>
  <si>
    <t>VTm.422.BG.002505</t>
  </si>
  <si>
    <t>Соединитель надвижной с накидной гайкой 25(3,5) х 3/4"</t>
  </si>
  <si>
    <t>597.00 руб.</t>
  </si>
  <si>
    <t>VLC-999047</t>
  </si>
  <si>
    <t>VTm.422.BG.002506</t>
  </si>
  <si>
    <t>Соединитель надвижной с накидной гайкой 25(3,5) х 1"</t>
  </si>
  <si>
    <t>588.00 руб.</t>
  </si>
  <si>
    <t>VLC-999048</t>
  </si>
  <si>
    <t>VTm.431.BG.162016</t>
  </si>
  <si>
    <t>Тройник надвижной переходной 16(2,2) х 20(2,8) х 16(2,2)</t>
  </si>
  <si>
    <t>VLC-999049</t>
  </si>
  <si>
    <t>VTm.431.BG.202020</t>
  </si>
  <si>
    <t>Тройник надвижной 20(2,8) х 20(2,8) х 20(2,8)</t>
  </si>
  <si>
    <t>699.00 руб.</t>
  </si>
  <si>
    <t>VLC-999050</t>
  </si>
  <si>
    <t>VTm.431.BG.201616</t>
  </si>
  <si>
    <t>Тройник надвижной переходной 20(2,8) х 16(2,2) х 16(2,2)</t>
  </si>
  <si>
    <t>613.00 руб.</t>
  </si>
  <si>
    <t>VLC-999051</t>
  </si>
  <si>
    <t>VTm.431.BG.201620</t>
  </si>
  <si>
    <t>Тройник надвижной переходной 20(2,8) х 16(2,2)х 20(2,8)</t>
  </si>
  <si>
    <t>642.00 руб.</t>
  </si>
  <si>
    <t>VLC-999052</t>
  </si>
  <si>
    <t>VTm.431.BG.202016</t>
  </si>
  <si>
    <t>Тройник надвижной переходной 20(2,8) х 20(2,8) х 16(2,2)</t>
  </si>
  <si>
    <t>640.00 руб.</t>
  </si>
  <si>
    <t>VLC-999053</t>
  </si>
  <si>
    <t>VTm.431.BG.202520</t>
  </si>
  <si>
    <t>Тройник надвижной переходной 20(2,8) х 25(3,5) х 20(2,8)</t>
  </si>
  <si>
    <t>832.00 руб.</t>
  </si>
  <si>
    <t>VLC-999054</t>
  </si>
  <si>
    <t>VTm.431.BG.252525</t>
  </si>
  <si>
    <t>Тройник надвижной 25(3,5) х 25(3,5) х 25(3,5)</t>
  </si>
  <si>
    <t>923.00 руб.</t>
  </si>
  <si>
    <t>VLC-999055</t>
  </si>
  <si>
    <t>VTm.431.BG.251616</t>
  </si>
  <si>
    <t>Тройник надвижной переходной 25(3,5) х 16(2,2) х 16(2,2)</t>
  </si>
  <si>
    <t>600.00 руб.</t>
  </si>
  <si>
    <t>VLC-999056</t>
  </si>
  <si>
    <t>VTm.431.BG.251620</t>
  </si>
  <si>
    <t>Тройник надвижной переходной 25(3,5) х 16(2,2) х 20(2,8)</t>
  </si>
  <si>
    <t>799.00 руб.</t>
  </si>
  <si>
    <t>VLC-999057</t>
  </si>
  <si>
    <t>VTm.431.BG.251625</t>
  </si>
  <si>
    <t>Тройник надвижной переходной 25(3,5) х 16(2,2) х 25(3,5)</t>
  </si>
  <si>
    <t>887.00 руб.</t>
  </si>
  <si>
    <t>VLC-999058</t>
  </si>
  <si>
    <t>VTm.431.BG.252016</t>
  </si>
  <si>
    <t>Тройник надвижной переходной 25(3,5) х 20(2,8) х 16(2,2)</t>
  </si>
  <si>
    <t>761.00 руб.</t>
  </si>
  <si>
    <t>VLC-999059</t>
  </si>
  <si>
    <t>VTm.431.BG.252020</t>
  </si>
  <si>
    <t>Тройник надвижной переходной 25(3,5) х 20(2,8) х 20(2,8)</t>
  </si>
  <si>
    <t>726.00 руб.</t>
  </si>
  <si>
    <t>VLC-999060</t>
  </si>
  <si>
    <t>VTm.431.BG.252025</t>
  </si>
  <si>
    <t>Тройник надвижной переходной 25(3,5) х 20(2,8) х 25(3,5)</t>
  </si>
  <si>
    <t>895.00 руб.</t>
  </si>
  <si>
    <t>VLC-999061</t>
  </si>
  <si>
    <t>VTm.431.BG.252516</t>
  </si>
  <si>
    <t>Тройник надвижной переходной 25(3,5) х 25(3,5) х 16(2,2)</t>
  </si>
  <si>
    <t>772.00 руб.</t>
  </si>
  <si>
    <t>VLC-999062</t>
  </si>
  <si>
    <t>VTm.431.BG.252520</t>
  </si>
  <si>
    <t>Тройник надвижной переходной 25(3,5) х 25(3,5) х 20(2,8)</t>
  </si>
  <si>
    <t>925.00 руб.</t>
  </si>
  <si>
    <t>VLC-999063</t>
  </si>
  <si>
    <t>VTm.432.BG.200420</t>
  </si>
  <si>
    <t>Тройник надвижной с переходом на вн.р. 20(2,8) х 1/2" х 20(2,8)</t>
  </si>
  <si>
    <t>552.00 руб.</t>
  </si>
  <si>
    <t>VLC-999064</t>
  </si>
  <si>
    <t>VTm.432.BG.200520</t>
  </si>
  <si>
    <t>Тройник надвижной с переходом на вн.р. 20(2,8) х 3/4" х 20(2,8)</t>
  </si>
  <si>
    <t>641.00 руб.</t>
  </si>
  <si>
    <t>VLC-999065</t>
  </si>
  <si>
    <t>VTm.432.BG.250525</t>
  </si>
  <si>
    <t>Тройник надвижной с переходом на вн.р. 25(3,5) х 3/4" х 25(3,5)</t>
  </si>
  <si>
    <t>794.00 руб.</t>
  </si>
  <si>
    <t>VLC-999066</t>
  </si>
  <si>
    <t>VTm.451.BG.002020</t>
  </si>
  <si>
    <t>Угольник надвижной 20(2,8) х 20(2,8)</t>
  </si>
  <si>
    <t>514.00 руб.</t>
  </si>
  <si>
    <t>VLC-999067</t>
  </si>
  <si>
    <t>VTm.451.BG.002525</t>
  </si>
  <si>
    <t>Угольник надвижной 25(3,5) х 25(3,5)</t>
  </si>
  <si>
    <t>780.00 руб.</t>
  </si>
  <si>
    <t>VLC-999068</t>
  </si>
  <si>
    <t>VTm.452.BG.002004</t>
  </si>
  <si>
    <t>Угольник надвижной с переходом на вн.р. 20(2,8) х 1/2"</t>
  </si>
  <si>
    <t>433.00 руб.</t>
  </si>
  <si>
    <t>VLC-999069</t>
  </si>
  <si>
    <t>VTm.452.BG.002005</t>
  </si>
  <si>
    <t>Угольник надвижной с переходом на вн.р. 20(2,8) х 3/4"</t>
  </si>
  <si>
    <t>496.00 руб.</t>
  </si>
  <si>
    <t>VLC-999070</t>
  </si>
  <si>
    <t>VTm.452.BG.002505</t>
  </si>
  <si>
    <t>Угольник надвижной с переходом на вн.р. 25(3,5) х 3/4"</t>
  </si>
  <si>
    <t>709.00 руб.</t>
  </si>
  <si>
    <t>VLC-999071</t>
  </si>
  <si>
    <t>VTm.453.BG.002004</t>
  </si>
  <si>
    <t>Угольник надвижной с переходом на нар.р. 20(2,8) х 1/2"</t>
  </si>
  <si>
    <t>465.00 руб.</t>
  </si>
  <si>
    <t>VLC-999072</t>
  </si>
  <si>
    <t>VTm.453.BG.002005</t>
  </si>
  <si>
    <t>Угольник надвижной с переходом на нар.р. 20(2,8) х 3/4"</t>
  </si>
  <si>
    <t>615.00 руб.</t>
  </si>
  <si>
    <t>VLC-999073</t>
  </si>
  <si>
    <t>VTm.453.BG.002505</t>
  </si>
  <si>
    <t>Угольник надвижной с переходом на нар.р. 25(3,5) х 3/4"</t>
  </si>
  <si>
    <t>682.00 руб.</t>
  </si>
  <si>
    <t>VLC-999074</t>
  </si>
  <si>
    <t>VTm.454.BG.002004</t>
  </si>
  <si>
    <t>Водорозетка надвижная 20(2,8) х 1/2"</t>
  </si>
  <si>
    <t>1 Фитинги аксиальные латунные VALTEC</t>
  </si>
  <si>
    <t>VLC-900205</t>
  </si>
  <si>
    <t>VTm.400.G.001622</t>
  </si>
  <si>
    <t>Гильза надвижная (фитинг) 16(2,2)</t>
  </si>
  <si>
    <t>87.00 руб.</t>
  </si>
  <si>
    <t>VLC-900206</t>
  </si>
  <si>
    <t>VTm.401.G.001604</t>
  </si>
  <si>
    <t>Соединитель надвижной с переходом на нар.р. 16(2,2) х 1/2"</t>
  </si>
  <si>
    <t>162.00 руб.</t>
  </si>
  <si>
    <t>VLC-900207</t>
  </si>
  <si>
    <t>VTm.402.G.001604</t>
  </si>
  <si>
    <t>Соединитель надвижной с переходом на вн.р. 16(2,2) х 1/2"</t>
  </si>
  <si>
    <t>178.00 руб.</t>
  </si>
  <si>
    <t>VLC-900208</t>
  </si>
  <si>
    <t>VTm.403.G.001616</t>
  </si>
  <si>
    <t>Соединитель надвижной 16(2,2) х 16(2,2)</t>
  </si>
  <si>
    <t>128.00 руб.</t>
  </si>
  <si>
    <t>VLC-900209</t>
  </si>
  <si>
    <t>VTm.422.G.001604</t>
  </si>
  <si>
    <t>195.00 руб.</t>
  </si>
  <si>
    <t>VLC-900210</t>
  </si>
  <si>
    <t>VTm.431.G.161616</t>
  </si>
  <si>
    <t>Тройник надвижной 16(2,2) х 16(2,2) х 16(2,2)</t>
  </si>
  <si>
    <t>289.00 руб.</t>
  </si>
  <si>
    <t>VLC-900211</t>
  </si>
  <si>
    <t>VTm.432.G.160416</t>
  </si>
  <si>
    <t>365.00 руб.</t>
  </si>
  <si>
    <t>VLC-900212</t>
  </si>
  <si>
    <t>VTm.451.G.001616</t>
  </si>
  <si>
    <t>Угольник надвижной 16(2,2) х 16(2,2)</t>
  </si>
  <si>
    <t>213.00 руб.</t>
  </si>
  <si>
    <t>VLC-900213</t>
  </si>
  <si>
    <t>VTm.452.G.001604</t>
  </si>
  <si>
    <t>VLC-900214</t>
  </si>
  <si>
    <t>VTm.453.G.001604</t>
  </si>
  <si>
    <t>245.00 руб.</t>
  </si>
  <si>
    <t>VLC-900215</t>
  </si>
  <si>
    <t>VTm.454.G.001604</t>
  </si>
  <si>
    <t>304.00 руб.</t>
  </si>
  <si>
    <t>VLC-900657</t>
  </si>
  <si>
    <t>VTm.400.G.002028</t>
  </si>
  <si>
    <t>Гильза надвижная (фитинг) 20(2,8)</t>
  </si>
  <si>
    <t>VLC-900658</t>
  </si>
  <si>
    <t>VTm.400.G.002535</t>
  </si>
  <si>
    <t>Гильза надвижная (фитинг) 25(3,5)</t>
  </si>
  <si>
    <t>147.00 руб.</t>
  </si>
  <si>
    <t>VLC-900659</t>
  </si>
  <si>
    <t>VTm.401.G.001605</t>
  </si>
  <si>
    <t>Соединитель надвижной с переходом на нар.р. 16(2,2) х 3/4"</t>
  </si>
  <si>
    <t>220.00 руб.</t>
  </si>
  <si>
    <t>VLC-900660</t>
  </si>
  <si>
    <t>VTm.401.G.002004</t>
  </si>
  <si>
    <t>187.00 руб.</t>
  </si>
  <si>
    <t>VLC-900661</t>
  </si>
  <si>
    <t>VTm.401.G.002005</t>
  </si>
  <si>
    <t>257.00 руб.</t>
  </si>
  <si>
    <t>VLC-900662</t>
  </si>
  <si>
    <t>VTm.401.G.002504</t>
  </si>
  <si>
    <t>271.00 руб.</t>
  </si>
  <si>
    <t>VLC-900663</t>
  </si>
  <si>
    <t>VTm.401.G.002505</t>
  </si>
  <si>
    <t>341.00 руб.</t>
  </si>
  <si>
    <t>VLC-900664</t>
  </si>
  <si>
    <t>VTm.401.G.002506</t>
  </si>
  <si>
    <t>438.00 руб.</t>
  </si>
  <si>
    <t>VLC-900665</t>
  </si>
  <si>
    <t>VTm.402.G.001605</t>
  </si>
  <si>
    <t>Соединитель надвижной с переходом на вн.р. 16(2,2) х 3/4"</t>
  </si>
  <si>
    <t>260.00 руб.</t>
  </si>
  <si>
    <t>VLC-900666</t>
  </si>
  <si>
    <t>VTm.402.G.002004</t>
  </si>
  <si>
    <t>224.00 руб.</t>
  </si>
  <si>
    <t>VLC-900667</t>
  </si>
  <si>
    <t>VTm.402.G.002005</t>
  </si>
  <si>
    <t>320.00 руб.</t>
  </si>
  <si>
    <t>VLC-900668</t>
  </si>
  <si>
    <t>VTm.402.G.002505</t>
  </si>
  <si>
    <t>VLC-900669</t>
  </si>
  <si>
    <t>VTm.402.G.002506</t>
  </si>
  <si>
    <t>VLC-900670</t>
  </si>
  <si>
    <t>VTm.403.G.002020</t>
  </si>
  <si>
    <t>193.00 руб.</t>
  </si>
  <si>
    <t>VLC-900671</t>
  </si>
  <si>
    <t>VTm.403.G.002016</t>
  </si>
  <si>
    <t>161.00 руб.</t>
  </si>
  <si>
    <t>VLC-900672</t>
  </si>
  <si>
    <t>VTm.403.G.002525</t>
  </si>
  <si>
    <t>328.00 руб.</t>
  </si>
  <si>
    <t>VLC-900673</t>
  </si>
  <si>
    <t>VTm.403.G.002516</t>
  </si>
  <si>
    <t>230.00 руб.</t>
  </si>
  <si>
    <t>VLC-900674</t>
  </si>
  <si>
    <t>VTm.403.G.002520</t>
  </si>
  <si>
    <t>264.00 руб.</t>
  </si>
  <si>
    <t>VLC-900675</t>
  </si>
  <si>
    <t>VTm.403.G.003225</t>
  </si>
  <si>
    <t>Соединитель надвижной переходной 32(4,4) х 25(3,5)</t>
  </si>
  <si>
    <t>448.00 руб.</t>
  </si>
  <si>
    <t>VLC-900676</t>
  </si>
  <si>
    <t>VTm.422.G.001605</t>
  </si>
  <si>
    <t>Соединитель надвижной с накидной гайкой 16(2,2) х 3/4"</t>
  </si>
  <si>
    <t>234.00 руб.</t>
  </si>
  <si>
    <t>VLC-900677</t>
  </si>
  <si>
    <t>VTm.422.GE.001605</t>
  </si>
  <si>
    <t>Соединитель надвижной с накидной гайкой под "евроконус" 3/4"(EK) х16(2.2)</t>
  </si>
  <si>
    <t>253.00 руб.</t>
  </si>
  <si>
    <t>VLC-900678</t>
  </si>
  <si>
    <t>VTm.422.G.002004</t>
  </si>
  <si>
    <t>240.00 руб.</t>
  </si>
  <si>
    <t>VLC-900679</t>
  </si>
  <si>
    <t>VTm.422.G.002005</t>
  </si>
  <si>
    <t>VLC-900680</t>
  </si>
  <si>
    <t>VTm.422.GE.002005</t>
  </si>
  <si>
    <t>Соединитель надвижной с накидной гайкой под "евроконус" 3/4" (EК) x20(2,8)</t>
  </si>
  <si>
    <t>336.00 руб.</t>
  </si>
  <si>
    <t>VLC-900681</t>
  </si>
  <si>
    <t>VTm.431.G.162016</t>
  </si>
  <si>
    <t>367.00 руб.</t>
  </si>
  <si>
    <t>VLC-900682</t>
  </si>
  <si>
    <t>VTm.431.G.202020</t>
  </si>
  <si>
    <t>456.00 руб.</t>
  </si>
  <si>
    <t>VLC-900683</t>
  </si>
  <si>
    <t>VTm.431.G.201616</t>
  </si>
  <si>
    <t>363.00 руб.</t>
  </si>
  <si>
    <t>VLC-900684</t>
  </si>
  <si>
    <t>VTm.431.G.202016</t>
  </si>
  <si>
    <t>416.00 руб.</t>
  </si>
  <si>
    <t>VLC-900685</t>
  </si>
  <si>
    <t>VTm.431.G.202520</t>
  </si>
  <si>
    <t>578.00 руб.</t>
  </si>
  <si>
    <t>VLC-900686</t>
  </si>
  <si>
    <t>VTm.431.G.252525</t>
  </si>
  <si>
    <t>735.00 руб.</t>
  </si>
  <si>
    <t>VLC-900687</t>
  </si>
  <si>
    <t>VTm.431.G.251616</t>
  </si>
  <si>
    <t>488.00 руб.</t>
  </si>
  <si>
    <t>VLC-900688</t>
  </si>
  <si>
    <t>VTm.431.G.251620</t>
  </si>
  <si>
    <t>523.00 руб.</t>
  </si>
  <si>
    <t>VLC-900689</t>
  </si>
  <si>
    <t>VTm.431.G.251625</t>
  </si>
  <si>
    <t>581.00 руб.</t>
  </si>
  <si>
    <t>VLC-900690</t>
  </si>
  <si>
    <t>VTm.431.G.252016</t>
  </si>
  <si>
    <t>539.00 руб.</t>
  </si>
  <si>
    <t>VLC-900691</t>
  </si>
  <si>
    <t>VTm.431.G.252020</t>
  </si>
  <si>
    <t>576.00 руб.</t>
  </si>
  <si>
    <t>VLC-900692</t>
  </si>
  <si>
    <t>VTm.431.G.252025</t>
  </si>
  <si>
    <t>646.00 руб.</t>
  </si>
  <si>
    <t>VLC-900693</t>
  </si>
  <si>
    <t>VTm.431.G.252516</t>
  </si>
  <si>
    <t>625.00 руб.</t>
  </si>
  <si>
    <t>VLC-900694</t>
  </si>
  <si>
    <t>VTm.431.G.252520</t>
  </si>
  <si>
    <t>663.00 руб.</t>
  </si>
  <si>
    <t>VLC-900695</t>
  </si>
  <si>
    <t>VTm.432.G.200420</t>
  </si>
  <si>
    <t>467.00 руб.</t>
  </si>
  <si>
    <t>VLC-900696</t>
  </si>
  <si>
    <t>VTm.432.G.200520</t>
  </si>
  <si>
    <t>554.00 руб.</t>
  </si>
  <si>
    <t>VLC-900697</t>
  </si>
  <si>
    <t>VTm.432.G.250525</t>
  </si>
  <si>
    <t>758.00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</si>
  <si>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</si>
  <si>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</si>
  <si>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</si>
  <si>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</si>
  <si>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</si>
  <si>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</si>
  <si>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VLC-900700</t>
  </si>
  <si>
    <t>VTm.433.G.200520</t>
  </si>
  <si>
    <t>Тройник надвижной с переходом на нар.р. 20(2,8) х 3/4" х 20(2,8)</t>
  </si>
  <si>
    <t>567.00 руб.</t>
  </si>
  <si>
    <t>VLC-900701</t>
  </si>
  <si>
    <t>VTm.433.G.250525</t>
  </si>
  <si>
    <t>Тройник надвижной с переходом на нар.р. 25(3,5) х 3/4" х 25(3,5)</t>
  </si>
  <si>
    <t>751.00 руб.</t>
  </si>
  <si>
    <t>VLC-900702</t>
  </si>
  <si>
    <t>VTm.451.G.002020</t>
  </si>
  <si>
    <t>326.00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</si>
  <si>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</si>
  <si>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</si>
  <si>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</si>
  <si>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</si>
  <si>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</si>
  <si>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346.00 руб.</t>
  </si>
  <si>
    <t>VLC-900705</t>
  </si>
  <si>
    <t>VTm.452.G.002004</t>
  </si>
  <si>
    <t>333.00 руб.</t>
  </si>
  <si>
    <t>VLC-900706</t>
  </si>
  <si>
    <t>VTm.452.G.002005</t>
  </si>
  <si>
    <t>412.00 руб.</t>
  </si>
  <si>
    <t>VLC-900707</t>
  </si>
  <si>
    <t>VTm.452.G.002505</t>
  </si>
  <si>
    <t>530.00 руб.</t>
  </si>
  <si>
    <t>VLC-900708</t>
  </si>
  <si>
    <t>VTm.452.G.002506</t>
  </si>
  <si>
    <t>Угольник надвижной с переходом на вн.р. 25(3,5) х 1"</t>
  </si>
  <si>
    <t>667.00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</si>
  <si>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</si>
  <si>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</si>
  <si>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</si>
  <si>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</si>
  <si>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</si>
  <si>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</si>
  <si>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</si>
  <si>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</si>
  <si>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</si>
  <si>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525.00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</si>
  <si>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</si>
  <si>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</si>
  <si>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</si>
  <si>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</si>
  <si>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</si>
  <si>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384.00 руб.</t>
  </si>
  <si>
    <t>VLC-900847</t>
  </si>
  <si>
    <t>VTm.400.G.003244</t>
  </si>
  <si>
    <t>Гильза надвижная (фитинг) 32(4,4)</t>
  </si>
  <si>
    <t>293.00 руб.</t>
  </si>
  <si>
    <t>VLC-900848</t>
  </si>
  <si>
    <t>VTm.401.G.003205</t>
  </si>
  <si>
    <t>Соединитель надвижной с переходом на нар.р. 32(4,4) х 3/4"</t>
  </si>
  <si>
    <t>428.00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</si>
  <si>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</si>
  <si>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</si>
  <si>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</si>
  <si>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</si>
  <si>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</si>
  <si>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</si>
  <si>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474.00 руб.</t>
  </si>
  <si>
    <t>VLC-900851</t>
  </si>
  <si>
    <t>VTm.402.G.003206</t>
  </si>
  <si>
    <t>Соединитель надвижной с переходом на вн.р. 32(4,4) х 1"</t>
  </si>
  <si>
    <t>601.00 руб.</t>
  </si>
  <si>
    <t>VLC-900852</t>
  </si>
  <si>
    <t>VTm.403.G.003232</t>
  </si>
  <si>
    <t>569.00 руб.</t>
  </si>
  <si>
    <t>VLC-900853</t>
  </si>
  <si>
    <t>VTm.403.G.003220</t>
  </si>
  <si>
    <t>Соединитель надвижной переходной 32(4,4) х 20(2,8)</t>
  </si>
  <si>
    <t>392.00 руб.</t>
  </si>
  <si>
    <t>VLC-900854</t>
  </si>
  <si>
    <t>VTm.422.G.002505</t>
  </si>
  <si>
    <t>VLC-900855</t>
  </si>
  <si>
    <t>VTm.422.G.002506</t>
  </si>
  <si>
    <t>VLC-900856</t>
  </si>
  <si>
    <t>VTm.422.G.003206</t>
  </si>
  <si>
    <t>607.00 руб.</t>
  </si>
  <si>
    <t>VLC-900857</t>
  </si>
  <si>
    <t>VTm.431.G.323232</t>
  </si>
  <si>
    <t>Тройник надвижной 32(4,4) х 32(4,4) х 32(4,4)</t>
  </si>
  <si>
    <t>1 171.00 руб.</t>
  </si>
  <si>
    <t>VLC-900858</t>
  </si>
  <si>
    <t>VTm.431.G.321632</t>
  </si>
  <si>
    <t>Тройник надвижной переходной 32(4,4) х 16(2,2) х 32(4,4)</t>
  </si>
  <si>
    <t>843.00 руб.</t>
  </si>
  <si>
    <t>VLC-900859</t>
  </si>
  <si>
    <t>VTm.431.G.322032</t>
  </si>
  <si>
    <t>Тройник надвижной переходной 32(4,4) х 20(2,8) х 32(4,4)</t>
  </si>
  <si>
    <t>922.00 руб.</t>
  </si>
  <si>
    <t>VLC-900860</t>
  </si>
  <si>
    <t>VTm.431.G.322532</t>
  </si>
  <si>
    <t>Тройник надвижной переходной 32(4,4) х 25(3,5) х 32(4,4)</t>
  </si>
  <si>
    <t>1 006.00 руб.</t>
  </si>
  <si>
    <t>VLC-900861</t>
  </si>
  <si>
    <t>VTm.451.G.003232</t>
  </si>
  <si>
    <t>841.00 руб.</t>
  </si>
  <si>
    <t>VLC-900862</t>
  </si>
  <si>
    <t>VTm.454.G.001605</t>
  </si>
  <si>
    <t>Водорозетка надвижная 16(2,2) х 3/4"</t>
  </si>
  <si>
    <t>419.00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</si>
  <si>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</si>
  <si>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</si>
  <si>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</si>
  <si>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</si>
  <si>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</si>
  <si>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</si>
  <si>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310.00 руб.</t>
  </si>
  <si>
    <t>VLC-900924</t>
  </si>
  <si>
    <t>VTm.431.G.201620</t>
  </si>
  <si>
    <t>Тройник надвижной переходной 20(2,8) х 16(2,2) х 20(2,8)</t>
  </si>
  <si>
    <t>400.00 руб.</t>
  </si>
  <si>
    <t>VLC-900967</t>
  </si>
  <si>
    <t>VTm.433.G.320632</t>
  </si>
  <si>
    <t>Тройник надвижной с переходом на нар.р. 32(4,4) х 1" х 32(4,4)</t>
  </si>
  <si>
    <t>1 222.00 руб.</t>
  </si>
  <si>
    <t>VLC-901112</t>
  </si>
  <si>
    <t>VTm.424.G.001604</t>
  </si>
  <si>
    <t>Пластина монтажная с водорозетками 16(2,2) х 1/2"</t>
  </si>
  <si>
    <t>859.00 руб.</t>
  </si>
  <si>
    <t>VLC-902041</t>
  </si>
  <si>
    <t>VTm.452.G.003206</t>
  </si>
  <si>
    <t>Фитинг аксиальный - угольник надвижной с переходом на вн.р. 32(4,4)х1"</t>
  </si>
  <si>
    <t>870.00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</si>
</sst>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0a6f3a63_310d_11f1_a89b_047c1617b14317.jpeg"/><Relationship Id="rId18" Type="http://schemas.openxmlformats.org/officeDocument/2006/relationships/image" Target="../media/31a73bd8_da46_11ee_a56d_047c1617b143_0a6f3a64_310d_11f1_a89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2_3459_11ef_a5e4_047c1617b143_4e2a7408_fcc7_11ef_a6ef_047c1617b14326.jpeg"/><Relationship Id="rId27" Type="http://schemas.openxmlformats.org/officeDocument/2006/relationships/image" Target="../media/54e1da94_3459_11ef_a5e4_047c1617b143_4e2a7406_fcc7_11ef_a6ef_047c1617b14327.jpeg"/><Relationship Id="rId28" Type="http://schemas.openxmlformats.org/officeDocument/2006/relationships/image" Target="../media/54e1da96_3459_11ef_a5e4_047c1617b143_4e2a740a_fcc7_11ef_a6ef_047c1617b14328.jpeg"/><Relationship Id="rId29" Type="http://schemas.openxmlformats.org/officeDocument/2006/relationships/image" Target="../media/3a76c3d3_0b65_11ec_831e_003048fd731b_2aaa74fe_2840_11ed_a30f_00259070b48729.jpeg"/><Relationship Id="rId30" Type="http://schemas.openxmlformats.org/officeDocument/2006/relationships/image" Target="../media/3a76c3d5_0b65_11ec_831e_003048fd731b_2aaa74ff_2840_11ed_a30f_00259070b48730.jpeg"/><Relationship Id="rId31" Type="http://schemas.openxmlformats.org/officeDocument/2006/relationships/image" Target="../media/3a76c3d7_0b65_11ec_831e_003048fd731b_2aaa7501_2840_11ed_a30f_00259070b48731.jpeg"/><Relationship Id="rId32" Type="http://schemas.openxmlformats.org/officeDocument/2006/relationships/image" Target="../media/3a76c3d9_0b65_11ec_831e_003048fd731b_2aaa7502_2840_11ed_a30f_00259070b48732.jpeg"/><Relationship Id="rId33" Type="http://schemas.openxmlformats.org/officeDocument/2006/relationships/image" Target="../media/3a76c3db_0b65_11ec_831e_003048fd731b_2aaa7504_2840_11ed_a30f_00259070b48733.jpeg"/><Relationship Id="rId34" Type="http://schemas.openxmlformats.org/officeDocument/2006/relationships/image" Target="../media/bfd95bf2_86a5_11e9_8101_003048fd731b_2aaa74d0_2840_11ed_a30f_00259070b48734.png"/><Relationship Id="rId35" Type="http://schemas.openxmlformats.org/officeDocument/2006/relationships/image" Target="../media/bfd95bf4_86a5_11e9_8101_003048fd731b_2aaa74d1_2840_11ed_a30f_00259070b48735.png"/><Relationship Id="rId36" Type="http://schemas.openxmlformats.org/officeDocument/2006/relationships/image" Target="../media/64b52e4b_7c9e_11ea_8111_003048fd731b_2aaa74d2_2840_11ed_a30f_00259070b48736.png"/><Relationship Id="rId37" Type="http://schemas.openxmlformats.org/officeDocument/2006/relationships/image" Target="../media/64b52e4d_7c9e_11ea_8111_003048fd731b_2aaa74d3_2840_11ed_a30f_00259070b48737.png"/><Relationship Id="rId38" Type="http://schemas.openxmlformats.org/officeDocument/2006/relationships/image" Target="../media/64b52e4f_7c9e_11ea_8111_003048fd731b_2aaa74d4_2840_11ed_a30f_00259070b48738.png"/><Relationship Id="rId39" Type="http://schemas.openxmlformats.org/officeDocument/2006/relationships/image" Target="../media/bfd95bf0_86a5_11e9_8101_003048fd731b_2aaa74cf_2840_11ed_a30f_00259070b48739.png"/><Relationship Id="rId40" Type="http://schemas.openxmlformats.org/officeDocument/2006/relationships/image" Target="../media/64b52e43_7c9e_11ea_8111_003048fd731b_2aaa74d5_2840_11ed_a30f_00259070b48740.png"/><Relationship Id="rId41" Type="http://schemas.openxmlformats.org/officeDocument/2006/relationships/image" Target="../media/64b52e45_7c9e_11ea_8111_003048fd731b_2aaa74d6_2840_11ed_a30f_00259070b48741.png"/><Relationship Id="rId42" Type="http://schemas.openxmlformats.org/officeDocument/2006/relationships/image" Target="../media/64b52e47_7c9e_11ea_8111_003048fd731b_2aaa74d7_2840_11ed_a30f_00259070b48742.png"/><Relationship Id="rId43" Type="http://schemas.openxmlformats.org/officeDocument/2006/relationships/image" Target="../media/64b52e49_7c9e_11ea_8111_003048fd731b_2aaa74d8_2840_11ed_a30f_00259070b48743.png"/><Relationship Id="rId44" Type="http://schemas.openxmlformats.org/officeDocument/2006/relationships/image" Target="../media/1fcb31b4_5f91_11eb_822d_003048fd731b_2aaa74e1_2840_11ed_a30f_00259070b48744.png"/><Relationship Id="rId45" Type="http://schemas.openxmlformats.org/officeDocument/2006/relationships/image" Target="../media/799ef3ef_00ff_11ee_a44f_047c1617b143_695c456b_11fe_11ef_a5b8_047c1617b14345.png"/><Relationship Id="rId46" Type="http://schemas.openxmlformats.org/officeDocument/2006/relationships/image" Target="../media/799ef3f5_00ff_11ee_a44f_047c1617b143_695c4574_11fe_11ef_a5b8_047c1617b14346.png"/><Relationship Id="rId47" Type="http://schemas.openxmlformats.org/officeDocument/2006/relationships/image" Target="../media/1fcb31a6_5f91_11eb_822d_003048fd731b_2aaa74d9_2840_11ed_a30f_00259070b48747.jpeg"/><Relationship Id="rId48" Type="http://schemas.openxmlformats.org/officeDocument/2006/relationships/image" Target="../media/1fcb31a8_5f91_11eb_822d_003048fd731b_2aaa74da_2840_11ed_a30f_00259070b48748.jpeg"/><Relationship Id="rId49" Type="http://schemas.openxmlformats.org/officeDocument/2006/relationships/image" Target="../media/1fcb31aa_5f91_11eb_822d_003048fd731b_2aaa74db_2840_11ed_a30f_00259070b48749.jpeg"/><Relationship Id="rId50" Type="http://schemas.openxmlformats.org/officeDocument/2006/relationships/image" Target="../media/1fcb31ac_5f91_11eb_822d_003048fd731b_2aaa74dc_2840_11ed_a30f_00259070b48750.jpeg"/><Relationship Id="rId51" Type="http://schemas.openxmlformats.org/officeDocument/2006/relationships/image" Target="../media/4bc12b80_b632_11ee_a53c_047c1617b143_d0f60f8d_ca39_11ee_a557_047c1617b14351.jpeg"/><Relationship Id="rId52" Type="http://schemas.openxmlformats.org/officeDocument/2006/relationships/image" Target="../media/4bc12b82_b632_11ee_a53c_047c1617b143_d0f60f91_ca39_11ee_a557_047c1617b14352.jpeg"/><Relationship Id="rId53" Type="http://schemas.openxmlformats.org/officeDocument/2006/relationships/image" Target="../media/4bc12b84_b632_11ee_a53c_047c1617b143_d0f60f95_ca39_11ee_a557_047c1617b14353.jpeg"/><Relationship Id="rId54" Type="http://schemas.openxmlformats.org/officeDocument/2006/relationships/image" Target="../media/c849624d_f96d_11ee_a598_047c1617b143_3d7c072a_0312_11ef_a5a4_047c1617b14354.png"/><Relationship Id="rId55" Type="http://schemas.openxmlformats.org/officeDocument/2006/relationships/image" Target="../media/c849624f_f96d_11ee_a598_047c1617b143_3d7c072b_0312_11ef_a5a4_047c1617b14355.png"/><Relationship Id="rId56" Type="http://schemas.openxmlformats.org/officeDocument/2006/relationships/image" Target="../media/c8496251_f96d_11ee_a598_047c1617b143_3d7c072c_0312_11ef_a5a4_047c1617b14356.png"/><Relationship Id="rId57" Type="http://schemas.openxmlformats.org/officeDocument/2006/relationships/image" Target="../media/c8496253_f96d_11ee_a598_047c1617b143_3d7c072d_0312_11ef_a5a4_047c1617b14357.png"/><Relationship Id="rId58" Type="http://schemas.openxmlformats.org/officeDocument/2006/relationships/image" Target="../media/c8496255_f96d_11ee_a598_047c1617b143_3d7c072e_0312_11ef_a5a4_047c1617b14358.png"/><Relationship Id="rId59" Type="http://schemas.openxmlformats.org/officeDocument/2006/relationships/image" Target="../media/c8496257_f96d_11ee_a598_047c1617b143_3d7c072f_0312_11ef_a5a4_047c1617b14359.png"/><Relationship Id="rId60" Type="http://schemas.openxmlformats.org/officeDocument/2006/relationships/image" Target="../media/c8496259_f96d_11ee_a598_047c1617b143_3d7c0730_0312_11ef_a5a4_047c1617b14360.png"/><Relationship Id="rId61" Type="http://schemas.openxmlformats.org/officeDocument/2006/relationships/image" Target="../media/c849625b_f96d_11ee_a598_047c1617b143_3d7c0731_0312_11ef_a5a4_047c1617b14361.png"/><Relationship Id="rId62" Type="http://schemas.openxmlformats.org/officeDocument/2006/relationships/image" Target="../media/c849625d_f96d_11ee_a598_047c1617b143_3d7c0732_0312_11ef_a5a4_047c1617b14362.png"/><Relationship Id="rId63" Type="http://schemas.openxmlformats.org/officeDocument/2006/relationships/image" Target="../media/c849625f_f96d_11ee_a598_047c1617b143_3d7c0733_0312_11ef_a5a4_047c1617b14363.png"/><Relationship Id="rId64" Type="http://schemas.openxmlformats.org/officeDocument/2006/relationships/image" Target="../media/64b52e51_7c9e_11ea_8111_003048fd731b_9650304a_283f_11ed_a30f_00259070b48764.jpeg"/><Relationship Id="rId65" Type="http://schemas.openxmlformats.org/officeDocument/2006/relationships/image" Target="../media/64b52e53_7c9e_11ea_8111_003048fd731b_9650304b_283f_11ed_a30f_00259070b48765.jpeg"/><Relationship Id="rId66" Type="http://schemas.openxmlformats.org/officeDocument/2006/relationships/image" Target="../media/64b52e55_7c9e_11ea_8111_003048fd731b_9650304c_283f_11ed_a30f_00259070b48766.jpeg"/><Relationship Id="rId67" Type="http://schemas.openxmlformats.org/officeDocument/2006/relationships/image" Target="../media/64b52e57_7c9e_11ea_8111_003048fd731b_9650304d_283f_11ed_a30f_00259070b48767.jpeg"/><Relationship Id="rId68" Type="http://schemas.openxmlformats.org/officeDocument/2006/relationships/image" Target="../media/64b52e59_7c9e_11ea_8111_003048fd731b_9650304e_283f_11ed_a30f_00259070b48768.jpeg"/><Relationship Id="rId69" Type="http://schemas.openxmlformats.org/officeDocument/2006/relationships/image" Target="../media/64b52e5b_7c9e_11ea_8111_003048fd731b_9650304f_283f_11ed_a30f_00259070b48769.jpeg"/><Relationship Id="rId70" Type="http://schemas.openxmlformats.org/officeDocument/2006/relationships/image" Target="../media/64b52e5d_7c9e_11ea_8111_003048fd731b_96503050_283f_11ed_a30f_00259070b48770.jpeg"/><Relationship Id="rId71" Type="http://schemas.openxmlformats.org/officeDocument/2006/relationships/image" Target="../media/64b52e5f_7c9e_11ea_8111_003048fd731b_96503051_283f_11ed_a30f_00259070b48771.jpeg"/><Relationship Id="rId72" Type="http://schemas.openxmlformats.org/officeDocument/2006/relationships/image" Target="../media/64b52e61_7c9e_11ea_8111_003048fd731b_96503052_283f_11ed_a30f_00259070b48772.jpeg"/><Relationship Id="rId73" Type="http://schemas.openxmlformats.org/officeDocument/2006/relationships/image" Target="../media/64b52e63_7c9e_11ea_8111_003048fd731b_96503053_283f_11ed_a30f_00259070b48773.jpeg"/><Relationship Id="rId74" Type="http://schemas.openxmlformats.org/officeDocument/2006/relationships/image" Target="../media/64b52e65_7c9e_11ea_8111_003048fd731b_96503054_283f_11ed_a30f_00259070b48774.jpeg"/><Relationship Id="rId75" Type="http://schemas.openxmlformats.org/officeDocument/2006/relationships/image" Target="../media/64b52e67_7c9e_11ea_8111_003048fd731b_96503055_283f_11ed_a30f_00259070b48775.jpeg"/><Relationship Id="rId76" Type="http://schemas.openxmlformats.org/officeDocument/2006/relationships/image" Target="../media/64b52e69_7c9e_11ea_8111_003048fd731b_96503056_283f_11ed_a30f_00259070b48776.jpeg"/><Relationship Id="rId77" Type="http://schemas.openxmlformats.org/officeDocument/2006/relationships/image" Target="../media/64b52e6b_7c9e_11ea_8111_003048fd731b_96503057_283f_11ed_a30f_00259070b48777.jpeg"/><Relationship Id="rId78" Type="http://schemas.openxmlformats.org/officeDocument/2006/relationships/image" Target="../media/64b52e6d_7c9e_11ea_8111_003048fd731b_96503058_283f_11ed_a30f_00259070b48778.jpeg"/><Relationship Id="rId79" Type="http://schemas.openxmlformats.org/officeDocument/2006/relationships/image" Target="../media/64b52e6f_7c9e_11ea_8111_003048fd731b_96503059_283f_11ed_a30f_00259070b48779.jpeg"/><Relationship Id="rId80" Type="http://schemas.openxmlformats.org/officeDocument/2006/relationships/image" Target="../media/64b52e71_7c9e_11ea_8111_003048fd731b_9650305a_283f_11ed_a30f_00259070b48780.jpeg"/><Relationship Id="rId81" Type="http://schemas.openxmlformats.org/officeDocument/2006/relationships/image" Target="../media/64b52e73_7c9e_11ea_8111_003048fd731b_9650305b_283f_11ed_a30f_00259070b48781.jpeg"/><Relationship Id="rId82" Type="http://schemas.openxmlformats.org/officeDocument/2006/relationships/image" Target="../media/64b52e75_7c9e_11ea_8111_003048fd731b_9650305c_283f_11ed_a30f_00259070b48782.jpeg"/><Relationship Id="rId83" Type="http://schemas.openxmlformats.org/officeDocument/2006/relationships/image" Target="../media/64b52e77_7c9e_11ea_8111_003048fd731b_9650305d_283f_11ed_a30f_00259070b48783.jpeg"/><Relationship Id="rId84" Type="http://schemas.openxmlformats.org/officeDocument/2006/relationships/image" Target="../media/64b52e79_7c9e_11ea_8111_003048fd731b_9650305e_283f_11ed_a30f_00259070b48784.jpeg"/><Relationship Id="rId85" Type="http://schemas.openxmlformats.org/officeDocument/2006/relationships/image" Target="../media/64b52e7b_7c9e_11ea_8111_003048fd731b_9650305f_283f_11ed_a30f_00259070b48785.jpeg"/><Relationship Id="rId86" Type="http://schemas.openxmlformats.org/officeDocument/2006/relationships/image" Target="../media/64b52e7d_7c9e_11ea_8111_003048fd731b_96503060_283f_11ed_a30f_00259070b48786.jpeg"/><Relationship Id="rId87" Type="http://schemas.openxmlformats.org/officeDocument/2006/relationships/image" Target="../media/64b52e7f_7c9e_11ea_8111_003048fd731b_96503061_283f_11ed_a30f_00259070b48787.jpeg"/><Relationship Id="rId88" Type="http://schemas.openxmlformats.org/officeDocument/2006/relationships/image" Target="../media/64b52e81_7c9e_11ea_8111_003048fd731b_96503062_283f_11ed_a30f_00259070b48788.jpeg"/><Relationship Id="rId89" Type="http://schemas.openxmlformats.org/officeDocument/2006/relationships/image" Target="../media/64b52e83_7c9e_11ea_8111_003048fd731b_96503063_283f_11ed_a30f_00259070b48789.jpeg"/><Relationship Id="rId90" Type="http://schemas.openxmlformats.org/officeDocument/2006/relationships/image" Target="../media/64b52e85_7c9e_11ea_8111_003048fd731b_96503064_283f_11ed_a30f_00259070b48790.jpeg"/><Relationship Id="rId91" Type="http://schemas.openxmlformats.org/officeDocument/2006/relationships/image" Target="../media/64b52e87_7c9e_11ea_8111_003048fd731b_96503065_283f_11ed_a30f_00259070b48791.jpeg"/><Relationship Id="rId92" Type="http://schemas.openxmlformats.org/officeDocument/2006/relationships/image" Target="../media/64b52e89_7c9e_11ea_8111_003048fd731b_96503066_283f_11ed_a30f_00259070b48792.jpeg"/><Relationship Id="rId93" Type="http://schemas.openxmlformats.org/officeDocument/2006/relationships/image" Target="../media/64b52e8b_7c9e_11ea_8111_003048fd731b_2390b723_2840_11ed_a30f_00259070b48793.jpeg"/><Relationship Id="rId94" Type="http://schemas.openxmlformats.org/officeDocument/2006/relationships/image" Target="../media/64b52e8d_7c9e_11ea_8111_003048fd731b_2390b724_2840_11ed_a30f_00259070b48794.jpeg"/><Relationship Id="rId95" Type="http://schemas.openxmlformats.org/officeDocument/2006/relationships/image" Target="../media/64b52e8f_7c9e_11ea_8111_003048fd731b_2390b725_2840_11ed_a30f_00259070b48795.jpeg"/><Relationship Id="rId96" Type="http://schemas.openxmlformats.org/officeDocument/2006/relationships/image" Target="../media/64b52e91_7c9e_11ea_8111_003048fd731b_2390b726_2840_11ed_a30f_00259070b48796.jpeg"/><Relationship Id="rId97" Type="http://schemas.openxmlformats.org/officeDocument/2006/relationships/image" Target="../media/64b52e93_7c9e_11ea_8111_003048fd731b_2390b727_2840_11ed_a30f_00259070b48797.jpeg"/><Relationship Id="rId98" Type="http://schemas.openxmlformats.org/officeDocument/2006/relationships/image" Target="../media/64b52e95_7c9e_11ea_8111_003048fd731b_2390b728_2840_11ed_a30f_00259070b48798.jpeg"/><Relationship Id="rId99" Type="http://schemas.openxmlformats.org/officeDocument/2006/relationships/image" Target="../media/64b52e97_7c9e_11ea_8111_003048fd731b_2390b729_2840_11ed_a30f_00259070b48799.jpeg"/><Relationship Id="rId100" Type="http://schemas.openxmlformats.org/officeDocument/2006/relationships/image" Target="../media/64b52e99_7c9e_11ea_8111_003048fd731b_2390b72a_2840_11ed_a30f_00259070b487100.jpeg"/><Relationship Id="rId101" Type="http://schemas.openxmlformats.org/officeDocument/2006/relationships/image" Target="../media/64b52e9b_7c9e_11ea_8111_003048fd731b_2390b72b_2840_11ed_a30f_00259070b487101.jpeg"/><Relationship Id="rId102" Type="http://schemas.openxmlformats.org/officeDocument/2006/relationships/image" Target="../media/64b52e9d_7c9e_11ea_8111_003048fd731b_2390b72c_2840_11ed_a30f_00259070b487102.jpeg"/><Relationship Id="rId103" Type="http://schemas.openxmlformats.org/officeDocument/2006/relationships/image" Target="../media/64b52ea1_7c9e_11ea_8111_003048fd731b_2390b72e_2840_11ed_a30f_00259070b487103.jpeg"/><Relationship Id="rId104" Type="http://schemas.openxmlformats.org/officeDocument/2006/relationships/image" Target="../media/64b52ea3_7c9e_11ea_8111_003048fd731b_2390b72f_2840_11ed_a30f_00259070b487104.jpeg"/><Relationship Id="rId105" Type="http://schemas.openxmlformats.org/officeDocument/2006/relationships/image" Target="../media/64b52ea5_7c9e_11ea_8111_003048fd731b_2390b730_2840_11ed_a30f_00259070b487105.jpeg"/><Relationship Id="rId106" Type="http://schemas.openxmlformats.org/officeDocument/2006/relationships/image" Target="../media/64b52ea7_7c9e_11ea_8111_003048fd731b_2390b731_2840_11ed_a30f_00259070b487106.jpeg"/><Relationship Id="rId107" Type="http://schemas.openxmlformats.org/officeDocument/2006/relationships/image" Target="../media/64b52ea9_7c9e_11ea_8111_003048fd731b_a26f3405_7c1e_11f0_a7a3_047c1617b143107.jpeg"/><Relationship Id="rId108" Type="http://schemas.openxmlformats.org/officeDocument/2006/relationships/image" Target="../media/64b52eab_7c9e_11ea_8111_003048fd731b_a26f3406_7c1e_11f0_a7a3_047c1617b143108.jpeg"/><Relationship Id="rId109" Type="http://schemas.openxmlformats.org/officeDocument/2006/relationships/image" Target="../media/64b52ead_7c9e_11ea_8111_003048fd731b_a26f3407_7c1e_11f0_a7a3_047c1617b143109.jpeg"/><Relationship Id="rId110" Type="http://schemas.openxmlformats.org/officeDocument/2006/relationships/image" Target="../media/64b52eaf_7c9e_11ea_8111_003048fd731b_a26f3408_7c1e_11f0_a7a3_047c1617b143110.jpeg"/><Relationship Id="rId111" Type="http://schemas.openxmlformats.org/officeDocument/2006/relationships/image" Target="../media/64b52eb1_7c9e_11ea_8111_003048fd731b_a26f3409_7c1e_11f0_a7a3_047c1617b143111.jpeg"/><Relationship Id="rId112" Type="http://schemas.openxmlformats.org/officeDocument/2006/relationships/image" Target="../media/64b52eb3_7c9e_11ea_8111_003048fd731b_a26f340a_7c1e_11f0_a7a3_047c1617b143112.jpeg"/><Relationship Id="rId113" Type="http://schemas.openxmlformats.org/officeDocument/2006/relationships/image" Target="../media/64b52eb5_7c9e_11ea_8111_003048fd731b_a26f340c_7c1e_11f0_a7a3_047c1617b143113.png"/><Relationship Id="rId114" Type="http://schemas.openxmlformats.org/officeDocument/2006/relationships/image" Target="../media/64b52eb7_7c9e_11ea_8111_003048fd731b_a26f340d_7c1e_11f0_a7a3_047c1617b143114.png"/><Relationship Id="rId115" Type="http://schemas.openxmlformats.org/officeDocument/2006/relationships/image" Target="../media/64b52eb9_7c9e_11ea_8111_003048fd731b_a26f340e_7c1e_11f0_a7a3_047c1617b143115.png"/><Relationship Id="rId116" Type="http://schemas.openxmlformats.org/officeDocument/2006/relationships/image" Target="../media/64b52ebb_7c9e_11ea_8111_003048fd731b_a26f340f_7c1e_11f0_a7a3_047c1617b143116.png"/><Relationship Id="rId117" Type="http://schemas.openxmlformats.org/officeDocument/2006/relationships/image" Target="../media/64b52ebd_7c9e_11ea_8111_003048fd731b_a26f3410_7c1e_11f0_a7a3_047c1617b143117.png"/><Relationship Id="rId118" Type="http://schemas.openxmlformats.org/officeDocument/2006/relationships/image" Target="../media/64b52ebf_7c9e_11ea_8111_003048fd731b_a26f3411_7c1e_11f0_a7a3_047c1617b143118.png"/><Relationship Id="rId119" Type="http://schemas.openxmlformats.org/officeDocument/2006/relationships/image" Target="../media/64b52ec1_7c9e_11ea_8111_003048fd731b_a26f3413_7c1e_11f0_a7a3_047c1617b143119.jpeg"/><Relationship Id="rId120" Type="http://schemas.openxmlformats.org/officeDocument/2006/relationships/image" Target="../media/64b52ec3_7c9e_11ea_8111_003048fd731b_a26f3414_7c1e_11f0_a7a3_047c1617b143120.jpeg"/><Relationship Id="rId121" Type="http://schemas.openxmlformats.org/officeDocument/2006/relationships/image" Target="../media/64b52ec5_7c9e_11ea_8111_003048fd731b_a26f3415_7c1e_11f0_a7a3_047c1617b143121.jpeg"/><Relationship Id="rId122" Type="http://schemas.openxmlformats.org/officeDocument/2006/relationships/image" Target="../media/64b52ec7_7c9e_11ea_8111_003048fd731b_a26f3416_7c1e_11f0_a7a3_047c1617b143122.jpeg"/><Relationship Id="rId123" Type="http://schemas.openxmlformats.org/officeDocument/2006/relationships/image" Target="../media/64b52ec9_7c9e_11ea_8111_003048fd731b_a26f3417_7c1e_11f0_a7a3_047c1617b143123.jpeg"/><Relationship Id="rId124" Type="http://schemas.openxmlformats.org/officeDocument/2006/relationships/image" Target="../media/64b52ecb_7c9e_11ea_8111_003048fd731b_a26f3418_7c1e_11f0_a7a3_047c1617b143124.jpeg"/><Relationship Id="rId125" Type="http://schemas.openxmlformats.org/officeDocument/2006/relationships/image" Target="../media/64b52ecd_7c9e_11ea_8111_003048fd731b_2390b744_2840_11ed_a30f_00259070b487125.jpeg"/><Relationship Id="rId126" Type="http://schemas.openxmlformats.org/officeDocument/2006/relationships/image" Target="../media/64b52ecf_7c9e_11ea_8111_003048fd731b_2390b745_2840_11ed_a30f_00259070b487126.jpeg"/><Relationship Id="rId127" Type="http://schemas.openxmlformats.org/officeDocument/2006/relationships/image" Target="../media/64b52ed1_7c9e_11ea_8111_003048fd731b_2390b746_2840_11ed_a30f_00259070b487127.jpeg"/><Relationship Id="rId128" Type="http://schemas.openxmlformats.org/officeDocument/2006/relationships/image" Target="../media/64b52ed3_7c9e_11ea_8111_003048fd731b_2390b747_2840_11ed_a30f_00259070b487128.jpeg"/><Relationship Id="rId129" Type="http://schemas.openxmlformats.org/officeDocument/2006/relationships/image" Target="../media/64b52ed5_7c9e_11ea_8111_003048fd731b_2390b748_2840_11ed_a30f_00259070b487129.jpeg"/><Relationship Id="rId130" Type="http://schemas.openxmlformats.org/officeDocument/2006/relationships/image" Target="../media/64b52ed7_7c9e_11ea_8111_003048fd731b_2390b749_2840_11ed_a30f_00259070b487130.jpeg"/><Relationship Id="rId131" Type="http://schemas.openxmlformats.org/officeDocument/2006/relationships/image" Target="../media/64b52ed9_7c9e_11ea_8111_003048fd731b_2390b74a_2840_11ed_a30f_00259070b487131.jpeg"/><Relationship Id="rId132" Type="http://schemas.openxmlformats.org/officeDocument/2006/relationships/image" Target="../media/64b52edb_7c9e_11ea_8111_003048fd731b_2390b74b_2840_11ed_a30f_00259070b487132.jpeg"/><Relationship Id="rId133" Type="http://schemas.openxmlformats.org/officeDocument/2006/relationships/image" Target="../media/64b52edd_7c9e_11ea_8111_003048fd731b_2390b74c_2840_11ed_a30f_00259070b487133.jpeg"/><Relationship Id="rId134" Type="http://schemas.openxmlformats.org/officeDocument/2006/relationships/image" Target="../media/1fcb31bc_5f91_11eb_822d_003048fd731b_2390b74d_2840_11ed_a30f_00259070b487134.jpeg"/><Relationship Id="rId135" Type="http://schemas.openxmlformats.org/officeDocument/2006/relationships/image" Target="../media/1fcb31be_5f91_11eb_822d_003048fd731b_2390b74e_2840_11ed_a30f_00259070b487135.png"/><Relationship Id="rId136" Type="http://schemas.openxmlformats.org/officeDocument/2006/relationships/image" Target="../media/1fcb31c0_5f91_11eb_822d_003048fd731b_2390b74f_2840_11ed_a30f_00259070b487136.png"/><Relationship Id="rId137" Type="http://schemas.openxmlformats.org/officeDocument/2006/relationships/image" Target="../media/1fcb31c8_5f91_11eb_822d_003048fd731b_a26f3419_7c1e_11f0_a7a3_047c1617b143137.jpeg"/><Relationship Id="rId138" Type="http://schemas.openxmlformats.org/officeDocument/2006/relationships/image" Target="../media/1fcb31ca_5f91_11eb_822d_003048fd731b_a26f341a_7c1e_11f0_a7a3_047c1617b143138.jpeg"/><Relationship Id="rId139" Type="http://schemas.openxmlformats.org/officeDocument/2006/relationships/image" Target="../media/1fcb31cc_5f91_11eb_822d_003048fd731b_a26f341b_7c1e_11f0_a7a3_047c1617b143139.jpeg"/><Relationship Id="rId140" Type="http://schemas.openxmlformats.org/officeDocument/2006/relationships/image" Target="../media/1fcb31ce_5f91_11eb_822d_003048fd731b_a26f341c_7c1e_11f0_a7a3_047c1617b143140.jpeg"/><Relationship Id="rId141" Type="http://schemas.openxmlformats.org/officeDocument/2006/relationships/image" Target="../media/1fcb31d0_5f91_11eb_822d_003048fd731b_a26f341d_7c1e_11f0_a7a3_047c1617b143141.jpeg"/><Relationship Id="rId142" Type="http://schemas.openxmlformats.org/officeDocument/2006/relationships/image" Target="../media/1fcb31d2_5f91_11eb_822d_003048fd731b_2390b755_2840_11ed_a30f_00259070b487142.jpeg"/><Relationship Id="rId143" Type="http://schemas.openxmlformats.org/officeDocument/2006/relationships/image" Target="../media/1fcb31d4_5f91_11eb_822d_003048fd731b_2390b756_2840_11ed_a30f_00259070b487143.jpeg"/><Relationship Id="rId144" Type="http://schemas.openxmlformats.org/officeDocument/2006/relationships/image" Target="../media/1fcb31d6_5f91_11eb_822d_003048fd731b_2390b757_2840_11ed_a30f_00259070b487144.jpeg"/><Relationship Id="rId145" Type="http://schemas.openxmlformats.org/officeDocument/2006/relationships/image" Target="../media/e23bb3e0_c446_11ec_a27f_00259070b487_695c4612_11fe_11ef_a5b8_047c1617b143145.jpeg"/><Relationship Id="rId146" Type="http://schemas.openxmlformats.org/officeDocument/2006/relationships/image" Target="../media/f2cfaad1_c446_11ec_a27f_00259070b487_695c4601_11fe_11ef_a5b8_047c1617b143146.jpeg"/><Relationship Id="rId147" Type="http://schemas.openxmlformats.org/officeDocument/2006/relationships/image" Target="../media/f2cfaad3_c446_11ec_a27f_00259070b487_695c4606_11fe_11ef_a5b8_047c1617b143147.jpeg"/><Relationship Id="rId148" Type="http://schemas.openxmlformats.org/officeDocument/2006/relationships/image" Target="../media/13e8ca64_5853_11ed_a364_047c1617b143_695c45f9_11fe_11ef_a5b8_047c1617b143148.png"/><Relationship Id="rId149" Type="http://schemas.openxmlformats.org/officeDocument/2006/relationships/image" Target="../media/13e8ca66_5853_11ed_a364_047c1617b143_695c45f5_11fe_11ef_a5b8_047c1617b143149.png"/><Relationship Id="rId150" Type="http://schemas.openxmlformats.org/officeDocument/2006/relationships/image" Target="../media/a0751e03_0af9_11ee_a45c_047c1617b143_695c45fb_11fe_11ef_a5b8_047c1617b143150.png"/><Relationship Id="rId151" Type="http://schemas.openxmlformats.org/officeDocument/2006/relationships/image" Target="../media/a0751e05_0af9_11ee_a45c_047c1617b143_695c4603_11fe_11ef_a5b8_047c1617b143151.png"/><Relationship Id="rId152" Type="http://schemas.openxmlformats.org/officeDocument/2006/relationships/image" Target="../media/a0751e07_0af9_11ee_a45c_047c1617b143_695c460d_11fe_11ef_a5b8_047c1617b143152.png"/><Relationship Id="rId153" Type="http://schemas.openxmlformats.org/officeDocument/2006/relationships/image" Target="../media/9b80ee93_3234_11ee_a490_047c1617b143_a26f341e_7c1e_11f0_a7a3_047c1617b143153.jpeg"/><Relationship Id="rId154" Type="http://schemas.openxmlformats.org/officeDocument/2006/relationships/image" Target="../media/9b80ee95_3234_11ee_a490_047c1617b143_695c4613_11fe_11ef_a5b8_047c1617b143154.png"/><Relationship Id="rId155" Type="http://schemas.openxmlformats.org/officeDocument/2006/relationships/image" Target="../media/f0fe18a4_3248_11ee_a490_047c1617b143_695c4616_11fe_11ef_a5b8_047c1617b143155.png"/><Relationship Id="rId156" Type="http://schemas.openxmlformats.org/officeDocument/2006/relationships/image" Target="../media/bff2db25_403c_11ee_a4a3_047c1617b143_a26f341f_7c1e_11f0_a7a3_047c1617b143156.jpeg"/><Relationship Id="rId157" Type="http://schemas.openxmlformats.org/officeDocument/2006/relationships/image" Target="../media/bff2db27_403c_11ee_a4a3_047c1617b143_a26f3420_7c1e_11f0_a7a3_047c1617b143157.jpeg"/><Relationship Id="rId158" Type="http://schemas.openxmlformats.org/officeDocument/2006/relationships/image" Target="../media/bff2db29_403c_11ee_a4a3_047c1617b143_a26f3421_7c1e_11f0_a7a3_047c1617b143158.jpeg"/><Relationship Id="rId159" Type="http://schemas.openxmlformats.org/officeDocument/2006/relationships/image" Target="../media/bff2db2b_403c_11ee_a4a3_047c1617b143_a26f3422_7c1e_11f0_a7a3_047c1617b143159.jpeg"/><Relationship Id="rId160" Type="http://schemas.openxmlformats.org/officeDocument/2006/relationships/image" Target="../media/bff2db2d_403c_11ee_a4a3_047c1617b143_a26f3423_7c1e_11f0_a7a3_047c1617b143160.jpeg"/><Relationship Id="rId161" Type="http://schemas.openxmlformats.org/officeDocument/2006/relationships/image" Target="../media/4bc12b6c_b632_11ee_a53c_047c1617b143_4396bee2_0312_11ef_a5a4_047c1617b143161.jpeg"/><Relationship Id="rId162" Type="http://schemas.openxmlformats.org/officeDocument/2006/relationships/image" Target="../media/5a6d7b1d_847d_11ef_a64e_047c1617b143_a26f3401_7c1e_11f0_a7a3_047c1617b143162.jpeg"/><Relationship Id="rId163" Type="http://schemas.openxmlformats.org/officeDocument/2006/relationships/image" Target="../media/3e847272_afd7_11ef_a68d_047c1617b143_d92286b9_f1db_11ef_a6e1_047c1617b143163.jpeg"/><Relationship Id="rId164" Type="http://schemas.openxmlformats.org/officeDocument/2006/relationships/image" Target="../media/3e84727c_afd7_11ef_a68d_047c1617b143_d92286ba_f1db_11ef_a6e1_047c1617b143164.jpeg"/><Relationship Id="rId165" Type="http://schemas.openxmlformats.org/officeDocument/2006/relationships/image" Target="../media/3e84728a_afd7_11ef_a68d_047c1617b143_d92286bb_f1db_11ef_a6e1_047c1617b143165.jpeg"/><Relationship Id="rId166" Type="http://schemas.openxmlformats.org/officeDocument/2006/relationships/image" Target="../media/3e84728c_afd7_11ef_a68d_047c1617b143_d92286bc_f1db_11ef_a6e1_047c1617b143166.jpeg"/><Relationship Id="rId167" Type="http://schemas.openxmlformats.org/officeDocument/2006/relationships/image" Target="../media/3e84728e_afd7_11ef_a68d_047c1617b143_d92286bd_f1db_11ef_a6e1_047c1617b143167.jpeg"/><Relationship Id="rId168" Type="http://schemas.openxmlformats.org/officeDocument/2006/relationships/image" Target="../media/3e847290_afd7_11ef_a68d_047c1617b143_d92286be_f1db_11ef_a6e1_047c1617b143168.jpeg"/><Relationship Id="rId169" Type="http://schemas.openxmlformats.org/officeDocument/2006/relationships/image" Target="../media/3e847292_afd7_11ef_a68d_047c1617b143_d92286bf_f1db_11ef_a6e1_047c1617b143169.jpeg"/><Relationship Id="rId170" Type="http://schemas.openxmlformats.org/officeDocument/2006/relationships/image" Target="../media/8bc2e874_ee99_11ef_a6dd_047c1617b143_21d4f5b9_793a_11f0_a79f_047c1617b143170.jpeg"/><Relationship Id="rId171" Type="http://schemas.openxmlformats.org/officeDocument/2006/relationships/image" Target="../media/8bc2e888_ee99_11ef_a6dd_047c1617b143_a26f3424_7c1e_11f0_a7a3_047c1617b143171.jpeg"/><Relationship Id="rId172" Type="http://schemas.openxmlformats.org/officeDocument/2006/relationships/image" Target="../media/8bc2e88a_ee99_11ef_a6dd_047c1617b143_a26f3425_7c1e_11f0_a7a3_047c1617b143172.jpeg"/><Relationship Id="rId173" Type="http://schemas.openxmlformats.org/officeDocument/2006/relationships/image" Target="../media/8bc2e88c_ee99_11ef_a6dd_047c1617b143_a26f3426_7c1e_11f0_a7a3_047c1617b143173.jpeg"/><Relationship Id="rId174" Type="http://schemas.openxmlformats.org/officeDocument/2006/relationships/image" Target="../media/9182bdf4_eeb6_11ef_a6dd_047c1617b143_21d4f5ba_793a_11f0_a79f_047c1617b143174.jpeg"/><Relationship Id="rId175" Type="http://schemas.openxmlformats.org/officeDocument/2006/relationships/image" Target="../media/9182bdf6_eeb6_11ef_a6dd_047c1617b143_21d4f5bb_793a_11f0_a79f_047c1617b143175.jpeg"/><Relationship Id="rId176" Type="http://schemas.openxmlformats.org/officeDocument/2006/relationships/image" Target="../media/e5586498_f66a_11ef_a6e7_047c1617b143_a26f33ff_7c1e_11f0_a7a3_047c1617b143176.jpeg"/><Relationship Id="rId177" Type="http://schemas.openxmlformats.org/officeDocument/2006/relationships/image" Target="../media/e558649a_f66a_11ef_a6e7_047c1617b143_a26f3400_7c1e_11f0_a7a3_047c1617b143177.jpeg"/><Relationship Id="rId178" Type="http://schemas.openxmlformats.org/officeDocument/2006/relationships/image" Target="../media/e558649c_f66a_11ef_a6e7_047c1617b143_a26f340b_7c1e_11f0_a7a3_047c1617b143178.png"/><Relationship Id="rId179" Type="http://schemas.openxmlformats.org/officeDocument/2006/relationships/image" Target="../media/e558649e_f66a_11ef_a6e7_047c1617b143_a26f3412_7c1e_11f0_a7a3_047c1617b143179.png"/><Relationship Id="rId180" Type="http://schemas.openxmlformats.org/officeDocument/2006/relationships/image" Target="../media/8d547c66_f690_11ef_a6e7_047c1617b143_a26f3427_7c1e_11f0_a7a3_047c1617b143180.jpeg"/><Relationship Id="rId181" Type="http://schemas.openxmlformats.org/officeDocument/2006/relationships/image" Target="../media/8d547c68_f690_11ef_a6e7_047c1617b143_a26f3428_7c1e_11f0_a7a3_047c1617b143181.jpeg"/><Relationship Id="rId182" Type="http://schemas.openxmlformats.org/officeDocument/2006/relationships/image" Target="../media/8d547c6a_f690_11ef_a6e7_047c1617b143_a26f3402_7c1e_11f0_a7a3_047c1617b143182.jpeg"/><Relationship Id="rId183" Type="http://schemas.openxmlformats.org/officeDocument/2006/relationships/image" Target="../media/28a1d14a_7e77_11f0_a7a6_047c1617b143_a24fffe8_96ed_11f0_a7c5_047c1617b143183.jpeg"/><Relationship Id="rId184" Type="http://schemas.openxmlformats.org/officeDocument/2006/relationships/image" Target="../media/28a1d14c_7e77_11f0_a7a6_047c1617b143_a24fffe9_96ed_11f0_a7c5_047c1617b143184.jpeg"/><Relationship Id="rId185" Type="http://schemas.openxmlformats.org/officeDocument/2006/relationships/image" Target="../media/2146eb42_ade2_11f0_a7e3_047c1617b143_fafd76e7_b70d_11f0_a7ef_047c1617b143185.jpeg"/><Relationship Id="rId186" Type="http://schemas.openxmlformats.org/officeDocument/2006/relationships/image" Target="../media/2146eb44_ade2_11f0_a7e3_047c1617b143_fafd76e8_b70d_11f0_a7ef_047c1617b143186.jpeg"/><Relationship Id="rId187" Type="http://schemas.openxmlformats.org/officeDocument/2006/relationships/image" Target="../media/2146eb46_ade2_11f0_a7e3_047c1617b143_fafd76e9_b70d_11f0_a7ef_047c1617b143187.jpeg"/><Relationship Id="rId188" Type="http://schemas.openxmlformats.org/officeDocument/2006/relationships/image" Target="../media/1ca69388_04fa_11f1_a85e_047c1617b143_2ed14090_0c97_11f1_a86a_047c1617b143188.jpeg"/><Relationship Id="rId189" Type="http://schemas.openxmlformats.org/officeDocument/2006/relationships/image" Target="../media/1ca6938a_04fa_11f1_a85e_047c1617b143_2ed14094_0c97_11f1_a86a_047c1617b143189.jpeg"/><Relationship Id="rId190" Type="http://schemas.openxmlformats.org/officeDocument/2006/relationships/image" Target="../media/662b1600_3466_11eb_81f3_003048fd731b_2390b7ac_2840_11ed_a30f_00259070b487190.jpeg"/><Relationship Id="rId191" Type="http://schemas.openxmlformats.org/officeDocument/2006/relationships/image" Target="../media/662b1602_3466_11eb_81f3_003048fd731b_2390b7b0_2840_11ed_a30f_00259070b487191.jpeg"/><Relationship Id="rId192" Type="http://schemas.openxmlformats.org/officeDocument/2006/relationships/image" Target="../media/662b1604_3466_11eb_81f3_003048fd731b_2390b7b4_2840_11ed_a30f_00259070b487192.jpeg"/><Relationship Id="rId193" Type="http://schemas.openxmlformats.org/officeDocument/2006/relationships/image" Target="../media/662b1606_3466_11eb_81f3_003048fd731b_2390b7b8_2840_11ed_a30f_00259070b487193.jpeg"/><Relationship Id="rId194" Type="http://schemas.openxmlformats.org/officeDocument/2006/relationships/image" Target="../media/662b1608_3466_11eb_81f3_003048fd731b_2390b7bc_2840_11ed_a30f_00259070b487194.jpeg"/><Relationship Id="rId195" Type="http://schemas.openxmlformats.org/officeDocument/2006/relationships/image" Target="../media/662b160a_3466_11eb_81f3_003048fd731b_2390b7c0_2840_11ed_a30f_00259070b487195.jpeg"/><Relationship Id="rId196" Type="http://schemas.openxmlformats.org/officeDocument/2006/relationships/image" Target="../media/662b160c_3466_11eb_81f3_003048fd731b_2390b7c4_2840_11ed_a30f_00259070b487196.jpeg"/><Relationship Id="rId197" Type="http://schemas.openxmlformats.org/officeDocument/2006/relationships/image" Target="../media/662b160e_3466_11eb_81f3_003048fd731b_2390b7c8_2840_11ed_a30f_00259070b487197.jpeg"/><Relationship Id="rId198" Type="http://schemas.openxmlformats.org/officeDocument/2006/relationships/image" Target="../media/662b1610_3466_11eb_81f3_003048fd731b_2390b7cc_2840_11ed_a30f_00259070b487198.jpeg"/><Relationship Id="rId199" Type="http://schemas.openxmlformats.org/officeDocument/2006/relationships/image" Target="../media/6d0839b7_3466_11eb_81f3_003048fd731b_2390b7d0_2840_11ed_a30f_00259070b487199.jpeg"/><Relationship Id="rId200" Type="http://schemas.openxmlformats.org/officeDocument/2006/relationships/image" Target="../media/6d0839b9_3466_11eb_81f3_003048fd731b_2390b7d4_2840_11ed_a30f_00259070b487200.jpeg"/><Relationship Id="rId201" Type="http://schemas.openxmlformats.org/officeDocument/2006/relationships/image" Target="../media/6d0839bb_3466_11eb_81f3_003048fd731b_2390b7d8_2840_11ed_a30f_00259070b487201.jpeg"/><Relationship Id="rId202" Type="http://schemas.openxmlformats.org/officeDocument/2006/relationships/image" Target="../media/02a66c38_db0d_11ec_a2a2_00259070b487_695c45c9_11fe_11ef_a5b8_047c1617b143202.jpeg"/><Relationship Id="rId203" Type="http://schemas.openxmlformats.org/officeDocument/2006/relationships/image" Target="../media/02a66c3a_db0d_11ec_a2a2_00259070b487_695c45d5_11fe_11ef_a5b8_047c1617b143203.jpeg"/><Relationship Id="rId204" Type="http://schemas.openxmlformats.org/officeDocument/2006/relationships/image" Target="../media/02a66c3c_db0d_11ec_a2a2_00259070b487_695c45d9_11fe_11ef_a5b8_047c1617b143204.jpeg"/><Relationship Id="rId205" Type="http://schemas.openxmlformats.org/officeDocument/2006/relationships/image" Target="../media/02a66c3e_db0d_11ec_a2a2_00259070b487_695c45cd_11fe_11ef_a5b8_047c1617b143205.jpeg"/><Relationship Id="rId206" Type="http://schemas.openxmlformats.org/officeDocument/2006/relationships/image" Target="../media/02a66c40_db0d_11ec_a2a2_00259070b487_695c45dd_11fe_11ef_a5b8_047c1617b143206.jpeg"/><Relationship Id="rId207" Type="http://schemas.openxmlformats.org/officeDocument/2006/relationships/image" Target="../media/02a66c42_db0d_11ec_a2a2_00259070b487_695c45e1_11fe_11ef_a5b8_047c1617b143207.jpeg"/><Relationship Id="rId208" Type="http://schemas.openxmlformats.org/officeDocument/2006/relationships/image" Target="../media/02a66c44_db0d_11ec_a2a2_00259070b487_695c45e5_11fe_11ef_a5b8_047c1617b143208.jpeg"/><Relationship Id="rId209" Type="http://schemas.openxmlformats.org/officeDocument/2006/relationships/image" Target="../media/02a66c46_db0d_11ec_a2a2_00259070b487_695c45e9_11fe_11ef_a5b8_047c1617b143209.jpeg"/><Relationship Id="rId210" Type="http://schemas.openxmlformats.org/officeDocument/2006/relationships/image" Target="../media/02a66c48_db0d_11ec_a2a2_00259070b487_695c45ed_11fe_11ef_a5b8_047c1617b143210.jpeg"/><Relationship Id="rId211" Type="http://schemas.openxmlformats.org/officeDocument/2006/relationships/image" Target="../media/02a66c4a_db0d_11ec_a2a2_00259070b487_695c4581_11fe_11ef_a5b8_047c1617b143211.jpeg"/><Relationship Id="rId212" Type="http://schemas.openxmlformats.org/officeDocument/2006/relationships/image" Target="../media/02a66c4c_db0d_11ec_a2a2_00259070b487_695c4585_11fe_11ef_a5b8_047c1617b143212.jpeg"/><Relationship Id="rId213" Type="http://schemas.openxmlformats.org/officeDocument/2006/relationships/image" Target="../media/02a66c4e_db0d_11ec_a2a2_00259070b487_695c457d_11fe_11ef_a5b8_047c1617b143213.jpeg"/><Relationship Id="rId214" Type="http://schemas.openxmlformats.org/officeDocument/2006/relationships/image" Target="../media/61991bed_230d_11ed_a307_00259070b487_695c4589_11fe_11ef_a5b8_047c1617b143214.jpeg"/><Relationship Id="rId215" Type="http://schemas.openxmlformats.org/officeDocument/2006/relationships/image" Target="../media/61991bef_230d_11ed_a307_00259070b487_695c458d_11fe_11ef_a5b8_047c1617b143215.jpeg"/><Relationship Id="rId216" Type="http://schemas.openxmlformats.org/officeDocument/2006/relationships/image" Target="../media/61991bf1_230d_11ed_a307_00259070b487_695c4591_11fe_11ef_a5b8_047c1617b143216.jpeg"/><Relationship Id="rId217" Type="http://schemas.openxmlformats.org/officeDocument/2006/relationships/image" Target="../media/61991bf3_230d_11ed_a307_00259070b487_695c4595_11fe_11ef_a5b8_047c1617b143217.jpeg"/><Relationship Id="rId218" Type="http://schemas.openxmlformats.org/officeDocument/2006/relationships/image" Target="../media/61991bf5_230d_11ed_a307_00259070b487_695c4599_11fe_11ef_a5b8_047c1617b143218.jpeg"/><Relationship Id="rId219" Type="http://schemas.openxmlformats.org/officeDocument/2006/relationships/image" Target="../media/61991bf7_230d_11ed_a307_00259070b487_695c45a1_11fe_11ef_a5b8_047c1617b143219.jpeg"/><Relationship Id="rId220" Type="http://schemas.openxmlformats.org/officeDocument/2006/relationships/image" Target="../media/61991bf9_230d_11ed_a307_00259070b487_695c459d_11fe_11ef_a5b8_047c1617b143220.jpeg"/><Relationship Id="rId221" Type="http://schemas.openxmlformats.org/officeDocument/2006/relationships/image" Target="../media/61991bfb_230d_11ed_a307_00259070b487_695c45a5_11fe_11ef_a5b8_047c1617b143221.jpeg"/><Relationship Id="rId222" Type="http://schemas.openxmlformats.org/officeDocument/2006/relationships/image" Target="../media/61991bfd_230d_11ed_a307_00259070b487_695c45b5_11fe_11ef_a5b8_047c1617b143222.jpeg"/><Relationship Id="rId223" Type="http://schemas.openxmlformats.org/officeDocument/2006/relationships/image" Target="../media/61991bff_230d_11ed_a307_00259070b487_695c45a9_11fe_11ef_a5b8_047c1617b143223.jpeg"/><Relationship Id="rId224" Type="http://schemas.openxmlformats.org/officeDocument/2006/relationships/image" Target="../media/61991c01_230d_11ed_a307_00259070b487_695c45ad_11fe_11ef_a5b8_047c1617b143224.jpeg"/><Relationship Id="rId225" Type="http://schemas.openxmlformats.org/officeDocument/2006/relationships/image" Target="../media/61991c03_230d_11ed_a307_00259070b487_695c45b1_11fe_11ef_a5b8_047c1617b143225.jpeg"/><Relationship Id="rId226" Type="http://schemas.openxmlformats.org/officeDocument/2006/relationships/image" Target="../media/61991c05_230d_11ed_a307_00259070b487_695c45b9_11fe_11ef_a5b8_047c1617b143226.jpeg"/><Relationship Id="rId227" Type="http://schemas.openxmlformats.org/officeDocument/2006/relationships/image" Target="../media/61991c07_230d_11ed_a307_00259070b487_695c45bd_11fe_11ef_a5b8_047c1617b143227.jpeg"/><Relationship Id="rId228" Type="http://schemas.openxmlformats.org/officeDocument/2006/relationships/image" Target="../media/61991c09_230d_11ed_a307_00259070b487_695c45c1_11fe_11ef_a5b8_047c1617b143228.jpeg"/><Relationship Id="rId229" Type="http://schemas.openxmlformats.org/officeDocument/2006/relationships/image" Target="../media/61991c0b_230d_11ed_a307_00259070b487_695c45c5_11fe_11ef_a5b8_047c1617b143229.jpeg"/><Relationship Id="rId230" Type="http://schemas.openxmlformats.org/officeDocument/2006/relationships/image" Target="../media/75c1f4a3_c7a6_11ed_a3fe_047c1617b143_695c45d1_11fe_11ef_a5b8_047c1617b143230.jpeg"/><Relationship Id="rId231" Type="http://schemas.openxmlformats.org/officeDocument/2006/relationships/image" Target="../media/75c1f4a5_c7a6_11ed_a3fe_047c1617b143_695c45f1_11fe_11ef_a5b8_047c1617b143231.jpeg"/><Relationship Id="rId232" Type="http://schemas.openxmlformats.org/officeDocument/2006/relationships/image" Target="../media/7571ec5f_f891_11ee_a597_047c1617b143_4b3c1d0c_5a46_11f0_a775_047c1617b143232.jpeg"/><Relationship Id="rId233" Type="http://schemas.openxmlformats.org/officeDocument/2006/relationships/image" Target="../media/7571ec61_f891_11ee_a597_047c1617b143_4b3c1d10_5a46_11f0_a775_047c1617b143233.jpeg"/><Relationship Id="rId234" Type="http://schemas.openxmlformats.org/officeDocument/2006/relationships/image" Target="../media/7571ec63_f891_11ee_a597_047c1617b143_4b3c1d14_5a46_11f0_a775_047c1617b143234.jpeg"/><Relationship Id="rId235" Type="http://schemas.openxmlformats.org/officeDocument/2006/relationships/image" Target="../media/7571ec65_f891_11ee_a597_047c1617b143_4b3c1d18_5a46_11f0_a775_047c1617b143235.jpeg"/><Relationship Id="rId236" Type="http://schemas.openxmlformats.org/officeDocument/2006/relationships/image" Target="../media/3a76c3dd_0b65_11ec_831e_003048fd731b_2390b7dc_2840_11ed_a30f_00259070b487236.jpeg"/><Relationship Id="rId237" Type="http://schemas.openxmlformats.org/officeDocument/2006/relationships/image" Target="../media/3a76c3df_0b65_11ec_831e_003048fd731b_2390b7e0_2840_11ed_a30f_00259070b487237.jpeg"/><Relationship Id="rId238" Type="http://schemas.openxmlformats.org/officeDocument/2006/relationships/image" Target="../media/3a76c3e1_0b65_11ec_831e_003048fd731b_2390b7e4_2840_11ed_a30f_00259070b487238.jpeg"/><Relationship Id="rId239" Type="http://schemas.openxmlformats.org/officeDocument/2006/relationships/image" Target="../media/3a76c3e3_0b65_11ec_831e_003048fd731b_2390b7e8_2840_11ed_a30f_00259070b487239.jpeg"/><Relationship Id="rId240" Type="http://schemas.openxmlformats.org/officeDocument/2006/relationships/image" Target="../media/3a76c3e5_0b65_11ec_831e_003048fd731b_2390b7ec_2840_11ed_a30f_00259070b487240.jpeg"/><Relationship Id="rId241" Type="http://schemas.openxmlformats.org/officeDocument/2006/relationships/image" Target="../media/3a76c3e7_0b65_11ec_831e_003048fd731b_2390b7f0_2840_11ed_a30f_00259070b487241.jpeg"/><Relationship Id="rId242" Type="http://schemas.openxmlformats.org/officeDocument/2006/relationships/image" Target="../media/3a76c3e9_0b65_11ec_831e_003048fd731b_2390b7f4_2840_11ed_a30f_00259070b487242.jpeg"/><Relationship Id="rId243" Type="http://schemas.openxmlformats.org/officeDocument/2006/relationships/image" Target="../media/65637cf6_0b65_11ec_831e_003048fd731b_2390b7f8_2840_11ed_a30f_00259070b487243.jpeg"/><Relationship Id="rId244" Type="http://schemas.openxmlformats.org/officeDocument/2006/relationships/image" Target="../media/65637cf8_0b65_11ec_831e_003048fd731b_2390b7fc_2840_11ed_a30f_00259070b487244.jpeg"/><Relationship Id="rId245" Type="http://schemas.openxmlformats.org/officeDocument/2006/relationships/image" Target="../media/65637cfa_0b65_11ec_831e_003048fd731b_2390b800_2840_11ed_a30f_00259070b487245.jpeg"/><Relationship Id="rId246" Type="http://schemas.openxmlformats.org/officeDocument/2006/relationships/image" Target="../media/65637cfc_0b65_11ec_831e_003048fd731b_2390b804_2840_11ed_a30f_00259070b487246.jpeg"/><Relationship Id="rId247" Type="http://schemas.openxmlformats.org/officeDocument/2006/relationships/image" Target="../media/65637cfe_0b65_11ec_831e_003048fd731b_2390b808_2840_11ed_a30f_00259070b487247.jpeg"/><Relationship Id="rId248" Type="http://schemas.openxmlformats.org/officeDocument/2006/relationships/image" Target="../media/65637d00_0b65_11ec_831e_003048fd731b_2390b80c_2840_11ed_a30f_00259070b487248.jpeg"/><Relationship Id="rId249" Type="http://schemas.openxmlformats.org/officeDocument/2006/relationships/image" Target="../media/65637d02_0b65_11ec_831e_003048fd731b_2390b810_2840_11ed_a30f_00259070b487249.jpeg"/><Relationship Id="rId250" Type="http://schemas.openxmlformats.org/officeDocument/2006/relationships/image" Target="../media/65637d04_0b65_11ec_831e_003048fd731b_2390b814_2840_11ed_a30f_00259070b487250.jpeg"/><Relationship Id="rId251" Type="http://schemas.openxmlformats.org/officeDocument/2006/relationships/image" Target="../media/65637d06_0b65_11ec_831e_003048fd731b_2390b818_2840_11ed_a30f_00259070b487251.jpeg"/><Relationship Id="rId252" Type="http://schemas.openxmlformats.org/officeDocument/2006/relationships/image" Target="../media/65637d08_0b65_11ec_831e_003048fd731b_2390b81c_2840_11ed_a30f_00259070b487252.jpeg"/><Relationship Id="rId253" Type="http://schemas.openxmlformats.org/officeDocument/2006/relationships/image" Target="../media/65637d0a_0b65_11ec_831e_003048fd731b_2390b820_2840_11ed_a30f_00259070b487253.jpeg"/><Relationship Id="rId254" Type="http://schemas.openxmlformats.org/officeDocument/2006/relationships/image" Target="../media/65637d0c_0b65_11ec_831e_003048fd731b_2390b824_2840_11ed_a30f_00259070b487254.jpeg"/><Relationship Id="rId255" Type="http://schemas.openxmlformats.org/officeDocument/2006/relationships/image" Target="../media/65637d0e_0b65_11ec_831e_003048fd731b_2390b828_2840_11ed_a30f_00259070b487255.jpeg"/><Relationship Id="rId256" Type="http://schemas.openxmlformats.org/officeDocument/2006/relationships/image" Target="../media/65637d10_0b65_11ec_831e_003048fd731b_2390b82c_2840_11ed_a30f_00259070b487256.jpeg"/><Relationship Id="rId257" Type="http://schemas.openxmlformats.org/officeDocument/2006/relationships/image" Target="../media/65637d12_0b65_11ec_831e_003048fd731b_2390b830_2840_11ed_a30f_00259070b487257.jpeg"/><Relationship Id="rId258" Type="http://schemas.openxmlformats.org/officeDocument/2006/relationships/image" Target="../media/65637d14_0b65_11ec_831e_003048fd731b_2390b834_2840_11ed_a30f_00259070b487258.jpeg"/><Relationship Id="rId259" Type="http://schemas.openxmlformats.org/officeDocument/2006/relationships/image" Target="../media/65637d16_0b65_11ec_831e_003048fd731b_2390b838_2840_11ed_a30f_00259070b487259.jpeg"/><Relationship Id="rId260" Type="http://schemas.openxmlformats.org/officeDocument/2006/relationships/image" Target="../media/65637d18_0b65_11ec_831e_003048fd731b_2390b83c_2840_11ed_a30f_00259070b487260.jpeg"/><Relationship Id="rId261" Type="http://schemas.openxmlformats.org/officeDocument/2006/relationships/image" Target="../media/65637d1a_0b65_11ec_831e_003048fd731b_2390b840_2840_11ed_a30f_00259070b487261.jpeg"/><Relationship Id="rId262" Type="http://schemas.openxmlformats.org/officeDocument/2006/relationships/image" Target="../media/65637d1c_0b65_11ec_831e_003048fd731b_2390b844_2840_11ed_a30f_00259070b487262.jpeg"/><Relationship Id="rId263" Type="http://schemas.openxmlformats.org/officeDocument/2006/relationships/image" Target="../media/65637d1e_0b65_11ec_831e_003048fd731b_2390b848_2840_11ed_a30f_00259070b487263.jpeg"/><Relationship Id="rId264" Type="http://schemas.openxmlformats.org/officeDocument/2006/relationships/image" Target="../media/65637d20_0b65_11ec_831e_003048fd731b_2390b84c_2840_11ed_a30f_00259070b487264.jpeg"/><Relationship Id="rId265" Type="http://schemas.openxmlformats.org/officeDocument/2006/relationships/image" Target="../media/65637d22_0b65_11ec_831e_003048fd731b_2390b850_2840_11ed_a30f_00259070b487265.jpeg"/><Relationship Id="rId266" Type="http://schemas.openxmlformats.org/officeDocument/2006/relationships/image" Target="../media/65637d24_0b65_11ec_831e_003048fd731b_2390b854_2840_11ed_a30f_00259070b487266.jpeg"/><Relationship Id="rId267" Type="http://schemas.openxmlformats.org/officeDocument/2006/relationships/image" Target="../media/65637d26_0b65_11ec_831e_003048fd731b_2390b858_2840_11ed_a30f_00259070b487267.jpeg"/><Relationship Id="rId268" Type="http://schemas.openxmlformats.org/officeDocument/2006/relationships/image" Target="../media/65637d28_0b65_11ec_831e_003048fd731b_2390b85c_2840_11ed_a30f_00259070b487268.jpeg"/><Relationship Id="rId269" Type="http://schemas.openxmlformats.org/officeDocument/2006/relationships/image" Target="../media/65637d2a_0b65_11ec_831e_003048fd731b_2390b860_2840_11ed_a30f_00259070b487269.jpeg"/><Relationship Id="rId270" Type="http://schemas.openxmlformats.org/officeDocument/2006/relationships/image" Target="../media/65637d2c_0b65_11ec_831e_003048fd731b_2390b864_2840_11ed_a30f_00259070b487270.jpeg"/><Relationship Id="rId271" Type="http://schemas.openxmlformats.org/officeDocument/2006/relationships/image" Target="../media/65637d2e_0b65_11ec_831e_003048fd731b_2390b868_2840_11ed_a30f_00259070b487271.jpeg"/><Relationship Id="rId272" Type="http://schemas.openxmlformats.org/officeDocument/2006/relationships/image" Target="../media/65637d30_0b65_11ec_831e_003048fd731b_2390b86c_2840_11ed_a30f_00259070b487272.jpeg"/><Relationship Id="rId273" Type="http://schemas.openxmlformats.org/officeDocument/2006/relationships/image" Target="../media/65637d32_0b65_11ec_831e_003048fd731b_2390b870_2840_11ed_a30f_00259070b487273.jpeg"/><Relationship Id="rId274" Type="http://schemas.openxmlformats.org/officeDocument/2006/relationships/image" Target="../media/65637d34_0b65_11ec_831e_003048fd731b_2390b874_2840_11ed_a30f_00259070b487274.jpeg"/><Relationship Id="rId275" Type="http://schemas.openxmlformats.org/officeDocument/2006/relationships/image" Target="../media/65637d36_0b65_11ec_831e_003048fd731b_2390b878_2840_11ed_a30f_00259070b487275.jpeg"/><Relationship Id="rId276" Type="http://schemas.openxmlformats.org/officeDocument/2006/relationships/image" Target="../media/65637d38_0b65_11ec_831e_003048fd731b_2390b87c_2840_11ed_a30f_00259070b487276.jpeg"/><Relationship Id="rId277" Type="http://schemas.openxmlformats.org/officeDocument/2006/relationships/image" Target="../media/65637d3a_0b65_11ec_831e_003048fd731b_2390b880_2840_11ed_a30f_00259070b487277.jpeg"/><Relationship Id="rId278" Type="http://schemas.openxmlformats.org/officeDocument/2006/relationships/image" Target="../media/65637d3c_0b65_11ec_831e_003048fd731b_2390b884_2840_11ed_a30f_00259070b487278.jpeg"/><Relationship Id="rId279" Type="http://schemas.openxmlformats.org/officeDocument/2006/relationships/image" Target="../media/65637d3e_0b65_11ec_831e_003048fd731b_2390b888_2840_11ed_a30f_00259070b487279.jpeg"/><Relationship Id="rId280" Type="http://schemas.openxmlformats.org/officeDocument/2006/relationships/image" Target="../media/65637d40_0b65_11ec_831e_003048fd731b_2390b88c_2840_11ed_a30f_00259070b487280.jpeg"/><Relationship Id="rId281" Type="http://schemas.openxmlformats.org/officeDocument/2006/relationships/image" Target="../media/65637d42_0b65_11ec_831e_003048fd731b_2390b890_2840_11ed_a30f_00259070b487281.jpeg"/><Relationship Id="rId282" Type="http://schemas.openxmlformats.org/officeDocument/2006/relationships/image" Target="../media/65637d44_0b65_11ec_831e_003048fd731b_2390b894_2840_11ed_a30f_00259070b487282.jpeg"/><Relationship Id="rId283" Type="http://schemas.openxmlformats.org/officeDocument/2006/relationships/image" Target="../media/65637d46_0b65_11ec_831e_003048fd731b_2390b898_2840_11ed_a30f_00259070b487283.jpeg"/><Relationship Id="rId284" Type="http://schemas.openxmlformats.org/officeDocument/2006/relationships/image" Target="../media/662b15ea_3466_11eb_81f3_003048fd731b_2390b780_2840_11ed_a30f_00259070b487284.jpeg"/><Relationship Id="rId285" Type="http://schemas.openxmlformats.org/officeDocument/2006/relationships/image" Target="../media/662b15ec_3466_11eb_81f3_003048fd731b_2390b784_2840_11ed_a30f_00259070b487285.jpeg"/><Relationship Id="rId286" Type="http://schemas.openxmlformats.org/officeDocument/2006/relationships/image" Target="../media/662b15ee_3466_11eb_81f3_003048fd731b_2390b788_2840_11ed_a30f_00259070b487286.jpeg"/><Relationship Id="rId287" Type="http://schemas.openxmlformats.org/officeDocument/2006/relationships/image" Target="../media/662b15f0_3466_11eb_81f3_003048fd731b_2390b78c_2840_11ed_a30f_00259070b487287.jpeg"/><Relationship Id="rId288" Type="http://schemas.openxmlformats.org/officeDocument/2006/relationships/image" Target="../media/662b15f2_3466_11eb_81f3_003048fd731b_2390b790_2840_11ed_a30f_00259070b487288.jpeg"/><Relationship Id="rId289" Type="http://schemas.openxmlformats.org/officeDocument/2006/relationships/image" Target="../media/662b15f4_3466_11eb_81f3_003048fd731b_2390b794_2840_11ed_a30f_00259070b487289.jpeg"/><Relationship Id="rId290" Type="http://schemas.openxmlformats.org/officeDocument/2006/relationships/image" Target="../media/662b15f6_3466_11eb_81f3_003048fd731b_2390b798_2840_11ed_a30f_00259070b487290.jpeg"/><Relationship Id="rId291" Type="http://schemas.openxmlformats.org/officeDocument/2006/relationships/image" Target="../media/662b15f8_3466_11eb_81f3_003048fd731b_2390b79c_2840_11ed_a30f_00259070b487291.jpeg"/><Relationship Id="rId292" Type="http://schemas.openxmlformats.org/officeDocument/2006/relationships/image" Target="../media/662b15fa_3466_11eb_81f3_003048fd731b_2390b7a0_2840_11ed_a30f_00259070b487292.jpeg"/><Relationship Id="rId293" Type="http://schemas.openxmlformats.org/officeDocument/2006/relationships/image" Target="../media/662b15fc_3466_11eb_81f3_003048fd731b_2390b7a4_2840_11ed_a30f_00259070b487293.jpeg"/><Relationship Id="rId294" Type="http://schemas.openxmlformats.org/officeDocument/2006/relationships/image" Target="../media/662b15fe_3466_11eb_81f3_003048fd731b_2390b7a8_2840_11ed_a30f_00259070b487294.jpeg"/><Relationship Id="rId295" Type="http://schemas.openxmlformats.org/officeDocument/2006/relationships/image" Target="../media/54e1daac_3459_11ef_a5e4_047c1617b143_4b3c1d99_5a46_11f0_a775_047c1617b143295.jpeg"/><Relationship Id="rId296" Type="http://schemas.openxmlformats.org/officeDocument/2006/relationships/image" Target="../media/54e1daae_3459_11ef_a5e4_047c1617b143_514f7946_5a46_11f0_a775_047c1617b143296.jpeg"/><Relationship Id="rId297" Type="http://schemas.openxmlformats.org/officeDocument/2006/relationships/image" Target="../media/54e1dab0_3459_11ef_a5e4_047c1617b143_514f794a_5a46_11f0_a775_047c1617b143297.jpeg"/><Relationship Id="rId298" Type="http://schemas.openxmlformats.org/officeDocument/2006/relationships/image" Target="../media/54e1dab2_3459_11ef_a5e4_047c1617b143_514f794e_5a46_11f0_a775_047c1617b143298.jpeg"/><Relationship Id="rId299" Type="http://schemas.openxmlformats.org/officeDocument/2006/relationships/image" Target="../media/54e1dab4_3459_11ef_a5e4_047c1617b143_d37ff3cd_5d4f_11f0_a779_047c1617b143299.jpeg"/><Relationship Id="rId300" Type="http://schemas.openxmlformats.org/officeDocument/2006/relationships/image" Target="../media/54e1dab6_3459_11ef_a5e4_047c1617b143_d37ff3d1_5d4f_11f0_a779_047c1617b143300.jpeg"/><Relationship Id="rId301" Type="http://schemas.openxmlformats.org/officeDocument/2006/relationships/image" Target="../media/54e1dab8_3459_11ef_a5e4_047c1617b143_d37ff3d5_5d4f_11f0_a779_047c1617b143301.jpeg"/><Relationship Id="rId302" Type="http://schemas.openxmlformats.org/officeDocument/2006/relationships/image" Target="../media/54e1daba_3459_11ef_a5e4_047c1617b143_d37ff3d9_5d4f_11f0_a779_047c1617b143302.jpeg"/><Relationship Id="rId303" Type="http://schemas.openxmlformats.org/officeDocument/2006/relationships/image" Target="../media/54e1dabc_3459_11ef_a5e4_047c1617b143_514f7955_5a46_11f0_a775_047c1617b143303.jpeg"/><Relationship Id="rId304" Type="http://schemas.openxmlformats.org/officeDocument/2006/relationships/image" Target="../media/54e1dabe_3459_11ef_a5e4_047c1617b143_514f7959_5a46_11f0_a775_047c1617b143304.jpeg"/><Relationship Id="rId305" Type="http://schemas.openxmlformats.org/officeDocument/2006/relationships/image" Target="../media/54e1dac0_3459_11ef_a5e4_047c1617b143_514f795d_5a46_11f0_a775_047c1617b143305.jpeg"/><Relationship Id="rId306" Type="http://schemas.openxmlformats.org/officeDocument/2006/relationships/image" Target="../media/54e1dac2_3459_11ef_a5e4_047c1617b143_514f7961_5a46_11f0_a775_047c1617b143306.jpeg"/><Relationship Id="rId307" Type="http://schemas.openxmlformats.org/officeDocument/2006/relationships/image" Target="../media/54e1dac4_3459_11ef_a5e4_047c1617b143_514f7965_5a46_11f0_a775_047c1617b143307.jpeg"/><Relationship Id="rId308" Type="http://schemas.openxmlformats.org/officeDocument/2006/relationships/image" Target="../media/54e1dac6_3459_11ef_a5e4_047c1617b143_514f7969_5a46_11f0_a775_047c1617b143308.jpeg"/><Relationship Id="rId309" Type="http://schemas.openxmlformats.org/officeDocument/2006/relationships/image" Target="../media/54e1dac8_3459_11ef_a5e4_047c1617b143_514f796d_5a46_11f0_a775_047c1617b143309.jpeg"/><Relationship Id="rId310" Type="http://schemas.openxmlformats.org/officeDocument/2006/relationships/image" Target="../media/54e1daca_3459_11ef_a5e4_047c1617b143_514f7971_5a46_11f0_a775_047c1617b143310.jpeg"/><Relationship Id="rId311" Type="http://schemas.openxmlformats.org/officeDocument/2006/relationships/image" Target="../media/54e1dacc_3459_11ef_a5e4_047c1617b143_514f7975_5a46_11f0_a775_047c1617b143311.jpeg"/><Relationship Id="rId312" Type="http://schemas.openxmlformats.org/officeDocument/2006/relationships/image" Target="../media/54e1dace_3459_11ef_a5e4_047c1617b143_514f7979_5a46_11f0_a775_047c1617b143312.jpeg"/><Relationship Id="rId313" Type="http://schemas.openxmlformats.org/officeDocument/2006/relationships/image" Target="../media/54e1dad0_3459_11ef_a5e4_047c1617b143_514f797d_5a46_11f0_a775_047c1617b143313.jpeg"/><Relationship Id="rId314" Type="http://schemas.openxmlformats.org/officeDocument/2006/relationships/image" Target="../media/54e1dad2_3459_11ef_a5e4_047c1617b143_514f7981_5a46_11f0_a775_047c1617b143314.jpeg"/><Relationship Id="rId315" Type="http://schemas.openxmlformats.org/officeDocument/2006/relationships/image" Target="../media/c1a07c4b_3459_11ef_a5e4_047c1617b143_514f7985_5a46_11f0_a775_047c1617b143315.jpeg"/><Relationship Id="rId316" Type="http://schemas.openxmlformats.org/officeDocument/2006/relationships/image" Target="../media/c1a07c4d_3459_11ef_a5e4_047c1617b143_514f7989_5a46_11f0_a775_047c1617b143316.jpeg"/><Relationship Id="rId317" Type="http://schemas.openxmlformats.org/officeDocument/2006/relationships/image" Target="../media/c1a07c4f_3459_11ef_a5e4_047c1617b143_514f798d_5a46_11f0_a775_047c1617b143317.jpeg"/><Relationship Id="rId318" Type="http://schemas.openxmlformats.org/officeDocument/2006/relationships/image" Target="../media/c1a07c51_3459_11ef_a5e4_047c1617b143_514f7991_5a46_11f0_a775_047c1617b143318.jpeg"/><Relationship Id="rId319" Type="http://schemas.openxmlformats.org/officeDocument/2006/relationships/image" Target="../media/c1a07c53_3459_11ef_a5e4_047c1617b143_514f7995_5a46_11f0_a775_047c1617b143319.jpeg"/><Relationship Id="rId320" Type="http://schemas.openxmlformats.org/officeDocument/2006/relationships/image" Target="../media/c1a07c55_3459_11ef_a5e4_047c1617b143_514f7999_5a46_11f0_a775_047c1617b143320.jpeg"/><Relationship Id="rId321" Type="http://schemas.openxmlformats.org/officeDocument/2006/relationships/image" Target="../media/c1a07c57_3459_11ef_a5e4_047c1617b143_514f799d_5a46_11f0_a775_047c1617b143321.jpeg"/><Relationship Id="rId322" Type="http://schemas.openxmlformats.org/officeDocument/2006/relationships/image" Target="../media/c1a07c59_3459_11ef_a5e4_047c1617b143_514f79a1_5a46_11f0_a775_047c1617b143322.jpeg"/><Relationship Id="rId323" Type="http://schemas.openxmlformats.org/officeDocument/2006/relationships/image" Target="../media/c1a07c5b_3459_11ef_a5e4_047c1617b143_514f79a5_5a46_11f0_a775_047c1617b143323.jpeg"/><Relationship Id="rId324" Type="http://schemas.openxmlformats.org/officeDocument/2006/relationships/image" Target="../media/c1a07c5d_3459_11ef_a5e4_047c1617b143_514f79a9_5a46_11f0_a775_047c1617b143324.jpeg"/><Relationship Id="rId325" Type="http://schemas.openxmlformats.org/officeDocument/2006/relationships/image" Target="../media/c1a07c5f_3459_11ef_a5e4_047c1617b143_514f79ad_5a46_11f0_a775_047c1617b143325.jpeg"/><Relationship Id="rId326" Type="http://schemas.openxmlformats.org/officeDocument/2006/relationships/image" Target="../media/c1a07c61_3459_11ef_a5e4_047c1617b143_514f79b1_5a46_11f0_a775_047c1617b143326.jpeg"/><Relationship Id="rId327" Type="http://schemas.openxmlformats.org/officeDocument/2006/relationships/image" Target="../media/c1a07c63_3459_11ef_a5e4_047c1617b143_514f79b5_5a46_11f0_a775_047c1617b143327.jpeg"/><Relationship Id="rId328" Type="http://schemas.openxmlformats.org/officeDocument/2006/relationships/image" Target="../media/c1a07c65_3459_11ef_a5e4_047c1617b143_514f79b9_5a46_11f0_a775_047c1617b143328.jpeg"/><Relationship Id="rId329" Type="http://schemas.openxmlformats.org/officeDocument/2006/relationships/image" Target="../media/c1a07c67_3459_11ef_a5e4_047c1617b143_514f79bd_5a46_11f0_a775_047c1617b143329.jpeg"/><Relationship Id="rId330" Type="http://schemas.openxmlformats.org/officeDocument/2006/relationships/image" Target="../media/c1a07c69_3459_11ef_a5e4_047c1617b143_514f79c1_5a46_11f0_a775_047c1617b143330.jpeg"/><Relationship Id="rId331" Type="http://schemas.openxmlformats.org/officeDocument/2006/relationships/image" Target="../media/c1a07c6b_3459_11ef_a5e4_047c1617b143_514f79c5_5a46_11f0_a775_047c1617b143331.jpeg"/><Relationship Id="rId332" Type="http://schemas.openxmlformats.org/officeDocument/2006/relationships/image" Target="../media/c1a07c6d_3459_11ef_a5e4_047c1617b143_514f79c9_5a46_11f0_a775_047c1617b143332.jpeg"/><Relationship Id="rId333" Type="http://schemas.openxmlformats.org/officeDocument/2006/relationships/image" Target="../media/c1a07c6f_3459_11ef_a5e4_047c1617b143_514f79cd_5a46_11f0_a775_047c1617b143333.jpeg"/><Relationship Id="rId334" Type="http://schemas.openxmlformats.org/officeDocument/2006/relationships/image" Target="../media/c1a07c71_3459_11ef_a5e4_047c1617b143_514f79d1_5a46_11f0_a775_047c1617b143334.jpeg"/><Relationship Id="rId335" Type="http://schemas.openxmlformats.org/officeDocument/2006/relationships/image" Target="../media/c1a07c73_3459_11ef_a5e4_047c1617b143_514f79d5_5a46_11f0_a775_047c1617b143335.jpeg"/><Relationship Id="rId336" Type="http://schemas.openxmlformats.org/officeDocument/2006/relationships/image" Target="../media/c1a07c75_3459_11ef_a5e4_047c1617b143_514f79d9_5a46_11f0_a775_047c1617b143336.jpeg"/><Relationship Id="rId337" Type="http://schemas.openxmlformats.org/officeDocument/2006/relationships/image" Target="../media/c1a07c77_3459_11ef_a5e4_047c1617b143_514f79dd_5a46_11f0_a775_047c1617b143337.jpeg"/><Relationship Id="rId338" Type="http://schemas.openxmlformats.org/officeDocument/2006/relationships/image" Target="../media/c1a07c79_3459_11ef_a5e4_047c1617b143_514f79e1_5a46_11f0_a775_047c1617b143338.jpeg"/><Relationship Id="rId339" Type="http://schemas.openxmlformats.org/officeDocument/2006/relationships/image" Target="../media/c1a07c7b_3459_11ef_a5e4_047c1617b143_514f79e5_5a46_11f0_a775_047c1617b143339.jpeg"/><Relationship Id="rId340" Type="http://schemas.openxmlformats.org/officeDocument/2006/relationships/image" Target="../media/c1a07c7d_3459_11ef_a5e4_047c1617b143_514f79e9_5a46_11f0_a775_047c1617b143340.jpeg"/><Relationship Id="rId341" Type="http://schemas.openxmlformats.org/officeDocument/2006/relationships/image" Target="../media/c1a07c7f_3459_11ef_a5e4_047c1617b143_514f79ed_5a46_11f0_a775_047c1617b143341.jpeg"/><Relationship Id="rId342" Type="http://schemas.openxmlformats.org/officeDocument/2006/relationships/image" Target="../media/c1a07c81_3459_11ef_a5e4_047c1617b143_514f79f1_5a46_11f0_a775_047c1617b143342.jpeg"/><Relationship Id="rId343" Type="http://schemas.openxmlformats.org/officeDocument/2006/relationships/image" Target="../media/c1a07c83_3459_11ef_a5e4_047c1617b143_514f79f5_5a46_11f0_a775_047c1617b143343.jpeg"/><Relationship Id="rId344" Type="http://schemas.openxmlformats.org/officeDocument/2006/relationships/image" Target="../media/c1a07c85_3459_11ef_a5e4_047c1617b143_514f79f9_5a46_11f0_a775_047c1617b143344.jpeg"/><Relationship Id="rId345" Type="http://schemas.openxmlformats.org/officeDocument/2006/relationships/image" Target="../media/c1a07c87_3459_11ef_a5e4_047c1617b143_514f79fd_5a46_11f0_a775_047c1617b143345.jpeg"/><Relationship Id="rId346" Type="http://schemas.openxmlformats.org/officeDocument/2006/relationships/image" Target="../media/c1a07c89_3459_11ef_a5e4_047c1617b143_514f7a01_5a46_11f0_a775_047c1617b143346.jpeg"/><Relationship Id="rId347" Type="http://schemas.openxmlformats.org/officeDocument/2006/relationships/image" Target="../media/c1a07c8b_3459_11ef_a5e4_047c1617b143_514f7a05_5a46_11f0_a775_047c1617b143347.jpeg"/><Relationship Id="rId348" Type="http://schemas.openxmlformats.org/officeDocument/2006/relationships/image" Target="../media/c1a07c8d_3459_11ef_a5e4_047c1617b143_514f7a09_5a46_11f0_a775_047c1617b143348.jpeg"/><Relationship Id="rId349" Type="http://schemas.openxmlformats.org/officeDocument/2006/relationships/image" Target="../media/c1a07c8f_3459_11ef_a5e4_047c1617b143_514f7a0d_5a46_11f0_a775_047c1617b143349.jpeg"/><Relationship Id="rId350" Type="http://schemas.openxmlformats.org/officeDocument/2006/relationships/image" Target="../media/c1a07c91_3459_11ef_a5e4_047c1617b143_514f7a11_5a46_11f0_a775_047c1617b143350.jpeg"/><Relationship Id="rId351" Type="http://schemas.openxmlformats.org/officeDocument/2006/relationships/image" Target="../media/c1a07c93_3459_11ef_a5e4_047c1617b143_514f7a15_5a46_11f0_a775_047c1617b143351.jpeg"/><Relationship Id="rId352" Type="http://schemas.openxmlformats.org/officeDocument/2006/relationships/image" Target="../media/c1a07c95_3459_11ef_a5e4_047c1617b143_514f7a19_5a46_11f0_a775_047c1617b143352.jpeg"/><Relationship Id="rId353" Type="http://schemas.openxmlformats.org/officeDocument/2006/relationships/image" Target="../media/0ef53f27_9e75_11ef_a670_047c1617b143_49c4af49_056a_11f0_a6fc_047c1617b143353.jpeg"/><Relationship Id="rId354" Type="http://schemas.openxmlformats.org/officeDocument/2006/relationships/image" Target="../media/0ef53f29_9e75_11ef_a670_047c1617b143_49c4af4d_056a_11f0_a6fc_047c1617b143354.jpeg"/><Relationship Id="rId355" Type="http://schemas.openxmlformats.org/officeDocument/2006/relationships/image" Target="../media/0ef53f2b_9e75_11ef_a670_047c1617b143_49c4af51_056a_11f0_a6fc_047c1617b143355.jpeg"/><Relationship Id="rId356" Type="http://schemas.openxmlformats.org/officeDocument/2006/relationships/image" Target="../media/0ef53f2d_9e75_11ef_a670_047c1617b143_49c4af55_056a_11f0_a6fc_047c1617b143356.jpeg"/><Relationship Id="rId357" Type="http://schemas.openxmlformats.org/officeDocument/2006/relationships/image" Target="../media/0ef53f2f_9e75_11ef_a670_047c1617b143_49c4af59_056a_11f0_a6fc_047c1617b143357.jpeg"/><Relationship Id="rId358" Type="http://schemas.openxmlformats.org/officeDocument/2006/relationships/image" Target="../media/0ef53f31_9e75_11ef_a670_047c1617b143_49c4af5d_056a_11f0_a6fc_047c1617b143358.jpeg"/><Relationship Id="rId359" Type="http://schemas.openxmlformats.org/officeDocument/2006/relationships/image" Target="../media/0ef53f33_9e75_11ef_a670_047c1617b143_49c4af61_056a_11f0_a6fc_047c1617b143359.jpeg"/><Relationship Id="rId360" Type="http://schemas.openxmlformats.org/officeDocument/2006/relationships/image" Target="../media/0ef53f35_9e75_11ef_a670_047c1617b143_49c4af65_056a_11f0_a6fc_047c1617b143360.jpeg"/><Relationship Id="rId361" Type="http://schemas.openxmlformats.org/officeDocument/2006/relationships/image" Target="../media/0ef53f37_9e75_11ef_a670_047c1617b143_49c4af69_056a_11f0_a6fc_047c1617b143361.jpeg"/><Relationship Id="rId362" Type="http://schemas.openxmlformats.org/officeDocument/2006/relationships/image" Target="../media/0ef53f39_9e75_11ef_a670_047c1617b143_49c4af6d_056a_11f0_a6fc_047c1617b143362.jpeg"/><Relationship Id="rId363" Type="http://schemas.openxmlformats.org/officeDocument/2006/relationships/image" Target="../media/0ef53f3b_9e75_11ef_a670_047c1617b143_49c4af71_056a_11f0_a6fc_047c1617b143363.jpeg"/><Relationship Id="rId364" Type="http://schemas.openxmlformats.org/officeDocument/2006/relationships/image" Target="../media/0ef53f3d_9e75_11ef_a670_047c1617b143_49c4af75_056a_11f0_a6fc_047c1617b143364.jpeg"/><Relationship Id="rId365" Type="http://schemas.openxmlformats.org/officeDocument/2006/relationships/image" Target="../media/0ef53f3f_9e75_11ef_a670_047c1617b143_49c4af79_056a_11f0_a6fc_047c1617b143365.jpeg"/><Relationship Id="rId366" Type="http://schemas.openxmlformats.org/officeDocument/2006/relationships/image" Target="../media/0ef53f41_9e75_11ef_a670_047c1617b143_49c4af7d_056a_11f0_a6fc_047c1617b143366.jpeg"/><Relationship Id="rId367" Type="http://schemas.openxmlformats.org/officeDocument/2006/relationships/image" Target="../media/0ef53f43_9e75_11ef_a670_047c1617b143_49c4af81_056a_11f0_a6fc_047c1617b143367.jpeg"/><Relationship Id="rId368" Type="http://schemas.openxmlformats.org/officeDocument/2006/relationships/image" Target="../media/0ef53f45_9e75_11ef_a670_047c1617b143_49c4af85_056a_11f0_a6fc_047c1617b143368.jpeg"/><Relationship Id="rId369" Type="http://schemas.openxmlformats.org/officeDocument/2006/relationships/image" Target="../media/0ef53f47_9e75_11ef_a670_047c1617b143_49c4af89_056a_11f0_a6fc_047c1617b143369.jpeg"/><Relationship Id="rId370" Type="http://schemas.openxmlformats.org/officeDocument/2006/relationships/image" Target="../media/0ef53f49_9e75_11ef_a670_047c1617b143_49c4af8d_056a_11f0_a6fc_047c1617b143370.jpeg"/><Relationship Id="rId371" Type="http://schemas.openxmlformats.org/officeDocument/2006/relationships/image" Target="../media/af38586e_ce99_11ef_a6b4_047c1617b143_1b5db4aa_f93d_11ef_a6ea_047c1617b143371.jpeg"/><Relationship Id="rId372" Type="http://schemas.openxmlformats.org/officeDocument/2006/relationships/image" Target="../media/145c8960_551c_11f0_a76e_047c1617b143_579e235f_5a46_11f0_a775_047c1617b143372.jpeg"/><Relationship Id="rId373" Type="http://schemas.openxmlformats.org/officeDocument/2006/relationships/image" Target="../media/b7995f9d_96ee_11f0_a7c5_047c1617b143_fafd76cc_b70d_11f0_a7ef_047c1617b14337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39" name="Image_64" descr="Image_6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0" name="Image_65" descr="Image_6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1" name="Image_66" descr="Image_6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2" name="Image_67" descr="Image_6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3" name="Image_68" descr="Image_6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4" name="Image_69" descr="Image_6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5" name="Image_70" descr="Image_7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6" name="Image_71" descr="Image_7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7" name="Image_73" descr="Image_7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8" name="Image_74" descr="Image_7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49" name="Image_75" descr="Image_7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0" name="Image_76" descr="Image_7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1" name="Image_79" descr="Image_7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2" name="Image_80" descr="Image_8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3" name="Image_81" descr="Image_8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4" name="Image_83" descr="Image_8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5" name="Image_84" descr="Image_8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56" name="Image_85" descr="Image_8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57" name="Image_86" descr="Image_8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58" name="Image_87" descr="Image_8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59" name="Image_88" descr="Image_8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0" name="Image_89" descr="Image_8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1" name="Image_90" descr="Image_9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2" name="Image_91" descr="Image_9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3" name="Image_92" descr="Image_9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64" name="Image_103" descr="Image_10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65" name="Image_104" descr="Image_10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66" name="Image_105" descr="Image_10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67" name="Image_106" descr="Image_10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68" name="Image_107" descr="Image_10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69" name="Image_108" descr="Image_10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70" name="Image_109" descr="Image_10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71" name="Image_110" descr="Image_11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72" name="Image_111" descr="Image_11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73" name="Image_112" descr="Image_11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74" name="Image_113" descr="Image_11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75" name="Image_114" descr="Image_11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76" name="Image_115" descr="Image_11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77" name="Image_116" descr="Image_11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78" name="Image_117" descr="Image_11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79" name="Image_118" descr="Image_11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80" name="Image_119" descr="Image_11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81" name="Image_120" descr="Image_12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82" name="Image_121" descr="Image_12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83" name="Image_122" descr="Image_12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84" name="Image_123" descr="Image_12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85" name="Image_124" descr="Image_12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86" name="Image_125" descr="Image_12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87" name="Image_126" descr="Image_12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88" name="Image_127" descr="Image_12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89" name="Image_128" descr="Image_12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90" name="Image_129" descr="Image_12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91" name="Image_130" descr="Image_13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92" name="Image_131" descr="Image_13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93" name="Image_132" descr="Image_13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94" name="Image_133" descr="Image_13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95" name="Image_134" descr="Image_13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96" name="Image_135" descr="Image_13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97" name="Image_136" descr="Image_13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98" name="Image_137" descr="Image_13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99" name="Image_138" descr="Image_13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00" name="Image_139" descr="Image_13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01" name="Image_140" descr="Image_14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02" name="Image_141" descr="Image_14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03" name="Image_142" descr="Image_14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04" name="Image_143" descr="Image_14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05" name="Image_144" descr="Image_14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06" name="Image_145" descr="Image_14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07" name="Image_146" descr="Image_14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08" name="Image_147" descr="Image_14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09" name="Image_148" descr="Image_14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0" name="Image_149" descr="Image_14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1" name="Image_150" descr="Image_15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2" name="Image_151" descr="Image_15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13" name="Image_152" descr="Image_15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14" name="Image_153" descr="Image_15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15" name="Image_154" descr="Image_15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16" name="Image_155" descr="Image_15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17" name="Image_156" descr="Image_15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18" name="Image_157" descr="Image_15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19" name="Image_158" descr="Image_15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0" name="Image_159" descr="Image_15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1" name="Image_160" descr="Image_16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2" name="Image_161" descr="Image_16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23" name="Image_162" descr="Image_16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24" name="Image_163" descr="Image_16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25" name="Image_164" descr="Image_16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26" name="Image_165" descr="Image_16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27" name="Image_166" descr="Image_16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28" name="Image_167" descr="Image_16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29" name="Image_168" descr="Image_16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0" name="Image_169" descr="Image_16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1" name="Image_170" descr="Image_17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2" name="Image_171" descr="Image_17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3" name="Image_172" descr="Image_17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34" name="Image_173" descr="Image_17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35" name="Image_174" descr="Image_17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36" name="Image_175" descr="Image_17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37" name="Image_176" descr="Image_17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38" name="Image_177" descr="Image_17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39" name="Image_178" descr="Image_17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0" name="Image_179" descr="Image_17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1" name="Image_180" descr="Image_18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2" name="Image_181" descr="Image_18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3" name="Image_182" descr="Image_18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4" name="Image_183" descr="Image_18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5" name="Image_184" descr="Image_18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6" name="Image_185" descr="Image_18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7" name="Image_186" descr="Image_18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8" name="Image_187" descr="Image_18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9" name="Image_188" descr="Image_18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0" name="Image_189" descr="Image_18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1" name="Image_190" descr="Image_19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2" name="Image_191" descr="Image_19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3" name="Image_192" descr="Image_19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4" name="Image_193" descr="Image_19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5" name="Image_194" descr="Image_19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6" name="Image_195" descr="Image_19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7" name="Image_196" descr="Image_19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8" name="Image_197" descr="Image_19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9" name="Image_198" descr="Image_19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0" name="Image_199" descr="Image_19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2" name="Image_201" descr="Image_20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3" name="Image_202" descr="Image_20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4" name="Image_203" descr="Image_20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5" name="Image_204" descr="Image_20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6" name="Image_205" descr="Image_20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7" name="Image_206" descr="Image_20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8" name="Image_207" descr="Image_20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9" name="Image_208" descr="Image_20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0" name="Image_209" descr="Image_20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1" name="Image_210" descr="Image_21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2" name="Image_211" descr="Image_21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3" name="Image_212" descr="Image_21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4" name="Image_213" descr="Image_21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5" name="Image_214" descr="Image_21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6" name="Image_215" descr="Image_21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7" name="Image_216" descr="Image_21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8" name="Image_217" descr="Image_21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9" name="Image_218" descr="Image_21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0" name="Image_219" descr="Image_21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1" name="Image_220" descr="Image_22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2" name="Image_221" descr="Image_22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3" name="Image_222" descr="Image_22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4" name="Image_223" descr="Image_22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5" name="Image_224" descr="Image_22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6" name="Image_225" descr="Image_22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7" name="Image_226" descr="Image_22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8" name="Image_227" descr="Image_22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9" name="Image_228" descr="Image_22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0" name="Image_230" descr="Image_23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1" name="Image_231" descr="Image_23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2" name="Image_232" descr="Image_23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3" name="Image_233" descr="Image_23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4" name="Image_234" descr="Image_23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5" name="Image_235" descr="Image_23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6" name="Image_236" descr="Image_23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7" name="Image_237" descr="Image_23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8" name="Image_238" descr="Image_23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9" name="Image_239" descr="Image_23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0" name="Image_240" descr="Image_24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1" name="Image_241" descr="Image_24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2" name="Image_242" descr="Image_24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3" name="Image_243" descr="Image_24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4" name="Image_244" descr="Image_24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5" name="Image_245" descr="Image_24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6" name="Image_246" descr="Image_24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7" name="Image_247" descr="Image_24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8" name="Image_248" descr="Image_24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09" name="Image_249" descr="Image_24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0" name="Image_250" descr="Image_25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1" name="Image_251" descr="Image_25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2" name="Image_252" descr="Image_25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3" name="Image_253" descr="Image_25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4" name="Image_254" descr="Image_25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15" name="Image_255" descr="Image_25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6" name="Image_256" descr="Image_25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7" name="Image_257" descr="Image_25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8" name="Image_258" descr="Image_25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9" name="Image_259" descr="Image_25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0" name="Image_260" descr="Image_26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1" name="Image_261" descr="Image_26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2" name="Image_262" descr="Image_26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3" name="Image_263" descr="Image_26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4" name="Image_264" descr="Image_26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5" name="Image_265" descr="Image_26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6" name="Image_266" descr="Image_26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7" name="Image_267" descr="Image_26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8" name="Image_268" descr="Image_26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9" name="Image_269" descr="Image_26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0" name="Image_270" descr="Image_27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1" name="Image_271" descr="Image_271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2" name="Image_272" descr="Image_27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3" name="Image_273" descr="Image_27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4" name="Image_274" descr="Image_27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5" name="Image_275" descr="Image_27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6" name="Image_277" descr="Image_27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37" name="Image_278" descr="Image_27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8" name="Image_279" descr="Image_27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39" name="Image_280" descr="Image_28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0" name="Image_281" descr="Image_28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1" name="Image_282" descr="Image_28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2" name="Image_283" descr="Image_28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43" name="Image_284" descr="Image_28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44" name="Image_285" descr="Image_28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45" name="Image_286" descr="Image_28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6" name="Image_287" descr="Image_28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47" name="Image_288" descr="Image_28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48" name="Image_289" descr="Image_28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49" name="Image_290" descr="Image_29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0" name="Image_291" descr="Image_29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1" name="Image_292" descr="Image_29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2" name="Image_293" descr="Image_29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3" name="Image_294" descr="Image_29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4" name="Image_295" descr="Image_29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55" name="Image_296" descr="Image_29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56" name="Image_297" descr="Image_29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57" name="Image_298" descr="Image_29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58" name="Image_299" descr="Image_29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59" name="Image_300" descr="Image_30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0" name="Image_301" descr="Image_30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1" name="Image_302" descr="Image_30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2" name="Image_303" descr="Image_30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3" name="Image_304" descr="Image_30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4" name="Image_305" descr="Image_30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5" name="Image_306" descr="Image_30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66" name="Image_307" descr="Image_30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67" name="Image_308" descr="Image_30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68" name="Image_309" descr="Image_30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69" name="Image_310" descr="Image_31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0" name="Image_311" descr="Image_31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1" name="Image_312" descr="Image_31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2" name="Image_313" descr="Image_31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3" name="Image_314" descr="Image_31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4" name="Image_315" descr="Image_31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5" name="Image_316" descr="Image_31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76" name="Image_317" descr="Image_31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77" name="Image_318" descr="Image_31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78" name="Image_319" descr="Image_31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79" name="Image_320" descr="Image_32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0" name="Image_321" descr="Image_32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1" name="Image_322" descr="Image_32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2" name="Image_323" descr="Image_32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3" name="Image_324" descr="Image_32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4" name="Image_326" descr="Image_32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85" name="Image_327" descr="Image_32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86" name="Image_328" descr="Image_32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87" name="Image_329" descr="Image_32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88" name="Image_330" descr="Image_33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89" name="Image_331" descr="Image_331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0" name="Image_332" descr="Image_332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1" name="Image_333" descr="Image_333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2" name="Image_334" descr="Image_334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3" name="Image_335" descr="Image_335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4" name="Image_336" descr="Image_336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5" name="Image_337" descr="Image_337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6" name="Image_338" descr="Image_33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97" name="Image_339" descr="Image_33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98" name="Image_340" descr="Image_34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99" name="Image_341" descr="Image_34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0" name="Image_342" descr="Image_34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1" name="Image_343" descr="Image_34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2" name="Image_344" descr="Image_34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3" name="Image_345" descr="Image_34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4" name="Image_346" descr="Image_34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5" name="Image_347" descr="Image_34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6" name="Image_348" descr="Image_34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07" name="Image_349" descr="Image_34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08" name="Image_350" descr="Image_35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9" name="Image_351" descr="Image_35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0" name="Image_352" descr="Image_35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1" name="Image_353" descr="Image_35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2" name="Image_354" descr="Image_35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3" name="Image_355" descr="Image_35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4" name="Image_356" descr="Image_35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5" name="Image_357" descr="Image_35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6" name="Image_358" descr="Image_35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17" name="Image_359" descr="Image_35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8" name="Image_360" descr="Image_36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9" name="Image_361" descr="Image_36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0" name="Image_362" descr="Image_36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1" name="Image_363" descr="Image_36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2" name="Image_364" descr="Image_36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3" name="Image_365" descr="Image_36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4" name="Image_366" descr="Image_36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5" name="Image_367" descr="Image_367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6" name="Image_368" descr="Image_368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7" name="Image_369" descr="Image_369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28" name="Image_370" descr="Image_370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29" name="Image_371" descr="Image_371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0" name="Image_372" descr="Image_372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1" name="Image_373" descr="Image_37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2" name="Image_374" descr="Image_37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3" name="Image_375" descr="Image_37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4" name="Image_376" descr="Image_376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35" name="Image_377" descr="Image_37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36" name="Image_378" descr="Image_37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7" name="Image_379" descr="Image_37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8" name="Image_380" descr="Image_38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39" name="Image_381" descr="Image_38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0" name="Image_382" descr="Image_38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1" name="Image_383" descr="Image_38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2" name="Image_384" descr="Image_38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3" name="Image_385" descr="Image_38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4" name="Image_386" descr="Image_38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5" name="Image_387" descr="Image_38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6" name="Image_388" descr="Image_38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7" name="Image_389" descr="Image_38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8" name="Image_390" descr="Image_39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49" name="Image_391" descr="Image_39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0" name="Image_392" descr="Image_39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1" name="Image_393" descr="Image_39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2" name="Image_394" descr="Image_39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53" name="Image_395" descr="Image_39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4" name="Image_396" descr="Image_39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5" name="Image_397" descr="Image_39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6" name="Image_398" descr="Image_39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7" name="Image_399" descr="Image_39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8" name="Image_400" descr="Image_40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59" name="Image_401" descr="Image_40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60" name="Image_402" descr="Image_40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61" name="Image_403" descr="Image_40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62" name="Image_404" descr="Image_40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63" name="Image_405" descr="Image_40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64" name="Image_406" descr="Image_40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65" name="Image_407" descr="Image_40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66" name="Image_408" descr="Image_40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67" name="Image_409" descr="Image_40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68" name="Image_410" descr="Image_41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69" name="Image_411" descr="Image_41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70" name="Image_412" descr="Image_41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71" name="Image_413" descr="Image_41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72" name="Image_414" descr="Image_41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73" name="Image_415" descr="Image_41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>
        <v>0</v>
      </c>
      <c r="H6" s="2" t="s">
        <v>18</v>
      </c>
      <c r="I6" s="1">
        <v>0</v>
      </c>
      <c r="J6" s="3" t="s">
        <v>19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18</v>
      </c>
      <c r="I8" s="1">
        <v>0</v>
      </c>
      <c r="J8" s="3" t="s">
        <v>19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 t="s">
        <v>18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43</v>
      </c>
      <c r="D12" s="1" t="s">
        <v>44</v>
      </c>
      <c r="E12" s="2" t="s">
        <v>45</v>
      </c>
      <c r="F12" s="2" t="s">
        <v>42</v>
      </c>
      <c r="G12" s="2">
        <v>0</v>
      </c>
      <c r="H12" s="2">
        <v>0</v>
      </c>
      <c r="I12" s="1">
        <v>0</v>
      </c>
      <c r="J12" s="3" t="s">
        <v>19</v>
      </c>
      <c r="K12" s="2" t="str">
        <f>J12*48.96</f>
        <v>0</v>
      </c>
      <c r="L12" s="5"/>
    </row>
    <row r="13" spans="1:12" outlineLevel="2">
      <c r="A13" s="8" t="s">
        <v>46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 t="s">
        <v>52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61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62</v>
      </c>
      <c r="D19" s="1" t="s">
        <v>63</v>
      </c>
      <c r="E19" s="2" t="s">
        <v>64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65</v>
      </c>
      <c r="D20" s="1" t="s">
        <v>66</v>
      </c>
      <c r="E20" s="2" t="s">
        <v>67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72</v>
      </c>
      <c r="D22" s="1" t="s">
        <v>73</v>
      </c>
      <c r="E22" s="2" t="s">
        <v>74</v>
      </c>
      <c r="F22" s="2" t="s">
        <v>71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80</v>
      </c>
      <c r="D25" s="1" t="s">
        <v>81</v>
      </c>
      <c r="E25" s="2" t="s">
        <v>82</v>
      </c>
      <c r="F25" s="2" t="s">
        <v>83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84</v>
      </c>
      <c r="D26" s="1" t="s">
        <v>85</v>
      </c>
      <c r="E26" s="2" t="s">
        <v>86</v>
      </c>
      <c r="F26" s="2" t="s">
        <v>83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90</v>
      </c>
      <c r="D30" s="1" t="s">
        <v>91</v>
      </c>
      <c r="E30" s="2" t="s">
        <v>92</v>
      </c>
      <c r="F30" s="2" t="s">
        <v>93</v>
      </c>
      <c r="G30" s="2" t="s">
        <v>61</v>
      </c>
      <c r="H30" s="2" t="s">
        <v>52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94</v>
      </c>
      <c r="D31" s="1" t="s">
        <v>95</v>
      </c>
      <c r="E31" s="2" t="s">
        <v>96</v>
      </c>
      <c r="F31" s="2" t="s">
        <v>93</v>
      </c>
      <c r="G31" s="2" t="s">
        <v>18</v>
      </c>
      <c r="H31" s="2" t="s">
        <v>52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97</v>
      </c>
      <c r="D32" s="1" t="s">
        <v>98</v>
      </c>
      <c r="E32" s="2" t="s">
        <v>99</v>
      </c>
      <c r="F32" s="2" t="s">
        <v>100</v>
      </c>
      <c r="G32" s="2" t="s">
        <v>61</v>
      </c>
      <c r="H32" s="2" t="s">
        <v>18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101</v>
      </c>
      <c r="D33" s="1" t="s">
        <v>102</v>
      </c>
      <c r="E33" s="2" t="s">
        <v>103</v>
      </c>
      <c r="F33" s="2" t="s">
        <v>100</v>
      </c>
      <c r="G33" s="2">
        <v>0</v>
      </c>
      <c r="H33" s="2" t="s">
        <v>52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104</v>
      </c>
      <c r="D34" s="1" t="s">
        <v>105</v>
      </c>
      <c r="E34" s="2" t="s">
        <v>106</v>
      </c>
      <c r="F34" s="2" t="s">
        <v>93</v>
      </c>
      <c r="G34" s="2" t="s">
        <v>18</v>
      </c>
      <c r="H34" s="2" t="s">
        <v>52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108</v>
      </c>
      <c r="D36" s="1" t="s">
        <v>109</v>
      </c>
      <c r="E36" s="2" t="s">
        <v>110</v>
      </c>
      <c r="F36" s="2" t="s">
        <v>111</v>
      </c>
      <c r="G36" s="2" t="s">
        <v>17</v>
      </c>
      <c r="H36" s="2" t="s">
        <v>18</v>
      </c>
      <c r="I36" s="1">
        <v>0</v>
      </c>
      <c r="J36" s="3" t="s">
        <v>112</v>
      </c>
      <c r="K36" s="2" t="str">
        <f>J36*332.00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956454</v>
      </c>
      <c r="C38" s="1" t="s">
        <v>117</v>
      </c>
      <c r="D38" s="1" t="s">
        <v>118</v>
      </c>
      <c r="E38" s="2" t="s">
        <v>119</v>
      </c>
      <c r="F38" s="2" t="s">
        <v>120</v>
      </c>
      <c r="G38" s="2" t="s">
        <v>61</v>
      </c>
      <c r="H38" s="2" t="s">
        <v>38</v>
      </c>
      <c r="I38" s="1">
        <v>0</v>
      </c>
      <c r="J38" s="3" t="s">
        <v>19</v>
      </c>
      <c r="K38" s="2" t="str">
        <f>J38*120.00</f>
        <v>0</v>
      </c>
      <c r="L38" s="5"/>
    </row>
    <row r="39" spans="1:12" customHeight="1" ht="105" outlineLevel="6">
      <c r="A39" s="1"/>
      <c r="B39" s="1">
        <v>887330</v>
      </c>
      <c r="C39" s="1" t="s">
        <v>121</v>
      </c>
      <c r="D39" s="1" t="s">
        <v>122</v>
      </c>
      <c r="E39" s="2" t="s">
        <v>123</v>
      </c>
      <c r="F39" s="2" t="s">
        <v>116</v>
      </c>
      <c r="G39" s="2" t="s">
        <v>61</v>
      </c>
      <c r="H39" s="2" t="s">
        <v>18</v>
      </c>
      <c r="I39" s="1">
        <v>0</v>
      </c>
      <c r="J39" s="3" t="s">
        <v>19</v>
      </c>
      <c r="K39" s="2" t="str">
        <f>J39*81.00</f>
        <v>0</v>
      </c>
      <c r="L39" s="5"/>
    </row>
    <row r="40" spans="1:12" customHeight="1" ht="105" outlineLevel="6">
      <c r="A40" s="1"/>
      <c r="B40" s="1">
        <v>956455</v>
      </c>
      <c r="C40" s="1" t="s">
        <v>124</v>
      </c>
      <c r="D40" s="1" t="s">
        <v>125</v>
      </c>
      <c r="E40" s="2" t="s">
        <v>126</v>
      </c>
      <c r="F40" s="2" t="s">
        <v>120</v>
      </c>
      <c r="G40" s="2" t="s">
        <v>61</v>
      </c>
      <c r="H40" s="2" t="s">
        <v>38</v>
      </c>
      <c r="I40" s="1">
        <v>0</v>
      </c>
      <c r="J40" s="3" t="s">
        <v>19</v>
      </c>
      <c r="K40" s="2" t="str">
        <f>J40*120.00</f>
        <v>0</v>
      </c>
      <c r="L40" s="5"/>
    </row>
    <row r="41" spans="1:12" customHeight="1" ht="105" outlineLevel="6">
      <c r="A41" s="1"/>
      <c r="B41" s="1">
        <v>837056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61</v>
      </c>
      <c r="H41" s="2">
        <v>0</v>
      </c>
      <c r="I41" s="1">
        <v>0</v>
      </c>
      <c r="J41" s="3" t="s">
        <v>19</v>
      </c>
      <c r="K41" s="2" t="str">
        <f>J41*200.00</f>
        <v>0</v>
      </c>
      <c r="L41" s="5"/>
    </row>
    <row r="42" spans="1:12" customHeight="1" ht="105" outlineLevel="6">
      <c r="A42" s="1"/>
      <c r="B42" s="1">
        <v>837057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18</v>
      </c>
      <c r="H42" s="2" t="s">
        <v>18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837058</v>
      </c>
      <c r="C43" s="1" t="s">
        <v>134</v>
      </c>
      <c r="D43" s="1" t="s">
        <v>135</v>
      </c>
      <c r="E43" s="2" t="s">
        <v>136</v>
      </c>
      <c r="F43" s="2" t="s">
        <v>120</v>
      </c>
      <c r="G43" s="2" t="s">
        <v>61</v>
      </c>
      <c r="H43" s="2">
        <v>0</v>
      </c>
      <c r="I43" s="1">
        <v>0</v>
      </c>
      <c r="J43" s="3" t="s">
        <v>19</v>
      </c>
      <c r="K43" s="2" t="str">
        <f>J43*120.00</f>
        <v>0</v>
      </c>
      <c r="L43" s="5"/>
    </row>
    <row r="44" spans="1:12" customHeight="1" ht="105" outlineLevel="6">
      <c r="A44" s="1"/>
      <c r="B44" s="1">
        <v>837059</v>
      </c>
      <c r="C44" s="1" t="s">
        <v>137</v>
      </c>
      <c r="D44" s="1" t="s">
        <v>138</v>
      </c>
      <c r="E44" s="2" t="s">
        <v>139</v>
      </c>
      <c r="F44" s="2" t="s">
        <v>116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J44*81.00</f>
        <v>0</v>
      </c>
      <c r="L44" s="5"/>
    </row>
    <row r="45" spans="1:12" customHeight="1" ht="105" outlineLevel="6">
      <c r="A45" s="1"/>
      <c r="B45" s="1">
        <v>837060</v>
      </c>
      <c r="C45" s="1" t="s">
        <v>140</v>
      </c>
      <c r="D45" s="1" t="s">
        <v>141</v>
      </c>
      <c r="E45" s="2" t="s">
        <v>142</v>
      </c>
      <c r="F45" s="2" t="s">
        <v>116</v>
      </c>
      <c r="G45" s="2" t="s">
        <v>38</v>
      </c>
      <c r="H45" s="2">
        <v>0</v>
      </c>
      <c r="I45" s="1">
        <v>0</v>
      </c>
      <c r="J45" s="3" t="s">
        <v>19</v>
      </c>
      <c r="K45" s="2" t="str">
        <f>J45*81.00</f>
        <v>0</v>
      </c>
      <c r="L45" s="5"/>
    </row>
    <row r="46" spans="1:12" outlineLevel="4">
      <c r="A46" s="10" t="s">
        <v>143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5"/>
    </row>
    <row r="47" spans="1:12" outlineLevel="6">
      <c r="A47" s="1"/>
      <c r="B47" s="1">
        <v>954783</v>
      </c>
      <c r="C47" s="1" t="s">
        <v>144</v>
      </c>
      <c r="D47" s="1" t="s">
        <v>145</v>
      </c>
      <c r="E47" s="2" t="s">
        <v>146</v>
      </c>
      <c r="F47" s="2" t="s">
        <v>116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J47*81.00</f>
        <v>0</v>
      </c>
      <c r="L47" s="5"/>
    </row>
    <row r="48" spans="1:12" outlineLevel="4">
      <c r="A48" s="10" t="s">
        <v>147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5"/>
    </row>
    <row r="49" spans="1:12" outlineLevel="6">
      <c r="A49" s="1"/>
      <c r="B49" s="1">
        <v>956762</v>
      </c>
      <c r="C49" s="1" t="s">
        <v>148</v>
      </c>
      <c r="D49" s="1" t="s">
        <v>149</v>
      </c>
      <c r="E49" s="2" t="s">
        <v>150</v>
      </c>
      <c r="F49" s="2" t="s">
        <v>93</v>
      </c>
      <c r="G49" s="2" t="s">
        <v>18</v>
      </c>
      <c r="H49" s="2" t="s">
        <v>18</v>
      </c>
      <c r="I49" s="1">
        <v>0</v>
      </c>
      <c r="J49" s="3" t="s">
        <v>19</v>
      </c>
      <c r="K49" s="2" t="str">
        <f>J49*78.00</f>
        <v>0</v>
      </c>
      <c r="L49" s="5"/>
    </row>
    <row r="50" spans="1:12" outlineLevel="6">
      <c r="A50" s="1"/>
      <c r="B50" s="1">
        <v>956763</v>
      </c>
      <c r="C50" s="1" t="s">
        <v>151</v>
      </c>
      <c r="D50" s="1" t="s">
        <v>152</v>
      </c>
      <c r="E50" s="2" t="s">
        <v>153</v>
      </c>
      <c r="F50" s="2" t="s">
        <v>93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J50*78.00</f>
        <v>0</v>
      </c>
      <c r="L50" s="5"/>
    </row>
    <row r="51" spans="1:12" outlineLevel="3">
      <c r="A51" s="9" t="s">
        <v>154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outlineLevel="4">
      <c r="A52" s="10" t="s">
        <v>155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5"/>
    </row>
    <row r="53" spans="1:12" customHeight="1" ht="105" outlineLevel="6">
      <c r="A53" s="1"/>
      <c r="B53" s="1">
        <v>819776</v>
      </c>
      <c r="C53" s="1" t="s">
        <v>156</v>
      </c>
      <c r="D53" s="1" t="s">
        <v>157</v>
      </c>
      <c r="E53" s="2" t="s">
        <v>158</v>
      </c>
      <c r="F53" s="2" t="s">
        <v>159</v>
      </c>
      <c r="G53" s="2" t="s">
        <v>18</v>
      </c>
      <c r="H53" s="2">
        <v>0</v>
      </c>
      <c r="I53" s="1">
        <v>0</v>
      </c>
      <c r="J53" s="3" t="s">
        <v>19</v>
      </c>
      <c r="K53" s="2" t="str">
        <f>J53*117.60</f>
        <v>0</v>
      </c>
      <c r="L53" s="5"/>
    </row>
    <row r="54" spans="1:12" customHeight="1" ht="105" outlineLevel="6">
      <c r="A54" s="1"/>
      <c r="B54" s="1">
        <v>819777</v>
      </c>
      <c r="C54" s="1" t="s">
        <v>160</v>
      </c>
      <c r="D54" s="1" t="s">
        <v>161</v>
      </c>
      <c r="E54" s="2" t="s">
        <v>162</v>
      </c>
      <c r="F54" s="2" t="s">
        <v>163</v>
      </c>
      <c r="G54" s="2" t="s">
        <v>18</v>
      </c>
      <c r="H54" s="2">
        <v>0</v>
      </c>
      <c r="I54" s="1">
        <v>0</v>
      </c>
      <c r="J54" s="3" t="s">
        <v>19</v>
      </c>
      <c r="K54" s="2" t="str">
        <f>J54*113.19</f>
        <v>0</v>
      </c>
      <c r="L54" s="5"/>
    </row>
    <row r="55" spans="1:12" customHeight="1" ht="105" outlineLevel="6">
      <c r="A55" s="1"/>
      <c r="B55" s="1">
        <v>826673</v>
      </c>
      <c r="C55" s="1" t="s">
        <v>164</v>
      </c>
      <c r="D55" s="1" t="s">
        <v>165</v>
      </c>
      <c r="E55" s="2" t="s">
        <v>166</v>
      </c>
      <c r="F55" s="2" t="s">
        <v>167</v>
      </c>
      <c r="G55" s="2" t="s">
        <v>61</v>
      </c>
      <c r="H55" s="2">
        <v>0</v>
      </c>
      <c r="I55" s="1">
        <v>0</v>
      </c>
      <c r="J55" s="3" t="s">
        <v>19</v>
      </c>
      <c r="K55" s="2" t="str">
        <f>J55*163.17</f>
        <v>0</v>
      </c>
      <c r="L55" s="5"/>
    </row>
    <row r="56" spans="1:12" customHeight="1" ht="105" outlineLevel="6">
      <c r="A56" s="1"/>
      <c r="B56" s="1">
        <v>826674</v>
      </c>
      <c r="C56" s="1" t="s">
        <v>168</v>
      </c>
      <c r="D56" s="1" t="s">
        <v>169</v>
      </c>
      <c r="E56" s="2" t="s">
        <v>170</v>
      </c>
      <c r="F56" s="2" t="s">
        <v>171</v>
      </c>
      <c r="G56" s="2" t="s">
        <v>61</v>
      </c>
      <c r="H56" s="2">
        <v>0</v>
      </c>
      <c r="I56" s="1">
        <v>0</v>
      </c>
      <c r="J56" s="3" t="s">
        <v>19</v>
      </c>
      <c r="K56" s="2" t="str">
        <f>J56*263.13</f>
        <v>0</v>
      </c>
      <c r="L56" s="5"/>
    </row>
    <row r="57" spans="1:12" customHeight="1" ht="105" outlineLevel="6">
      <c r="A57" s="1"/>
      <c r="B57" s="1">
        <v>826675</v>
      </c>
      <c r="C57" s="1" t="s">
        <v>172</v>
      </c>
      <c r="D57" s="1" t="s">
        <v>173</v>
      </c>
      <c r="E57" s="2" t="s">
        <v>174</v>
      </c>
      <c r="F57" s="2" t="s">
        <v>175</v>
      </c>
      <c r="G57" s="2" t="s">
        <v>61</v>
      </c>
      <c r="H57" s="2">
        <v>0</v>
      </c>
      <c r="I57" s="1">
        <v>0</v>
      </c>
      <c r="J57" s="3" t="s">
        <v>19</v>
      </c>
      <c r="K57" s="2" t="str">
        <f>J57*391.02</f>
        <v>0</v>
      </c>
      <c r="L57" s="5"/>
    </row>
    <row r="58" spans="1:12" outlineLevel="6">
      <c r="A58" s="1"/>
      <c r="B58" s="1">
        <v>955738</v>
      </c>
      <c r="C58" s="1" t="s">
        <v>176</v>
      </c>
      <c r="D58" s="1" t="s">
        <v>177</v>
      </c>
      <c r="E58" s="2" t="s">
        <v>178</v>
      </c>
      <c r="F58" s="2" t="s">
        <v>179</v>
      </c>
      <c r="G58" s="2" t="s">
        <v>61</v>
      </c>
      <c r="H58" s="2">
        <v>0</v>
      </c>
      <c r="I58" s="1">
        <v>0</v>
      </c>
      <c r="J58" s="3" t="s">
        <v>19</v>
      </c>
      <c r="K58" s="2" t="str">
        <f>J58*123.48</f>
        <v>0</v>
      </c>
      <c r="L58" s="5"/>
    </row>
    <row r="59" spans="1:12" outlineLevel="6">
      <c r="A59" s="1"/>
      <c r="B59" s="1">
        <v>955739</v>
      </c>
      <c r="C59" s="1" t="s">
        <v>180</v>
      </c>
      <c r="D59" s="1" t="s">
        <v>181</v>
      </c>
      <c r="E59" s="2" t="s">
        <v>182</v>
      </c>
      <c r="F59" s="2" t="s">
        <v>183</v>
      </c>
      <c r="G59" s="2" t="s">
        <v>38</v>
      </c>
      <c r="H59" s="2">
        <v>0</v>
      </c>
      <c r="I59" s="1">
        <v>0</v>
      </c>
      <c r="J59" s="3" t="s">
        <v>19</v>
      </c>
      <c r="K59" s="2" t="str">
        <f>J59*126.42</f>
        <v>0</v>
      </c>
      <c r="L59" s="5"/>
    </row>
    <row r="60" spans="1:12" outlineLevel="6">
      <c r="A60" s="1"/>
      <c r="B60" s="1">
        <v>955740</v>
      </c>
      <c r="C60" s="1" t="s">
        <v>184</v>
      </c>
      <c r="D60" s="1" t="s">
        <v>185</v>
      </c>
      <c r="E60" s="2" t="s">
        <v>186</v>
      </c>
      <c r="F60" s="2" t="s">
        <v>187</v>
      </c>
      <c r="G60" s="2" t="s">
        <v>61</v>
      </c>
      <c r="H60" s="2">
        <v>0</v>
      </c>
      <c r="I60" s="1">
        <v>0</v>
      </c>
      <c r="J60" s="3" t="s">
        <v>19</v>
      </c>
      <c r="K60" s="2" t="str">
        <f>J60*198.45</f>
        <v>0</v>
      </c>
      <c r="L60" s="5"/>
    </row>
    <row r="61" spans="1:12" outlineLevel="6">
      <c r="A61" s="1"/>
      <c r="B61" s="1">
        <v>955768</v>
      </c>
      <c r="C61" s="1" t="s">
        <v>188</v>
      </c>
      <c r="D61" s="1" t="s">
        <v>189</v>
      </c>
      <c r="E61" s="2" t="s">
        <v>190</v>
      </c>
      <c r="F61" s="2" t="s">
        <v>191</v>
      </c>
      <c r="G61" s="2" t="s">
        <v>61</v>
      </c>
      <c r="H61" s="2">
        <v>0</v>
      </c>
      <c r="I61" s="1">
        <v>0</v>
      </c>
      <c r="J61" s="3" t="s">
        <v>19</v>
      </c>
      <c r="K61" s="2" t="str">
        <f>J61*295.47</f>
        <v>0</v>
      </c>
      <c r="L61" s="5"/>
    </row>
    <row r="62" spans="1:12" outlineLevel="6">
      <c r="A62" s="1"/>
      <c r="B62" s="1">
        <v>955769</v>
      </c>
      <c r="C62" s="1" t="s">
        <v>192</v>
      </c>
      <c r="D62" s="1" t="s">
        <v>193</v>
      </c>
      <c r="E62" s="2" t="s">
        <v>194</v>
      </c>
      <c r="F62" s="2" t="s">
        <v>195</v>
      </c>
      <c r="G62" s="2">
        <v>0</v>
      </c>
      <c r="H62" s="2">
        <v>0</v>
      </c>
      <c r="I62" s="1">
        <v>0</v>
      </c>
      <c r="J62" s="3" t="s">
        <v>19</v>
      </c>
      <c r="K62" s="2" t="str">
        <f>J62*496.86</f>
        <v>0</v>
      </c>
      <c r="L62" s="5"/>
    </row>
    <row r="63" spans="1:12" outlineLevel="4">
      <c r="A63" s="10" t="s">
        <v>196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5"/>
    </row>
    <row r="64" spans="1:12" customHeight="1" ht="105" outlineLevel="6">
      <c r="A64" s="1"/>
      <c r="B64" s="1">
        <v>819775</v>
      </c>
      <c r="C64" s="1" t="s">
        <v>197</v>
      </c>
      <c r="D64" s="1" t="s">
        <v>198</v>
      </c>
      <c r="E64" s="2" t="s">
        <v>199</v>
      </c>
      <c r="F64" s="2" t="s">
        <v>183</v>
      </c>
      <c r="G64" s="2" t="s">
        <v>61</v>
      </c>
      <c r="H64" s="2">
        <v>0</v>
      </c>
      <c r="I64" s="1">
        <v>0</v>
      </c>
      <c r="J64" s="3" t="s">
        <v>19</v>
      </c>
      <c r="K64" s="2" t="str">
        <f>J64*126.42</f>
        <v>0</v>
      </c>
      <c r="L64" s="5"/>
    </row>
    <row r="65" spans="1:12" customHeight="1" ht="105" outlineLevel="6">
      <c r="A65" s="1"/>
      <c r="B65" s="1">
        <v>826669</v>
      </c>
      <c r="C65" s="1" t="s">
        <v>200</v>
      </c>
      <c r="D65" s="1" t="s">
        <v>201</v>
      </c>
      <c r="E65" s="2" t="s">
        <v>202</v>
      </c>
      <c r="F65" s="2" t="s">
        <v>203</v>
      </c>
      <c r="G65" s="2" t="s">
        <v>61</v>
      </c>
      <c r="H65" s="2">
        <v>0</v>
      </c>
      <c r="I65" s="1">
        <v>0</v>
      </c>
      <c r="J65" s="3" t="s">
        <v>19</v>
      </c>
      <c r="K65" s="2" t="str">
        <f>J65*82.32</f>
        <v>0</v>
      </c>
      <c r="L65" s="5"/>
    </row>
    <row r="66" spans="1:12" customHeight="1" ht="105" outlineLevel="6">
      <c r="A66" s="1"/>
      <c r="B66" s="1">
        <v>826670</v>
      </c>
      <c r="C66" s="1" t="s">
        <v>204</v>
      </c>
      <c r="D66" s="1" t="s">
        <v>205</v>
      </c>
      <c r="E66" s="2" t="s">
        <v>206</v>
      </c>
      <c r="F66" s="2" t="s">
        <v>207</v>
      </c>
      <c r="G66" s="2">
        <v>0</v>
      </c>
      <c r="H66" s="2">
        <v>0</v>
      </c>
      <c r="I66" s="1">
        <v>0</v>
      </c>
      <c r="J66" s="3" t="s">
        <v>19</v>
      </c>
      <c r="K66" s="2" t="str">
        <f>J66*80.85</f>
        <v>0</v>
      </c>
      <c r="L66" s="5"/>
    </row>
    <row r="67" spans="1:12" customHeight="1" ht="105" outlineLevel="6">
      <c r="A67" s="1"/>
      <c r="B67" s="1">
        <v>826671</v>
      </c>
      <c r="C67" s="1" t="s">
        <v>208</v>
      </c>
      <c r="D67" s="1" t="s">
        <v>209</v>
      </c>
      <c r="E67" s="2" t="s">
        <v>210</v>
      </c>
      <c r="F67" s="2" t="s">
        <v>211</v>
      </c>
      <c r="G67" s="2" t="s">
        <v>61</v>
      </c>
      <c r="H67" s="2">
        <v>0</v>
      </c>
      <c r="I67" s="1">
        <v>0</v>
      </c>
      <c r="J67" s="3" t="s">
        <v>19</v>
      </c>
      <c r="K67" s="2" t="str">
        <f>J67*208.74</f>
        <v>0</v>
      </c>
      <c r="L67" s="5"/>
    </row>
    <row r="68" spans="1:12" customHeight="1" ht="105" outlineLevel="6">
      <c r="A68" s="1"/>
      <c r="B68" s="1">
        <v>826672</v>
      </c>
      <c r="C68" s="1" t="s">
        <v>212</v>
      </c>
      <c r="D68" s="1" t="s">
        <v>213</v>
      </c>
      <c r="E68" s="2" t="s">
        <v>214</v>
      </c>
      <c r="F68" s="2" t="s">
        <v>215</v>
      </c>
      <c r="G68" s="2" t="s">
        <v>61</v>
      </c>
      <c r="H68" s="2">
        <v>0</v>
      </c>
      <c r="I68" s="1">
        <v>0</v>
      </c>
      <c r="J68" s="3" t="s">
        <v>19</v>
      </c>
      <c r="K68" s="2" t="str">
        <f>J68*305.76</f>
        <v>0</v>
      </c>
      <c r="L68" s="5"/>
    </row>
    <row r="69" spans="1:12" customHeight="1" ht="105" outlineLevel="6">
      <c r="A69" s="1"/>
      <c r="B69" s="1">
        <v>853726</v>
      </c>
      <c r="C69" s="1" t="s">
        <v>216</v>
      </c>
      <c r="D69" s="1" t="s">
        <v>217</v>
      </c>
      <c r="E69" s="2" t="s">
        <v>218</v>
      </c>
      <c r="F69" s="2" t="s">
        <v>219</v>
      </c>
      <c r="G69" s="2" t="s">
        <v>38</v>
      </c>
      <c r="H69" s="2">
        <v>0</v>
      </c>
      <c r="I69" s="1">
        <v>0</v>
      </c>
      <c r="J69" s="3" t="s">
        <v>19</v>
      </c>
      <c r="K69" s="2" t="str">
        <f>J69*79.38</f>
        <v>0</v>
      </c>
      <c r="L69" s="5"/>
    </row>
    <row r="70" spans="1:12" customHeight="1" ht="105" outlineLevel="6">
      <c r="A70" s="1"/>
      <c r="B70" s="1">
        <v>877987</v>
      </c>
      <c r="C70" s="1" t="s">
        <v>220</v>
      </c>
      <c r="D70" s="1" t="s">
        <v>221</v>
      </c>
      <c r="E70" s="2" t="s">
        <v>222</v>
      </c>
      <c r="F70" s="2" t="s">
        <v>223</v>
      </c>
      <c r="G70" s="2">
        <v>0</v>
      </c>
      <c r="H70" s="2">
        <v>0</v>
      </c>
      <c r="I70" s="1">
        <v>0</v>
      </c>
      <c r="J70" s="3" t="s">
        <v>19</v>
      </c>
      <c r="K70" s="2" t="str">
        <f>J70*63.80</f>
        <v>0</v>
      </c>
      <c r="L70" s="5"/>
    </row>
    <row r="71" spans="1:12" customHeight="1" ht="105" outlineLevel="6">
      <c r="A71" s="1"/>
      <c r="B71" s="1">
        <v>877990</v>
      </c>
      <c r="C71" s="1" t="s">
        <v>224</v>
      </c>
      <c r="D71" s="1" t="s">
        <v>225</v>
      </c>
      <c r="E71" s="2" t="s">
        <v>226</v>
      </c>
      <c r="F71" s="2" t="s">
        <v>227</v>
      </c>
      <c r="G71" s="2" t="s">
        <v>61</v>
      </c>
      <c r="H71" s="2">
        <v>0</v>
      </c>
      <c r="I71" s="1">
        <v>0</v>
      </c>
      <c r="J71" s="3" t="s">
        <v>19</v>
      </c>
      <c r="K71" s="2" t="str">
        <f>J71*92.40</f>
        <v>0</v>
      </c>
      <c r="L71" s="5"/>
    </row>
    <row r="72" spans="1:12" outlineLevel="4">
      <c r="A72" s="10" t="s">
        <v>228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5"/>
    </row>
    <row r="73" spans="1:12" customHeight="1" ht="105" outlineLevel="6">
      <c r="A73" s="1"/>
      <c r="B73" s="1">
        <v>853721</v>
      </c>
      <c r="C73" s="1" t="s">
        <v>229</v>
      </c>
      <c r="D73" s="1" t="s">
        <v>230</v>
      </c>
      <c r="E73" s="2" t="s">
        <v>231</v>
      </c>
      <c r="F73" s="2" t="s">
        <v>232</v>
      </c>
      <c r="G73" s="2" t="s">
        <v>61</v>
      </c>
      <c r="H73" s="2">
        <v>0</v>
      </c>
      <c r="I73" s="1">
        <v>0</v>
      </c>
      <c r="J73" s="3" t="s">
        <v>19</v>
      </c>
      <c r="K73" s="2" t="str">
        <f>J73*60.27</f>
        <v>0</v>
      </c>
      <c r="L73" s="5"/>
    </row>
    <row r="74" spans="1:12" customHeight="1" ht="105" outlineLevel="6">
      <c r="A74" s="1"/>
      <c r="B74" s="1">
        <v>853722</v>
      </c>
      <c r="C74" s="1" t="s">
        <v>233</v>
      </c>
      <c r="D74" s="1" t="s">
        <v>234</v>
      </c>
      <c r="E74" s="2" t="s">
        <v>235</v>
      </c>
      <c r="F74" s="2" t="s">
        <v>236</v>
      </c>
      <c r="G74" s="2" t="s">
        <v>18</v>
      </c>
      <c r="H74" s="2">
        <v>0</v>
      </c>
      <c r="I74" s="1">
        <v>0</v>
      </c>
      <c r="J74" s="3" t="s">
        <v>19</v>
      </c>
      <c r="K74" s="2" t="str">
        <f>J74*57.33</f>
        <v>0</v>
      </c>
      <c r="L74" s="5"/>
    </row>
    <row r="75" spans="1:12" customHeight="1" ht="105" outlineLevel="6">
      <c r="A75" s="1"/>
      <c r="B75" s="1">
        <v>840130</v>
      </c>
      <c r="C75" s="1" t="s">
        <v>237</v>
      </c>
      <c r="D75" s="1" t="s">
        <v>238</v>
      </c>
      <c r="E75" s="2" t="s">
        <v>239</v>
      </c>
      <c r="F75" s="2" t="s">
        <v>240</v>
      </c>
      <c r="G75" s="2" t="s">
        <v>18</v>
      </c>
      <c r="H75" s="2">
        <v>0</v>
      </c>
      <c r="I75" s="1">
        <v>0</v>
      </c>
      <c r="J75" s="3" t="s">
        <v>19</v>
      </c>
      <c r="K75" s="2" t="str">
        <f>J75*55.86</f>
        <v>0</v>
      </c>
      <c r="L75" s="5"/>
    </row>
    <row r="76" spans="1:12" customHeight="1" ht="105" outlineLevel="6">
      <c r="A76" s="1"/>
      <c r="B76" s="1">
        <v>853723</v>
      </c>
      <c r="C76" s="1" t="s">
        <v>241</v>
      </c>
      <c r="D76" s="1" t="s">
        <v>242</v>
      </c>
      <c r="E76" s="2" t="s">
        <v>243</v>
      </c>
      <c r="F76" s="2" t="s">
        <v>244</v>
      </c>
      <c r="G76" s="2" t="s">
        <v>18</v>
      </c>
      <c r="H76" s="2">
        <v>0</v>
      </c>
      <c r="I76" s="1">
        <v>0</v>
      </c>
      <c r="J76" s="3" t="s">
        <v>19</v>
      </c>
      <c r="K76" s="2" t="str">
        <f>J76*77.91</f>
        <v>0</v>
      </c>
      <c r="L76" s="5"/>
    </row>
    <row r="77" spans="1:12" outlineLevel="3">
      <c r="A77" s="9" t="s">
        <v>245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outlineLevel="4">
      <c r="A78" s="10" t="s">
        <v>246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5"/>
    </row>
    <row r="79" spans="1:12" customHeight="1" ht="105" outlineLevel="6">
      <c r="A79" s="1"/>
      <c r="B79" s="1">
        <v>882120</v>
      </c>
      <c r="C79" s="1" t="s">
        <v>247</v>
      </c>
      <c r="D79" s="1" t="s">
        <v>248</v>
      </c>
      <c r="E79" s="2" t="s">
        <v>249</v>
      </c>
      <c r="F79" s="2" t="s">
        <v>250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882121</v>
      </c>
      <c r="C80" s="1" t="s">
        <v>251</v>
      </c>
      <c r="D80" s="1" t="s">
        <v>252</v>
      </c>
      <c r="E80" s="2" t="s">
        <v>253</v>
      </c>
      <c r="F80" s="2" t="s">
        <v>250</v>
      </c>
      <c r="G80" s="2">
        <v>0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customHeight="1" ht="105" outlineLevel="6">
      <c r="A81" s="1"/>
      <c r="B81" s="1">
        <v>882122</v>
      </c>
      <c r="C81" s="1" t="s">
        <v>254</v>
      </c>
      <c r="D81" s="1" t="s">
        <v>255</v>
      </c>
      <c r="E81" s="2" t="s">
        <v>256</v>
      </c>
      <c r="F81" s="2" t="s">
        <v>250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J81*75.00</f>
        <v>0</v>
      </c>
      <c r="L81" s="5"/>
    </row>
    <row r="82" spans="1:12" outlineLevel="4">
      <c r="A82" s="10" t="s">
        <v>257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5"/>
    </row>
    <row r="83" spans="1:12" customHeight="1" ht="105" outlineLevel="6">
      <c r="A83" s="1"/>
      <c r="B83" s="1">
        <v>882910</v>
      </c>
      <c r="C83" s="1" t="s">
        <v>258</v>
      </c>
      <c r="D83" s="1"/>
      <c r="E83" s="2" t="s">
        <v>259</v>
      </c>
      <c r="F83" s="2" t="s">
        <v>250</v>
      </c>
      <c r="G83" s="2">
        <v>0</v>
      </c>
      <c r="H83" s="2">
        <v>0</v>
      </c>
      <c r="I83" s="1">
        <v>0</v>
      </c>
      <c r="J83" s="3" t="s">
        <v>19</v>
      </c>
      <c r="K83" s="2" t="str">
        <f>J83*75.00</f>
        <v>0</v>
      </c>
      <c r="L83" s="5"/>
    </row>
    <row r="84" spans="1:12" customHeight="1" ht="105" outlineLevel="6">
      <c r="A84" s="1"/>
      <c r="B84" s="1">
        <v>882911</v>
      </c>
      <c r="C84" s="1" t="s">
        <v>260</v>
      </c>
      <c r="D84" s="1"/>
      <c r="E84" s="2" t="s">
        <v>261</v>
      </c>
      <c r="F84" s="2" t="s">
        <v>250</v>
      </c>
      <c r="G84" s="2">
        <v>0</v>
      </c>
      <c r="H84" s="2">
        <v>0</v>
      </c>
      <c r="I84" s="1">
        <v>0</v>
      </c>
      <c r="J84" s="3" t="s">
        <v>19</v>
      </c>
      <c r="K84" s="2" t="str">
        <f>J84*75.00</f>
        <v>0</v>
      </c>
      <c r="L84" s="5"/>
    </row>
    <row r="85" spans="1:12" customHeight="1" ht="105" outlineLevel="6">
      <c r="A85" s="1"/>
      <c r="B85" s="1">
        <v>882912</v>
      </c>
      <c r="C85" s="1" t="s">
        <v>262</v>
      </c>
      <c r="D85" s="1"/>
      <c r="E85" s="2" t="s">
        <v>263</v>
      </c>
      <c r="F85" s="2" t="s">
        <v>250</v>
      </c>
      <c r="G85" s="2" t="s">
        <v>52</v>
      </c>
      <c r="H85" s="2">
        <v>0</v>
      </c>
      <c r="I85" s="1">
        <v>0</v>
      </c>
      <c r="J85" s="3" t="s">
        <v>19</v>
      </c>
      <c r="K85" s="2" t="str">
        <f>J85*75.00</f>
        <v>0</v>
      </c>
      <c r="L85" s="5"/>
    </row>
    <row r="86" spans="1:12" customHeight="1" ht="105" outlineLevel="6">
      <c r="A86" s="1"/>
      <c r="B86" s="1">
        <v>882913</v>
      </c>
      <c r="C86" s="1" t="s">
        <v>264</v>
      </c>
      <c r="D86" s="1"/>
      <c r="E86" s="2" t="s">
        <v>265</v>
      </c>
      <c r="F86" s="2" t="s">
        <v>250</v>
      </c>
      <c r="G86" s="2">
        <v>0</v>
      </c>
      <c r="H86" s="2">
        <v>0</v>
      </c>
      <c r="I86" s="1">
        <v>0</v>
      </c>
      <c r="J86" s="3" t="s">
        <v>19</v>
      </c>
      <c r="K86" s="2" t="str">
        <f>J86*75.00</f>
        <v>0</v>
      </c>
      <c r="L86" s="5"/>
    </row>
    <row r="87" spans="1:12" customHeight="1" ht="105" outlineLevel="6">
      <c r="A87" s="1"/>
      <c r="B87" s="1">
        <v>882914</v>
      </c>
      <c r="C87" s="1" t="s">
        <v>266</v>
      </c>
      <c r="D87" s="1"/>
      <c r="E87" s="2" t="s">
        <v>267</v>
      </c>
      <c r="F87" s="2" t="s">
        <v>250</v>
      </c>
      <c r="G87" s="2" t="s">
        <v>38</v>
      </c>
      <c r="H87" s="2">
        <v>0</v>
      </c>
      <c r="I87" s="1">
        <v>0</v>
      </c>
      <c r="J87" s="3" t="s">
        <v>19</v>
      </c>
      <c r="K87" s="2" t="str">
        <f>J87*75.00</f>
        <v>0</v>
      </c>
      <c r="L87" s="5"/>
    </row>
    <row r="88" spans="1:12" customHeight="1" ht="105" outlineLevel="6">
      <c r="A88" s="1"/>
      <c r="B88" s="1">
        <v>882915</v>
      </c>
      <c r="C88" s="1" t="s">
        <v>268</v>
      </c>
      <c r="D88" s="1"/>
      <c r="E88" s="2" t="s">
        <v>269</v>
      </c>
      <c r="F88" s="2" t="s">
        <v>250</v>
      </c>
      <c r="G88" s="2">
        <v>0</v>
      </c>
      <c r="H88" s="2">
        <v>0</v>
      </c>
      <c r="I88" s="1">
        <v>0</v>
      </c>
      <c r="J88" s="3" t="s">
        <v>19</v>
      </c>
      <c r="K88" s="2" t="str">
        <f>J88*75.00</f>
        <v>0</v>
      </c>
      <c r="L88" s="5"/>
    </row>
    <row r="89" spans="1:12" customHeight="1" ht="105" outlineLevel="6">
      <c r="A89" s="1"/>
      <c r="B89" s="1">
        <v>882916</v>
      </c>
      <c r="C89" s="1" t="s">
        <v>270</v>
      </c>
      <c r="D89" s="1"/>
      <c r="E89" s="2" t="s">
        <v>271</v>
      </c>
      <c r="F89" s="2" t="s">
        <v>250</v>
      </c>
      <c r="G89" s="2" t="s">
        <v>61</v>
      </c>
      <c r="H89" s="2">
        <v>0</v>
      </c>
      <c r="I89" s="1">
        <v>0</v>
      </c>
      <c r="J89" s="3" t="s">
        <v>19</v>
      </c>
      <c r="K89" s="2" t="str">
        <f>J89*75.00</f>
        <v>0</v>
      </c>
      <c r="L89" s="5"/>
    </row>
    <row r="90" spans="1:12" customHeight="1" ht="105" outlineLevel="6">
      <c r="A90" s="1"/>
      <c r="B90" s="1">
        <v>882917</v>
      </c>
      <c r="C90" s="1" t="s">
        <v>272</v>
      </c>
      <c r="D90" s="1"/>
      <c r="E90" s="2" t="s">
        <v>273</v>
      </c>
      <c r="F90" s="2" t="s">
        <v>250</v>
      </c>
      <c r="G90" s="2" t="s">
        <v>38</v>
      </c>
      <c r="H90" s="2">
        <v>0</v>
      </c>
      <c r="I90" s="1">
        <v>0</v>
      </c>
      <c r="J90" s="3" t="s">
        <v>19</v>
      </c>
      <c r="K90" s="2" t="str">
        <f>J90*75.00</f>
        <v>0</v>
      </c>
      <c r="L90" s="5"/>
    </row>
    <row r="91" spans="1:12" customHeight="1" ht="105" outlineLevel="6">
      <c r="A91" s="1"/>
      <c r="B91" s="1">
        <v>882918</v>
      </c>
      <c r="C91" s="1" t="s">
        <v>274</v>
      </c>
      <c r="D91" s="1"/>
      <c r="E91" s="2" t="s">
        <v>275</v>
      </c>
      <c r="F91" s="2" t="s">
        <v>250</v>
      </c>
      <c r="G91" s="2" t="s">
        <v>61</v>
      </c>
      <c r="H91" s="2">
        <v>0</v>
      </c>
      <c r="I91" s="1">
        <v>0</v>
      </c>
      <c r="J91" s="3" t="s">
        <v>19</v>
      </c>
      <c r="K91" s="2" t="str">
        <f>J91*75.00</f>
        <v>0</v>
      </c>
      <c r="L91" s="5"/>
    </row>
    <row r="92" spans="1:12" customHeight="1" ht="105" outlineLevel="6">
      <c r="A92" s="1"/>
      <c r="B92" s="1">
        <v>882919</v>
      </c>
      <c r="C92" s="1" t="s">
        <v>276</v>
      </c>
      <c r="D92" s="1"/>
      <c r="E92" s="2" t="s">
        <v>277</v>
      </c>
      <c r="F92" s="2" t="s">
        <v>250</v>
      </c>
      <c r="G92" s="2" t="s">
        <v>61</v>
      </c>
      <c r="H92" s="2">
        <v>0</v>
      </c>
      <c r="I92" s="1">
        <v>0</v>
      </c>
      <c r="J92" s="3" t="s">
        <v>19</v>
      </c>
      <c r="K92" s="2" t="str">
        <f>J92*75.00</f>
        <v>0</v>
      </c>
      <c r="L92" s="5"/>
    </row>
    <row r="93" spans="1:12" outlineLevel="2">
      <c r="A93" s="8" t="s">
        <v>278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outlineLevel="3">
      <c r="A94" s="9" t="s">
        <v>279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5"/>
    </row>
    <row r="95" spans="1:12" outlineLevel="5">
      <c r="A95" s="1"/>
      <c r="B95" s="1">
        <v>956766</v>
      </c>
      <c r="C95" s="1" t="s">
        <v>280</v>
      </c>
      <c r="D95" s="1" t="s">
        <v>281</v>
      </c>
      <c r="E95" s="2" t="s">
        <v>282</v>
      </c>
      <c r="F95" s="2" t="s">
        <v>283</v>
      </c>
      <c r="G95" s="2">
        <v>0</v>
      </c>
      <c r="H95" s="2">
        <v>0</v>
      </c>
      <c r="I95" s="1">
        <v>0</v>
      </c>
      <c r="J95" s="3" t="s">
        <v>19</v>
      </c>
      <c r="K95" s="2" t="str">
        <f>J95*205.00</f>
        <v>0</v>
      </c>
      <c r="L95" s="5"/>
    </row>
    <row r="96" spans="1:12" outlineLevel="5">
      <c r="A96" s="1"/>
      <c r="B96" s="1">
        <v>956767</v>
      </c>
      <c r="C96" s="1" t="s">
        <v>284</v>
      </c>
      <c r="D96" s="1" t="s">
        <v>285</v>
      </c>
      <c r="E96" s="2" t="s">
        <v>286</v>
      </c>
      <c r="F96" s="2" t="s">
        <v>283</v>
      </c>
      <c r="G96" s="2">
        <v>0</v>
      </c>
      <c r="H96" s="2">
        <v>0</v>
      </c>
      <c r="I96" s="1">
        <v>0</v>
      </c>
      <c r="J96" s="3" t="s">
        <v>19</v>
      </c>
      <c r="K96" s="2" t="str">
        <f>J96*205.00</f>
        <v>0</v>
      </c>
      <c r="L96" s="5"/>
    </row>
    <row r="97" spans="1:12" outlineLevel="5">
      <c r="A97" s="1"/>
      <c r="B97" s="1">
        <v>956768</v>
      </c>
      <c r="C97" s="1" t="s">
        <v>287</v>
      </c>
      <c r="D97" s="1" t="s">
        <v>288</v>
      </c>
      <c r="E97" s="2" t="s">
        <v>289</v>
      </c>
      <c r="F97" s="2" t="s">
        <v>290</v>
      </c>
      <c r="G97" s="2">
        <v>0</v>
      </c>
      <c r="H97" s="2">
        <v>0</v>
      </c>
      <c r="I97" s="1">
        <v>0</v>
      </c>
      <c r="J97" s="3" t="s">
        <v>19</v>
      </c>
      <c r="K97" s="2" t="str">
        <f>J97*301.00</f>
        <v>0</v>
      </c>
      <c r="L97" s="5"/>
    </row>
    <row r="98" spans="1:12" outlineLevel="5">
      <c r="A98" s="1"/>
      <c r="B98" s="1">
        <v>956769</v>
      </c>
      <c r="C98" s="1" t="s">
        <v>291</v>
      </c>
      <c r="D98" s="1" t="s">
        <v>292</v>
      </c>
      <c r="E98" s="2" t="s">
        <v>293</v>
      </c>
      <c r="F98" s="2" t="s">
        <v>290</v>
      </c>
      <c r="G98" s="2">
        <v>0</v>
      </c>
      <c r="H98" s="2">
        <v>0</v>
      </c>
      <c r="I98" s="1">
        <v>0</v>
      </c>
      <c r="J98" s="3" t="s">
        <v>19</v>
      </c>
      <c r="K98" s="2" t="str">
        <f>J98*301.00</f>
        <v>0</v>
      </c>
      <c r="L98" s="5"/>
    </row>
    <row r="99" spans="1:12" outlineLevel="5">
      <c r="A99" s="1"/>
      <c r="B99" s="1">
        <v>956770</v>
      </c>
      <c r="C99" s="1" t="s">
        <v>294</v>
      </c>
      <c r="D99" s="1" t="s">
        <v>295</v>
      </c>
      <c r="E99" s="2" t="s">
        <v>296</v>
      </c>
      <c r="F99" s="2" t="s">
        <v>297</v>
      </c>
      <c r="G99" s="2">
        <v>0</v>
      </c>
      <c r="H99" s="2">
        <v>0</v>
      </c>
      <c r="I99" s="1">
        <v>0</v>
      </c>
      <c r="J99" s="3" t="s">
        <v>19</v>
      </c>
      <c r="K99" s="2" t="str">
        <f>J99*150.00</f>
        <v>0</v>
      </c>
      <c r="L99" s="5"/>
    </row>
    <row r="100" spans="1:12" outlineLevel="5">
      <c r="A100" s="1"/>
      <c r="B100" s="1">
        <v>956771</v>
      </c>
      <c r="C100" s="1" t="s">
        <v>298</v>
      </c>
      <c r="D100" s="1" t="s">
        <v>299</v>
      </c>
      <c r="E100" s="2" t="s">
        <v>300</v>
      </c>
      <c r="F100" s="2" t="s">
        <v>297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J100*150.00</f>
        <v>0</v>
      </c>
      <c r="L100" s="5"/>
    </row>
    <row r="101" spans="1:12" outlineLevel="1">
      <c r="A101" s="7" t="s">
        <v>301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5"/>
    </row>
    <row r="102" spans="1:12" outlineLevel="2">
      <c r="A102" s="8" t="s">
        <v>302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826676</v>
      </c>
      <c r="C103" s="1" t="s">
        <v>303</v>
      </c>
      <c r="D103" s="1" t="s">
        <v>304</v>
      </c>
      <c r="E103" s="2" t="s">
        <v>305</v>
      </c>
      <c r="F103" s="2" t="s">
        <v>306</v>
      </c>
      <c r="G103" s="2" t="s">
        <v>18</v>
      </c>
      <c r="H103" s="2">
        <v>0</v>
      </c>
      <c r="I103" s="1">
        <v>0</v>
      </c>
      <c r="J103" s="3" t="s">
        <v>112</v>
      </c>
      <c r="K103" s="2" t="str">
        <f>J103*69.09</f>
        <v>0</v>
      </c>
      <c r="L103" s="5"/>
    </row>
    <row r="104" spans="1:12" customHeight="1" ht="105" outlineLevel="4">
      <c r="A104" s="1"/>
      <c r="B104" s="1">
        <v>826677</v>
      </c>
      <c r="C104" s="1" t="s">
        <v>307</v>
      </c>
      <c r="D104" s="1" t="s">
        <v>308</v>
      </c>
      <c r="E104" s="2" t="s">
        <v>309</v>
      </c>
      <c r="F104" s="2" t="s">
        <v>310</v>
      </c>
      <c r="G104" s="2" t="s">
        <v>18</v>
      </c>
      <c r="H104" s="2">
        <v>0</v>
      </c>
      <c r="I104" s="1">
        <v>0</v>
      </c>
      <c r="J104" s="3" t="s">
        <v>112</v>
      </c>
      <c r="K104" s="2" t="str">
        <f>J104*76.44</f>
        <v>0</v>
      </c>
      <c r="L104" s="5"/>
    </row>
    <row r="105" spans="1:12" customHeight="1" ht="105" outlineLevel="4">
      <c r="A105" s="1"/>
      <c r="B105" s="1">
        <v>826678</v>
      </c>
      <c r="C105" s="1" t="s">
        <v>311</v>
      </c>
      <c r="D105" s="1" t="s">
        <v>312</v>
      </c>
      <c r="E105" s="2" t="s">
        <v>313</v>
      </c>
      <c r="F105" s="2" t="s">
        <v>314</v>
      </c>
      <c r="G105" s="2" t="s">
        <v>61</v>
      </c>
      <c r="H105" s="2">
        <v>0</v>
      </c>
      <c r="I105" s="1">
        <v>0</v>
      </c>
      <c r="J105" s="3" t="s">
        <v>112</v>
      </c>
      <c r="K105" s="2" t="str">
        <f>J105*122.01</f>
        <v>0</v>
      </c>
      <c r="L105" s="5"/>
    </row>
    <row r="106" spans="1:12" customHeight="1" ht="105" outlineLevel="4">
      <c r="A106" s="1"/>
      <c r="B106" s="1">
        <v>826679</v>
      </c>
      <c r="C106" s="1" t="s">
        <v>315</v>
      </c>
      <c r="D106" s="1" t="s">
        <v>316</v>
      </c>
      <c r="E106" s="2" t="s">
        <v>317</v>
      </c>
      <c r="F106" s="2" t="s">
        <v>318</v>
      </c>
      <c r="G106" s="2" t="s">
        <v>61</v>
      </c>
      <c r="H106" s="2">
        <v>0</v>
      </c>
      <c r="I106" s="1">
        <v>0</v>
      </c>
      <c r="J106" s="3" t="s">
        <v>112</v>
      </c>
      <c r="K106" s="2" t="str">
        <f>J106*239.61</f>
        <v>0</v>
      </c>
      <c r="L106" s="5"/>
    </row>
    <row r="107" spans="1:12" customHeight="1" ht="105" outlineLevel="4">
      <c r="A107" s="1"/>
      <c r="B107" s="1">
        <v>826680</v>
      </c>
      <c r="C107" s="1" t="s">
        <v>319</v>
      </c>
      <c r="D107" s="1" t="s">
        <v>320</v>
      </c>
      <c r="E107" s="2" t="s">
        <v>321</v>
      </c>
      <c r="F107" s="2" t="s">
        <v>322</v>
      </c>
      <c r="G107" s="2" t="s">
        <v>61</v>
      </c>
      <c r="H107" s="2">
        <v>0</v>
      </c>
      <c r="I107" s="1">
        <v>0</v>
      </c>
      <c r="J107" s="3" t="s">
        <v>112</v>
      </c>
      <c r="K107" s="2" t="str">
        <f>J107*139.65</f>
        <v>0</v>
      </c>
      <c r="L107" s="5"/>
    </row>
    <row r="108" spans="1:12" customHeight="1" ht="105" outlineLevel="4">
      <c r="A108" s="1"/>
      <c r="B108" s="1">
        <v>826681</v>
      </c>
      <c r="C108" s="1" t="s">
        <v>323</v>
      </c>
      <c r="D108" s="1" t="s">
        <v>324</v>
      </c>
      <c r="E108" s="2" t="s">
        <v>325</v>
      </c>
      <c r="F108" s="2" t="s">
        <v>326</v>
      </c>
      <c r="G108" s="2" t="s">
        <v>17</v>
      </c>
      <c r="H108" s="2">
        <v>0</v>
      </c>
      <c r="I108" s="1">
        <v>0</v>
      </c>
      <c r="J108" s="3" t="s">
        <v>112</v>
      </c>
      <c r="K108" s="2" t="str">
        <f>J108*192.57</f>
        <v>0</v>
      </c>
      <c r="L108" s="5"/>
    </row>
    <row r="109" spans="1:12" customHeight="1" ht="105" outlineLevel="4">
      <c r="A109" s="1"/>
      <c r="B109" s="1">
        <v>826682</v>
      </c>
      <c r="C109" s="1" t="s">
        <v>327</v>
      </c>
      <c r="D109" s="1" t="s">
        <v>328</v>
      </c>
      <c r="E109" s="2" t="s">
        <v>329</v>
      </c>
      <c r="F109" s="2" t="s">
        <v>330</v>
      </c>
      <c r="G109" s="2" t="s">
        <v>17</v>
      </c>
      <c r="H109" s="2">
        <v>0</v>
      </c>
      <c r="I109" s="1">
        <v>0</v>
      </c>
      <c r="J109" s="3" t="s">
        <v>112</v>
      </c>
      <c r="K109" s="2" t="str">
        <f>J109*166.11</f>
        <v>0</v>
      </c>
      <c r="L109" s="5"/>
    </row>
    <row r="110" spans="1:12" customHeight="1" ht="105" outlineLevel="4">
      <c r="A110" s="1"/>
      <c r="B110" s="1">
        <v>826683</v>
      </c>
      <c r="C110" s="1" t="s">
        <v>331</v>
      </c>
      <c r="D110" s="1" t="s">
        <v>332</v>
      </c>
      <c r="E110" s="2" t="s">
        <v>333</v>
      </c>
      <c r="F110" s="2" t="s">
        <v>334</v>
      </c>
      <c r="G110" s="2" t="s">
        <v>335</v>
      </c>
      <c r="H110" s="2">
        <v>0</v>
      </c>
      <c r="I110" s="1">
        <v>0</v>
      </c>
      <c r="J110" s="3" t="s">
        <v>112</v>
      </c>
      <c r="K110" s="2" t="str">
        <f>J110*219.03</f>
        <v>0</v>
      </c>
      <c r="L110" s="5"/>
    </row>
    <row r="111" spans="1:12" customHeight="1" ht="105" outlineLevel="4">
      <c r="A111" s="1"/>
      <c r="B111" s="1">
        <v>826684</v>
      </c>
      <c r="C111" s="1" t="s">
        <v>336</v>
      </c>
      <c r="D111" s="1" t="s">
        <v>337</v>
      </c>
      <c r="E111" s="2" t="s">
        <v>338</v>
      </c>
      <c r="F111" s="2" t="s">
        <v>339</v>
      </c>
      <c r="G111" s="2" t="s">
        <v>335</v>
      </c>
      <c r="H111" s="2">
        <v>0</v>
      </c>
      <c r="I111" s="1">
        <v>0</v>
      </c>
      <c r="J111" s="3" t="s">
        <v>112</v>
      </c>
      <c r="K111" s="2" t="str">
        <f>J111*276.36</f>
        <v>0</v>
      </c>
      <c r="L111" s="5"/>
    </row>
    <row r="112" spans="1:12" customHeight="1" ht="105" outlineLevel="4">
      <c r="A112" s="1"/>
      <c r="B112" s="1">
        <v>826685</v>
      </c>
      <c r="C112" s="1" t="s">
        <v>340</v>
      </c>
      <c r="D112" s="1" t="s">
        <v>341</v>
      </c>
      <c r="E112" s="2" t="s">
        <v>342</v>
      </c>
      <c r="F112" s="2" t="s">
        <v>343</v>
      </c>
      <c r="G112" s="2" t="s">
        <v>335</v>
      </c>
      <c r="H112" s="2">
        <v>0</v>
      </c>
      <c r="I112" s="1">
        <v>0</v>
      </c>
      <c r="J112" s="3" t="s">
        <v>112</v>
      </c>
      <c r="K112" s="2" t="str">
        <f>J112*355.74</f>
        <v>0</v>
      </c>
      <c r="L112" s="5"/>
    </row>
    <row r="113" spans="1:12" customHeight="1" ht="105" outlineLevel="4">
      <c r="A113" s="1"/>
      <c r="B113" s="1">
        <v>826686</v>
      </c>
      <c r="C113" s="1" t="s">
        <v>344</v>
      </c>
      <c r="D113" s="1" t="s">
        <v>345</v>
      </c>
      <c r="E113" s="2" t="s">
        <v>346</v>
      </c>
      <c r="F113" s="2" t="s">
        <v>347</v>
      </c>
      <c r="G113" s="2" t="s">
        <v>348</v>
      </c>
      <c r="H113" s="2">
        <v>0</v>
      </c>
      <c r="I113" s="1">
        <v>0</v>
      </c>
      <c r="J113" s="3" t="s">
        <v>112</v>
      </c>
      <c r="K113" s="2" t="str">
        <f>J113*458.64</f>
        <v>0</v>
      </c>
      <c r="L113" s="5"/>
    </row>
    <row r="114" spans="1:12" customHeight="1" ht="105" outlineLevel="4">
      <c r="A114" s="1"/>
      <c r="B114" s="1">
        <v>826687</v>
      </c>
      <c r="C114" s="1" t="s">
        <v>349</v>
      </c>
      <c r="D114" s="1" t="s">
        <v>350</v>
      </c>
      <c r="E114" s="2" t="s">
        <v>351</v>
      </c>
      <c r="F114" s="2" t="s">
        <v>352</v>
      </c>
      <c r="G114" s="2" t="s">
        <v>61</v>
      </c>
      <c r="H114" s="2">
        <v>0</v>
      </c>
      <c r="I114" s="1">
        <v>0</v>
      </c>
      <c r="J114" s="3" t="s">
        <v>112</v>
      </c>
      <c r="K114" s="2" t="str">
        <f>J114*135.24</f>
        <v>0</v>
      </c>
      <c r="L114" s="5"/>
    </row>
    <row r="115" spans="1:12" customHeight="1" ht="105" outlineLevel="4">
      <c r="A115" s="1"/>
      <c r="B115" s="1">
        <v>826688</v>
      </c>
      <c r="C115" s="1" t="s">
        <v>353</v>
      </c>
      <c r="D115" s="1" t="s">
        <v>354</v>
      </c>
      <c r="E115" s="2" t="s">
        <v>355</v>
      </c>
      <c r="F115" s="2" t="s">
        <v>330</v>
      </c>
      <c r="G115" s="2" t="s">
        <v>335</v>
      </c>
      <c r="H115" s="2">
        <v>0</v>
      </c>
      <c r="I115" s="1">
        <v>0</v>
      </c>
      <c r="J115" s="3" t="s">
        <v>112</v>
      </c>
      <c r="K115" s="2" t="str">
        <f>J115*166.11</f>
        <v>0</v>
      </c>
      <c r="L115" s="5"/>
    </row>
    <row r="116" spans="1:12" customHeight="1" ht="105" outlineLevel="4">
      <c r="A116" s="1"/>
      <c r="B116" s="1">
        <v>826689</v>
      </c>
      <c r="C116" s="1" t="s">
        <v>356</v>
      </c>
      <c r="D116" s="1" t="s">
        <v>357</v>
      </c>
      <c r="E116" s="2" t="s">
        <v>358</v>
      </c>
      <c r="F116" s="2" t="s">
        <v>359</v>
      </c>
      <c r="G116" s="2">
        <v>0</v>
      </c>
      <c r="H116" s="2">
        <v>0</v>
      </c>
      <c r="I116" s="1">
        <v>0</v>
      </c>
      <c r="J116" s="3" t="s">
        <v>112</v>
      </c>
      <c r="K116" s="2" t="str">
        <f>J116*160.23</f>
        <v>0</v>
      </c>
      <c r="L116" s="5"/>
    </row>
    <row r="117" spans="1:12" customHeight="1" ht="105" outlineLevel="4">
      <c r="A117" s="1"/>
      <c r="B117" s="1">
        <v>826690</v>
      </c>
      <c r="C117" s="1" t="s">
        <v>360</v>
      </c>
      <c r="D117" s="1" t="s">
        <v>361</v>
      </c>
      <c r="E117" s="2" t="s">
        <v>362</v>
      </c>
      <c r="F117" s="2" t="s">
        <v>326</v>
      </c>
      <c r="G117" s="2" t="s">
        <v>335</v>
      </c>
      <c r="H117" s="2">
        <v>0</v>
      </c>
      <c r="I117" s="1">
        <v>0</v>
      </c>
      <c r="J117" s="3" t="s">
        <v>112</v>
      </c>
      <c r="K117" s="2" t="str">
        <f>J117*192.57</f>
        <v>0</v>
      </c>
      <c r="L117" s="5"/>
    </row>
    <row r="118" spans="1:12" customHeight="1" ht="105" outlineLevel="4">
      <c r="A118" s="1"/>
      <c r="B118" s="1">
        <v>826691</v>
      </c>
      <c r="C118" s="1" t="s">
        <v>363</v>
      </c>
      <c r="D118" s="1" t="s">
        <v>364</v>
      </c>
      <c r="E118" s="2" t="s">
        <v>365</v>
      </c>
      <c r="F118" s="2" t="s">
        <v>366</v>
      </c>
      <c r="G118" s="2">
        <v>0</v>
      </c>
      <c r="H118" s="2">
        <v>0</v>
      </c>
      <c r="I118" s="1">
        <v>0</v>
      </c>
      <c r="J118" s="3" t="s">
        <v>112</v>
      </c>
      <c r="K118" s="2" t="str">
        <f>J118*254.31</f>
        <v>0</v>
      </c>
      <c r="L118" s="5"/>
    </row>
    <row r="119" spans="1:12" customHeight="1" ht="105" outlineLevel="4">
      <c r="A119" s="1"/>
      <c r="B119" s="1">
        <v>826692</v>
      </c>
      <c r="C119" s="1" t="s">
        <v>367</v>
      </c>
      <c r="D119" s="1" t="s">
        <v>368</v>
      </c>
      <c r="E119" s="2" t="s">
        <v>369</v>
      </c>
      <c r="F119" s="2" t="s">
        <v>370</v>
      </c>
      <c r="G119" s="2">
        <v>5</v>
      </c>
      <c r="H119" s="2">
        <v>0</v>
      </c>
      <c r="I119" s="1">
        <v>0</v>
      </c>
      <c r="J119" s="3" t="s">
        <v>112</v>
      </c>
      <c r="K119" s="2" t="str">
        <f>J119*345.45</f>
        <v>0</v>
      </c>
      <c r="L119" s="5"/>
    </row>
    <row r="120" spans="1:12" customHeight="1" ht="105" outlineLevel="4">
      <c r="A120" s="1"/>
      <c r="B120" s="1">
        <v>826693</v>
      </c>
      <c r="C120" s="1" t="s">
        <v>371</v>
      </c>
      <c r="D120" s="1" t="s">
        <v>372</v>
      </c>
      <c r="E120" s="2" t="s">
        <v>373</v>
      </c>
      <c r="F120" s="2" t="s">
        <v>347</v>
      </c>
      <c r="G120" s="2" t="s">
        <v>348</v>
      </c>
      <c r="H120" s="2">
        <v>0</v>
      </c>
      <c r="I120" s="1">
        <v>0</v>
      </c>
      <c r="J120" s="3" t="s">
        <v>112</v>
      </c>
      <c r="K120" s="2" t="str">
        <f>J120*458.64</f>
        <v>0</v>
      </c>
      <c r="L120" s="5"/>
    </row>
    <row r="121" spans="1:12" customHeight="1" ht="105" outlineLevel="4">
      <c r="A121" s="1"/>
      <c r="B121" s="1">
        <v>826694</v>
      </c>
      <c r="C121" s="1" t="s">
        <v>374</v>
      </c>
      <c r="D121" s="1" t="s">
        <v>375</v>
      </c>
      <c r="E121" s="2" t="s">
        <v>376</v>
      </c>
      <c r="F121" s="2" t="s">
        <v>377</v>
      </c>
      <c r="G121" s="2" t="s">
        <v>61</v>
      </c>
      <c r="H121" s="2">
        <v>0</v>
      </c>
      <c r="I121" s="1">
        <v>0</v>
      </c>
      <c r="J121" s="3" t="s">
        <v>112</v>
      </c>
      <c r="K121" s="2" t="str">
        <f>J121*98.49</f>
        <v>0</v>
      </c>
      <c r="L121" s="5"/>
    </row>
    <row r="122" spans="1:12" customHeight="1" ht="105" outlineLevel="4">
      <c r="A122" s="1"/>
      <c r="B122" s="1">
        <v>826695</v>
      </c>
      <c r="C122" s="1" t="s">
        <v>378</v>
      </c>
      <c r="D122" s="1" t="s">
        <v>379</v>
      </c>
      <c r="E122" s="2" t="s">
        <v>380</v>
      </c>
      <c r="F122" s="2" t="s">
        <v>183</v>
      </c>
      <c r="G122" s="2" t="s">
        <v>348</v>
      </c>
      <c r="H122" s="2">
        <v>0</v>
      </c>
      <c r="I122" s="1">
        <v>0</v>
      </c>
      <c r="J122" s="3" t="s">
        <v>112</v>
      </c>
      <c r="K122" s="2" t="str">
        <f>J122*126.42</f>
        <v>0</v>
      </c>
      <c r="L122" s="5"/>
    </row>
    <row r="123" spans="1:12" customHeight="1" ht="105" outlineLevel="4">
      <c r="A123" s="1"/>
      <c r="B123" s="1">
        <v>826696</v>
      </c>
      <c r="C123" s="1" t="s">
        <v>381</v>
      </c>
      <c r="D123" s="1" t="s">
        <v>382</v>
      </c>
      <c r="E123" s="2" t="s">
        <v>383</v>
      </c>
      <c r="F123" s="2" t="s">
        <v>384</v>
      </c>
      <c r="G123" s="2" t="s">
        <v>348</v>
      </c>
      <c r="H123" s="2">
        <v>0</v>
      </c>
      <c r="I123" s="1">
        <v>0</v>
      </c>
      <c r="J123" s="3" t="s">
        <v>112</v>
      </c>
      <c r="K123" s="2" t="str">
        <f>J123*188.16</f>
        <v>0</v>
      </c>
      <c r="L123" s="5"/>
    </row>
    <row r="124" spans="1:12" customHeight="1" ht="105" outlineLevel="4">
      <c r="A124" s="1"/>
      <c r="B124" s="1">
        <v>826697</v>
      </c>
      <c r="C124" s="1" t="s">
        <v>385</v>
      </c>
      <c r="D124" s="1" t="s">
        <v>386</v>
      </c>
      <c r="E124" s="2" t="s">
        <v>387</v>
      </c>
      <c r="F124" s="2" t="s">
        <v>388</v>
      </c>
      <c r="G124" s="2" t="s">
        <v>348</v>
      </c>
      <c r="H124" s="2">
        <v>0</v>
      </c>
      <c r="I124" s="1">
        <v>0</v>
      </c>
      <c r="J124" s="3" t="s">
        <v>112</v>
      </c>
      <c r="K124" s="2" t="str">
        <f>J124*207.27</f>
        <v>0</v>
      </c>
      <c r="L124" s="5"/>
    </row>
    <row r="125" spans="1:12" customHeight="1" ht="105" outlineLevel="4">
      <c r="A125" s="1"/>
      <c r="B125" s="1">
        <v>826698</v>
      </c>
      <c r="C125" s="1" t="s">
        <v>389</v>
      </c>
      <c r="D125" s="1" t="s">
        <v>390</v>
      </c>
      <c r="E125" s="2" t="s">
        <v>391</v>
      </c>
      <c r="F125" s="2" t="s">
        <v>392</v>
      </c>
      <c r="G125" s="2">
        <v>10</v>
      </c>
      <c r="H125" s="2">
        <v>0</v>
      </c>
      <c r="I125" s="1">
        <v>0</v>
      </c>
      <c r="J125" s="3" t="s">
        <v>112</v>
      </c>
      <c r="K125" s="2" t="str">
        <f>J125*380.73</f>
        <v>0</v>
      </c>
      <c r="L125" s="5"/>
    </row>
    <row r="126" spans="1:12" customHeight="1" ht="105" outlineLevel="4">
      <c r="A126" s="1"/>
      <c r="B126" s="1">
        <v>826699</v>
      </c>
      <c r="C126" s="1" t="s">
        <v>393</v>
      </c>
      <c r="D126" s="1" t="s">
        <v>394</v>
      </c>
      <c r="E126" s="2" t="s">
        <v>395</v>
      </c>
      <c r="F126" s="2" t="s">
        <v>396</v>
      </c>
      <c r="G126" s="2">
        <v>9</v>
      </c>
      <c r="H126" s="2">
        <v>0</v>
      </c>
      <c r="I126" s="1">
        <v>0</v>
      </c>
      <c r="J126" s="3" t="s">
        <v>112</v>
      </c>
      <c r="K126" s="2" t="str">
        <f>J126*148.47</f>
        <v>0</v>
      </c>
      <c r="L126" s="5"/>
    </row>
    <row r="127" spans="1:12" customHeight="1" ht="105" outlineLevel="4">
      <c r="A127" s="1"/>
      <c r="B127" s="1">
        <v>826700</v>
      </c>
      <c r="C127" s="1" t="s">
        <v>397</v>
      </c>
      <c r="D127" s="1" t="s">
        <v>398</v>
      </c>
      <c r="E127" s="2" t="s">
        <v>399</v>
      </c>
      <c r="F127" s="2" t="s">
        <v>339</v>
      </c>
      <c r="G127" s="2" t="s">
        <v>348</v>
      </c>
      <c r="H127" s="2">
        <v>0</v>
      </c>
      <c r="I127" s="1">
        <v>0</v>
      </c>
      <c r="J127" s="3" t="s">
        <v>112</v>
      </c>
      <c r="K127" s="2" t="str">
        <f>J127*276.36</f>
        <v>0</v>
      </c>
      <c r="L127" s="5"/>
    </row>
    <row r="128" spans="1:12" customHeight="1" ht="105" outlineLevel="4">
      <c r="A128" s="1"/>
      <c r="B128" s="1">
        <v>826701</v>
      </c>
      <c r="C128" s="1" t="s">
        <v>400</v>
      </c>
      <c r="D128" s="1" t="s">
        <v>401</v>
      </c>
      <c r="E128" s="2" t="s">
        <v>402</v>
      </c>
      <c r="F128" s="2" t="s">
        <v>403</v>
      </c>
      <c r="G128" s="2" t="s">
        <v>348</v>
      </c>
      <c r="H128" s="2">
        <v>0</v>
      </c>
      <c r="I128" s="1">
        <v>0</v>
      </c>
      <c r="J128" s="3" t="s">
        <v>112</v>
      </c>
      <c r="K128" s="2" t="str">
        <f>J128*607.44</f>
        <v>0</v>
      </c>
      <c r="L128" s="5"/>
    </row>
    <row r="129" spans="1:12" customHeight="1" ht="105" outlineLevel="4">
      <c r="A129" s="1"/>
      <c r="B129" s="1">
        <v>826702</v>
      </c>
      <c r="C129" s="1" t="s">
        <v>404</v>
      </c>
      <c r="D129" s="1" t="s">
        <v>405</v>
      </c>
      <c r="E129" s="2" t="s">
        <v>406</v>
      </c>
      <c r="F129" s="2" t="s">
        <v>407</v>
      </c>
      <c r="G129" s="2" t="s">
        <v>335</v>
      </c>
      <c r="H129" s="2">
        <v>0</v>
      </c>
      <c r="I129" s="1">
        <v>0</v>
      </c>
      <c r="J129" s="3" t="s">
        <v>112</v>
      </c>
      <c r="K129" s="2" t="str">
        <f>J129*157.29</f>
        <v>0</v>
      </c>
      <c r="L129" s="5"/>
    </row>
    <row r="130" spans="1:12" customHeight="1" ht="105" outlineLevel="4">
      <c r="A130" s="1"/>
      <c r="B130" s="1">
        <v>826703</v>
      </c>
      <c r="C130" s="1" t="s">
        <v>408</v>
      </c>
      <c r="D130" s="1" t="s">
        <v>409</v>
      </c>
      <c r="E130" s="2" t="s">
        <v>410</v>
      </c>
      <c r="F130" s="2" t="s">
        <v>411</v>
      </c>
      <c r="G130" s="2" t="s">
        <v>348</v>
      </c>
      <c r="H130" s="2">
        <v>0</v>
      </c>
      <c r="I130" s="1">
        <v>0</v>
      </c>
      <c r="J130" s="3" t="s">
        <v>112</v>
      </c>
      <c r="K130" s="2" t="str">
        <f>J130*210.21</f>
        <v>0</v>
      </c>
      <c r="L130" s="5"/>
    </row>
    <row r="131" spans="1:12" customHeight="1" ht="105" outlineLevel="4">
      <c r="A131" s="1"/>
      <c r="B131" s="1">
        <v>826704</v>
      </c>
      <c r="C131" s="1" t="s">
        <v>412</v>
      </c>
      <c r="D131" s="1" t="s">
        <v>413</v>
      </c>
      <c r="E131" s="2" t="s">
        <v>414</v>
      </c>
      <c r="F131" s="2" t="s">
        <v>187</v>
      </c>
      <c r="G131" s="2" t="s">
        <v>348</v>
      </c>
      <c r="H131" s="2">
        <v>0</v>
      </c>
      <c r="I131" s="1">
        <v>0</v>
      </c>
      <c r="J131" s="3" t="s">
        <v>112</v>
      </c>
      <c r="K131" s="2" t="str">
        <f>J131*198.45</f>
        <v>0</v>
      </c>
      <c r="L131" s="5"/>
    </row>
    <row r="132" spans="1:12" customHeight="1" ht="105" outlineLevel="4">
      <c r="A132" s="1"/>
      <c r="B132" s="1">
        <v>826705</v>
      </c>
      <c r="C132" s="1" t="s">
        <v>415</v>
      </c>
      <c r="D132" s="1" t="s">
        <v>416</v>
      </c>
      <c r="E132" s="2" t="s">
        <v>417</v>
      </c>
      <c r="F132" s="2" t="s">
        <v>418</v>
      </c>
      <c r="G132" s="2" t="s">
        <v>335</v>
      </c>
      <c r="H132" s="2">
        <v>0</v>
      </c>
      <c r="I132" s="1">
        <v>0</v>
      </c>
      <c r="J132" s="3" t="s">
        <v>112</v>
      </c>
      <c r="K132" s="2" t="str">
        <f>J132*249.90</f>
        <v>0</v>
      </c>
      <c r="L132" s="5"/>
    </row>
    <row r="133" spans="1:12" customHeight="1" ht="105" outlineLevel="4">
      <c r="A133" s="1"/>
      <c r="B133" s="1">
        <v>826706</v>
      </c>
      <c r="C133" s="1" t="s">
        <v>419</v>
      </c>
      <c r="D133" s="1" t="s">
        <v>420</v>
      </c>
      <c r="E133" s="2" t="s">
        <v>421</v>
      </c>
      <c r="F133" s="2" t="s">
        <v>422</v>
      </c>
      <c r="G133" s="2" t="s">
        <v>348</v>
      </c>
      <c r="H133" s="2">
        <v>0</v>
      </c>
      <c r="I133" s="1">
        <v>0</v>
      </c>
      <c r="J133" s="3" t="s">
        <v>112</v>
      </c>
      <c r="K133" s="2" t="str">
        <f>J133*338.10</f>
        <v>0</v>
      </c>
      <c r="L133" s="5"/>
    </row>
    <row r="134" spans="1:12" customHeight="1" ht="105" outlineLevel="4">
      <c r="A134" s="1"/>
      <c r="B134" s="1">
        <v>826707</v>
      </c>
      <c r="C134" s="1" t="s">
        <v>423</v>
      </c>
      <c r="D134" s="1" t="s">
        <v>424</v>
      </c>
      <c r="E134" s="2" t="s">
        <v>425</v>
      </c>
      <c r="F134" s="2" t="s">
        <v>426</v>
      </c>
      <c r="G134" s="2" t="s">
        <v>61</v>
      </c>
      <c r="H134" s="2">
        <v>0</v>
      </c>
      <c r="I134" s="1">
        <v>0</v>
      </c>
      <c r="J134" s="3" t="s">
        <v>112</v>
      </c>
      <c r="K134" s="2" t="str">
        <f>J134*427.77</f>
        <v>0</v>
      </c>
      <c r="L134" s="5"/>
    </row>
    <row r="135" spans="1:12" customHeight="1" ht="105" outlineLevel="4">
      <c r="A135" s="1"/>
      <c r="B135" s="1">
        <v>826708</v>
      </c>
      <c r="C135" s="1" t="s">
        <v>427</v>
      </c>
      <c r="D135" s="1" t="s">
        <v>428</v>
      </c>
      <c r="E135" s="2" t="s">
        <v>429</v>
      </c>
      <c r="F135" s="2" t="s">
        <v>430</v>
      </c>
      <c r="G135" s="2" t="s">
        <v>17</v>
      </c>
      <c r="H135" s="2">
        <v>0</v>
      </c>
      <c r="I135" s="1">
        <v>0</v>
      </c>
      <c r="J135" s="3" t="s">
        <v>112</v>
      </c>
      <c r="K135" s="2" t="str">
        <f>J135*583.59</f>
        <v>0</v>
      </c>
      <c r="L135" s="5"/>
    </row>
    <row r="136" spans="1:12" customHeight="1" ht="105" outlineLevel="4">
      <c r="A136" s="1"/>
      <c r="B136" s="1">
        <v>826709</v>
      </c>
      <c r="C136" s="1" t="s">
        <v>431</v>
      </c>
      <c r="D136" s="1" t="s">
        <v>432</v>
      </c>
      <c r="E136" s="2" t="s">
        <v>433</v>
      </c>
      <c r="F136" s="2" t="s">
        <v>330</v>
      </c>
      <c r="G136" s="2">
        <v>8</v>
      </c>
      <c r="H136" s="2">
        <v>0</v>
      </c>
      <c r="I136" s="1">
        <v>0</v>
      </c>
      <c r="J136" s="3" t="s">
        <v>112</v>
      </c>
      <c r="K136" s="2" t="str">
        <f>J136*166.11</f>
        <v>0</v>
      </c>
      <c r="L136" s="5"/>
    </row>
    <row r="137" spans="1:12" customHeight="1" ht="105" outlineLevel="4">
      <c r="A137" s="1"/>
      <c r="B137" s="1">
        <v>826710</v>
      </c>
      <c r="C137" s="1" t="s">
        <v>434</v>
      </c>
      <c r="D137" s="1" t="s">
        <v>435</v>
      </c>
      <c r="E137" s="2" t="s">
        <v>436</v>
      </c>
      <c r="F137" s="2" t="s">
        <v>334</v>
      </c>
      <c r="G137" s="2" t="s">
        <v>348</v>
      </c>
      <c r="H137" s="2">
        <v>0</v>
      </c>
      <c r="I137" s="1">
        <v>0</v>
      </c>
      <c r="J137" s="3" t="s">
        <v>112</v>
      </c>
      <c r="K137" s="2" t="str">
        <f>J137*219.03</f>
        <v>0</v>
      </c>
      <c r="L137" s="5"/>
    </row>
    <row r="138" spans="1:12" customHeight="1" ht="105" outlineLevel="4">
      <c r="A138" s="1"/>
      <c r="B138" s="1">
        <v>826711</v>
      </c>
      <c r="C138" s="1" t="s">
        <v>437</v>
      </c>
      <c r="D138" s="1" t="s">
        <v>438</v>
      </c>
      <c r="E138" s="2" t="s">
        <v>439</v>
      </c>
      <c r="F138" s="2" t="s">
        <v>411</v>
      </c>
      <c r="G138" s="2" t="s">
        <v>335</v>
      </c>
      <c r="H138" s="2">
        <v>0</v>
      </c>
      <c r="I138" s="1">
        <v>0</v>
      </c>
      <c r="J138" s="3" t="s">
        <v>112</v>
      </c>
      <c r="K138" s="2" t="str">
        <f>J138*210.21</f>
        <v>0</v>
      </c>
      <c r="L138" s="5"/>
    </row>
    <row r="139" spans="1:12" customHeight="1" ht="105" outlineLevel="4">
      <c r="A139" s="1"/>
      <c r="B139" s="1">
        <v>826712</v>
      </c>
      <c r="C139" s="1" t="s">
        <v>440</v>
      </c>
      <c r="D139" s="1" t="s">
        <v>441</v>
      </c>
      <c r="E139" s="2" t="s">
        <v>442</v>
      </c>
      <c r="F139" s="2" t="s">
        <v>443</v>
      </c>
      <c r="G139" s="2" t="s">
        <v>335</v>
      </c>
      <c r="H139" s="2">
        <v>0</v>
      </c>
      <c r="I139" s="1">
        <v>0</v>
      </c>
      <c r="J139" s="3" t="s">
        <v>112</v>
      </c>
      <c r="K139" s="2" t="str">
        <f>J139*270.48</f>
        <v>0</v>
      </c>
      <c r="L139" s="5"/>
    </row>
    <row r="140" spans="1:12" customHeight="1" ht="105" outlineLevel="4">
      <c r="A140" s="1"/>
      <c r="B140" s="1">
        <v>826713</v>
      </c>
      <c r="C140" s="1" t="s">
        <v>444</v>
      </c>
      <c r="D140" s="1" t="s">
        <v>445</v>
      </c>
      <c r="E140" s="2" t="s">
        <v>446</v>
      </c>
      <c r="F140" s="2" t="s">
        <v>447</v>
      </c>
      <c r="G140" s="2" t="s">
        <v>348</v>
      </c>
      <c r="H140" s="2">
        <v>0</v>
      </c>
      <c r="I140" s="1">
        <v>0</v>
      </c>
      <c r="J140" s="3" t="s">
        <v>112</v>
      </c>
      <c r="K140" s="2" t="str">
        <f>J140*360.15</f>
        <v>0</v>
      </c>
      <c r="L140" s="5"/>
    </row>
    <row r="141" spans="1:12" customHeight="1" ht="105" outlineLevel="4">
      <c r="A141" s="1"/>
      <c r="B141" s="1">
        <v>826714</v>
      </c>
      <c r="C141" s="1" t="s">
        <v>448</v>
      </c>
      <c r="D141" s="1" t="s">
        <v>449</v>
      </c>
      <c r="E141" s="2" t="s">
        <v>450</v>
      </c>
      <c r="F141" s="2" t="s">
        <v>447</v>
      </c>
      <c r="G141" s="2">
        <v>0</v>
      </c>
      <c r="H141" s="2">
        <v>0</v>
      </c>
      <c r="I141" s="1">
        <v>0</v>
      </c>
      <c r="J141" s="3" t="s">
        <v>112</v>
      </c>
      <c r="K141" s="2" t="str">
        <f>J141*360.15</f>
        <v>0</v>
      </c>
      <c r="L141" s="5"/>
    </row>
    <row r="142" spans="1:12" customHeight="1" ht="105" outlineLevel="4">
      <c r="A142" s="1"/>
      <c r="B142" s="1">
        <v>826716</v>
      </c>
      <c r="C142" s="1" t="s">
        <v>451</v>
      </c>
      <c r="D142" s="1" t="s">
        <v>452</v>
      </c>
      <c r="E142" s="2" t="s">
        <v>453</v>
      </c>
      <c r="F142" s="2" t="s">
        <v>454</v>
      </c>
      <c r="G142" s="2" t="s">
        <v>61</v>
      </c>
      <c r="H142" s="2">
        <v>0</v>
      </c>
      <c r="I142" s="1">
        <v>0</v>
      </c>
      <c r="J142" s="3" t="s">
        <v>112</v>
      </c>
      <c r="K142" s="2" t="str">
        <f>J142*142.59</f>
        <v>0</v>
      </c>
      <c r="L142" s="5"/>
    </row>
    <row r="143" spans="1:12" customHeight="1" ht="105" outlineLevel="4">
      <c r="A143" s="1"/>
      <c r="B143" s="1">
        <v>826717</v>
      </c>
      <c r="C143" s="1" t="s">
        <v>455</v>
      </c>
      <c r="D143" s="1" t="s">
        <v>456</v>
      </c>
      <c r="E143" s="2" t="s">
        <v>457</v>
      </c>
      <c r="F143" s="2" t="s">
        <v>458</v>
      </c>
      <c r="G143" s="2" t="s">
        <v>61</v>
      </c>
      <c r="H143" s="2">
        <v>0</v>
      </c>
      <c r="I143" s="1">
        <v>0</v>
      </c>
      <c r="J143" s="3" t="s">
        <v>112</v>
      </c>
      <c r="K143" s="2" t="str">
        <f>J143*236.67</f>
        <v>0</v>
      </c>
      <c r="L143" s="5"/>
    </row>
    <row r="144" spans="1:12" customHeight="1" ht="105" outlineLevel="4">
      <c r="A144" s="1"/>
      <c r="B144" s="1">
        <v>826718</v>
      </c>
      <c r="C144" s="1" t="s">
        <v>459</v>
      </c>
      <c r="D144" s="1" t="s">
        <v>460</v>
      </c>
      <c r="E144" s="2" t="s">
        <v>461</v>
      </c>
      <c r="F144" s="2" t="s">
        <v>462</v>
      </c>
      <c r="G144" s="2">
        <v>0</v>
      </c>
      <c r="H144" s="2">
        <v>0</v>
      </c>
      <c r="I144" s="1">
        <v>0</v>
      </c>
      <c r="J144" s="3" t="s">
        <v>112</v>
      </c>
      <c r="K144" s="2" t="str">
        <f>J144*417.48</f>
        <v>0</v>
      </c>
      <c r="L144" s="5"/>
    </row>
    <row r="145" spans="1:12" customHeight="1" ht="105" outlineLevel="4">
      <c r="A145" s="1"/>
      <c r="B145" s="1">
        <v>826719</v>
      </c>
      <c r="C145" s="1" t="s">
        <v>463</v>
      </c>
      <c r="D145" s="1" t="s">
        <v>464</v>
      </c>
      <c r="E145" s="2" t="s">
        <v>465</v>
      </c>
      <c r="F145" s="2" t="s">
        <v>466</v>
      </c>
      <c r="G145" s="2" t="s">
        <v>335</v>
      </c>
      <c r="H145" s="2">
        <v>0</v>
      </c>
      <c r="I145" s="1">
        <v>0</v>
      </c>
      <c r="J145" s="3" t="s">
        <v>112</v>
      </c>
      <c r="K145" s="2" t="str">
        <f>J145*739.41</f>
        <v>0</v>
      </c>
      <c r="L145" s="5"/>
    </row>
    <row r="146" spans="1:12" customHeight="1" ht="105" outlineLevel="4">
      <c r="A146" s="1"/>
      <c r="B146" s="1">
        <v>826720</v>
      </c>
      <c r="C146" s="1" t="s">
        <v>467</v>
      </c>
      <c r="D146" s="1" t="s">
        <v>468</v>
      </c>
      <c r="E146" s="2" t="s">
        <v>469</v>
      </c>
      <c r="F146" s="2" t="s">
        <v>470</v>
      </c>
      <c r="G146" s="2" t="s">
        <v>17</v>
      </c>
      <c r="H146" s="2">
        <v>0</v>
      </c>
      <c r="I146" s="1">
        <v>0</v>
      </c>
      <c r="J146" s="3" t="s">
        <v>112</v>
      </c>
      <c r="K146" s="2" t="str">
        <f>J146*224.91</f>
        <v>0</v>
      </c>
      <c r="L146" s="5"/>
    </row>
    <row r="147" spans="1:12" customHeight="1" ht="105" outlineLevel="4">
      <c r="A147" s="1"/>
      <c r="B147" s="1">
        <v>826721</v>
      </c>
      <c r="C147" s="1" t="s">
        <v>471</v>
      </c>
      <c r="D147" s="1" t="s">
        <v>472</v>
      </c>
      <c r="E147" s="2" t="s">
        <v>473</v>
      </c>
      <c r="F147" s="2" t="s">
        <v>474</v>
      </c>
      <c r="G147" s="2" t="s">
        <v>348</v>
      </c>
      <c r="H147" s="2">
        <v>0</v>
      </c>
      <c r="I147" s="1">
        <v>0</v>
      </c>
      <c r="J147" s="3" t="s">
        <v>112</v>
      </c>
      <c r="K147" s="2" t="str">
        <f>J147*296.94</f>
        <v>0</v>
      </c>
      <c r="L147" s="5"/>
    </row>
    <row r="148" spans="1:12" customHeight="1" ht="105" outlineLevel="4">
      <c r="A148" s="1"/>
      <c r="B148" s="1">
        <v>826722</v>
      </c>
      <c r="C148" s="1" t="s">
        <v>475</v>
      </c>
      <c r="D148" s="1" t="s">
        <v>476</v>
      </c>
      <c r="E148" s="2" t="s">
        <v>477</v>
      </c>
      <c r="F148" s="2" t="s">
        <v>478</v>
      </c>
      <c r="G148" s="2" t="s">
        <v>348</v>
      </c>
      <c r="H148" s="2">
        <v>0</v>
      </c>
      <c r="I148" s="1">
        <v>0</v>
      </c>
      <c r="J148" s="3" t="s">
        <v>112</v>
      </c>
      <c r="K148" s="2" t="str">
        <f>J148*346.92</f>
        <v>0</v>
      </c>
      <c r="L148" s="5"/>
    </row>
    <row r="149" spans="1:12" customHeight="1" ht="105" outlineLevel="4">
      <c r="A149" s="1"/>
      <c r="B149" s="1">
        <v>826723</v>
      </c>
      <c r="C149" s="1" t="s">
        <v>479</v>
      </c>
      <c r="D149" s="1" t="s">
        <v>480</v>
      </c>
      <c r="E149" s="2" t="s">
        <v>481</v>
      </c>
      <c r="F149" s="2" t="s">
        <v>482</v>
      </c>
      <c r="G149" s="2" t="s">
        <v>335</v>
      </c>
      <c r="H149" s="2">
        <v>0</v>
      </c>
      <c r="I149" s="1">
        <v>0</v>
      </c>
      <c r="J149" s="3" t="s">
        <v>112</v>
      </c>
      <c r="K149" s="2" t="str">
        <f>J149*507.15</f>
        <v>0</v>
      </c>
      <c r="L149" s="5"/>
    </row>
    <row r="150" spans="1:12" customHeight="1" ht="105" outlineLevel="4">
      <c r="A150" s="1"/>
      <c r="B150" s="1">
        <v>826724</v>
      </c>
      <c r="C150" s="1" t="s">
        <v>483</v>
      </c>
      <c r="D150" s="1" t="s">
        <v>484</v>
      </c>
      <c r="E150" s="2" t="s">
        <v>485</v>
      </c>
      <c r="F150" s="2" t="s">
        <v>486</v>
      </c>
      <c r="G150" s="2" t="s">
        <v>61</v>
      </c>
      <c r="H150" s="2">
        <v>0</v>
      </c>
      <c r="I150" s="1">
        <v>0</v>
      </c>
      <c r="J150" s="3" t="s">
        <v>112</v>
      </c>
      <c r="K150" s="2" t="str">
        <f>J150*874.93</f>
        <v>0</v>
      </c>
      <c r="L150" s="5"/>
    </row>
    <row r="151" spans="1:12" customHeight="1" ht="105" outlineLevel="4">
      <c r="A151" s="1"/>
      <c r="B151" s="1">
        <v>826725</v>
      </c>
      <c r="C151" s="1" t="s">
        <v>487</v>
      </c>
      <c r="D151" s="1" t="s">
        <v>488</v>
      </c>
      <c r="E151" s="2" t="s">
        <v>489</v>
      </c>
      <c r="F151" s="2" t="s">
        <v>490</v>
      </c>
      <c r="G151" s="2" t="s">
        <v>348</v>
      </c>
      <c r="H151" s="2">
        <v>0</v>
      </c>
      <c r="I151" s="1">
        <v>0</v>
      </c>
      <c r="J151" s="3" t="s">
        <v>112</v>
      </c>
      <c r="K151" s="2" t="str">
        <f>J151*880.53</f>
        <v>0</v>
      </c>
      <c r="L151" s="5"/>
    </row>
    <row r="152" spans="1:12" customHeight="1" ht="105" outlineLevel="4">
      <c r="A152" s="1"/>
      <c r="B152" s="1">
        <v>826726</v>
      </c>
      <c r="C152" s="1" t="s">
        <v>491</v>
      </c>
      <c r="D152" s="1" t="s">
        <v>492</v>
      </c>
      <c r="E152" s="2" t="s">
        <v>493</v>
      </c>
      <c r="F152" s="2" t="s">
        <v>494</v>
      </c>
      <c r="G152" s="2" t="s">
        <v>348</v>
      </c>
      <c r="H152" s="2">
        <v>0</v>
      </c>
      <c r="I152" s="1">
        <v>0</v>
      </c>
      <c r="J152" s="3" t="s">
        <v>112</v>
      </c>
      <c r="K152" s="2" t="str">
        <f>J152*251.37</f>
        <v>0</v>
      </c>
      <c r="L152" s="5"/>
    </row>
    <row r="153" spans="1:12" customHeight="1" ht="105" outlineLevel="4">
      <c r="A153" s="1"/>
      <c r="B153" s="1">
        <v>826727</v>
      </c>
      <c r="C153" s="1" t="s">
        <v>495</v>
      </c>
      <c r="D153" s="1" t="s">
        <v>496</v>
      </c>
      <c r="E153" s="2" t="s">
        <v>497</v>
      </c>
      <c r="F153" s="2" t="s">
        <v>343</v>
      </c>
      <c r="G153" s="2" t="s">
        <v>348</v>
      </c>
      <c r="H153" s="2">
        <v>0</v>
      </c>
      <c r="I153" s="1">
        <v>0</v>
      </c>
      <c r="J153" s="3" t="s">
        <v>112</v>
      </c>
      <c r="K153" s="2" t="str">
        <f>J153*355.74</f>
        <v>0</v>
      </c>
      <c r="L153" s="5"/>
    </row>
    <row r="154" spans="1:12" customHeight="1" ht="105" outlineLevel="4">
      <c r="A154" s="1"/>
      <c r="B154" s="1">
        <v>826728</v>
      </c>
      <c r="C154" s="1" t="s">
        <v>498</v>
      </c>
      <c r="D154" s="1" t="s">
        <v>499</v>
      </c>
      <c r="E154" s="2" t="s">
        <v>500</v>
      </c>
      <c r="F154" s="2" t="s">
        <v>501</v>
      </c>
      <c r="G154" s="2" t="s">
        <v>348</v>
      </c>
      <c r="H154" s="2">
        <v>0</v>
      </c>
      <c r="I154" s="1">
        <v>0</v>
      </c>
      <c r="J154" s="3" t="s">
        <v>112</v>
      </c>
      <c r="K154" s="2" t="str">
        <f>J154*410.13</f>
        <v>0</v>
      </c>
      <c r="L154" s="5"/>
    </row>
    <row r="155" spans="1:12" customHeight="1" ht="105" outlineLevel="4">
      <c r="A155" s="1"/>
      <c r="B155" s="1">
        <v>826729</v>
      </c>
      <c r="C155" s="1" t="s">
        <v>502</v>
      </c>
      <c r="D155" s="1" t="s">
        <v>503</v>
      </c>
      <c r="E155" s="2" t="s">
        <v>504</v>
      </c>
      <c r="F155" s="2" t="s">
        <v>505</v>
      </c>
      <c r="G155" s="2">
        <v>0</v>
      </c>
      <c r="H155" s="2">
        <v>0</v>
      </c>
      <c r="I155" s="1">
        <v>0</v>
      </c>
      <c r="J155" s="3" t="s">
        <v>112</v>
      </c>
      <c r="K155" s="2" t="str">
        <f>J155*458.83</f>
        <v>0</v>
      </c>
      <c r="L155" s="5"/>
    </row>
    <row r="156" spans="1:12" customHeight="1" ht="105" outlineLevel="4">
      <c r="A156" s="1"/>
      <c r="B156" s="1">
        <v>826730</v>
      </c>
      <c r="C156" s="1" t="s">
        <v>506</v>
      </c>
      <c r="D156" s="1" t="s">
        <v>507</v>
      </c>
      <c r="E156" s="2" t="s">
        <v>508</v>
      </c>
      <c r="F156" s="2" t="s">
        <v>509</v>
      </c>
      <c r="G156" s="2">
        <v>0</v>
      </c>
      <c r="H156" s="2">
        <v>0</v>
      </c>
      <c r="I156" s="1">
        <v>0</v>
      </c>
      <c r="J156" s="3" t="s">
        <v>112</v>
      </c>
      <c r="K156" s="2" t="str">
        <f>J156*564.71</f>
        <v>0</v>
      </c>
      <c r="L156" s="5"/>
    </row>
    <row r="157" spans="1:12" customHeight="1" ht="105" outlineLevel="4">
      <c r="A157" s="1"/>
      <c r="B157" s="1">
        <v>826731</v>
      </c>
      <c r="C157" s="1" t="s">
        <v>510</v>
      </c>
      <c r="D157" s="1" t="s">
        <v>511</v>
      </c>
      <c r="E157" s="2" t="s">
        <v>512</v>
      </c>
      <c r="F157" s="2" t="s">
        <v>513</v>
      </c>
      <c r="G157" s="2">
        <v>0</v>
      </c>
      <c r="H157" s="2">
        <v>0</v>
      </c>
      <c r="I157" s="1">
        <v>0</v>
      </c>
      <c r="J157" s="3" t="s">
        <v>112</v>
      </c>
      <c r="K157" s="2" t="str">
        <f>J157*635.30</f>
        <v>0</v>
      </c>
      <c r="L157" s="5"/>
    </row>
    <row r="158" spans="1:12" customHeight="1" ht="105" outlineLevel="4">
      <c r="A158" s="1"/>
      <c r="B158" s="1">
        <v>826732</v>
      </c>
      <c r="C158" s="1" t="s">
        <v>514</v>
      </c>
      <c r="D158" s="1" t="s">
        <v>515</v>
      </c>
      <c r="E158" s="2" t="s">
        <v>516</v>
      </c>
      <c r="F158" s="2" t="s">
        <v>517</v>
      </c>
      <c r="G158" s="2" t="s">
        <v>348</v>
      </c>
      <c r="H158" s="2">
        <v>0</v>
      </c>
      <c r="I158" s="1">
        <v>0</v>
      </c>
      <c r="J158" s="3" t="s">
        <v>112</v>
      </c>
      <c r="K158" s="2" t="str">
        <f>J158*204.33</f>
        <v>0</v>
      </c>
      <c r="L158" s="5"/>
    </row>
    <row r="159" spans="1:12" customHeight="1" ht="105" outlineLevel="4">
      <c r="A159" s="1"/>
      <c r="B159" s="1">
        <v>826733</v>
      </c>
      <c r="C159" s="1" t="s">
        <v>518</v>
      </c>
      <c r="D159" s="1" t="s">
        <v>519</v>
      </c>
      <c r="E159" s="2" t="s">
        <v>520</v>
      </c>
      <c r="F159" s="2" t="s">
        <v>521</v>
      </c>
      <c r="G159" s="2">
        <v>0</v>
      </c>
      <c r="H159" s="2">
        <v>0</v>
      </c>
      <c r="I159" s="1">
        <v>0</v>
      </c>
      <c r="J159" s="3" t="s">
        <v>112</v>
      </c>
      <c r="K159" s="2" t="str">
        <f>J159*244.02</f>
        <v>0</v>
      </c>
      <c r="L159" s="5"/>
    </row>
    <row r="160" spans="1:12" customHeight="1" ht="105" outlineLevel="4">
      <c r="A160" s="1"/>
      <c r="B160" s="1">
        <v>826734</v>
      </c>
      <c r="C160" s="1" t="s">
        <v>522</v>
      </c>
      <c r="D160" s="1" t="s">
        <v>523</v>
      </c>
      <c r="E160" s="2" t="s">
        <v>524</v>
      </c>
      <c r="F160" s="2" t="s">
        <v>525</v>
      </c>
      <c r="G160" s="2" t="s">
        <v>348</v>
      </c>
      <c r="H160" s="2">
        <v>0</v>
      </c>
      <c r="I160" s="1">
        <v>0</v>
      </c>
      <c r="J160" s="3" t="s">
        <v>112</v>
      </c>
      <c r="K160" s="2" t="str">
        <f>J160*280.77</f>
        <v>0</v>
      </c>
      <c r="L160" s="5"/>
    </row>
    <row r="161" spans="1:12" customHeight="1" ht="105" outlineLevel="4">
      <c r="A161" s="1"/>
      <c r="B161" s="1">
        <v>826735</v>
      </c>
      <c r="C161" s="1" t="s">
        <v>526</v>
      </c>
      <c r="D161" s="1" t="s">
        <v>527</v>
      </c>
      <c r="E161" s="2" t="s">
        <v>528</v>
      </c>
      <c r="F161" s="2" t="s">
        <v>529</v>
      </c>
      <c r="G161" s="2" t="s">
        <v>335</v>
      </c>
      <c r="H161" s="2">
        <v>0</v>
      </c>
      <c r="I161" s="1">
        <v>0</v>
      </c>
      <c r="J161" s="3" t="s">
        <v>112</v>
      </c>
      <c r="K161" s="2" t="str">
        <f>J161*323.40</f>
        <v>0</v>
      </c>
      <c r="L161" s="5"/>
    </row>
    <row r="162" spans="1:12" customHeight="1" ht="105" outlineLevel="4">
      <c r="A162" s="1"/>
      <c r="B162" s="1">
        <v>826736</v>
      </c>
      <c r="C162" s="1" t="s">
        <v>530</v>
      </c>
      <c r="D162" s="1" t="s">
        <v>531</v>
      </c>
      <c r="E162" s="2" t="s">
        <v>532</v>
      </c>
      <c r="F162" s="2" t="s">
        <v>533</v>
      </c>
      <c r="G162" s="2" t="s">
        <v>335</v>
      </c>
      <c r="H162" s="2">
        <v>0</v>
      </c>
      <c r="I162" s="1">
        <v>0</v>
      </c>
      <c r="J162" s="3" t="s">
        <v>112</v>
      </c>
      <c r="K162" s="2" t="str">
        <f>J162*554.19</f>
        <v>0</v>
      </c>
      <c r="L162" s="5"/>
    </row>
    <row r="163" spans="1:12" customHeight="1" ht="105" outlineLevel="4">
      <c r="A163" s="1"/>
      <c r="B163" s="1">
        <v>826737</v>
      </c>
      <c r="C163" s="1" t="s">
        <v>534</v>
      </c>
      <c r="D163" s="1" t="s">
        <v>535</v>
      </c>
      <c r="E163" s="2" t="s">
        <v>536</v>
      </c>
      <c r="F163" s="2" t="s">
        <v>537</v>
      </c>
      <c r="G163" s="2" t="s">
        <v>335</v>
      </c>
      <c r="H163" s="2">
        <v>0</v>
      </c>
      <c r="I163" s="1">
        <v>0</v>
      </c>
      <c r="J163" s="3" t="s">
        <v>112</v>
      </c>
      <c r="K163" s="2" t="str">
        <f>J163*1002.54</f>
        <v>0</v>
      </c>
      <c r="L163" s="5"/>
    </row>
    <row r="164" spans="1:12" customHeight="1" ht="105" outlineLevel="4">
      <c r="A164" s="1"/>
      <c r="B164" s="1">
        <v>826738</v>
      </c>
      <c r="C164" s="1" t="s">
        <v>538</v>
      </c>
      <c r="D164" s="1" t="s">
        <v>539</v>
      </c>
      <c r="E164" s="2" t="s">
        <v>540</v>
      </c>
      <c r="F164" s="2" t="s">
        <v>541</v>
      </c>
      <c r="G164" s="2" t="s">
        <v>17</v>
      </c>
      <c r="H164" s="2">
        <v>0</v>
      </c>
      <c r="I164" s="1">
        <v>0</v>
      </c>
      <c r="J164" s="3" t="s">
        <v>112</v>
      </c>
      <c r="K164" s="2" t="str">
        <f>J164*136.71</f>
        <v>0</v>
      </c>
      <c r="L164" s="5"/>
    </row>
    <row r="165" spans="1:12" customHeight="1" ht="105" outlineLevel="4">
      <c r="A165" s="1"/>
      <c r="B165" s="1">
        <v>826739</v>
      </c>
      <c r="C165" s="1" t="s">
        <v>542</v>
      </c>
      <c r="D165" s="1" t="s">
        <v>543</v>
      </c>
      <c r="E165" s="2" t="s">
        <v>544</v>
      </c>
      <c r="F165" s="2" t="s">
        <v>545</v>
      </c>
      <c r="G165" s="2" t="s">
        <v>61</v>
      </c>
      <c r="H165" s="2">
        <v>0</v>
      </c>
      <c r="I165" s="1">
        <v>0</v>
      </c>
      <c r="J165" s="3" t="s">
        <v>112</v>
      </c>
      <c r="K165" s="2" t="str">
        <f>J165*174.93</f>
        <v>0</v>
      </c>
      <c r="L165" s="5"/>
    </row>
    <row r="166" spans="1:12" customHeight="1" ht="105" outlineLevel="4">
      <c r="A166" s="1"/>
      <c r="B166" s="1">
        <v>826740</v>
      </c>
      <c r="C166" s="1" t="s">
        <v>546</v>
      </c>
      <c r="D166" s="1" t="s">
        <v>547</v>
      </c>
      <c r="E166" s="2" t="s">
        <v>548</v>
      </c>
      <c r="F166" s="2" t="s">
        <v>549</v>
      </c>
      <c r="G166" s="2" t="s">
        <v>335</v>
      </c>
      <c r="H166" s="2">
        <v>0</v>
      </c>
      <c r="I166" s="1">
        <v>0</v>
      </c>
      <c r="J166" s="3" t="s">
        <v>112</v>
      </c>
      <c r="K166" s="2" t="str">
        <f>J166*161.70</f>
        <v>0</v>
      </c>
      <c r="L166" s="5"/>
    </row>
    <row r="167" spans="1:12" customHeight="1" ht="105" outlineLevel="4">
      <c r="A167" s="1"/>
      <c r="B167" s="1">
        <v>826741</v>
      </c>
      <c r="C167" s="1" t="s">
        <v>550</v>
      </c>
      <c r="D167" s="1" t="s">
        <v>551</v>
      </c>
      <c r="E167" s="2" t="s">
        <v>552</v>
      </c>
      <c r="F167" s="2" t="s">
        <v>326</v>
      </c>
      <c r="G167" s="2" t="s">
        <v>348</v>
      </c>
      <c r="H167" s="2">
        <v>0</v>
      </c>
      <c r="I167" s="1">
        <v>0</v>
      </c>
      <c r="J167" s="3" t="s">
        <v>112</v>
      </c>
      <c r="K167" s="2" t="str">
        <f>J167*192.57</f>
        <v>0</v>
      </c>
      <c r="L167" s="5"/>
    </row>
    <row r="168" spans="1:12" customHeight="1" ht="105" outlineLevel="4">
      <c r="A168" s="1"/>
      <c r="B168" s="1">
        <v>826742</v>
      </c>
      <c r="C168" s="1" t="s">
        <v>553</v>
      </c>
      <c r="D168" s="1" t="s">
        <v>554</v>
      </c>
      <c r="E168" s="2" t="s">
        <v>555</v>
      </c>
      <c r="F168" s="2" t="s">
        <v>418</v>
      </c>
      <c r="G168" s="2" t="s">
        <v>348</v>
      </c>
      <c r="H168" s="2">
        <v>0</v>
      </c>
      <c r="I168" s="1">
        <v>0</v>
      </c>
      <c r="J168" s="3" t="s">
        <v>112</v>
      </c>
      <c r="K168" s="2" t="str">
        <f>J168*249.90</f>
        <v>0</v>
      </c>
      <c r="L168" s="5"/>
    </row>
    <row r="169" spans="1:12" customHeight="1" ht="105" outlineLevel="4">
      <c r="A169" s="1"/>
      <c r="B169" s="1">
        <v>826743</v>
      </c>
      <c r="C169" s="1" t="s">
        <v>556</v>
      </c>
      <c r="D169" s="1" t="s">
        <v>557</v>
      </c>
      <c r="E169" s="2" t="s">
        <v>558</v>
      </c>
      <c r="F169" s="2" t="s">
        <v>559</v>
      </c>
      <c r="G169" s="2" t="s">
        <v>17</v>
      </c>
      <c r="H169" s="2">
        <v>0</v>
      </c>
      <c r="I169" s="1">
        <v>0</v>
      </c>
      <c r="J169" s="3" t="s">
        <v>112</v>
      </c>
      <c r="K169" s="2" t="str">
        <f>J169*329.28</f>
        <v>0</v>
      </c>
      <c r="L169" s="5"/>
    </row>
    <row r="170" spans="1:12" customHeight="1" ht="105" outlineLevel="4">
      <c r="A170" s="1"/>
      <c r="B170" s="1">
        <v>826744</v>
      </c>
      <c r="C170" s="1" t="s">
        <v>560</v>
      </c>
      <c r="D170" s="1" t="s">
        <v>561</v>
      </c>
      <c r="E170" s="2" t="s">
        <v>562</v>
      </c>
      <c r="F170" s="2" t="s">
        <v>563</v>
      </c>
      <c r="G170" s="2">
        <v>9</v>
      </c>
      <c r="H170" s="2">
        <v>0</v>
      </c>
      <c r="I170" s="1">
        <v>0</v>
      </c>
      <c r="J170" s="3" t="s">
        <v>112</v>
      </c>
      <c r="K170" s="2" t="str">
        <f>J170*382.20</f>
        <v>0</v>
      </c>
      <c r="L170" s="5"/>
    </row>
    <row r="171" spans="1:12" customHeight="1" ht="105" outlineLevel="4">
      <c r="A171" s="1"/>
      <c r="B171" s="1">
        <v>826745</v>
      </c>
      <c r="C171" s="1" t="s">
        <v>564</v>
      </c>
      <c r="D171" s="1" t="s">
        <v>565</v>
      </c>
      <c r="E171" s="2" t="s">
        <v>566</v>
      </c>
      <c r="F171" s="2" t="s">
        <v>567</v>
      </c>
      <c r="G171" s="2" t="s">
        <v>348</v>
      </c>
      <c r="H171" s="2">
        <v>0</v>
      </c>
      <c r="I171" s="1">
        <v>0</v>
      </c>
      <c r="J171" s="3" t="s">
        <v>112</v>
      </c>
      <c r="K171" s="2" t="str">
        <f>J171*363.09</f>
        <v>0</v>
      </c>
      <c r="L171" s="5"/>
    </row>
    <row r="172" spans="1:12" customHeight="1" ht="105" outlineLevel="4">
      <c r="A172" s="1"/>
      <c r="B172" s="1">
        <v>826746</v>
      </c>
      <c r="C172" s="1" t="s">
        <v>568</v>
      </c>
      <c r="D172" s="1" t="s">
        <v>569</v>
      </c>
      <c r="E172" s="2" t="s">
        <v>570</v>
      </c>
      <c r="F172" s="2" t="s">
        <v>571</v>
      </c>
      <c r="G172" s="2" t="s">
        <v>17</v>
      </c>
      <c r="H172" s="2">
        <v>0</v>
      </c>
      <c r="I172" s="1">
        <v>0</v>
      </c>
      <c r="J172" s="3" t="s">
        <v>112</v>
      </c>
      <c r="K172" s="2" t="str">
        <f>J172*351.33</f>
        <v>0</v>
      </c>
      <c r="L172" s="5"/>
    </row>
    <row r="173" spans="1:12" customHeight="1" ht="105" outlineLevel="4">
      <c r="A173" s="1"/>
      <c r="B173" s="1">
        <v>836381</v>
      </c>
      <c r="C173" s="1" t="s">
        <v>572</v>
      </c>
      <c r="D173" s="1" t="s">
        <v>573</v>
      </c>
      <c r="E173" s="2" t="s">
        <v>574</v>
      </c>
      <c r="F173" s="2" t="s">
        <v>306</v>
      </c>
      <c r="G173" s="2">
        <v>0</v>
      </c>
      <c r="H173" s="2">
        <v>0</v>
      </c>
      <c r="I173" s="1">
        <v>0</v>
      </c>
      <c r="J173" s="3" t="s">
        <v>112</v>
      </c>
      <c r="K173" s="2" t="str">
        <f>J173*69.09</f>
        <v>0</v>
      </c>
      <c r="L173" s="5"/>
    </row>
    <row r="174" spans="1:12" customHeight="1" ht="105" outlineLevel="4">
      <c r="A174" s="1"/>
      <c r="B174" s="1">
        <v>836382</v>
      </c>
      <c r="C174" s="1" t="s">
        <v>575</v>
      </c>
      <c r="D174" s="1" t="s">
        <v>576</v>
      </c>
      <c r="E174" s="2" t="s">
        <v>577</v>
      </c>
      <c r="F174" s="2" t="s">
        <v>578</v>
      </c>
      <c r="G174" s="2" t="s">
        <v>348</v>
      </c>
      <c r="H174" s="2">
        <v>0</v>
      </c>
      <c r="I174" s="1">
        <v>0</v>
      </c>
      <c r="J174" s="3" t="s">
        <v>112</v>
      </c>
      <c r="K174" s="2" t="str">
        <f>J174*226.38</f>
        <v>0</v>
      </c>
      <c r="L174" s="5"/>
    </row>
    <row r="175" spans="1:12" customHeight="1" ht="105" outlineLevel="4">
      <c r="A175" s="1"/>
      <c r="B175" s="1">
        <v>836383</v>
      </c>
      <c r="C175" s="1" t="s">
        <v>579</v>
      </c>
      <c r="D175" s="1" t="s">
        <v>580</v>
      </c>
      <c r="E175" s="2" t="s">
        <v>581</v>
      </c>
      <c r="F175" s="2" t="s">
        <v>392</v>
      </c>
      <c r="G175" s="2" t="s">
        <v>348</v>
      </c>
      <c r="H175" s="2">
        <v>0</v>
      </c>
      <c r="I175" s="1">
        <v>0</v>
      </c>
      <c r="J175" s="3" t="s">
        <v>112</v>
      </c>
      <c r="K175" s="2" t="str">
        <f>J175*380.73</f>
        <v>0</v>
      </c>
      <c r="L175" s="5"/>
    </row>
    <row r="176" spans="1:12" customHeight="1" ht="105" outlineLevel="4">
      <c r="A176" s="1"/>
      <c r="B176" s="1">
        <v>836387</v>
      </c>
      <c r="C176" s="1" t="s">
        <v>582</v>
      </c>
      <c r="D176" s="1" t="s">
        <v>583</v>
      </c>
      <c r="E176" s="2" t="s">
        <v>584</v>
      </c>
      <c r="F176" s="2" t="s">
        <v>585</v>
      </c>
      <c r="G176" s="2" t="s">
        <v>348</v>
      </c>
      <c r="H176" s="2">
        <v>0</v>
      </c>
      <c r="I176" s="1">
        <v>0</v>
      </c>
      <c r="J176" s="3" t="s">
        <v>112</v>
      </c>
      <c r="K176" s="2" t="str">
        <f>J176*361.62</f>
        <v>0</v>
      </c>
      <c r="L176" s="5"/>
    </row>
    <row r="177" spans="1:12" customHeight="1" ht="105" outlineLevel="4">
      <c r="A177" s="1"/>
      <c r="B177" s="1">
        <v>836388</v>
      </c>
      <c r="C177" s="1" t="s">
        <v>586</v>
      </c>
      <c r="D177" s="1" t="s">
        <v>587</v>
      </c>
      <c r="E177" s="2" t="s">
        <v>588</v>
      </c>
      <c r="F177" s="2" t="s">
        <v>589</v>
      </c>
      <c r="G177" s="2" t="s">
        <v>348</v>
      </c>
      <c r="H177" s="2">
        <v>0</v>
      </c>
      <c r="I177" s="1">
        <v>0</v>
      </c>
      <c r="J177" s="3" t="s">
        <v>112</v>
      </c>
      <c r="K177" s="2" t="str">
        <f>J177*424.83</f>
        <v>0</v>
      </c>
      <c r="L177" s="5"/>
    </row>
    <row r="178" spans="1:12" customHeight="1" ht="105" outlineLevel="4">
      <c r="A178" s="1"/>
      <c r="B178" s="1">
        <v>836389</v>
      </c>
      <c r="C178" s="1" t="s">
        <v>590</v>
      </c>
      <c r="D178" s="1" t="s">
        <v>591</v>
      </c>
      <c r="E178" s="2" t="s">
        <v>592</v>
      </c>
      <c r="F178" s="2" t="s">
        <v>593</v>
      </c>
      <c r="G178" s="2" t="s">
        <v>348</v>
      </c>
      <c r="H178" s="2">
        <v>0</v>
      </c>
      <c r="I178" s="1">
        <v>0</v>
      </c>
      <c r="J178" s="3" t="s">
        <v>112</v>
      </c>
      <c r="K178" s="2" t="str">
        <f>J178*471.87</f>
        <v>0</v>
      </c>
      <c r="L178" s="5"/>
    </row>
    <row r="179" spans="1:12" customHeight="1" ht="105" outlineLevel="4">
      <c r="A179" s="1"/>
      <c r="B179" s="1">
        <v>836390</v>
      </c>
      <c r="C179" s="1" t="s">
        <v>594</v>
      </c>
      <c r="D179" s="1" t="s">
        <v>595</v>
      </c>
      <c r="E179" s="2" t="s">
        <v>596</v>
      </c>
      <c r="F179" s="2" t="s">
        <v>597</v>
      </c>
      <c r="G179" s="2">
        <v>4</v>
      </c>
      <c r="H179" s="2">
        <v>0</v>
      </c>
      <c r="I179" s="1">
        <v>0</v>
      </c>
      <c r="J179" s="3" t="s">
        <v>112</v>
      </c>
      <c r="K179" s="2" t="str">
        <f>J179*836.43</f>
        <v>0</v>
      </c>
      <c r="L179" s="5"/>
    </row>
    <row r="180" spans="1:12" customHeight="1" ht="105" outlineLevel="4">
      <c r="A180" s="1"/>
      <c r="B180" s="1">
        <v>836391</v>
      </c>
      <c r="C180" s="1" t="s">
        <v>598</v>
      </c>
      <c r="D180" s="1" t="s">
        <v>599</v>
      </c>
      <c r="E180" s="2" t="s">
        <v>600</v>
      </c>
      <c r="F180" s="2" t="s">
        <v>601</v>
      </c>
      <c r="G180" s="2">
        <v>2</v>
      </c>
      <c r="H180" s="2">
        <v>0</v>
      </c>
      <c r="I180" s="1">
        <v>0</v>
      </c>
      <c r="J180" s="3" t="s">
        <v>112</v>
      </c>
      <c r="K180" s="2" t="str">
        <f>J180*745.29</f>
        <v>0</v>
      </c>
      <c r="L180" s="5"/>
    </row>
    <row r="181" spans="1:12" customHeight="1" ht="105" outlineLevel="4">
      <c r="A181" s="1"/>
      <c r="B181" s="1">
        <v>836392</v>
      </c>
      <c r="C181" s="1" t="s">
        <v>602</v>
      </c>
      <c r="D181" s="1" t="s">
        <v>603</v>
      </c>
      <c r="E181" s="2" t="s">
        <v>604</v>
      </c>
      <c r="F181" s="2" t="s">
        <v>605</v>
      </c>
      <c r="G181" s="2" t="s">
        <v>335</v>
      </c>
      <c r="H181" s="2">
        <v>0</v>
      </c>
      <c r="I181" s="1">
        <v>0</v>
      </c>
      <c r="J181" s="3" t="s">
        <v>112</v>
      </c>
      <c r="K181" s="2" t="str">
        <f>J181*357.21</f>
        <v>0</v>
      </c>
      <c r="L181" s="5"/>
    </row>
    <row r="182" spans="1:12" customHeight="1" ht="105" outlineLevel="4">
      <c r="A182" s="1"/>
      <c r="B182" s="1">
        <v>836393</v>
      </c>
      <c r="C182" s="1" t="s">
        <v>606</v>
      </c>
      <c r="D182" s="1" t="s">
        <v>607</v>
      </c>
      <c r="E182" s="2" t="s">
        <v>608</v>
      </c>
      <c r="F182" s="2" t="s">
        <v>347</v>
      </c>
      <c r="G182" s="2" t="s">
        <v>348</v>
      </c>
      <c r="H182" s="2">
        <v>0</v>
      </c>
      <c r="I182" s="1">
        <v>0</v>
      </c>
      <c r="J182" s="3" t="s">
        <v>112</v>
      </c>
      <c r="K182" s="2" t="str">
        <f>J182*458.64</f>
        <v>0</v>
      </c>
      <c r="L182" s="5"/>
    </row>
    <row r="183" spans="1:12" customHeight="1" ht="105" outlineLevel="4">
      <c r="A183" s="1"/>
      <c r="B183" s="1">
        <v>836394</v>
      </c>
      <c r="C183" s="1" t="s">
        <v>609</v>
      </c>
      <c r="D183" s="1" t="s">
        <v>610</v>
      </c>
      <c r="E183" s="2" t="s">
        <v>611</v>
      </c>
      <c r="F183" s="2" t="s">
        <v>612</v>
      </c>
      <c r="G183" s="2">
        <v>7</v>
      </c>
      <c r="H183" s="2">
        <v>0</v>
      </c>
      <c r="I183" s="1">
        <v>0</v>
      </c>
      <c r="J183" s="3" t="s">
        <v>112</v>
      </c>
      <c r="K183" s="2" t="str">
        <f>J183*439.53</f>
        <v>0</v>
      </c>
      <c r="L183" s="5"/>
    </row>
    <row r="184" spans="1:12" customHeight="1" ht="105" outlineLevel="4">
      <c r="A184" s="1"/>
      <c r="B184" s="1">
        <v>868487</v>
      </c>
      <c r="C184" s="1" t="s">
        <v>613</v>
      </c>
      <c r="D184" s="1" t="s">
        <v>614</v>
      </c>
      <c r="E184" s="2" t="s">
        <v>615</v>
      </c>
      <c r="F184" s="2" t="s">
        <v>616</v>
      </c>
      <c r="G184" s="2" t="s">
        <v>348</v>
      </c>
      <c r="H184" s="2">
        <v>0</v>
      </c>
      <c r="I184" s="1">
        <v>0</v>
      </c>
      <c r="J184" s="3" t="s">
        <v>112</v>
      </c>
      <c r="K184" s="2" t="str">
        <f>J184*629.16</f>
        <v>0</v>
      </c>
      <c r="L184" s="5"/>
    </row>
    <row r="185" spans="1:12" customHeight="1" ht="105" outlineLevel="4">
      <c r="A185" s="1"/>
      <c r="B185" s="1">
        <v>868497</v>
      </c>
      <c r="C185" s="1" t="s">
        <v>617</v>
      </c>
      <c r="D185" s="1" t="s">
        <v>618</v>
      </c>
      <c r="E185" s="2" t="s">
        <v>619</v>
      </c>
      <c r="F185" s="2" t="s">
        <v>620</v>
      </c>
      <c r="G185" s="2" t="s">
        <v>61</v>
      </c>
      <c r="H185" s="2">
        <v>0</v>
      </c>
      <c r="I185" s="1">
        <v>0</v>
      </c>
      <c r="J185" s="3" t="s">
        <v>112</v>
      </c>
      <c r="K185" s="2" t="str">
        <f>J185*214.62</f>
        <v>0</v>
      </c>
      <c r="L185" s="5"/>
    </row>
    <row r="186" spans="1:12" customHeight="1" ht="105" outlineLevel="4">
      <c r="A186" s="1"/>
      <c r="B186" s="1">
        <v>868498</v>
      </c>
      <c r="C186" s="1" t="s">
        <v>621</v>
      </c>
      <c r="D186" s="1" t="s">
        <v>622</v>
      </c>
      <c r="E186" s="2" t="s">
        <v>623</v>
      </c>
      <c r="F186" s="2" t="s">
        <v>418</v>
      </c>
      <c r="G186" s="2" t="s">
        <v>17</v>
      </c>
      <c r="H186" s="2">
        <v>0</v>
      </c>
      <c r="I186" s="1">
        <v>0</v>
      </c>
      <c r="J186" s="3" t="s">
        <v>112</v>
      </c>
      <c r="K186" s="2" t="str">
        <f>J186*249.90</f>
        <v>0</v>
      </c>
      <c r="L186" s="5"/>
    </row>
    <row r="187" spans="1:12" customHeight="1" ht="105" outlineLevel="4">
      <c r="A187" s="1"/>
      <c r="B187" s="1">
        <v>871410</v>
      </c>
      <c r="C187" s="1" t="s">
        <v>624</v>
      </c>
      <c r="D187" s="1" t="s">
        <v>625</v>
      </c>
      <c r="E187" s="2" t="s">
        <v>626</v>
      </c>
      <c r="F187" s="2" t="s">
        <v>627</v>
      </c>
      <c r="G187" s="2">
        <v>9</v>
      </c>
      <c r="H187" s="2">
        <v>0</v>
      </c>
      <c r="I187" s="1">
        <v>0</v>
      </c>
      <c r="J187" s="3" t="s">
        <v>112</v>
      </c>
      <c r="K187" s="2" t="str">
        <f>J187*1068.69</f>
        <v>0</v>
      </c>
      <c r="L187" s="5"/>
    </row>
    <row r="188" spans="1:12" customHeight="1" ht="105" outlineLevel="4">
      <c r="A188" s="1"/>
      <c r="B188" s="1">
        <v>871411</v>
      </c>
      <c r="C188" s="1" t="s">
        <v>628</v>
      </c>
      <c r="D188" s="1" t="s">
        <v>629</v>
      </c>
      <c r="E188" s="2" t="s">
        <v>630</v>
      </c>
      <c r="F188" s="2" t="s">
        <v>631</v>
      </c>
      <c r="G188" s="2" t="s">
        <v>17</v>
      </c>
      <c r="H188" s="2">
        <v>0</v>
      </c>
      <c r="I188" s="1">
        <v>0</v>
      </c>
      <c r="J188" s="3" t="s">
        <v>112</v>
      </c>
      <c r="K188" s="2" t="str">
        <f>J188*438.06</f>
        <v>0</v>
      </c>
      <c r="L188" s="5"/>
    </row>
    <row r="189" spans="1:12" customHeight="1" ht="105" outlineLevel="4">
      <c r="A189" s="1"/>
      <c r="B189" s="1">
        <v>878118</v>
      </c>
      <c r="C189" s="1" t="s">
        <v>632</v>
      </c>
      <c r="D189" s="1" t="s">
        <v>633</v>
      </c>
      <c r="E189" s="2" t="s">
        <v>634</v>
      </c>
      <c r="F189" s="2" t="s">
        <v>232</v>
      </c>
      <c r="G189" s="2">
        <v>0</v>
      </c>
      <c r="H189" s="2">
        <v>0</v>
      </c>
      <c r="I189" s="1">
        <v>0</v>
      </c>
      <c r="J189" s="3" t="s">
        <v>112</v>
      </c>
      <c r="K189" s="2" t="str">
        <f>J189*60.27</f>
        <v>0</v>
      </c>
      <c r="L189" s="5"/>
    </row>
    <row r="190" spans="1:12" customHeight="1" ht="105" outlineLevel="4">
      <c r="A190" s="1"/>
      <c r="B190" s="1">
        <v>878119</v>
      </c>
      <c r="C190" s="1" t="s">
        <v>635</v>
      </c>
      <c r="D190" s="1" t="s">
        <v>636</v>
      </c>
      <c r="E190" s="2" t="s">
        <v>637</v>
      </c>
      <c r="F190" s="2" t="s">
        <v>638</v>
      </c>
      <c r="G190" s="2" t="s">
        <v>17</v>
      </c>
      <c r="H190" s="2">
        <v>0</v>
      </c>
      <c r="I190" s="1">
        <v>0</v>
      </c>
      <c r="J190" s="3" t="s">
        <v>112</v>
      </c>
      <c r="K190" s="2" t="str">
        <f>J190*92.61</f>
        <v>0</v>
      </c>
      <c r="L190" s="5"/>
    </row>
    <row r="191" spans="1:12" customHeight="1" ht="105" outlineLevel="4">
      <c r="A191" s="1"/>
      <c r="B191" s="1">
        <v>878120</v>
      </c>
      <c r="C191" s="1" t="s">
        <v>639</v>
      </c>
      <c r="D191" s="1" t="s">
        <v>640</v>
      </c>
      <c r="E191" s="2" t="s">
        <v>641</v>
      </c>
      <c r="F191" s="2" t="s">
        <v>407</v>
      </c>
      <c r="G191" s="2" t="s">
        <v>348</v>
      </c>
      <c r="H191" s="2">
        <v>0</v>
      </c>
      <c r="I191" s="1">
        <v>0</v>
      </c>
      <c r="J191" s="3" t="s">
        <v>112</v>
      </c>
      <c r="K191" s="2" t="str">
        <f>J191*157.29</f>
        <v>0</v>
      </c>
      <c r="L191" s="5"/>
    </row>
    <row r="192" spans="1:12" customHeight="1" ht="105" outlineLevel="4">
      <c r="A192" s="1"/>
      <c r="B192" s="1">
        <v>879201</v>
      </c>
      <c r="C192" s="1" t="s">
        <v>642</v>
      </c>
      <c r="D192" s="1" t="s">
        <v>643</v>
      </c>
      <c r="E192" s="2" t="s">
        <v>644</v>
      </c>
      <c r="F192" s="2" t="s">
        <v>645</v>
      </c>
      <c r="G192" s="2">
        <v>0</v>
      </c>
      <c r="H192" s="2">
        <v>0</v>
      </c>
      <c r="I192" s="1">
        <v>0</v>
      </c>
      <c r="J192" s="3" t="s">
        <v>112</v>
      </c>
      <c r="K192" s="2" t="str">
        <f>J192*690.90</f>
        <v>0</v>
      </c>
      <c r="L192" s="5"/>
    </row>
    <row r="193" spans="1:12" customHeight="1" ht="105" outlineLevel="4">
      <c r="A193" s="1"/>
      <c r="B193" s="1">
        <v>879311</v>
      </c>
      <c r="C193" s="1" t="s">
        <v>646</v>
      </c>
      <c r="D193" s="1" t="s">
        <v>647</v>
      </c>
      <c r="E193" s="2" t="s">
        <v>648</v>
      </c>
      <c r="F193" s="2" t="s">
        <v>649</v>
      </c>
      <c r="G193" s="2">
        <v>5</v>
      </c>
      <c r="H193" s="2">
        <v>0</v>
      </c>
      <c r="I193" s="1">
        <v>0</v>
      </c>
      <c r="J193" s="3" t="s">
        <v>112</v>
      </c>
      <c r="K193" s="2" t="str">
        <f>J193*1105.44</f>
        <v>0</v>
      </c>
      <c r="L193" s="5"/>
    </row>
    <row r="194" spans="1:12" customHeight="1" ht="105" outlineLevel="4">
      <c r="A194" s="1"/>
      <c r="B194" s="1">
        <v>879312</v>
      </c>
      <c r="C194" s="1" t="s">
        <v>650</v>
      </c>
      <c r="D194" s="1" t="s">
        <v>651</v>
      </c>
      <c r="E194" s="2" t="s">
        <v>652</v>
      </c>
      <c r="F194" s="2" t="s">
        <v>653</v>
      </c>
      <c r="G194" s="2">
        <v>10</v>
      </c>
      <c r="H194" s="2">
        <v>0</v>
      </c>
      <c r="I194" s="1">
        <v>0</v>
      </c>
      <c r="J194" s="3" t="s">
        <v>112</v>
      </c>
      <c r="K194" s="2" t="str">
        <f>J194*1215.69</f>
        <v>0</v>
      </c>
      <c r="L194" s="5"/>
    </row>
    <row r="195" spans="1:12" customHeight="1" ht="105" outlineLevel="4">
      <c r="A195" s="1"/>
      <c r="B195" s="1">
        <v>879364</v>
      </c>
      <c r="C195" s="1" t="s">
        <v>654</v>
      </c>
      <c r="D195" s="1" t="s">
        <v>655</v>
      </c>
      <c r="E195" s="2" t="s">
        <v>656</v>
      </c>
      <c r="F195" s="2" t="s">
        <v>657</v>
      </c>
      <c r="G195" s="2" t="s">
        <v>348</v>
      </c>
      <c r="H195" s="2">
        <v>0</v>
      </c>
      <c r="I195" s="1">
        <v>0</v>
      </c>
      <c r="J195" s="3" t="s">
        <v>112</v>
      </c>
      <c r="K195" s="2" t="str">
        <f>J195*294.00</f>
        <v>0</v>
      </c>
      <c r="L195" s="5"/>
    </row>
    <row r="196" spans="1:12" customHeight="1" ht="105" outlineLevel="4">
      <c r="A196" s="1"/>
      <c r="B196" s="1">
        <v>879365</v>
      </c>
      <c r="C196" s="1" t="s">
        <v>658</v>
      </c>
      <c r="D196" s="1" t="s">
        <v>659</v>
      </c>
      <c r="E196" s="2" t="s">
        <v>660</v>
      </c>
      <c r="F196" s="2" t="s">
        <v>661</v>
      </c>
      <c r="G196" s="2" t="s">
        <v>348</v>
      </c>
      <c r="H196" s="2">
        <v>0</v>
      </c>
      <c r="I196" s="1">
        <v>0</v>
      </c>
      <c r="J196" s="3" t="s">
        <v>112</v>
      </c>
      <c r="K196" s="2" t="str">
        <f>J196*377.79</f>
        <v>0</v>
      </c>
      <c r="L196" s="5"/>
    </row>
    <row r="197" spans="1:12" customHeight="1" ht="105" outlineLevel="4">
      <c r="A197" s="1"/>
      <c r="B197" s="1">
        <v>879366</v>
      </c>
      <c r="C197" s="1" t="s">
        <v>662</v>
      </c>
      <c r="D197" s="1" t="s">
        <v>663</v>
      </c>
      <c r="E197" s="2" t="s">
        <v>664</v>
      </c>
      <c r="F197" s="2" t="s">
        <v>665</v>
      </c>
      <c r="G197" s="2" t="s">
        <v>348</v>
      </c>
      <c r="H197" s="2">
        <v>0</v>
      </c>
      <c r="I197" s="1">
        <v>0</v>
      </c>
      <c r="J197" s="3" t="s">
        <v>112</v>
      </c>
      <c r="K197" s="2" t="str">
        <f>J197*408.66</f>
        <v>0</v>
      </c>
      <c r="L197" s="5"/>
    </row>
    <row r="198" spans="1:12" customHeight="1" ht="105" outlineLevel="4">
      <c r="A198" s="1"/>
      <c r="B198" s="1">
        <v>879367</v>
      </c>
      <c r="C198" s="1" t="s">
        <v>666</v>
      </c>
      <c r="D198" s="1" t="s">
        <v>667</v>
      </c>
      <c r="E198" s="2" t="s">
        <v>668</v>
      </c>
      <c r="F198" s="2" t="s">
        <v>669</v>
      </c>
      <c r="G198" s="2" t="s">
        <v>348</v>
      </c>
      <c r="H198" s="2">
        <v>0</v>
      </c>
      <c r="I198" s="1">
        <v>0</v>
      </c>
      <c r="J198" s="3" t="s">
        <v>112</v>
      </c>
      <c r="K198" s="2" t="str">
        <f>J198*490.98</f>
        <v>0</v>
      </c>
      <c r="L198" s="5"/>
    </row>
    <row r="199" spans="1:12" customHeight="1" ht="105" outlineLevel="4">
      <c r="A199" s="1"/>
      <c r="B199" s="1">
        <v>879368</v>
      </c>
      <c r="C199" s="1" t="s">
        <v>670</v>
      </c>
      <c r="D199" s="1" t="s">
        <v>671</v>
      </c>
      <c r="E199" s="2" t="s">
        <v>672</v>
      </c>
      <c r="F199" s="2" t="s">
        <v>673</v>
      </c>
      <c r="G199" s="2" t="s">
        <v>348</v>
      </c>
      <c r="H199" s="2">
        <v>0</v>
      </c>
      <c r="I199" s="1">
        <v>0</v>
      </c>
      <c r="J199" s="3" t="s">
        <v>112</v>
      </c>
      <c r="K199" s="2" t="str">
        <f>J199*723.24</f>
        <v>0</v>
      </c>
      <c r="L199" s="5"/>
    </row>
    <row r="200" spans="1:12" customHeight="1" ht="105" outlineLevel="4">
      <c r="A200" s="1"/>
      <c r="B200" s="1">
        <v>883578</v>
      </c>
      <c r="C200" s="1" t="s">
        <v>674</v>
      </c>
      <c r="D200" s="1" t="s">
        <v>675</v>
      </c>
      <c r="E200" s="2" t="s">
        <v>676</v>
      </c>
      <c r="F200" s="2" t="s">
        <v>677</v>
      </c>
      <c r="G200" s="2">
        <v>6</v>
      </c>
      <c r="H200" s="2">
        <v>0</v>
      </c>
      <c r="I200" s="1">
        <v>0</v>
      </c>
      <c r="J200" s="3" t="s">
        <v>112</v>
      </c>
      <c r="K200" s="2" t="str">
        <f>J200*664.44</f>
        <v>0</v>
      </c>
      <c r="L200" s="5"/>
    </row>
    <row r="201" spans="1:12" customHeight="1" ht="105" outlineLevel="4">
      <c r="A201" s="1"/>
      <c r="B201" s="1">
        <v>884720</v>
      </c>
      <c r="C201" s="1" t="s">
        <v>678</v>
      </c>
      <c r="D201" s="1" t="s">
        <v>679</v>
      </c>
      <c r="E201" s="2" t="s">
        <v>680</v>
      </c>
      <c r="F201" s="2" t="s">
        <v>681</v>
      </c>
      <c r="G201" s="2" t="s">
        <v>348</v>
      </c>
      <c r="H201" s="2">
        <v>0</v>
      </c>
      <c r="I201" s="1">
        <v>0</v>
      </c>
      <c r="J201" s="3" t="s">
        <v>112</v>
      </c>
      <c r="K201" s="2" t="str">
        <f>J201*510.09</f>
        <v>0</v>
      </c>
      <c r="L201" s="5"/>
    </row>
    <row r="202" spans="1:12" customHeight="1" ht="105" outlineLevel="4">
      <c r="A202" s="1"/>
      <c r="B202" s="1">
        <v>885073</v>
      </c>
      <c r="C202" s="1" t="s">
        <v>682</v>
      </c>
      <c r="D202" s="1" t="s">
        <v>683</v>
      </c>
      <c r="E202" s="2" t="s">
        <v>684</v>
      </c>
      <c r="F202" s="2" t="s">
        <v>685</v>
      </c>
      <c r="G202" s="2">
        <v>0</v>
      </c>
      <c r="H202" s="2">
        <v>0</v>
      </c>
      <c r="I202" s="1">
        <v>0</v>
      </c>
      <c r="J202" s="3" t="s">
        <v>112</v>
      </c>
      <c r="K202" s="2" t="str">
        <f>J202*1212.75</f>
        <v>0</v>
      </c>
      <c r="L202" s="5"/>
    </row>
    <row r="203" spans="1:12" customHeight="1" ht="105" outlineLevel="4">
      <c r="A203" s="1"/>
      <c r="B203" s="1">
        <v>885078</v>
      </c>
      <c r="C203" s="1" t="s">
        <v>686</v>
      </c>
      <c r="D203" s="1" t="s">
        <v>687</v>
      </c>
      <c r="E203" s="2" t="s">
        <v>688</v>
      </c>
      <c r="F203" s="2" t="s">
        <v>689</v>
      </c>
      <c r="G203" s="2">
        <v>3</v>
      </c>
      <c r="H203" s="2">
        <v>0</v>
      </c>
      <c r="I203" s="1">
        <v>0</v>
      </c>
      <c r="J203" s="3" t="s">
        <v>112</v>
      </c>
      <c r="K203" s="2" t="str">
        <f>J203*626.22</f>
        <v>0</v>
      </c>
      <c r="L203" s="5"/>
    </row>
    <row r="204" spans="1:12" customHeight="1" ht="105" outlineLevel="4">
      <c r="A204" s="1"/>
      <c r="B204" s="1">
        <v>885084</v>
      </c>
      <c r="C204" s="1" t="s">
        <v>690</v>
      </c>
      <c r="D204" s="1" t="s">
        <v>691</v>
      </c>
      <c r="E204" s="2" t="s">
        <v>692</v>
      </c>
      <c r="F204" s="2" t="s">
        <v>693</v>
      </c>
      <c r="G204" s="2" t="s">
        <v>348</v>
      </c>
      <c r="H204" s="2">
        <v>0</v>
      </c>
      <c r="I204" s="1">
        <v>0</v>
      </c>
      <c r="J204" s="3" t="s">
        <v>112</v>
      </c>
      <c r="K204" s="2" t="str">
        <f>J204*185.22</f>
        <v>0</v>
      </c>
      <c r="L204" s="5"/>
    </row>
    <row r="205" spans="1:12" customHeight="1" ht="105" outlineLevel="4">
      <c r="A205" s="1"/>
      <c r="B205" s="1">
        <v>885085</v>
      </c>
      <c r="C205" s="1" t="s">
        <v>694</v>
      </c>
      <c r="D205" s="1" t="s">
        <v>695</v>
      </c>
      <c r="E205" s="2" t="s">
        <v>696</v>
      </c>
      <c r="F205" s="2" t="s">
        <v>697</v>
      </c>
      <c r="G205" s="2" t="s">
        <v>348</v>
      </c>
      <c r="H205" s="2">
        <v>0</v>
      </c>
      <c r="I205" s="1">
        <v>0</v>
      </c>
      <c r="J205" s="3" t="s">
        <v>112</v>
      </c>
      <c r="K205" s="2" t="str">
        <f>J205*235.20</f>
        <v>0</v>
      </c>
      <c r="L205" s="5"/>
    </row>
    <row r="206" spans="1:12" customHeight="1" ht="105" outlineLevel="4">
      <c r="A206" s="1"/>
      <c r="B206" s="1">
        <v>885086</v>
      </c>
      <c r="C206" s="1" t="s">
        <v>698</v>
      </c>
      <c r="D206" s="1" t="s">
        <v>699</v>
      </c>
      <c r="E206" s="2" t="s">
        <v>700</v>
      </c>
      <c r="F206" s="2" t="s">
        <v>701</v>
      </c>
      <c r="G206" s="2" t="s">
        <v>348</v>
      </c>
      <c r="H206" s="2">
        <v>0</v>
      </c>
      <c r="I206" s="1">
        <v>0</v>
      </c>
      <c r="J206" s="3" t="s">
        <v>112</v>
      </c>
      <c r="K206" s="2" t="str">
        <f>J206*220.50</f>
        <v>0</v>
      </c>
      <c r="L206" s="5"/>
    </row>
    <row r="207" spans="1:12" customHeight="1" ht="105" outlineLevel="4">
      <c r="A207" s="1"/>
      <c r="B207" s="1">
        <v>885087</v>
      </c>
      <c r="C207" s="1" t="s">
        <v>702</v>
      </c>
      <c r="D207" s="1" t="s">
        <v>703</v>
      </c>
      <c r="E207" s="2" t="s">
        <v>704</v>
      </c>
      <c r="F207" s="2" t="s">
        <v>705</v>
      </c>
      <c r="G207" s="2" t="s">
        <v>348</v>
      </c>
      <c r="H207" s="2">
        <v>0</v>
      </c>
      <c r="I207" s="1">
        <v>0</v>
      </c>
      <c r="J207" s="3" t="s">
        <v>112</v>
      </c>
      <c r="K207" s="2" t="str">
        <f>J207*241.08</f>
        <v>0</v>
      </c>
      <c r="L207" s="5"/>
    </row>
    <row r="208" spans="1:12" customHeight="1" ht="105" outlineLevel="4">
      <c r="A208" s="1"/>
      <c r="B208" s="1">
        <v>885088</v>
      </c>
      <c r="C208" s="1" t="s">
        <v>706</v>
      </c>
      <c r="D208" s="1" t="s">
        <v>707</v>
      </c>
      <c r="E208" s="2" t="s">
        <v>708</v>
      </c>
      <c r="F208" s="2" t="s">
        <v>709</v>
      </c>
      <c r="G208" s="2" t="s">
        <v>348</v>
      </c>
      <c r="H208" s="2">
        <v>0</v>
      </c>
      <c r="I208" s="1">
        <v>0</v>
      </c>
      <c r="J208" s="3" t="s">
        <v>112</v>
      </c>
      <c r="K208" s="2" t="str">
        <f>J208*354.27</f>
        <v>0</v>
      </c>
      <c r="L208" s="5"/>
    </row>
    <row r="209" spans="1:12" customHeight="1" ht="105" outlineLevel="4">
      <c r="A209" s="1"/>
      <c r="B209" s="1">
        <v>885976</v>
      </c>
      <c r="C209" s="1" t="s">
        <v>710</v>
      </c>
      <c r="D209" s="1" t="s">
        <v>711</v>
      </c>
      <c r="E209" s="2" t="s">
        <v>712</v>
      </c>
      <c r="F209" s="2" t="s">
        <v>713</v>
      </c>
      <c r="G209" s="2">
        <v>0</v>
      </c>
      <c r="H209" s="2">
        <v>0</v>
      </c>
      <c r="I209" s="1">
        <v>0</v>
      </c>
      <c r="J209" s="3" t="s">
        <v>112</v>
      </c>
      <c r="K209" s="2" t="str">
        <f>J209*421.89</f>
        <v>0</v>
      </c>
      <c r="L209" s="5"/>
    </row>
    <row r="210" spans="1:12" customHeight="1" ht="105" outlineLevel="4">
      <c r="A210" s="1"/>
      <c r="B210" s="1">
        <v>885983</v>
      </c>
      <c r="C210" s="1" t="s">
        <v>714</v>
      </c>
      <c r="D210" s="1" t="s">
        <v>715</v>
      </c>
      <c r="E210" s="2" t="s">
        <v>716</v>
      </c>
      <c r="F210" s="2" t="s">
        <v>717</v>
      </c>
      <c r="G210" s="2" t="s">
        <v>335</v>
      </c>
      <c r="H210" s="2">
        <v>0</v>
      </c>
      <c r="I210" s="1">
        <v>0</v>
      </c>
      <c r="J210" s="3" t="s">
        <v>112</v>
      </c>
      <c r="K210" s="2" t="str">
        <f>J210*352.80</f>
        <v>0</v>
      </c>
      <c r="L210" s="5"/>
    </row>
    <row r="211" spans="1:12" customHeight="1" ht="105" outlineLevel="4">
      <c r="A211" s="1"/>
      <c r="B211" s="1">
        <v>885984</v>
      </c>
      <c r="C211" s="1" t="s">
        <v>718</v>
      </c>
      <c r="D211" s="1" t="s">
        <v>719</v>
      </c>
      <c r="E211" s="2" t="s">
        <v>720</v>
      </c>
      <c r="F211" s="2" t="s">
        <v>721</v>
      </c>
      <c r="G211" s="2" t="s">
        <v>348</v>
      </c>
      <c r="H211" s="2">
        <v>0</v>
      </c>
      <c r="I211" s="1">
        <v>0</v>
      </c>
      <c r="J211" s="3" t="s">
        <v>112</v>
      </c>
      <c r="K211" s="2" t="str">
        <f>J211*395.43</f>
        <v>0</v>
      </c>
      <c r="L211" s="5"/>
    </row>
    <row r="212" spans="1:12" customHeight="1" ht="105" outlineLevel="4">
      <c r="A212" s="1"/>
      <c r="B212" s="1">
        <v>885985</v>
      </c>
      <c r="C212" s="1" t="s">
        <v>722</v>
      </c>
      <c r="D212" s="1" t="s">
        <v>723</v>
      </c>
      <c r="E212" s="2" t="s">
        <v>724</v>
      </c>
      <c r="F212" s="2" t="s">
        <v>725</v>
      </c>
      <c r="G212" s="2">
        <v>10</v>
      </c>
      <c r="H212" s="2">
        <v>0</v>
      </c>
      <c r="I212" s="1">
        <v>0</v>
      </c>
      <c r="J212" s="3" t="s">
        <v>112</v>
      </c>
      <c r="K212" s="2" t="str">
        <f>J212*623.28</f>
        <v>0</v>
      </c>
      <c r="L212" s="5"/>
    </row>
    <row r="213" spans="1:12" customHeight="1" ht="105" outlineLevel="4">
      <c r="A213" s="1"/>
      <c r="B213" s="1">
        <v>885987</v>
      </c>
      <c r="C213" s="1" t="s">
        <v>726</v>
      </c>
      <c r="D213" s="1" t="s">
        <v>727</v>
      </c>
      <c r="E213" s="2" t="s">
        <v>728</v>
      </c>
      <c r="F213" s="2" t="s">
        <v>620</v>
      </c>
      <c r="G213" s="2" t="s">
        <v>348</v>
      </c>
      <c r="H213" s="2">
        <v>0</v>
      </c>
      <c r="I213" s="1">
        <v>0</v>
      </c>
      <c r="J213" s="3" t="s">
        <v>112</v>
      </c>
      <c r="K213" s="2" t="str">
        <f>J213*214.62</f>
        <v>0</v>
      </c>
      <c r="L213" s="5"/>
    </row>
    <row r="214" spans="1:12" customHeight="1" ht="105" outlineLevel="4">
      <c r="A214" s="1"/>
      <c r="B214" s="1">
        <v>885988</v>
      </c>
      <c r="C214" s="1" t="s">
        <v>729</v>
      </c>
      <c r="D214" s="1" t="s">
        <v>730</v>
      </c>
      <c r="E214" s="2" t="s">
        <v>731</v>
      </c>
      <c r="F214" s="2" t="s">
        <v>732</v>
      </c>
      <c r="G214" s="2" t="s">
        <v>348</v>
      </c>
      <c r="H214" s="2">
        <v>0</v>
      </c>
      <c r="I214" s="1">
        <v>0</v>
      </c>
      <c r="J214" s="3" t="s">
        <v>112</v>
      </c>
      <c r="K214" s="2" t="str">
        <f>J214*213.15</f>
        <v>0</v>
      </c>
      <c r="L214" s="5"/>
    </row>
    <row r="215" spans="1:12" customHeight="1" ht="105" outlineLevel="4">
      <c r="A215" s="1"/>
      <c r="B215" s="1">
        <v>886078</v>
      </c>
      <c r="C215" s="1" t="s">
        <v>733</v>
      </c>
      <c r="D215" s="1" t="s">
        <v>734</v>
      </c>
      <c r="E215" s="2" t="s">
        <v>735</v>
      </c>
      <c r="F215" s="2" t="s">
        <v>736</v>
      </c>
      <c r="G215" s="2" t="s">
        <v>348</v>
      </c>
      <c r="H215" s="2">
        <v>0</v>
      </c>
      <c r="I215" s="1">
        <v>0</v>
      </c>
      <c r="J215" s="3" t="s">
        <v>112</v>
      </c>
      <c r="K215" s="2" t="str">
        <f>J215*368.97</f>
        <v>0</v>
      </c>
      <c r="L215" s="5"/>
    </row>
    <row r="216" spans="1:12" customHeight="1" ht="105" outlineLevel="4">
      <c r="A216" s="1"/>
      <c r="B216" s="1">
        <v>886079</v>
      </c>
      <c r="C216" s="1" t="s">
        <v>737</v>
      </c>
      <c r="D216" s="1" t="s">
        <v>738</v>
      </c>
      <c r="E216" s="2" t="s">
        <v>739</v>
      </c>
      <c r="F216" s="2" t="s">
        <v>740</v>
      </c>
      <c r="G216" s="2" t="s">
        <v>348</v>
      </c>
      <c r="H216" s="2">
        <v>0</v>
      </c>
      <c r="I216" s="1">
        <v>0</v>
      </c>
      <c r="J216" s="3" t="s">
        <v>112</v>
      </c>
      <c r="K216" s="2" t="str">
        <f>J216*435.12</f>
        <v>0</v>
      </c>
      <c r="L216" s="5"/>
    </row>
    <row r="217" spans="1:12" customHeight="1" ht="105" outlineLevel="4">
      <c r="A217" s="1"/>
      <c r="B217" s="1">
        <v>886080</v>
      </c>
      <c r="C217" s="1" t="s">
        <v>741</v>
      </c>
      <c r="D217" s="1" t="s">
        <v>742</v>
      </c>
      <c r="E217" s="2" t="s">
        <v>743</v>
      </c>
      <c r="F217" s="2" t="s">
        <v>744</v>
      </c>
      <c r="G217" s="2" t="s">
        <v>348</v>
      </c>
      <c r="H217" s="2">
        <v>0</v>
      </c>
      <c r="I217" s="1">
        <v>0</v>
      </c>
      <c r="J217" s="3" t="s">
        <v>112</v>
      </c>
      <c r="K217" s="2" t="str">
        <f>J217*330.75</f>
        <v>0</v>
      </c>
      <c r="L217" s="5"/>
    </row>
    <row r="218" spans="1:12" customHeight="1" ht="105" outlineLevel="4">
      <c r="A218" s="1"/>
      <c r="B218" s="1">
        <v>886081</v>
      </c>
      <c r="C218" s="1" t="s">
        <v>745</v>
      </c>
      <c r="D218" s="1" t="s">
        <v>746</v>
      </c>
      <c r="E218" s="2" t="s">
        <v>747</v>
      </c>
      <c r="F218" s="2" t="s">
        <v>559</v>
      </c>
      <c r="G218" s="2" t="s">
        <v>348</v>
      </c>
      <c r="H218" s="2">
        <v>0</v>
      </c>
      <c r="I218" s="1">
        <v>0</v>
      </c>
      <c r="J218" s="3" t="s">
        <v>112</v>
      </c>
      <c r="K218" s="2" t="str">
        <f>J218*329.28</f>
        <v>0</v>
      </c>
      <c r="L218" s="5"/>
    </row>
    <row r="219" spans="1:12" customHeight="1" ht="105" outlineLevel="4">
      <c r="A219" s="1"/>
      <c r="B219" s="1">
        <v>886082</v>
      </c>
      <c r="C219" s="1" t="s">
        <v>748</v>
      </c>
      <c r="D219" s="1" t="s">
        <v>749</v>
      </c>
      <c r="E219" s="2" t="s">
        <v>750</v>
      </c>
      <c r="F219" s="2" t="s">
        <v>661</v>
      </c>
      <c r="G219" s="2" t="s">
        <v>348</v>
      </c>
      <c r="H219" s="2">
        <v>0</v>
      </c>
      <c r="I219" s="1">
        <v>0</v>
      </c>
      <c r="J219" s="3" t="s">
        <v>112</v>
      </c>
      <c r="K219" s="2" t="str">
        <f>J219*377.79</f>
        <v>0</v>
      </c>
      <c r="L219" s="5"/>
    </row>
    <row r="220" spans="1:12" customHeight="1" ht="105" outlineLevel="4">
      <c r="A220" s="1"/>
      <c r="B220" s="1">
        <v>886083</v>
      </c>
      <c r="C220" s="1" t="s">
        <v>751</v>
      </c>
      <c r="D220" s="1" t="s">
        <v>752</v>
      </c>
      <c r="E220" s="2" t="s">
        <v>753</v>
      </c>
      <c r="F220" s="2" t="s">
        <v>754</v>
      </c>
      <c r="G220" s="2" t="s">
        <v>348</v>
      </c>
      <c r="H220" s="2">
        <v>0</v>
      </c>
      <c r="I220" s="1">
        <v>0</v>
      </c>
      <c r="J220" s="3" t="s">
        <v>112</v>
      </c>
      <c r="K220" s="2" t="str">
        <f>J220*768.81</f>
        <v>0</v>
      </c>
      <c r="L220" s="5"/>
    </row>
    <row r="221" spans="1:12" customHeight="1" ht="105" outlineLevel="4">
      <c r="A221" s="1"/>
      <c r="B221" s="1">
        <v>886084</v>
      </c>
      <c r="C221" s="1" t="s">
        <v>755</v>
      </c>
      <c r="D221" s="1" t="s">
        <v>756</v>
      </c>
      <c r="E221" s="2" t="s">
        <v>757</v>
      </c>
      <c r="F221" s="2" t="s">
        <v>758</v>
      </c>
      <c r="G221" s="2" t="s">
        <v>348</v>
      </c>
      <c r="H221" s="2">
        <v>0</v>
      </c>
      <c r="I221" s="1">
        <v>0</v>
      </c>
      <c r="J221" s="3" t="s">
        <v>112</v>
      </c>
      <c r="K221" s="2" t="str">
        <f>J221*333.69</f>
        <v>0</v>
      </c>
      <c r="L221" s="5"/>
    </row>
    <row r="222" spans="1:12" customHeight="1" ht="105" outlineLevel="4">
      <c r="A222" s="1"/>
      <c r="B222" s="1">
        <v>955755</v>
      </c>
      <c r="C222" s="1" t="s">
        <v>759</v>
      </c>
      <c r="D222" s="1" t="s">
        <v>760</v>
      </c>
      <c r="E222" s="2" t="s">
        <v>761</v>
      </c>
      <c r="F222" s="2" t="s">
        <v>762</v>
      </c>
      <c r="G222" s="2">
        <v>0</v>
      </c>
      <c r="H222" s="2">
        <v>0</v>
      </c>
      <c r="I222" s="1">
        <v>0</v>
      </c>
      <c r="J222" s="3" t="s">
        <v>112</v>
      </c>
      <c r="K222" s="2" t="str">
        <f>J222*702.66</f>
        <v>0</v>
      </c>
      <c r="L222" s="5"/>
    </row>
    <row r="223" spans="1:12" customHeight="1" ht="105" outlineLevel="4">
      <c r="A223" s="1"/>
      <c r="B223" s="1">
        <v>955756</v>
      </c>
      <c r="C223" s="1" t="s">
        <v>763</v>
      </c>
      <c r="D223" s="1" t="s">
        <v>764</v>
      </c>
      <c r="E223" s="2" t="s">
        <v>765</v>
      </c>
      <c r="F223" s="2" t="s">
        <v>766</v>
      </c>
      <c r="G223" s="2">
        <v>0</v>
      </c>
      <c r="H223" s="2">
        <v>0</v>
      </c>
      <c r="I223" s="1">
        <v>0</v>
      </c>
      <c r="J223" s="3" t="s">
        <v>112</v>
      </c>
      <c r="K223" s="2" t="str">
        <f>J223*501.27</f>
        <v>0</v>
      </c>
      <c r="L223" s="5"/>
    </row>
    <row r="224" spans="1:12" customHeight="1" ht="105" outlineLevel="4">
      <c r="A224" s="1"/>
      <c r="B224" s="1">
        <v>954097</v>
      </c>
      <c r="C224" s="1" t="s">
        <v>767</v>
      </c>
      <c r="D224" s="1" t="s">
        <v>768</v>
      </c>
      <c r="E224" s="2" t="s">
        <v>769</v>
      </c>
      <c r="F224" s="2" t="s">
        <v>770</v>
      </c>
      <c r="G224" s="2">
        <v>0</v>
      </c>
      <c r="H224" s="2">
        <v>0</v>
      </c>
      <c r="I224" s="1">
        <v>0</v>
      </c>
      <c r="J224" s="3" t="s">
        <v>112</v>
      </c>
      <c r="K224" s="2" t="str">
        <f>J224*245.49</f>
        <v>0</v>
      </c>
      <c r="L224" s="5"/>
    </row>
    <row r="225" spans="1:12" customHeight="1" ht="105" outlineLevel="4">
      <c r="A225" s="1"/>
      <c r="B225" s="1">
        <v>954098</v>
      </c>
      <c r="C225" s="1" t="s">
        <v>771</v>
      </c>
      <c r="D225" s="1" t="s">
        <v>772</v>
      </c>
      <c r="E225" s="2" t="s">
        <v>773</v>
      </c>
      <c r="F225" s="2" t="s">
        <v>774</v>
      </c>
      <c r="G225" s="2">
        <v>0</v>
      </c>
      <c r="H225" s="2">
        <v>0</v>
      </c>
      <c r="I225" s="1">
        <v>0</v>
      </c>
      <c r="J225" s="3" t="s">
        <v>112</v>
      </c>
      <c r="K225" s="2" t="str">
        <f>J225*461.58</f>
        <v>0</v>
      </c>
      <c r="L225" s="5"/>
    </row>
    <row r="226" spans="1:12" customHeight="1" ht="105" outlineLevel="4">
      <c r="A226" s="1"/>
      <c r="B226" s="1">
        <v>954099</v>
      </c>
      <c r="C226" s="1" t="s">
        <v>775</v>
      </c>
      <c r="D226" s="1" t="s">
        <v>776</v>
      </c>
      <c r="E226" s="2" t="s">
        <v>777</v>
      </c>
      <c r="F226" s="2" t="s">
        <v>778</v>
      </c>
      <c r="G226" s="2">
        <v>0</v>
      </c>
      <c r="H226" s="2">
        <v>0</v>
      </c>
      <c r="I226" s="1">
        <v>0</v>
      </c>
      <c r="J226" s="3" t="s">
        <v>112</v>
      </c>
      <c r="K226" s="2" t="str">
        <f>J226*642.39</f>
        <v>0</v>
      </c>
      <c r="L226" s="5"/>
    </row>
    <row r="227" spans="1:12" customHeight="1" ht="105" outlineLevel="4">
      <c r="A227" s="1"/>
      <c r="B227" s="1">
        <v>955845</v>
      </c>
      <c r="C227" s="1" t="s">
        <v>779</v>
      </c>
      <c r="D227" s="1" t="s">
        <v>780</v>
      </c>
      <c r="E227" s="2" t="s">
        <v>781</v>
      </c>
      <c r="F227" s="2" t="s">
        <v>782</v>
      </c>
      <c r="G227" s="2">
        <v>1</v>
      </c>
      <c r="H227" s="2">
        <v>0</v>
      </c>
      <c r="I227" s="1">
        <v>0</v>
      </c>
      <c r="J227" s="3" t="s">
        <v>112</v>
      </c>
      <c r="K227" s="2" t="str">
        <f>J227*973.14</f>
        <v>0</v>
      </c>
      <c r="L227" s="5"/>
    </row>
    <row r="228" spans="1:12" customHeight="1" ht="105" outlineLevel="4">
      <c r="A228" s="1"/>
      <c r="B228" s="1">
        <v>955846</v>
      </c>
      <c r="C228" s="1" t="s">
        <v>783</v>
      </c>
      <c r="D228" s="1" t="s">
        <v>784</v>
      </c>
      <c r="E228" s="2" t="s">
        <v>785</v>
      </c>
      <c r="F228" s="2" t="s">
        <v>786</v>
      </c>
      <c r="G228" s="2">
        <v>1</v>
      </c>
      <c r="H228" s="2">
        <v>0</v>
      </c>
      <c r="I228" s="1">
        <v>0</v>
      </c>
      <c r="J228" s="3" t="s">
        <v>112</v>
      </c>
      <c r="K228" s="2" t="str">
        <f>J228*1042.23</f>
        <v>0</v>
      </c>
      <c r="L228" s="5"/>
    </row>
    <row r="229" spans="1:12" outlineLevel="2">
      <c r="A229" s="8" t="s">
        <v>787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5"/>
    </row>
    <row r="230" spans="1:12" customHeight="1" ht="105" outlineLevel="4">
      <c r="A230" s="1"/>
      <c r="B230" s="1">
        <v>836262</v>
      </c>
      <c r="C230" s="1" t="s">
        <v>788</v>
      </c>
      <c r="D230" s="1" t="s">
        <v>789</v>
      </c>
      <c r="E230" s="2" t="s">
        <v>790</v>
      </c>
      <c r="F230" s="2" t="s">
        <v>100</v>
      </c>
      <c r="G230" s="2">
        <v>4</v>
      </c>
      <c r="H230" s="2" t="s">
        <v>52</v>
      </c>
      <c r="I230" s="1">
        <v>0</v>
      </c>
      <c r="J230" s="3" t="s">
        <v>112</v>
      </c>
      <c r="K230" s="2" t="str">
        <f>J230*107.00</f>
        <v>0</v>
      </c>
      <c r="L230" s="5"/>
    </row>
    <row r="231" spans="1:12" customHeight="1" ht="105" outlineLevel="4">
      <c r="A231" s="1"/>
      <c r="B231" s="1">
        <v>836263</v>
      </c>
      <c r="C231" s="1" t="s">
        <v>791</v>
      </c>
      <c r="D231" s="1" t="s">
        <v>792</v>
      </c>
      <c r="E231" s="2" t="s">
        <v>793</v>
      </c>
      <c r="F231" s="2" t="s">
        <v>794</v>
      </c>
      <c r="G231" s="2">
        <v>0</v>
      </c>
      <c r="H231" s="2" t="s">
        <v>38</v>
      </c>
      <c r="I231" s="1">
        <v>0</v>
      </c>
      <c r="J231" s="3" t="s">
        <v>112</v>
      </c>
      <c r="K231" s="2" t="str">
        <f>J231*243.00</f>
        <v>0</v>
      </c>
      <c r="L231" s="5"/>
    </row>
    <row r="232" spans="1:12" customHeight="1" ht="105" outlineLevel="4">
      <c r="A232" s="1"/>
      <c r="B232" s="1">
        <v>836264</v>
      </c>
      <c r="C232" s="1" t="s">
        <v>795</v>
      </c>
      <c r="D232" s="1" t="s">
        <v>796</v>
      </c>
      <c r="E232" s="2" t="s">
        <v>797</v>
      </c>
      <c r="F232" s="2" t="s">
        <v>798</v>
      </c>
      <c r="G232" s="2" t="s">
        <v>335</v>
      </c>
      <c r="H232" s="2" t="s">
        <v>61</v>
      </c>
      <c r="I232" s="1">
        <v>0</v>
      </c>
      <c r="J232" s="3" t="s">
        <v>112</v>
      </c>
      <c r="K232" s="2" t="str">
        <f>J232*247.00</f>
        <v>0</v>
      </c>
      <c r="L232" s="5"/>
    </row>
    <row r="233" spans="1:12" customHeight="1" ht="105" outlineLevel="4">
      <c r="A233" s="1"/>
      <c r="B233" s="1">
        <v>836265</v>
      </c>
      <c r="C233" s="1" t="s">
        <v>799</v>
      </c>
      <c r="D233" s="1" t="s">
        <v>800</v>
      </c>
      <c r="E233" s="2" t="s">
        <v>801</v>
      </c>
      <c r="F233" s="2" t="s">
        <v>802</v>
      </c>
      <c r="G233" s="2">
        <v>0</v>
      </c>
      <c r="H233" s="2" t="s">
        <v>38</v>
      </c>
      <c r="I233" s="1">
        <v>0</v>
      </c>
      <c r="J233" s="3" t="s">
        <v>112</v>
      </c>
      <c r="K233" s="2" t="str">
        <f>J233*183.00</f>
        <v>0</v>
      </c>
      <c r="L233" s="5"/>
    </row>
    <row r="234" spans="1:12" customHeight="1" ht="105" outlineLevel="4">
      <c r="A234" s="1"/>
      <c r="B234" s="1">
        <v>836266</v>
      </c>
      <c r="C234" s="1" t="s">
        <v>803</v>
      </c>
      <c r="D234" s="1" t="s">
        <v>804</v>
      </c>
      <c r="E234" s="2" t="s">
        <v>805</v>
      </c>
      <c r="F234" s="2" t="s">
        <v>806</v>
      </c>
      <c r="G234" s="2">
        <v>0</v>
      </c>
      <c r="H234" s="2" t="s">
        <v>38</v>
      </c>
      <c r="I234" s="1">
        <v>0</v>
      </c>
      <c r="J234" s="3" t="s">
        <v>112</v>
      </c>
      <c r="K234" s="2" t="str">
        <f>J234*359.00</f>
        <v>0</v>
      </c>
      <c r="L234" s="5"/>
    </row>
    <row r="235" spans="1:12" customHeight="1" ht="105" outlineLevel="4">
      <c r="A235" s="1"/>
      <c r="B235" s="1">
        <v>836267</v>
      </c>
      <c r="C235" s="1" t="s">
        <v>807</v>
      </c>
      <c r="D235" s="1" t="s">
        <v>808</v>
      </c>
      <c r="E235" s="2" t="s">
        <v>809</v>
      </c>
      <c r="F235" s="2" t="s">
        <v>810</v>
      </c>
      <c r="G235" s="2">
        <v>0</v>
      </c>
      <c r="H235" s="2" t="s">
        <v>38</v>
      </c>
      <c r="I235" s="1">
        <v>0</v>
      </c>
      <c r="J235" s="3" t="s">
        <v>112</v>
      </c>
      <c r="K235" s="2" t="str">
        <f>J235*493.00</f>
        <v>0</v>
      </c>
      <c r="L235" s="5"/>
    </row>
    <row r="236" spans="1:12" customHeight="1" ht="105" outlineLevel="4">
      <c r="A236" s="1"/>
      <c r="B236" s="1">
        <v>836268</v>
      </c>
      <c r="C236" s="1" t="s">
        <v>811</v>
      </c>
      <c r="D236" s="1" t="s">
        <v>812</v>
      </c>
      <c r="E236" s="2" t="s">
        <v>813</v>
      </c>
      <c r="F236" s="2" t="s">
        <v>814</v>
      </c>
      <c r="G236" s="2">
        <v>0</v>
      </c>
      <c r="H236" s="2" t="s">
        <v>61</v>
      </c>
      <c r="I236" s="1">
        <v>0</v>
      </c>
      <c r="J236" s="3" t="s">
        <v>112</v>
      </c>
      <c r="K236" s="2" t="str">
        <f>J236*445.00</f>
        <v>0</v>
      </c>
      <c r="L236" s="5"/>
    </row>
    <row r="237" spans="1:12" customHeight="1" ht="105" outlineLevel="4">
      <c r="A237" s="1"/>
      <c r="B237" s="1">
        <v>836269</v>
      </c>
      <c r="C237" s="1" t="s">
        <v>815</v>
      </c>
      <c r="D237" s="1" t="s">
        <v>816</v>
      </c>
      <c r="E237" s="2" t="s">
        <v>817</v>
      </c>
      <c r="F237" s="2" t="s">
        <v>818</v>
      </c>
      <c r="G237" s="2" t="s">
        <v>348</v>
      </c>
      <c r="H237" s="2" t="s">
        <v>38</v>
      </c>
      <c r="I237" s="1">
        <v>0</v>
      </c>
      <c r="J237" s="3" t="s">
        <v>112</v>
      </c>
      <c r="K237" s="2" t="str">
        <f>J237*381.00</f>
        <v>0</v>
      </c>
      <c r="L237" s="5"/>
    </row>
    <row r="238" spans="1:12" customHeight="1" ht="105" outlineLevel="4">
      <c r="A238" s="1"/>
      <c r="B238" s="1">
        <v>836270</v>
      </c>
      <c r="C238" s="1" t="s">
        <v>819</v>
      </c>
      <c r="D238" s="1" t="s">
        <v>820</v>
      </c>
      <c r="E238" s="2" t="s">
        <v>821</v>
      </c>
      <c r="F238" s="2" t="s">
        <v>822</v>
      </c>
      <c r="G238" s="2">
        <v>2</v>
      </c>
      <c r="H238" s="2" t="s">
        <v>61</v>
      </c>
      <c r="I238" s="1">
        <v>0</v>
      </c>
      <c r="J238" s="3" t="s">
        <v>112</v>
      </c>
      <c r="K238" s="2" t="str">
        <f>J238*314.00</f>
        <v>0</v>
      </c>
      <c r="L238" s="5"/>
    </row>
    <row r="239" spans="1:12" customHeight="1" ht="105" outlineLevel="4">
      <c r="A239" s="1"/>
      <c r="B239" s="1">
        <v>836271</v>
      </c>
      <c r="C239" s="1" t="s">
        <v>823</v>
      </c>
      <c r="D239" s="1" t="s">
        <v>824</v>
      </c>
      <c r="E239" s="2" t="s">
        <v>825</v>
      </c>
      <c r="F239" s="2" t="s">
        <v>826</v>
      </c>
      <c r="G239" s="2">
        <v>3</v>
      </c>
      <c r="H239" s="2" t="s">
        <v>335</v>
      </c>
      <c r="I239" s="1">
        <v>0</v>
      </c>
      <c r="J239" s="3" t="s">
        <v>112</v>
      </c>
      <c r="K239" s="2" t="str">
        <f>J239*377.00</f>
        <v>0</v>
      </c>
      <c r="L239" s="5"/>
    </row>
    <row r="240" spans="1:12" customHeight="1" ht="105" outlineLevel="4">
      <c r="A240" s="1"/>
      <c r="B240" s="1">
        <v>836272</v>
      </c>
      <c r="C240" s="1" t="s">
        <v>827</v>
      </c>
      <c r="D240" s="1" t="s">
        <v>828</v>
      </c>
      <c r="E240" s="2" t="s">
        <v>829</v>
      </c>
      <c r="F240" s="2" t="s">
        <v>830</v>
      </c>
      <c r="G240" s="2">
        <v>0</v>
      </c>
      <c r="H240" s="2">
        <v>0</v>
      </c>
      <c r="I240" s="1">
        <v>0</v>
      </c>
      <c r="J240" s="3" t="s">
        <v>112</v>
      </c>
      <c r="K240" s="2" t="str">
        <f>J240*355.00</f>
        <v>0</v>
      </c>
      <c r="L240" s="5"/>
    </row>
    <row r="241" spans="1:12" customHeight="1" ht="105" outlineLevel="4">
      <c r="A241" s="1"/>
      <c r="B241" s="1">
        <v>836273</v>
      </c>
      <c r="C241" s="1" t="s">
        <v>831</v>
      </c>
      <c r="D241" s="1" t="s">
        <v>832</v>
      </c>
      <c r="E241" s="2" t="s">
        <v>833</v>
      </c>
      <c r="F241" s="2" t="s">
        <v>834</v>
      </c>
      <c r="G241" s="2">
        <v>0</v>
      </c>
      <c r="H241" s="2" t="s">
        <v>61</v>
      </c>
      <c r="I241" s="1">
        <v>0</v>
      </c>
      <c r="J241" s="3" t="s">
        <v>112</v>
      </c>
      <c r="K241" s="2" t="str">
        <f>J241*422.00</f>
        <v>0</v>
      </c>
      <c r="L241" s="5"/>
    </row>
    <row r="242" spans="1:12" customHeight="1" ht="105" outlineLevel="4">
      <c r="A242" s="1"/>
      <c r="B242" s="1">
        <v>868512</v>
      </c>
      <c r="C242" s="1" t="s">
        <v>835</v>
      </c>
      <c r="D242" s="1" t="s">
        <v>836</v>
      </c>
      <c r="E242" s="2" t="s">
        <v>837</v>
      </c>
      <c r="F242" s="2" t="s">
        <v>838</v>
      </c>
      <c r="G242" s="2">
        <v>0</v>
      </c>
      <c r="H242" s="2" t="s">
        <v>61</v>
      </c>
      <c r="I242" s="1">
        <v>0</v>
      </c>
      <c r="J242" s="3" t="s">
        <v>112</v>
      </c>
      <c r="K242" s="2" t="str">
        <f>J242*755.00</f>
        <v>0</v>
      </c>
      <c r="L242" s="5"/>
    </row>
    <row r="243" spans="1:12" customHeight="1" ht="105" outlineLevel="4">
      <c r="A243" s="1"/>
      <c r="B243" s="1">
        <v>868513</v>
      </c>
      <c r="C243" s="1" t="s">
        <v>839</v>
      </c>
      <c r="D243" s="1" t="s">
        <v>840</v>
      </c>
      <c r="E243" s="2" t="s">
        <v>841</v>
      </c>
      <c r="F243" s="2" t="s">
        <v>842</v>
      </c>
      <c r="G243" s="2">
        <v>0</v>
      </c>
      <c r="H243" s="2" t="s">
        <v>61</v>
      </c>
      <c r="I243" s="1">
        <v>0</v>
      </c>
      <c r="J243" s="3" t="s">
        <v>112</v>
      </c>
      <c r="K243" s="2" t="str">
        <f>J243*1713.00</f>
        <v>0</v>
      </c>
      <c r="L243" s="5"/>
    </row>
    <row r="244" spans="1:12" customHeight="1" ht="105" outlineLevel="4">
      <c r="A244" s="1"/>
      <c r="B244" s="1">
        <v>868514</v>
      </c>
      <c r="C244" s="1" t="s">
        <v>843</v>
      </c>
      <c r="D244" s="1" t="s">
        <v>844</v>
      </c>
      <c r="E244" s="2" t="s">
        <v>845</v>
      </c>
      <c r="F244" s="2" t="s">
        <v>846</v>
      </c>
      <c r="G244" s="2">
        <v>0</v>
      </c>
      <c r="H244" s="2" t="s">
        <v>38</v>
      </c>
      <c r="I244" s="1">
        <v>0</v>
      </c>
      <c r="J244" s="3" t="s">
        <v>112</v>
      </c>
      <c r="K244" s="2" t="str">
        <f>J244*860.00</f>
        <v>0</v>
      </c>
      <c r="L244" s="5"/>
    </row>
    <row r="245" spans="1:12" customHeight="1" ht="105" outlineLevel="4">
      <c r="A245" s="1"/>
      <c r="B245" s="1">
        <v>868515</v>
      </c>
      <c r="C245" s="1" t="s">
        <v>847</v>
      </c>
      <c r="D245" s="1" t="s">
        <v>848</v>
      </c>
      <c r="E245" s="2" t="s">
        <v>849</v>
      </c>
      <c r="F245" s="2" t="s">
        <v>850</v>
      </c>
      <c r="G245" s="2">
        <v>8</v>
      </c>
      <c r="H245" s="2" t="s">
        <v>61</v>
      </c>
      <c r="I245" s="1">
        <v>0</v>
      </c>
      <c r="J245" s="3" t="s">
        <v>112</v>
      </c>
      <c r="K245" s="2" t="str">
        <f>J245*811.00</f>
        <v>0</v>
      </c>
      <c r="L245" s="5"/>
    </row>
    <row r="246" spans="1:12" customHeight="1" ht="105" outlineLevel="4">
      <c r="A246" s="1"/>
      <c r="B246" s="1">
        <v>868516</v>
      </c>
      <c r="C246" s="1" t="s">
        <v>851</v>
      </c>
      <c r="D246" s="1" t="s">
        <v>852</v>
      </c>
      <c r="E246" s="2" t="s">
        <v>853</v>
      </c>
      <c r="F246" s="2" t="s">
        <v>854</v>
      </c>
      <c r="G246" s="2">
        <v>0</v>
      </c>
      <c r="H246" s="2" t="s">
        <v>61</v>
      </c>
      <c r="I246" s="1">
        <v>0</v>
      </c>
      <c r="J246" s="3" t="s">
        <v>112</v>
      </c>
      <c r="K246" s="2" t="str">
        <f>J246*881.00</f>
        <v>0</v>
      </c>
      <c r="L246" s="5"/>
    </row>
    <row r="247" spans="1:12" customHeight="1" ht="105" outlineLevel="4">
      <c r="A247" s="1"/>
      <c r="B247" s="1">
        <v>868517</v>
      </c>
      <c r="C247" s="1" t="s">
        <v>855</v>
      </c>
      <c r="D247" s="1" t="s">
        <v>856</v>
      </c>
      <c r="E247" s="2" t="s">
        <v>857</v>
      </c>
      <c r="F247" s="2" t="s">
        <v>858</v>
      </c>
      <c r="G247" s="2">
        <v>0</v>
      </c>
      <c r="H247" s="2">
        <v>0</v>
      </c>
      <c r="I247" s="1">
        <v>0</v>
      </c>
      <c r="J247" s="3" t="s">
        <v>112</v>
      </c>
      <c r="K247" s="2" t="str">
        <f>J247*943.00</f>
        <v>0</v>
      </c>
      <c r="L247" s="5"/>
    </row>
    <row r="248" spans="1:12" customHeight="1" ht="105" outlineLevel="4">
      <c r="A248" s="1"/>
      <c r="B248" s="1">
        <v>868518</v>
      </c>
      <c r="C248" s="1" t="s">
        <v>859</v>
      </c>
      <c r="D248" s="1" t="s">
        <v>860</v>
      </c>
      <c r="E248" s="2" t="s">
        <v>861</v>
      </c>
      <c r="F248" s="2" t="s">
        <v>862</v>
      </c>
      <c r="G248" s="2">
        <v>0</v>
      </c>
      <c r="H248" s="2" t="s">
        <v>61</v>
      </c>
      <c r="I248" s="1">
        <v>0</v>
      </c>
      <c r="J248" s="3" t="s">
        <v>112</v>
      </c>
      <c r="K248" s="2" t="str">
        <f>J248*1066.00</f>
        <v>0</v>
      </c>
      <c r="L248" s="5"/>
    </row>
    <row r="249" spans="1:12" customHeight="1" ht="105" outlineLevel="4">
      <c r="A249" s="1"/>
      <c r="B249" s="1">
        <v>868519</v>
      </c>
      <c r="C249" s="1" t="s">
        <v>863</v>
      </c>
      <c r="D249" s="1" t="s">
        <v>864</v>
      </c>
      <c r="E249" s="2" t="s">
        <v>865</v>
      </c>
      <c r="F249" s="2" t="s">
        <v>866</v>
      </c>
      <c r="G249" s="2">
        <v>0</v>
      </c>
      <c r="H249" s="2" t="s">
        <v>61</v>
      </c>
      <c r="I249" s="1">
        <v>0</v>
      </c>
      <c r="J249" s="3" t="s">
        <v>112</v>
      </c>
      <c r="K249" s="2" t="str">
        <f>J249*975.00</f>
        <v>0</v>
      </c>
      <c r="L249" s="5"/>
    </row>
    <row r="250" spans="1:12" customHeight="1" ht="105" outlineLevel="4">
      <c r="A250" s="1"/>
      <c r="B250" s="1">
        <v>868520</v>
      </c>
      <c r="C250" s="1" t="s">
        <v>867</v>
      </c>
      <c r="D250" s="1" t="s">
        <v>868</v>
      </c>
      <c r="E250" s="2" t="s">
        <v>869</v>
      </c>
      <c r="F250" s="2" t="s">
        <v>870</v>
      </c>
      <c r="G250" s="2">
        <v>0</v>
      </c>
      <c r="H250" s="2" t="s">
        <v>61</v>
      </c>
      <c r="I250" s="1">
        <v>0</v>
      </c>
      <c r="J250" s="3" t="s">
        <v>112</v>
      </c>
      <c r="K250" s="2" t="str">
        <f>J250*1119.00</f>
        <v>0</v>
      </c>
      <c r="L250" s="5"/>
    </row>
    <row r="251" spans="1:12" customHeight="1" ht="105" outlineLevel="4">
      <c r="A251" s="1"/>
      <c r="B251" s="1">
        <v>868521</v>
      </c>
      <c r="C251" s="1" t="s">
        <v>871</v>
      </c>
      <c r="D251" s="1" t="s">
        <v>872</v>
      </c>
      <c r="E251" s="2" t="s">
        <v>873</v>
      </c>
      <c r="F251" s="2" t="s">
        <v>100</v>
      </c>
      <c r="G251" s="2">
        <v>-1</v>
      </c>
      <c r="H251" s="2" t="s">
        <v>38</v>
      </c>
      <c r="I251" s="1">
        <v>0</v>
      </c>
      <c r="J251" s="3" t="s">
        <v>112</v>
      </c>
      <c r="K251" s="2" t="str">
        <f>J251*107.00</f>
        <v>0</v>
      </c>
      <c r="L251" s="5"/>
    </row>
    <row r="252" spans="1:12" customHeight="1" ht="105" outlineLevel="4">
      <c r="A252" s="1"/>
      <c r="B252" s="1">
        <v>868522</v>
      </c>
      <c r="C252" s="1" t="s">
        <v>874</v>
      </c>
      <c r="D252" s="1" t="s">
        <v>875</v>
      </c>
      <c r="E252" s="2" t="s">
        <v>876</v>
      </c>
      <c r="F252" s="2" t="s">
        <v>877</v>
      </c>
      <c r="G252" s="2" t="s">
        <v>17</v>
      </c>
      <c r="H252" s="2" t="s">
        <v>18</v>
      </c>
      <c r="I252" s="1">
        <v>0</v>
      </c>
      <c r="J252" s="3" t="s">
        <v>112</v>
      </c>
      <c r="K252" s="2" t="str">
        <f>J252*125.00</f>
        <v>0</v>
      </c>
      <c r="L252" s="5"/>
    </row>
    <row r="253" spans="1:12" customHeight="1" ht="105" outlineLevel="4">
      <c r="A253" s="1"/>
      <c r="B253" s="1">
        <v>868880</v>
      </c>
      <c r="C253" s="1" t="s">
        <v>878</v>
      </c>
      <c r="D253" s="1" t="s">
        <v>879</v>
      </c>
      <c r="E253" s="2" t="s">
        <v>880</v>
      </c>
      <c r="F253" s="2" t="s">
        <v>881</v>
      </c>
      <c r="G253" s="2">
        <v>0</v>
      </c>
      <c r="H253" s="2" t="s">
        <v>61</v>
      </c>
      <c r="I253" s="1">
        <v>0</v>
      </c>
      <c r="J253" s="3" t="s">
        <v>112</v>
      </c>
      <c r="K253" s="2" t="str">
        <f>J253*91.00</f>
        <v>0</v>
      </c>
      <c r="L253" s="5"/>
    </row>
    <row r="254" spans="1:12" customHeight="1" ht="105" outlineLevel="4">
      <c r="A254" s="1"/>
      <c r="B254" s="1">
        <v>869348</v>
      </c>
      <c r="C254" s="1" t="s">
        <v>882</v>
      </c>
      <c r="D254" s="1" t="s">
        <v>883</v>
      </c>
      <c r="E254" s="2" t="s">
        <v>884</v>
      </c>
      <c r="F254" s="2" t="s">
        <v>885</v>
      </c>
      <c r="G254" s="2" t="s">
        <v>17</v>
      </c>
      <c r="H254" s="2" t="s">
        <v>18</v>
      </c>
      <c r="I254" s="1">
        <v>0</v>
      </c>
      <c r="J254" s="3" t="s">
        <v>112</v>
      </c>
      <c r="K254" s="2" t="str">
        <f>J254*345.00</f>
        <v>0</v>
      </c>
      <c r="L254" s="5"/>
    </row>
    <row r="255" spans="1:12" customHeight="1" ht="105" outlineLevel="4">
      <c r="A255" s="1"/>
      <c r="B255" s="1">
        <v>869349</v>
      </c>
      <c r="C255" s="1" t="s">
        <v>886</v>
      </c>
      <c r="D255" s="1" t="s">
        <v>887</v>
      </c>
      <c r="E255" s="2" t="s">
        <v>888</v>
      </c>
      <c r="F255" s="2" t="s">
        <v>889</v>
      </c>
      <c r="G255" s="2" t="s">
        <v>348</v>
      </c>
      <c r="H255" s="2" t="s">
        <v>17</v>
      </c>
      <c r="I255" s="1">
        <v>0</v>
      </c>
      <c r="J255" s="3" t="s">
        <v>112</v>
      </c>
      <c r="K255" s="2" t="str">
        <f>J255*471.00</f>
        <v>0</v>
      </c>
      <c r="L255" s="5"/>
    </row>
    <row r="256" spans="1:12" customHeight="1" ht="105" outlineLevel="4">
      <c r="A256" s="1"/>
      <c r="B256" s="1">
        <v>869350</v>
      </c>
      <c r="C256" s="1" t="s">
        <v>890</v>
      </c>
      <c r="D256" s="1" t="s">
        <v>891</v>
      </c>
      <c r="E256" s="2" t="s">
        <v>892</v>
      </c>
      <c r="F256" s="2" t="s">
        <v>893</v>
      </c>
      <c r="G256" s="2">
        <v>0</v>
      </c>
      <c r="H256" s="2">
        <v>0</v>
      </c>
      <c r="I256" s="1">
        <v>0</v>
      </c>
      <c r="J256" s="3" t="s">
        <v>112</v>
      </c>
      <c r="K256" s="2" t="str">
        <f>J256*604.00</f>
        <v>0</v>
      </c>
      <c r="L256" s="5"/>
    </row>
    <row r="257" spans="1:12" customHeight="1" ht="105" outlineLevel="4">
      <c r="A257" s="1"/>
      <c r="B257" s="1">
        <v>869351</v>
      </c>
      <c r="C257" s="1" t="s">
        <v>894</v>
      </c>
      <c r="D257" s="1" t="s">
        <v>895</v>
      </c>
      <c r="E257" s="2" t="s">
        <v>896</v>
      </c>
      <c r="F257" s="2" t="s">
        <v>897</v>
      </c>
      <c r="G257" s="2">
        <v>0</v>
      </c>
      <c r="H257" s="2" t="s">
        <v>61</v>
      </c>
      <c r="I257" s="1">
        <v>0</v>
      </c>
      <c r="J257" s="3" t="s">
        <v>112</v>
      </c>
      <c r="K257" s="2" t="str">
        <f>J257*548.00</f>
        <v>0</v>
      </c>
      <c r="L257" s="5"/>
    </row>
    <row r="258" spans="1:12" customHeight="1" ht="105" outlineLevel="4">
      <c r="A258" s="1"/>
      <c r="B258" s="1">
        <v>869352</v>
      </c>
      <c r="C258" s="1" t="s">
        <v>898</v>
      </c>
      <c r="D258" s="1" t="s">
        <v>899</v>
      </c>
      <c r="E258" s="2" t="s">
        <v>900</v>
      </c>
      <c r="F258" s="2" t="s">
        <v>901</v>
      </c>
      <c r="G258" s="2">
        <v>7</v>
      </c>
      <c r="H258" s="2">
        <v>0</v>
      </c>
      <c r="I258" s="1">
        <v>0</v>
      </c>
      <c r="J258" s="3" t="s">
        <v>112</v>
      </c>
      <c r="K258" s="2" t="str">
        <f>J258*653.00</f>
        <v>0</v>
      </c>
      <c r="L258" s="5"/>
    </row>
    <row r="259" spans="1:12" customHeight="1" ht="105" outlineLevel="4">
      <c r="A259" s="1"/>
      <c r="B259" s="1">
        <v>869353</v>
      </c>
      <c r="C259" s="1" t="s">
        <v>902</v>
      </c>
      <c r="D259" s="1" t="s">
        <v>903</v>
      </c>
      <c r="E259" s="2" t="s">
        <v>904</v>
      </c>
      <c r="F259" s="2" t="s">
        <v>905</v>
      </c>
      <c r="G259" s="2">
        <v>0</v>
      </c>
      <c r="H259" s="2">
        <v>0</v>
      </c>
      <c r="I259" s="1">
        <v>0</v>
      </c>
      <c r="J259" s="3" t="s">
        <v>112</v>
      </c>
      <c r="K259" s="2" t="str">
        <f>J259*624.00</f>
        <v>0</v>
      </c>
      <c r="L259" s="5"/>
    </row>
    <row r="260" spans="1:12" customHeight="1" ht="105" outlineLevel="4">
      <c r="A260" s="1"/>
      <c r="B260" s="1">
        <v>869354</v>
      </c>
      <c r="C260" s="1" t="s">
        <v>906</v>
      </c>
      <c r="D260" s="1" t="s">
        <v>907</v>
      </c>
      <c r="E260" s="2" t="s">
        <v>908</v>
      </c>
      <c r="F260" s="2" t="s">
        <v>889</v>
      </c>
      <c r="G260" s="2">
        <v>0</v>
      </c>
      <c r="H260" s="2">
        <v>0</v>
      </c>
      <c r="I260" s="1">
        <v>0</v>
      </c>
      <c r="J260" s="3" t="s">
        <v>112</v>
      </c>
      <c r="K260" s="2" t="str">
        <f>J260*471.00</f>
        <v>0</v>
      </c>
      <c r="L260" s="5"/>
    </row>
    <row r="261" spans="1:12" customHeight="1" ht="105" outlineLevel="4">
      <c r="A261" s="1"/>
      <c r="B261" s="1">
        <v>869355</v>
      </c>
      <c r="C261" s="1" t="s">
        <v>909</v>
      </c>
      <c r="D261" s="1" t="s">
        <v>910</v>
      </c>
      <c r="E261" s="2" t="s">
        <v>911</v>
      </c>
      <c r="F261" s="2" t="s">
        <v>912</v>
      </c>
      <c r="G261" s="2">
        <v>2</v>
      </c>
      <c r="H261" s="2">
        <v>0</v>
      </c>
      <c r="I261" s="1">
        <v>0</v>
      </c>
      <c r="J261" s="3" t="s">
        <v>112</v>
      </c>
      <c r="K261" s="2" t="str">
        <f>J261*614.00</f>
        <v>0</v>
      </c>
      <c r="L261" s="5"/>
    </row>
    <row r="262" spans="1:12" customHeight="1" ht="105" outlineLevel="4">
      <c r="A262" s="1"/>
      <c r="B262" s="1">
        <v>869356</v>
      </c>
      <c r="C262" s="1" t="s">
        <v>913</v>
      </c>
      <c r="D262" s="1" t="s">
        <v>914</v>
      </c>
      <c r="E262" s="2" t="s">
        <v>915</v>
      </c>
      <c r="F262" s="2" t="s">
        <v>916</v>
      </c>
      <c r="G262" s="2">
        <v>9</v>
      </c>
      <c r="H262" s="2" t="s">
        <v>335</v>
      </c>
      <c r="I262" s="1">
        <v>0</v>
      </c>
      <c r="J262" s="3" t="s">
        <v>112</v>
      </c>
      <c r="K262" s="2" t="str">
        <f>J262*1394.00</f>
        <v>0</v>
      </c>
      <c r="L262" s="5"/>
    </row>
    <row r="263" spans="1:12" customHeight="1" ht="105" outlineLevel="4">
      <c r="A263" s="1"/>
      <c r="B263" s="1">
        <v>869357</v>
      </c>
      <c r="C263" s="1" t="s">
        <v>917</v>
      </c>
      <c r="D263" s="1" t="s">
        <v>918</v>
      </c>
      <c r="E263" s="2" t="s">
        <v>919</v>
      </c>
      <c r="F263" s="2" t="s">
        <v>920</v>
      </c>
      <c r="G263" s="2">
        <v>1</v>
      </c>
      <c r="H263" s="2">
        <v>0</v>
      </c>
      <c r="I263" s="1">
        <v>0</v>
      </c>
      <c r="J263" s="3" t="s">
        <v>112</v>
      </c>
      <c r="K263" s="2" t="str">
        <f>J263*1085.00</f>
        <v>0</v>
      </c>
      <c r="L263" s="5"/>
    </row>
    <row r="264" spans="1:12" customHeight="1" ht="105" outlineLevel="4">
      <c r="A264" s="1"/>
      <c r="B264" s="1">
        <v>869358</v>
      </c>
      <c r="C264" s="1" t="s">
        <v>921</v>
      </c>
      <c r="D264" s="1" t="s">
        <v>922</v>
      </c>
      <c r="E264" s="2" t="s">
        <v>923</v>
      </c>
      <c r="F264" s="2" t="s">
        <v>924</v>
      </c>
      <c r="G264" s="2">
        <v>5</v>
      </c>
      <c r="H264" s="2">
        <v>10</v>
      </c>
      <c r="I264" s="1">
        <v>0</v>
      </c>
      <c r="J264" s="3" t="s">
        <v>112</v>
      </c>
      <c r="K264" s="2" t="str">
        <f>J264*1044.00</f>
        <v>0</v>
      </c>
      <c r="L264" s="5"/>
    </row>
    <row r="265" spans="1:12" customHeight="1" ht="105" outlineLevel="4">
      <c r="A265" s="1"/>
      <c r="B265" s="1">
        <v>869359</v>
      </c>
      <c r="C265" s="1" t="s">
        <v>925</v>
      </c>
      <c r="D265" s="1" t="s">
        <v>926</v>
      </c>
      <c r="E265" s="2" t="s">
        <v>927</v>
      </c>
      <c r="F265" s="2" t="s">
        <v>928</v>
      </c>
      <c r="G265" s="2">
        <v>10</v>
      </c>
      <c r="H265" s="2" t="s">
        <v>61</v>
      </c>
      <c r="I265" s="1">
        <v>0</v>
      </c>
      <c r="J265" s="3" t="s">
        <v>112</v>
      </c>
      <c r="K265" s="2" t="str">
        <f>J265*1088.00</f>
        <v>0</v>
      </c>
      <c r="L265" s="5"/>
    </row>
    <row r="266" spans="1:12" customHeight="1" ht="105" outlineLevel="4">
      <c r="A266" s="1"/>
      <c r="B266" s="1">
        <v>869360</v>
      </c>
      <c r="C266" s="1" t="s">
        <v>929</v>
      </c>
      <c r="D266" s="1" t="s">
        <v>930</v>
      </c>
      <c r="E266" s="2" t="s">
        <v>931</v>
      </c>
      <c r="F266" s="2" t="s">
        <v>932</v>
      </c>
      <c r="G266" s="2">
        <v>5</v>
      </c>
      <c r="H266" s="2" t="s">
        <v>61</v>
      </c>
      <c r="I266" s="1">
        <v>0</v>
      </c>
      <c r="J266" s="3" t="s">
        <v>112</v>
      </c>
      <c r="K266" s="2" t="str">
        <f>J266*1466.00</f>
        <v>0</v>
      </c>
      <c r="L266" s="5"/>
    </row>
    <row r="267" spans="1:12" customHeight="1" ht="105" outlineLevel="4">
      <c r="A267" s="1"/>
      <c r="B267" s="1">
        <v>869361</v>
      </c>
      <c r="C267" s="1" t="s">
        <v>933</v>
      </c>
      <c r="D267" s="1" t="s">
        <v>934</v>
      </c>
      <c r="E267" s="2" t="s">
        <v>935</v>
      </c>
      <c r="F267" s="2" t="s">
        <v>928</v>
      </c>
      <c r="G267" s="2">
        <v>5</v>
      </c>
      <c r="H267" s="2">
        <v>0</v>
      </c>
      <c r="I267" s="1">
        <v>0</v>
      </c>
      <c r="J267" s="3" t="s">
        <v>112</v>
      </c>
      <c r="K267" s="2" t="str">
        <f>J267*1088.00</f>
        <v>0</v>
      </c>
      <c r="L267" s="5"/>
    </row>
    <row r="268" spans="1:12" customHeight="1" ht="105" outlineLevel="4">
      <c r="A268" s="1"/>
      <c r="B268" s="1">
        <v>869362</v>
      </c>
      <c r="C268" s="1" t="s">
        <v>936</v>
      </c>
      <c r="D268" s="1" t="s">
        <v>937</v>
      </c>
      <c r="E268" s="2" t="s">
        <v>938</v>
      </c>
      <c r="F268" s="2" t="s">
        <v>939</v>
      </c>
      <c r="G268" s="2">
        <v>2</v>
      </c>
      <c r="H268" s="2" t="s">
        <v>61</v>
      </c>
      <c r="I268" s="1">
        <v>0</v>
      </c>
      <c r="J268" s="3" t="s">
        <v>112</v>
      </c>
      <c r="K268" s="2" t="str">
        <f>J268*936.00</f>
        <v>0</v>
      </c>
      <c r="L268" s="5"/>
    </row>
    <row r="269" spans="1:12" customHeight="1" ht="105" outlineLevel="4">
      <c r="A269" s="1"/>
      <c r="B269" s="1">
        <v>869363</v>
      </c>
      <c r="C269" s="1" t="s">
        <v>940</v>
      </c>
      <c r="D269" s="1" t="s">
        <v>941</v>
      </c>
      <c r="E269" s="2" t="s">
        <v>942</v>
      </c>
      <c r="F269" s="2" t="s">
        <v>943</v>
      </c>
      <c r="G269" s="2" t="s">
        <v>348</v>
      </c>
      <c r="H269" s="2">
        <v>9</v>
      </c>
      <c r="I269" s="1">
        <v>0</v>
      </c>
      <c r="J269" s="3" t="s">
        <v>112</v>
      </c>
      <c r="K269" s="2" t="str">
        <f>J269*842.00</f>
        <v>0</v>
      </c>
      <c r="L269" s="5"/>
    </row>
    <row r="270" spans="1:12" customHeight="1" ht="105" outlineLevel="4">
      <c r="A270" s="1"/>
      <c r="B270" s="1">
        <v>877706</v>
      </c>
      <c r="C270" s="1" t="s">
        <v>944</v>
      </c>
      <c r="D270" s="1" t="s">
        <v>945</v>
      </c>
      <c r="E270" s="2" t="s">
        <v>946</v>
      </c>
      <c r="F270" s="2" t="s">
        <v>947</v>
      </c>
      <c r="G270" s="2">
        <v>0</v>
      </c>
      <c r="H270" s="2" t="s">
        <v>17</v>
      </c>
      <c r="I270" s="1">
        <v>0</v>
      </c>
      <c r="J270" s="3" t="s">
        <v>112</v>
      </c>
      <c r="K270" s="2" t="str">
        <f>J270*2193.00</f>
        <v>0</v>
      </c>
      <c r="L270" s="5"/>
    </row>
    <row r="271" spans="1:12" customHeight="1" ht="105" outlineLevel="4">
      <c r="A271" s="1"/>
      <c r="B271" s="1">
        <v>877707</v>
      </c>
      <c r="C271" s="1" t="s">
        <v>948</v>
      </c>
      <c r="D271" s="1" t="s">
        <v>949</v>
      </c>
      <c r="E271" s="2" t="s">
        <v>950</v>
      </c>
      <c r="F271" s="2" t="s">
        <v>951</v>
      </c>
      <c r="G271" s="2">
        <v>0</v>
      </c>
      <c r="H271" s="2" t="s">
        <v>61</v>
      </c>
      <c r="I271" s="1">
        <v>0</v>
      </c>
      <c r="J271" s="3" t="s">
        <v>112</v>
      </c>
      <c r="K271" s="2" t="str">
        <f>J271*2432.00</f>
        <v>0</v>
      </c>
      <c r="L271" s="5"/>
    </row>
    <row r="272" spans="1:12" customHeight="1" ht="105" outlineLevel="4">
      <c r="A272" s="1"/>
      <c r="B272" s="1">
        <v>885506</v>
      </c>
      <c r="C272" s="1" t="s">
        <v>952</v>
      </c>
      <c r="D272" s="1" t="s">
        <v>953</v>
      </c>
      <c r="E272" s="2" t="s">
        <v>954</v>
      </c>
      <c r="F272" s="2" t="s">
        <v>955</v>
      </c>
      <c r="G272" s="2" t="s">
        <v>348</v>
      </c>
      <c r="H272" s="2">
        <v>0</v>
      </c>
      <c r="I272" s="1">
        <v>0</v>
      </c>
      <c r="J272" s="3" t="s">
        <v>112</v>
      </c>
      <c r="K272" s="2" t="str">
        <f>J272*277.00</f>
        <v>0</v>
      </c>
      <c r="L272" s="5"/>
    </row>
    <row r="273" spans="1:12" customHeight="1" ht="105" outlineLevel="4">
      <c r="A273" s="1"/>
      <c r="B273" s="1">
        <v>885507</v>
      </c>
      <c r="C273" s="1" t="s">
        <v>956</v>
      </c>
      <c r="D273" s="1" t="s">
        <v>957</v>
      </c>
      <c r="E273" s="2" t="s">
        <v>958</v>
      </c>
      <c r="F273" s="2" t="s">
        <v>959</v>
      </c>
      <c r="G273" s="2">
        <v>10</v>
      </c>
      <c r="H273" s="2" t="s">
        <v>61</v>
      </c>
      <c r="I273" s="1">
        <v>0</v>
      </c>
      <c r="J273" s="3" t="s">
        <v>112</v>
      </c>
      <c r="K273" s="2" t="str">
        <f>J273*513.00</f>
        <v>0</v>
      </c>
      <c r="L273" s="5"/>
    </row>
    <row r="274" spans="1:12" customHeight="1" ht="105" outlineLevel="4">
      <c r="A274" s="1"/>
      <c r="B274" s="1">
        <v>885508</v>
      </c>
      <c r="C274" s="1" t="s">
        <v>960</v>
      </c>
      <c r="D274" s="1" t="s">
        <v>961</v>
      </c>
      <c r="E274" s="2" t="s">
        <v>962</v>
      </c>
      <c r="F274" s="2" t="s">
        <v>963</v>
      </c>
      <c r="G274" s="2">
        <v>10</v>
      </c>
      <c r="H274" s="2" t="s">
        <v>61</v>
      </c>
      <c r="I274" s="1">
        <v>0</v>
      </c>
      <c r="J274" s="3" t="s">
        <v>112</v>
      </c>
      <c r="K274" s="2" t="str">
        <f>J274*837.00</f>
        <v>0</v>
      </c>
      <c r="L274" s="5"/>
    </row>
    <row r="275" spans="1:12" customHeight="1" ht="105" outlineLevel="4">
      <c r="A275" s="1"/>
      <c r="B275" s="1">
        <v>885509</v>
      </c>
      <c r="C275" s="1" t="s">
        <v>964</v>
      </c>
      <c r="D275" s="1" t="s">
        <v>965</v>
      </c>
      <c r="E275" s="2" t="s">
        <v>966</v>
      </c>
      <c r="F275" s="2" t="s">
        <v>967</v>
      </c>
      <c r="G275" s="2">
        <v>10</v>
      </c>
      <c r="H275" s="2" t="s">
        <v>61</v>
      </c>
      <c r="I275" s="1">
        <v>0</v>
      </c>
      <c r="J275" s="3" t="s">
        <v>112</v>
      </c>
      <c r="K275" s="2" t="str">
        <f>J275*873.00</f>
        <v>0</v>
      </c>
      <c r="L275" s="5"/>
    </row>
    <row r="276" spans="1:12" outlineLevel="4">
      <c r="A276" s="1"/>
      <c r="B276" s="1">
        <v>956765</v>
      </c>
      <c r="C276" s="1" t="s">
        <v>968</v>
      </c>
      <c r="D276" s="1" t="s">
        <v>969</v>
      </c>
      <c r="E276" s="2" t="s">
        <v>970</v>
      </c>
      <c r="F276" s="2" t="s">
        <v>971</v>
      </c>
      <c r="G276" s="2">
        <v>0</v>
      </c>
      <c r="H276" s="2" t="s">
        <v>61</v>
      </c>
      <c r="I276" s="1">
        <v>0</v>
      </c>
      <c r="J276" s="3" t="s">
        <v>112</v>
      </c>
      <c r="K276" s="2" t="str">
        <f>J276*802.00</f>
        <v>0</v>
      </c>
      <c r="L276" s="5"/>
    </row>
    <row r="277" spans="1:12" customHeight="1" ht="105" outlineLevel="4">
      <c r="A277" s="1"/>
      <c r="B277" s="1">
        <v>837061</v>
      </c>
      <c r="C277" s="1" t="s">
        <v>972</v>
      </c>
      <c r="D277" s="1" t="s">
        <v>973</v>
      </c>
      <c r="E277" s="2" t="s">
        <v>974</v>
      </c>
      <c r="F277" s="2" t="s">
        <v>975</v>
      </c>
      <c r="G277" s="2">
        <v>3</v>
      </c>
      <c r="H277" s="2" t="s">
        <v>52</v>
      </c>
      <c r="I277" s="1">
        <v>0</v>
      </c>
      <c r="J277" s="3" t="s">
        <v>112</v>
      </c>
      <c r="K277" s="2" t="str">
        <f>J277*115.00</f>
        <v>0</v>
      </c>
      <c r="L277" s="5"/>
    </row>
    <row r="278" spans="1:12" customHeight="1" ht="105" outlineLevel="4">
      <c r="A278" s="1"/>
      <c r="B278" s="1">
        <v>837062</v>
      </c>
      <c r="C278" s="1" t="s">
        <v>976</v>
      </c>
      <c r="D278" s="1" t="s">
        <v>977</v>
      </c>
      <c r="E278" s="2" t="s">
        <v>978</v>
      </c>
      <c r="F278" s="2" t="s">
        <v>979</v>
      </c>
      <c r="G278" s="2">
        <v>0</v>
      </c>
      <c r="H278" s="2" t="s">
        <v>18</v>
      </c>
      <c r="I278" s="1">
        <v>0</v>
      </c>
      <c r="J278" s="3" t="s">
        <v>112</v>
      </c>
      <c r="K278" s="2" t="str">
        <f>J278*169.00</f>
        <v>0</v>
      </c>
      <c r="L278" s="5"/>
    </row>
    <row r="279" spans="1:12" customHeight="1" ht="105" outlineLevel="4">
      <c r="A279" s="1"/>
      <c r="B279" s="1">
        <v>837063</v>
      </c>
      <c r="C279" s="1" t="s">
        <v>980</v>
      </c>
      <c r="D279" s="1" t="s">
        <v>981</v>
      </c>
      <c r="E279" s="2" t="s">
        <v>982</v>
      </c>
      <c r="F279" s="2" t="s">
        <v>983</v>
      </c>
      <c r="G279" s="2">
        <v>5</v>
      </c>
      <c r="H279" s="2">
        <v>0</v>
      </c>
      <c r="I279" s="1">
        <v>0</v>
      </c>
      <c r="J279" s="3" t="s">
        <v>112</v>
      </c>
      <c r="K279" s="2" t="str">
        <f>J279*309.00</f>
        <v>0</v>
      </c>
      <c r="L279" s="5"/>
    </row>
    <row r="280" spans="1:12" customHeight="1" ht="105" outlineLevel="4">
      <c r="A280" s="1"/>
      <c r="B280" s="1">
        <v>837064</v>
      </c>
      <c r="C280" s="1" t="s">
        <v>984</v>
      </c>
      <c r="D280" s="1" t="s">
        <v>985</v>
      </c>
      <c r="E280" s="2" t="s">
        <v>986</v>
      </c>
      <c r="F280" s="2" t="s">
        <v>987</v>
      </c>
      <c r="G280" s="2">
        <v>6</v>
      </c>
      <c r="H280" s="2" t="s">
        <v>61</v>
      </c>
      <c r="I280" s="1">
        <v>0</v>
      </c>
      <c r="J280" s="3" t="s">
        <v>112</v>
      </c>
      <c r="K280" s="2" t="str">
        <f>J280*296.00</f>
        <v>0</v>
      </c>
      <c r="L280" s="5"/>
    </row>
    <row r="281" spans="1:12" customHeight="1" ht="105" outlineLevel="4">
      <c r="A281" s="1"/>
      <c r="B281" s="1">
        <v>837065</v>
      </c>
      <c r="C281" s="1" t="s">
        <v>988</v>
      </c>
      <c r="D281" s="1" t="s">
        <v>989</v>
      </c>
      <c r="E281" s="2" t="s">
        <v>990</v>
      </c>
      <c r="F281" s="2" t="s">
        <v>991</v>
      </c>
      <c r="G281" s="2">
        <v>9</v>
      </c>
      <c r="H281" s="2" t="s">
        <v>61</v>
      </c>
      <c r="I281" s="1">
        <v>0</v>
      </c>
      <c r="J281" s="3" t="s">
        <v>112</v>
      </c>
      <c r="K281" s="2" t="str">
        <f>J281*453.00</f>
        <v>0</v>
      </c>
      <c r="L281" s="5"/>
    </row>
    <row r="282" spans="1:12" customHeight="1" ht="105" outlineLevel="4">
      <c r="A282" s="1"/>
      <c r="B282" s="1">
        <v>837066</v>
      </c>
      <c r="C282" s="1" t="s">
        <v>992</v>
      </c>
      <c r="D282" s="1" t="s">
        <v>993</v>
      </c>
      <c r="E282" s="2" t="s">
        <v>994</v>
      </c>
      <c r="F282" s="2" t="s">
        <v>995</v>
      </c>
      <c r="G282" s="2">
        <v>0</v>
      </c>
      <c r="H282" s="2" t="s">
        <v>61</v>
      </c>
      <c r="I282" s="1">
        <v>0</v>
      </c>
      <c r="J282" s="3" t="s">
        <v>112</v>
      </c>
      <c r="K282" s="2" t="str">
        <f>J282*529.00</f>
        <v>0</v>
      </c>
      <c r="L282" s="5"/>
    </row>
    <row r="283" spans="1:12" customHeight="1" ht="105" outlineLevel="4">
      <c r="A283" s="1"/>
      <c r="B283" s="1">
        <v>837067</v>
      </c>
      <c r="C283" s="1" t="s">
        <v>996</v>
      </c>
      <c r="D283" s="1" t="s">
        <v>997</v>
      </c>
      <c r="E283" s="2" t="s">
        <v>998</v>
      </c>
      <c r="F283" s="2" t="s">
        <v>999</v>
      </c>
      <c r="G283" s="2">
        <v>0</v>
      </c>
      <c r="H283" s="2" t="s">
        <v>61</v>
      </c>
      <c r="I283" s="1">
        <v>0</v>
      </c>
      <c r="J283" s="3" t="s">
        <v>112</v>
      </c>
      <c r="K283" s="2" t="str">
        <f>J283*602.00</f>
        <v>0</v>
      </c>
      <c r="L283" s="5"/>
    </row>
    <row r="284" spans="1:12" customHeight="1" ht="105" outlineLevel="4">
      <c r="A284" s="1"/>
      <c r="B284" s="1">
        <v>837068</v>
      </c>
      <c r="C284" s="1" t="s">
        <v>1000</v>
      </c>
      <c r="D284" s="1" t="s">
        <v>1001</v>
      </c>
      <c r="E284" s="2" t="s">
        <v>1002</v>
      </c>
      <c r="F284" s="2" t="s">
        <v>1003</v>
      </c>
      <c r="G284" s="2">
        <v>8</v>
      </c>
      <c r="H284" s="2" t="s">
        <v>61</v>
      </c>
      <c r="I284" s="1">
        <v>0</v>
      </c>
      <c r="J284" s="3" t="s">
        <v>112</v>
      </c>
      <c r="K284" s="2" t="str">
        <f>J284*303.00</f>
        <v>0</v>
      </c>
      <c r="L284" s="5"/>
    </row>
    <row r="285" spans="1:12" customHeight="1" ht="105" outlineLevel="4">
      <c r="A285" s="1"/>
      <c r="B285" s="1">
        <v>837069</v>
      </c>
      <c r="C285" s="1" t="s">
        <v>1004</v>
      </c>
      <c r="D285" s="1" t="s">
        <v>1005</v>
      </c>
      <c r="E285" s="2" t="s">
        <v>1006</v>
      </c>
      <c r="F285" s="2" t="s">
        <v>1007</v>
      </c>
      <c r="G285" s="2" t="s">
        <v>348</v>
      </c>
      <c r="H285" s="2" t="s">
        <v>61</v>
      </c>
      <c r="I285" s="1">
        <v>0</v>
      </c>
      <c r="J285" s="3" t="s">
        <v>112</v>
      </c>
      <c r="K285" s="2" t="str">
        <f>J285*300.00</f>
        <v>0</v>
      </c>
      <c r="L285" s="5"/>
    </row>
    <row r="286" spans="1:12" customHeight="1" ht="105" outlineLevel="4">
      <c r="A286" s="1"/>
      <c r="B286" s="1">
        <v>837070</v>
      </c>
      <c r="C286" s="1" t="s">
        <v>1008</v>
      </c>
      <c r="D286" s="1" t="s">
        <v>1009</v>
      </c>
      <c r="E286" s="2" t="s">
        <v>1010</v>
      </c>
      <c r="F286" s="2" t="s">
        <v>1011</v>
      </c>
      <c r="G286" s="2">
        <v>0</v>
      </c>
      <c r="H286" s="2" t="s">
        <v>17</v>
      </c>
      <c r="I286" s="1">
        <v>0</v>
      </c>
      <c r="J286" s="3" t="s">
        <v>112</v>
      </c>
      <c r="K286" s="2" t="str">
        <f>J286*478.00</f>
        <v>0</v>
      </c>
      <c r="L286" s="5"/>
    </row>
    <row r="287" spans="1:12" customHeight="1" ht="105" outlineLevel="4">
      <c r="A287" s="1"/>
      <c r="B287" s="1">
        <v>837071</v>
      </c>
      <c r="C287" s="1" t="s">
        <v>1012</v>
      </c>
      <c r="D287" s="1" t="s">
        <v>1013</v>
      </c>
      <c r="E287" s="2" t="s">
        <v>1014</v>
      </c>
      <c r="F287" s="2" t="s">
        <v>999</v>
      </c>
      <c r="G287" s="2">
        <v>6</v>
      </c>
      <c r="H287" s="2" t="s">
        <v>61</v>
      </c>
      <c r="I287" s="1">
        <v>0</v>
      </c>
      <c r="J287" s="3" t="s">
        <v>112</v>
      </c>
      <c r="K287" s="2" t="str">
        <f>J287*602.00</f>
        <v>0</v>
      </c>
      <c r="L287" s="5"/>
    </row>
    <row r="288" spans="1:12" customHeight="1" ht="105" outlineLevel="4">
      <c r="A288" s="1"/>
      <c r="B288" s="1">
        <v>837072</v>
      </c>
      <c r="C288" s="1" t="s">
        <v>1015</v>
      </c>
      <c r="D288" s="1" t="s">
        <v>1016</v>
      </c>
      <c r="E288" s="2" t="s">
        <v>1017</v>
      </c>
      <c r="F288" s="2" t="s">
        <v>1018</v>
      </c>
      <c r="G288" s="2" t="s">
        <v>348</v>
      </c>
      <c r="H288" s="2" t="s">
        <v>61</v>
      </c>
      <c r="I288" s="1">
        <v>0</v>
      </c>
      <c r="J288" s="3" t="s">
        <v>112</v>
      </c>
      <c r="K288" s="2" t="str">
        <f>J288*270.00</f>
        <v>0</v>
      </c>
      <c r="L288" s="5"/>
    </row>
    <row r="289" spans="1:12" customHeight="1" ht="105" outlineLevel="4">
      <c r="A289" s="1"/>
      <c r="B289" s="1">
        <v>837073</v>
      </c>
      <c r="C289" s="1" t="s">
        <v>1019</v>
      </c>
      <c r="D289" s="1" t="s">
        <v>1020</v>
      </c>
      <c r="E289" s="2" t="s">
        <v>1021</v>
      </c>
      <c r="F289" s="2" t="s">
        <v>1022</v>
      </c>
      <c r="G289" s="2">
        <v>9</v>
      </c>
      <c r="H289" s="2" t="s">
        <v>61</v>
      </c>
      <c r="I289" s="1">
        <v>0</v>
      </c>
      <c r="J289" s="3" t="s">
        <v>112</v>
      </c>
      <c r="K289" s="2" t="str">
        <f>J289*255.00</f>
        <v>0</v>
      </c>
      <c r="L289" s="5"/>
    </row>
    <row r="290" spans="1:12" customHeight="1" ht="105" outlineLevel="4">
      <c r="A290" s="1"/>
      <c r="B290" s="1">
        <v>837074</v>
      </c>
      <c r="C290" s="1" t="s">
        <v>1023</v>
      </c>
      <c r="D290" s="1" t="s">
        <v>1024</v>
      </c>
      <c r="E290" s="2" t="s">
        <v>1025</v>
      </c>
      <c r="F290" s="2" t="s">
        <v>1026</v>
      </c>
      <c r="G290" s="2">
        <v>6</v>
      </c>
      <c r="H290" s="2" t="s">
        <v>61</v>
      </c>
      <c r="I290" s="1">
        <v>0</v>
      </c>
      <c r="J290" s="3" t="s">
        <v>112</v>
      </c>
      <c r="K290" s="2" t="str">
        <f>J290*647.00</f>
        <v>0</v>
      </c>
      <c r="L290" s="5"/>
    </row>
    <row r="291" spans="1:12" customHeight="1" ht="105" outlineLevel="4">
      <c r="A291" s="1"/>
      <c r="B291" s="1">
        <v>837075</v>
      </c>
      <c r="C291" s="1" t="s">
        <v>1027</v>
      </c>
      <c r="D291" s="1" t="s">
        <v>1028</v>
      </c>
      <c r="E291" s="2" t="s">
        <v>1029</v>
      </c>
      <c r="F291" s="2" t="s">
        <v>1030</v>
      </c>
      <c r="G291" s="2">
        <v>3</v>
      </c>
      <c r="H291" s="2" t="s">
        <v>61</v>
      </c>
      <c r="I291" s="1">
        <v>0</v>
      </c>
      <c r="J291" s="3" t="s">
        <v>112</v>
      </c>
      <c r="K291" s="2" t="str">
        <f>J291*386.00</f>
        <v>0</v>
      </c>
      <c r="L291" s="5"/>
    </row>
    <row r="292" spans="1:12" customHeight="1" ht="105" outlineLevel="4">
      <c r="A292" s="1"/>
      <c r="B292" s="1">
        <v>837076</v>
      </c>
      <c r="C292" s="1" t="s">
        <v>1031</v>
      </c>
      <c r="D292" s="1" t="s">
        <v>1032</v>
      </c>
      <c r="E292" s="2" t="s">
        <v>1033</v>
      </c>
      <c r="F292" s="2" t="s">
        <v>1034</v>
      </c>
      <c r="G292" s="2">
        <v>9</v>
      </c>
      <c r="H292" s="2" t="s">
        <v>61</v>
      </c>
      <c r="I292" s="1">
        <v>0</v>
      </c>
      <c r="J292" s="3" t="s">
        <v>112</v>
      </c>
      <c r="K292" s="2" t="str">
        <f>J292*396.00</f>
        <v>0</v>
      </c>
      <c r="L292" s="5"/>
    </row>
    <row r="293" spans="1:12" customHeight="1" ht="105" outlineLevel="4">
      <c r="A293" s="1"/>
      <c r="B293" s="1">
        <v>837077</v>
      </c>
      <c r="C293" s="1" t="s">
        <v>1035</v>
      </c>
      <c r="D293" s="1" t="s">
        <v>1036</v>
      </c>
      <c r="E293" s="2" t="s">
        <v>1037</v>
      </c>
      <c r="F293" s="2" t="s">
        <v>1038</v>
      </c>
      <c r="G293" s="2">
        <v>0</v>
      </c>
      <c r="H293" s="2" t="s">
        <v>61</v>
      </c>
      <c r="I293" s="1">
        <v>0</v>
      </c>
      <c r="J293" s="3" t="s">
        <v>112</v>
      </c>
      <c r="K293" s="2" t="str">
        <f>J293*485.00</f>
        <v>0</v>
      </c>
      <c r="L293" s="5"/>
    </row>
    <row r="294" spans="1:12" customHeight="1" ht="105" outlineLevel="4">
      <c r="A294" s="1"/>
      <c r="B294" s="1">
        <v>837078</v>
      </c>
      <c r="C294" s="1" t="s">
        <v>1039</v>
      </c>
      <c r="D294" s="1" t="s">
        <v>1040</v>
      </c>
      <c r="E294" s="2" t="s">
        <v>1041</v>
      </c>
      <c r="F294" s="2" t="s">
        <v>1042</v>
      </c>
      <c r="G294" s="2">
        <v>0</v>
      </c>
      <c r="H294" s="2" t="s">
        <v>61</v>
      </c>
      <c r="I294" s="1">
        <v>0</v>
      </c>
      <c r="J294" s="3" t="s">
        <v>112</v>
      </c>
      <c r="K294" s="2" t="str">
        <f>J294*484.00</f>
        <v>0</v>
      </c>
      <c r="L294" s="5"/>
    </row>
    <row r="295" spans="1:12" customHeight="1" ht="105" outlineLevel="4">
      <c r="A295" s="1"/>
      <c r="B295" s="1">
        <v>837079</v>
      </c>
      <c r="C295" s="1" t="s">
        <v>1043</v>
      </c>
      <c r="D295" s="1" t="s">
        <v>1044</v>
      </c>
      <c r="E295" s="2" t="s">
        <v>1045</v>
      </c>
      <c r="F295" s="2" t="s">
        <v>1046</v>
      </c>
      <c r="G295" s="2">
        <v>3</v>
      </c>
      <c r="H295" s="2">
        <v>0</v>
      </c>
      <c r="I295" s="1">
        <v>0</v>
      </c>
      <c r="J295" s="3" t="s">
        <v>112</v>
      </c>
      <c r="K295" s="2" t="str">
        <f>J295*546.00</f>
        <v>0</v>
      </c>
      <c r="L295" s="5"/>
    </row>
    <row r="296" spans="1:12" customHeight="1" ht="105" outlineLevel="4">
      <c r="A296" s="1"/>
      <c r="B296" s="1">
        <v>837080</v>
      </c>
      <c r="C296" s="1" t="s">
        <v>1047</v>
      </c>
      <c r="D296" s="1" t="s">
        <v>1048</v>
      </c>
      <c r="E296" s="2" t="s">
        <v>1049</v>
      </c>
      <c r="F296" s="2" t="s">
        <v>1050</v>
      </c>
      <c r="G296" s="2">
        <v>6</v>
      </c>
      <c r="H296" s="2" t="s">
        <v>61</v>
      </c>
      <c r="I296" s="1">
        <v>0</v>
      </c>
      <c r="J296" s="3" t="s">
        <v>112</v>
      </c>
      <c r="K296" s="2" t="str">
        <f>J296*597.00</f>
        <v>0</v>
      </c>
      <c r="L296" s="5"/>
    </row>
    <row r="297" spans="1:12" customHeight="1" ht="105" outlineLevel="4">
      <c r="A297" s="1"/>
      <c r="B297" s="1">
        <v>837081</v>
      </c>
      <c r="C297" s="1" t="s">
        <v>1051</v>
      </c>
      <c r="D297" s="1" t="s">
        <v>1052</v>
      </c>
      <c r="E297" s="2" t="s">
        <v>1053</v>
      </c>
      <c r="F297" s="2" t="s">
        <v>1054</v>
      </c>
      <c r="G297" s="2">
        <v>1</v>
      </c>
      <c r="H297" s="2" t="s">
        <v>335</v>
      </c>
      <c r="I297" s="1">
        <v>0</v>
      </c>
      <c r="J297" s="3" t="s">
        <v>112</v>
      </c>
      <c r="K297" s="2" t="str">
        <f>J297*588.00</f>
        <v>0</v>
      </c>
      <c r="L297" s="5"/>
    </row>
    <row r="298" spans="1:12" customHeight="1" ht="105" outlineLevel="4">
      <c r="A298" s="1"/>
      <c r="B298" s="1">
        <v>837082</v>
      </c>
      <c r="C298" s="1" t="s">
        <v>1055</v>
      </c>
      <c r="D298" s="1" t="s">
        <v>1056</v>
      </c>
      <c r="E298" s="2" t="s">
        <v>1057</v>
      </c>
      <c r="F298" s="2" t="s">
        <v>1054</v>
      </c>
      <c r="G298" s="2" t="s">
        <v>348</v>
      </c>
      <c r="H298" s="2" t="s">
        <v>61</v>
      </c>
      <c r="I298" s="1">
        <v>0</v>
      </c>
      <c r="J298" s="3" t="s">
        <v>112</v>
      </c>
      <c r="K298" s="2" t="str">
        <f>J298*588.00</f>
        <v>0</v>
      </c>
      <c r="L298" s="5"/>
    </row>
    <row r="299" spans="1:12" customHeight="1" ht="105" outlineLevel="4">
      <c r="A299" s="1"/>
      <c r="B299" s="1">
        <v>837083</v>
      </c>
      <c r="C299" s="1" t="s">
        <v>1058</v>
      </c>
      <c r="D299" s="1" t="s">
        <v>1059</v>
      </c>
      <c r="E299" s="2" t="s">
        <v>1060</v>
      </c>
      <c r="F299" s="2" t="s">
        <v>1061</v>
      </c>
      <c r="G299" s="2">
        <v>3</v>
      </c>
      <c r="H299" s="2" t="s">
        <v>61</v>
      </c>
      <c r="I299" s="1">
        <v>0</v>
      </c>
      <c r="J299" s="3" t="s">
        <v>112</v>
      </c>
      <c r="K299" s="2" t="str">
        <f>J299*699.00</f>
        <v>0</v>
      </c>
      <c r="L299" s="5"/>
    </row>
    <row r="300" spans="1:12" customHeight="1" ht="105" outlineLevel="4">
      <c r="A300" s="1"/>
      <c r="B300" s="1">
        <v>837084</v>
      </c>
      <c r="C300" s="1" t="s">
        <v>1062</v>
      </c>
      <c r="D300" s="1" t="s">
        <v>1063</v>
      </c>
      <c r="E300" s="2" t="s">
        <v>1064</v>
      </c>
      <c r="F300" s="2" t="s">
        <v>1065</v>
      </c>
      <c r="G300" s="2">
        <v>5</v>
      </c>
      <c r="H300" s="2" t="s">
        <v>61</v>
      </c>
      <c r="I300" s="1">
        <v>0</v>
      </c>
      <c r="J300" s="3" t="s">
        <v>112</v>
      </c>
      <c r="K300" s="2" t="str">
        <f>J300*613.00</f>
        <v>0</v>
      </c>
      <c r="L300" s="5"/>
    </row>
    <row r="301" spans="1:12" customHeight="1" ht="105" outlineLevel="4">
      <c r="A301" s="1"/>
      <c r="B301" s="1">
        <v>837085</v>
      </c>
      <c r="C301" s="1" t="s">
        <v>1066</v>
      </c>
      <c r="D301" s="1" t="s">
        <v>1067</v>
      </c>
      <c r="E301" s="2" t="s">
        <v>1068</v>
      </c>
      <c r="F301" s="2" t="s">
        <v>1069</v>
      </c>
      <c r="G301" s="2">
        <v>0</v>
      </c>
      <c r="H301" s="2" t="s">
        <v>61</v>
      </c>
      <c r="I301" s="1">
        <v>0</v>
      </c>
      <c r="J301" s="3" t="s">
        <v>112</v>
      </c>
      <c r="K301" s="2" t="str">
        <f>J301*642.00</f>
        <v>0</v>
      </c>
      <c r="L301" s="5"/>
    </row>
    <row r="302" spans="1:12" customHeight="1" ht="105" outlineLevel="4">
      <c r="A302" s="1"/>
      <c r="B302" s="1">
        <v>837086</v>
      </c>
      <c r="C302" s="1" t="s">
        <v>1070</v>
      </c>
      <c r="D302" s="1" t="s">
        <v>1071</v>
      </c>
      <c r="E302" s="2" t="s">
        <v>1072</v>
      </c>
      <c r="F302" s="2" t="s">
        <v>1073</v>
      </c>
      <c r="G302" s="2" t="s">
        <v>348</v>
      </c>
      <c r="H302" s="2" t="s">
        <v>17</v>
      </c>
      <c r="I302" s="1">
        <v>0</v>
      </c>
      <c r="J302" s="3" t="s">
        <v>112</v>
      </c>
      <c r="K302" s="2" t="str">
        <f>J302*640.00</f>
        <v>0</v>
      </c>
      <c r="L302" s="5"/>
    </row>
    <row r="303" spans="1:12" customHeight="1" ht="105" outlineLevel="4">
      <c r="A303" s="1"/>
      <c r="B303" s="1">
        <v>837087</v>
      </c>
      <c r="C303" s="1" t="s">
        <v>1074</v>
      </c>
      <c r="D303" s="1" t="s">
        <v>1075</v>
      </c>
      <c r="E303" s="2" t="s">
        <v>1076</v>
      </c>
      <c r="F303" s="2" t="s">
        <v>1077</v>
      </c>
      <c r="G303" s="2" t="s">
        <v>348</v>
      </c>
      <c r="H303" s="2" t="s">
        <v>61</v>
      </c>
      <c r="I303" s="1">
        <v>0</v>
      </c>
      <c r="J303" s="3" t="s">
        <v>112</v>
      </c>
      <c r="K303" s="2" t="str">
        <f>J303*832.00</f>
        <v>0</v>
      </c>
      <c r="L303" s="5"/>
    </row>
    <row r="304" spans="1:12" customHeight="1" ht="105" outlineLevel="4">
      <c r="A304" s="1"/>
      <c r="B304" s="1">
        <v>837088</v>
      </c>
      <c r="C304" s="1" t="s">
        <v>1078</v>
      </c>
      <c r="D304" s="1" t="s">
        <v>1079</v>
      </c>
      <c r="E304" s="2" t="s">
        <v>1080</v>
      </c>
      <c r="F304" s="2" t="s">
        <v>1081</v>
      </c>
      <c r="G304" s="2">
        <v>9</v>
      </c>
      <c r="H304" s="2" t="s">
        <v>61</v>
      </c>
      <c r="I304" s="1">
        <v>0</v>
      </c>
      <c r="J304" s="3" t="s">
        <v>112</v>
      </c>
      <c r="K304" s="2" t="str">
        <f>J304*923.00</f>
        <v>0</v>
      </c>
      <c r="L304" s="5"/>
    </row>
    <row r="305" spans="1:12" customHeight="1" ht="105" outlineLevel="4">
      <c r="A305" s="1"/>
      <c r="B305" s="1">
        <v>837089</v>
      </c>
      <c r="C305" s="1" t="s">
        <v>1082</v>
      </c>
      <c r="D305" s="1" t="s">
        <v>1083</v>
      </c>
      <c r="E305" s="2" t="s">
        <v>1084</v>
      </c>
      <c r="F305" s="2" t="s">
        <v>1085</v>
      </c>
      <c r="G305" s="2">
        <v>6</v>
      </c>
      <c r="H305" s="2" t="s">
        <v>61</v>
      </c>
      <c r="I305" s="1">
        <v>0</v>
      </c>
      <c r="J305" s="3" t="s">
        <v>112</v>
      </c>
      <c r="K305" s="2" t="str">
        <f>J305*600.00</f>
        <v>0</v>
      </c>
      <c r="L305" s="5"/>
    </row>
    <row r="306" spans="1:12" customHeight="1" ht="105" outlineLevel="4">
      <c r="A306" s="1"/>
      <c r="B306" s="1">
        <v>837090</v>
      </c>
      <c r="C306" s="1" t="s">
        <v>1086</v>
      </c>
      <c r="D306" s="1" t="s">
        <v>1087</v>
      </c>
      <c r="E306" s="2" t="s">
        <v>1088</v>
      </c>
      <c r="F306" s="2" t="s">
        <v>1089</v>
      </c>
      <c r="G306" s="2">
        <v>7</v>
      </c>
      <c r="H306" s="2" t="s">
        <v>17</v>
      </c>
      <c r="I306" s="1">
        <v>0</v>
      </c>
      <c r="J306" s="3" t="s">
        <v>112</v>
      </c>
      <c r="K306" s="2" t="str">
        <f>J306*799.00</f>
        <v>0</v>
      </c>
      <c r="L306" s="5"/>
    </row>
    <row r="307" spans="1:12" customHeight="1" ht="105" outlineLevel="4">
      <c r="A307" s="1"/>
      <c r="B307" s="1">
        <v>837091</v>
      </c>
      <c r="C307" s="1" t="s">
        <v>1090</v>
      </c>
      <c r="D307" s="1" t="s">
        <v>1091</v>
      </c>
      <c r="E307" s="2" t="s">
        <v>1092</v>
      </c>
      <c r="F307" s="2" t="s">
        <v>1093</v>
      </c>
      <c r="G307" s="2">
        <v>4</v>
      </c>
      <c r="H307" s="2" t="s">
        <v>61</v>
      </c>
      <c r="I307" s="1">
        <v>0</v>
      </c>
      <c r="J307" s="3" t="s">
        <v>112</v>
      </c>
      <c r="K307" s="2" t="str">
        <f>J307*887.00</f>
        <v>0</v>
      </c>
      <c r="L307" s="5"/>
    </row>
    <row r="308" spans="1:12" customHeight="1" ht="105" outlineLevel="4">
      <c r="A308" s="1"/>
      <c r="B308" s="1">
        <v>837092</v>
      </c>
      <c r="C308" s="1" t="s">
        <v>1094</v>
      </c>
      <c r="D308" s="1" t="s">
        <v>1095</v>
      </c>
      <c r="E308" s="2" t="s">
        <v>1096</v>
      </c>
      <c r="F308" s="2" t="s">
        <v>1097</v>
      </c>
      <c r="G308" s="2">
        <v>8</v>
      </c>
      <c r="H308" s="2" t="s">
        <v>335</v>
      </c>
      <c r="I308" s="1">
        <v>0</v>
      </c>
      <c r="J308" s="3" t="s">
        <v>112</v>
      </c>
      <c r="K308" s="2" t="str">
        <f>J308*761.00</f>
        <v>0</v>
      </c>
      <c r="L308" s="5"/>
    </row>
    <row r="309" spans="1:12" customHeight="1" ht="105" outlineLevel="4">
      <c r="A309" s="1"/>
      <c r="B309" s="1">
        <v>837093</v>
      </c>
      <c r="C309" s="1" t="s">
        <v>1098</v>
      </c>
      <c r="D309" s="1" t="s">
        <v>1099</v>
      </c>
      <c r="E309" s="2" t="s">
        <v>1100</v>
      </c>
      <c r="F309" s="2" t="s">
        <v>1101</v>
      </c>
      <c r="G309" s="2">
        <v>8</v>
      </c>
      <c r="H309" s="2" t="s">
        <v>17</v>
      </c>
      <c r="I309" s="1">
        <v>0</v>
      </c>
      <c r="J309" s="3" t="s">
        <v>112</v>
      </c>
      <c r="K309" s="2" t="str">
        <f>J309*726.00</f>
        <v>0</v>
      </c>
      <c r="L309" s="5"/>
    </row>
    <row r="310" spans="1:12" customHeight="1" ht="105" outlineLevel="4">
      <c r="A310" s="1"/>
      <c r="B310" s="1">
        <v>837094</v>
      </c>
      <c r="C310" s="1" t="s">
        <v>1102</v>
      </c>
      <c r="D310" s="1" t="s">
        <v>1103</v>
      </c>
      <c r="E310" s="2" t="s">
        <v>1104</v>
      </c>
      <c r="F310" s="2" t="s">
        <v>1105</v>
      </c>
      <c r="G310" s="2">
        <v>8</v>
      </c>
      <c r="H310" s="2" t="s">
        <v>348</v>
      </c>
      <c r="I310" s="1">
        <v>0</v>
      </c>
      <c r="J310" s="3" t="s">
        <v>112</v>
      </c>
      <c r="K310" s="2" t="str">
        <f>J310*895.00</f>
        <v>0</v>
      </c>
      <c r="L310" s="5"/>
    </row>
    <row r="311" spans="1:12" customHeight="1" ht="105" outlineLevel="4">
      <c r="A311" s="1"/>
      <c r="B311" s="1">
        <v>837095</v>
      </c>
      <c r="C311" s="1" t="s">
        <v>1106</v>
      </c>
      <c r="D311" s="1" t="s">
        <v>1107</v>
      </c>
      <c r="E311" s="2" t="s">
        <v>1108</v>
      </c>
      <c r="F311" s="2" t="s">
        <v>1109</v>
      </c>
      <c r="G311" s="2">
        <v>9</v>
      </c>
      <c r="H311" s="2" t="s">
        <v>17</v>
      </c>
      <c r="I311" s="1">
        <v>0</v>
      </c>
      <c r="J311" s="3" t="s">
        <v>112</v>
      </c>
      <c r="K311" s="2" t="str">
        <f>J311*772.00</f>
        <v>0</v>
      </c>
      <c r="L311" s="5"/>
    </row>
    <row r="312" spans="1:12" customHeight="1" ht="105" outlineLevel="4">
      <c r="A312" s="1"/>
      <c r="B312" s="1">
        <v>837096</v>
      </c>
      <c r="C312" s="1" t="s">
        <v>1110</v>
      </c>
      <c r="D312" s="1" t="s">
        <v>1111</v>
      </c>
      <c r="E312" s="2" t="s">
        <v>1112</v>
      </c>
      <c r="F312" s="2" t="s">
        <v>1113</v>
      </c>
      <c r="G312" s="2">
        <v>5</v>
      </c>
      <c r="H312" s="2" t="s">
        <v>61</v>
      </c>
      <c r="I312" s="1">
        <v>0</v>
      </c>
      <c r="J312" s="3" t="s">
        <v>112</v>
      </c>
      <c r="K312" s="2" t="str">
        <f>J312*925.00</f>
        <v>0</v>
      </c>
      <c r="L312" s="5"/>
    </row>
    <row r="313" spans="1:12" customHeight="1" ht="105" outlineLevel="4">
      <c r="A313" s="1"/>
      <c r="B313" s="1">
        <v>837097</v>
      </c>
      <c r="C313" s="1" t="s">
        <v>1114</v>
      </c>
      <c r="D313" s="1" t="s">
        <v>1115</v>
      </c>
      <c r="E313" s="2" t="s">
        <v>1116</v>
      </c>
      <c r="F313" s="2" t="s">
        <v>1117</v>
      </c>
      <c r="G313" s="2">
        <v>7</v>
      </c>
      <c r="H313" s="2" t="s">
        <v>17</v>
      </c>
      <c r="I313" s="1">
        <v>0</v>
      </c>
      <c r="J313" s="3" t="s">
        <v>112</v>
      </c>
      <c r="K313" s="2" t="str">
        <f>J313*552.00</f>
        <v>0</v>
      </c>
      <c r="L313" s="5"/>
    </row>
    <row r="314" spans="1:12" customHeight="1" ht="105" outlineLevel="4">
      <c r="A314" s="1"/>
      <c r="B314" s="1">
        <v>837098</v>
      </c>
      <c r="C314" s="1" t="s">
        <v>1118</v>
      </c>
      <c r="D314" s="1" t="s">
        <v>1119</v>
      </c>
      <c r="E314" s="2" t="s">
        <v>1120</v>
      </c>
      <c r="F314" s="2" t="s">
        <v>1121</v>
      </c>
      <c r="G314" s="2">
        <v>6</v>
      </c>
      <c r="H314" s="2" t="s">
        <v>61</v>
      </c>
      <c r="I314" s="1">
        <v>0</v>
      </c>
      <c r="J314" s="3" t="s">
        <v>112</v>
      </c>
      <c r="K314" s="2" t="str">
        <f>J314*641.00</f>
        <v>0</v>
      </c>
      <c r="L314" s="5"/>
    </row>
    <row r="315" spans="1:12" customHeight="1" ht="105" outlineLevel="4">
      <c r="A315" s="1"/>
      <c r="B315" s="1">
        <v>837099</v>
      </c>
      <c r="C315" s="1" t="s">
        <v>1122</v>
      </c>
      <c r="D315" s="1" t="s">
        <v>1123</v>
      </c>
      <c r="E315" s="2" t="s">
        <v>1124</v>
      </c>
      <c r="F315" s="2" t="s">
        <v>1125</v>
      </c>
      <c r="G315" s="2">
        <v>4</v>
      </c>
      <c r="H315" s="2" t="s">
        <v>61</v>
      </c>
      <c r="I315" s="1">
        <v>0</v>
      </c>
      <c r="J315" s="3" t="s">
        <v>112</v>
      </c>
      <c r="K315" s="2" t="str">
        <f>J315*794.00</f>
        <v>0</v>
      </c>
      <c r="L315" s="5"/>
    </row>
    <row r="316" spans="1:12" customHeight="1" ht="105" outlineLevel="4">
      <c r="A316" s="1"/>
      <c r="B316" s="1">
        <v>837100</v>
      </c>
      <c r="C316" s="1" t="s">
        <v>1126</v>
      </c>
      <c r="D316" s="1" t="s">
        <v>1127</v>
      </c>
      <c r="E316" s="2" t="s">
        <v>1128</v>
      </c>
      <c r="F316" s="2" t="s">
        <v>1129</v>
      </c>
      <c r="G316" s="2">
        <v>4</v>
      </c>
      <c r="H316" s="2" t="s">
        <v>38</v>
      </c>
      <c r="I316" s="1">
        <v>0</v>
      </c>
      <c r="J316" s="3" t="s">
        <v>112</v>
      </c>
      <c r="K316" s="2" t="str">
        <f>J316*514.00</f>
        <v>0</v>
      </c>
      <c r="L316" s="5"/>
    </row>
    <row r="317" spans="1:12" customHeight="1" ht="105" outlineLevel="4">
      <c r="A317" s="1"/>
      <c r="B317" s="1">
        <v>837101</v>
      </c>
      <c r="C317" s="1" t="s">
        <v>1130</v>
      </c>
      <c r="D317" s="1" t="s">
        <v>1131</v>
      </c>
      <c r="E317" s="2" t="s">
        <v>1132</v>
      </c>
      <c r="F317" s="2" t="s">
        <v>1133</v>
      </c>
      <c r="G317" s="2">
        <v>0</v>
      </c>
      <c r="H317" s="2" t="s">
        <v>38</v>
      </c>
      <c r="I317" s="1">
        <v>0</v>
      </c>
      <c r="J317" s="3" t="s">
        <v>112</v>
      </c>
      <c r="K317" s="2" t="str">
        <f>J317*780.00</f>
        <v>0</v>
      </c>
      <c r="L317" s="5"/>
    </row>
    <row r="318" spans="1:12" customHeight="1" ht="105" outlineLevel="4">
      <c r="A318" s="1"/>
      <c r="B318" s="1">
        <v>837102</v>
      </c>
      <c r="C318" s="1" t="s">
        <v>1134</v>
      </c>
      <c r="D318" s="1" t="s">
        <v>1135</v>
      </c>
      <c r="E318" s="2" t="s">
        <v>1136</v>
      </c>
      <c r="F318" s="2" t="s">
        <v>1137</v>
      </c>
      <c r="G318" s="2">
        <v>0</v>
      </c>
      <c r="H318" s="2" t="s">
        <v>335</v>
      </c>
      <c r="I318" s="1">
        <v>0</v>
      </c>
      <c r="J318" s="3" t="s">
        <v>112</v>
      </c>
      <c r="K318" s="2" t="str">
        <f>J318*433.00</f>
        <v>0</v>
      </c>
      <c r="L318" s="5"/>
    </row>
    <row r="319" spans="1:12" customHeight="1" ht="105" outlineLevel="4">
      <c r="A319" s="1"/>
      <c r="B319" s="1">
        <v>837103</v>
      </c>
      <c r="C319" s="1" t="s">
        <v>1138</v>
      </c>
      <c r="D319" s="1" t="s">
        <v>1139</v>
      </c>
      <c r="E319" s="2" t="s">
        <v>1140</v>
      </c>
      <c r="F319" s="2" t="s">
        <v>1141</v>
      </c>
      <c r="G319" s="2">
        <v>3</v>
      </c>
      <c r="H319" s="2" t="s">
        <v>61</v>
      </c>
      <c r="I319" s="1">
        <v>0</v>
      </c>
      <c r="J319" s="3" t="s">
        <v>112</v>
      </c>
      <c r="K319" s="2" t="str">
        <f>J319*496.00</f>
        <v>0</v>
      </c>
      <c r="L319" s="5"/>
    </row>
    <row r="320" spans="1:12" customHeight="1" ht="105" outlineLevel="4">
      <c r="A320" s="1"/>
      <c r="B320" s="1">
        <v>837104</v>
      </c>
      <c r="C320" s="1" t="s">
        <v>1142</v>
      </c>
      <c r="D320" s="1" t="s">
        <v>1143</v>
      </c>
      <c r="E320" s="2" t="s">
        <v>1144</v>
      </c>
      <c r="F320" s="2" t="s">
        <v>1145</v>
      </c>
      <c r="G320" s="2">
        <v>4</v>
      </c>
      <c r="H320" s="2" t="s">
        <v>61</v>
      </c>
      <c r="I320" s="1">
        <v>0</v>
      </c>
      <c r="J320" s="3" t="s">
        <v>112</v>
      </c>
      <c r="K320" s="2" t="str">
        <f>J320*709.00</f>
        <v>0</v>
      </c>
      <c r="L320" s="5"/>
    </row>
    <row r="321" spans="1:12" customHeight="1" ht="105" outlineLevel="4">
      <c r="A321" s="1"/>
      <c r="B321" s="1">
        <v>837105</v>
      </c>
      <c r="C321" s="1" t="s">
        <v>1146</v>
      </c>
      <c r="D321" s="1" t="s">
        <v>1147</v>
      </c>
      <c r="E321" s="2" t="s">
        <v>1148</v>
      </c>
      <c r="F321" s="2" t="s">
        <v>1149</v>
      </c>
      <c r="G321" s="2" t="s">
        <v>348</v>
      </c>
      <c r="H321" s="2">
        <v>10</v>
      </c>
      <c r="I321" s="1">
        <v>0</v>
      </c>
      <c r="J321" s="3" t="s">
        <v>112</v>
      </c>
      <c r="K321" s="2" t="str">
        <f>J321*465.00</f>
        <v>0</v>
      </c>
      <c r="L321" s="5"/>
    </row>
    <row r="322" spans="1:12" customHeight="1" ht="105" outlineLevel="4">
      <c r="A322" s="1"/>
      <c r="B322" s="1">
        <v>837106</v>
      </c>
      <c r="C322" s="1" t="s">
        <v>1150</v>
      </c>
      <c r="D322" s="1" t="s">
        <v>1151</v>
      </c>
      <c r="E322" s="2" t="s">
        <v>1152</v>
      </c>
      <c r="F322" s="2" t="s">
        <v>1153</v>
      </c>
      <c r="G322" s="2" t="s">
        <v>348</v>
      </c>
      <c r="H322" s="2" t="s">
        <v>38</v>
      </c>
      <c r="I322" s="1">
        <v>0</v>
      </c>
      <c r="J322" s="3" t="s">
        <v>112</v>
      </c>
      <c r="K322" s="2" t="str">
        <f>J322*615.00</f>
        <v>0</v>
      </c>
      <c r="L322" s="5"/>
    </row>
    <row r="323" spans="1:12" customHeight="1" ht="105" outlineLevel="4">
      <c r="A323" s="1"/>
      <c r="B323" s="1">
        <v>837107</v>
      </c>
      <c r="C323" s="1" t="s">
        <v>1154</v>
      </c>
      <c r="D323" s="1" t="s">
        <v>1155</v>
      </c>
      <c r="E323" s="2" t="s">
        <v>1156</v>
      </c>
      <c r="F323" s="2" t="s">
        <v>1157</v>
      </c>
      <c r="G323" s="2">
        <v>8</v>
      </c>
      <c r="H323" s="2" t="s">
        <v>61</v>
      </c>
      <c r="I323" s="1">
        <v>0</v>
      </c>
      <c r="J323" s="3" t="s">
        <v>112</v>
      </c>
      <c r="K323" s="2" t="str">
        <f>J323*682.00</f>
        <v>0</v>
      </c>
      <c r="L323" s="5"/>
    </row>
    <row r="324" spans="1:12" customHeight="1" ht="105" outlineLevel="4">
      <c r="A324" s="1"/>
      <c r="B324" s="1">
        <v>837108</v>
      </c>
      <c r="C324" s="1" t="s">
        <v>1158</v>
      </c>
      <c r="D324" s="1" t="s">
        <v>1159</v>
      </c>
      <c r="E324" s="2" t="s">
        <v>1160</v>
      </c>
      <c r="F324" s="2" t="s">
        <v>897</v>
      </c>
      <c r="G324" s="2">
        <v>0</v>
      </c>
      <c r="H324" s="2" t="s">
        <v>17</v>
      </c>
      <c r="I324" s="1">
        <v>0</v>
      </c>
      <c r="J324" s="3" t="s">
        <v>112</v>
      </c>
      <c r="K324" s="2" t="str">
        <f>J324*548.00</f>
        <v>0</v>
      </c>
      <c r="L324" s="5"/>
    </row>
    <row r="325" spans="1:12" outlineLevel="2">
      <c r="A325" s="8" t="s">
        <v>1161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5"/>
    </row>
    <row r="326" spans="1:12" customHeight="1" ht="105" outlineLevel="4">
      <c r="A326" s="1"/>
      <c r="B326" s="1">
        <v>836251</v>
      </c>
      <c r="C326" s="1" t="s">
        <v>1162</v>
      </c>
      <c r="D326" s="1" t="s">
        <v>1163</v>
      </c>
      <c r="E326" s="2" t="s">
        <v>1164</v>
      </c>
      <c r="F326" s="2" t="s">
        <v>1165</v>
      </c>
      <c r="G326" s="2">
        <v>0</v>
      </c>
      <c r="H326" s="2" t="s">
        <v>52</v>
      </c>
      <c r="I326" s="1">
        <v>0</v>
      </c>
      <c r="J326" s="3" t="s">
        <v>112</v>
      </c>
      <c r="K326" s="2" t="str">
        <f>J326*87.00</f>
        <v>0</v>
      </c>
      <c r="L326" s="5"/>
    </row>
    <row r="327" spans="1:12" customHeight="1" ht="105" outlineLevel="4">
      <c r="A327" s="1"/>
      <c r="B327" s="1">
        <v>836252</v>
      </c>
      <c r="C327" s="1" t="s">
        <v>1166</v>
      </c>
      <c r="D327" s="1" t="s">
        <v>1167</v>
      </c>
      <c r="E327" s="2" t="s">
        <v>1168</v>
      </c>
      <c r="F327" s="2" t="s">
        <v>1169</v>
      </c>
      <c r="G327" s="2" t="s">
        <v>335</v>
      </c>
      <c r="H327" s="2" t="s">
        <v>18</v>
      </c>
      <c r="I327" s="1">
        <v>0</v>
      </c>
      <c r="J327" s="3" t="s">
        <v>112</v>
      </c>
      <c r="K327" s="2" t="str">
        <f>J327*162.00</f>
        <v>0</v>
      </c>
      <c r="L327" s="5"/>
    </row>
    <row r="328" spans="1:12" customHeight="1" ht="105" outlineLevel="4">
      <c r="A328" s="1"/>
      <c r="B328" s="1">
        <v>836253</v>
      </c>
      <c r="C328" s="1" t="s">
        <v>1170</v>
      </c>
      <c r="D328" s="1" t="s">
        <v>1171</v>
      </c>
      <c r="E328" s="2" t="s">
        <v>1172</v>
      </c>
      <c r="F328" s="2" t="s">
        <v>1173</v>
      </c>
      <c r="G328" s="2" t="s">
        <v>335</v>
      </c>
      <c r="H328" s="2" t="s">
        <v>38</v>
      </c>
      <c r="I328" s="1">
        <v>0</v>
      </c>
      <c r="J328" s="3" t="s">
        <v>112</v>
      </c>
      <c r="K328" s="2" t="str">
        <f>J328*178.00</f>
        <v>0</v>
      </c>
      <c r="L328" s="5"/>
    </row>
    <row r="329" spans="1:12" customHeight="1" ht="105" outlineLevel="4">
      <c r="A329" s="1"/>
      <c r="B329" s="1">
        <v>836254</v>
      </c>
      <c r="C329" s="1" t="s">
        <v>1174</v>
      </c>
      <c r="D329" s="1" t="s">
        <v>1175</v>
      </c>
      <c r="E329" s="2" t="s">
        <v>1176</v>
      </c>
      <c r="F329" s="2" t="s">
        <v>1177</v>
      </c>
      <c r="G329" s="2" t="s">
        <v>335</v>
      </c>
      <c r="H329" s="2" t="s">
        <v>18</v>
      </c>
      <c r="I329" s="1">
        <v>0</v>
      </c>
      <c r="J329" s="3" t="s">
        <v>112</v>
      </c>
      <c r="K329" s="2" t="str">
        <f>J329*128.00</f>
        <v>0</v>
      </c>
      <c r="L329" s="5"/>
    </row>
    <row r="330" spans="1:12" customHeight="1" ht="105" outlineLevel="4">
      <c r="A330" s="1"/>
      <c r="B330" s="1">
        <v>836255</v>
      </c>
      <c r="C330" s="1" t="s">
        <v>1178</v>
      </c>
      <c r="D330" s="1" t="s">
        <v>1179</v>
      </c>
      <c r="E330" s="2" t="s">
        <v>805</v>
      </c>
      <c r="F330" s="2" t="s">
        <v>1180</v>
      </c>
      <c r="G330" s="2" t="s">
        <v>335</v>
      </c>
      <c r="H330" s="2" t="s">
        <v>18</v>
      </c>
      <c r="I330" s="1">
        <v>0</v>
      </c>
      <c r="J330" s="3" t="s">
        <v>112</v>
      </c>
      <c r="K330" s="2" t="str">
        <f>J330*195.00</f>
        <v>0</v>
      </c>
      <c r="L330" s="5"/>
    </row>
    <row r="331" spans="1:12" customHeight="1" ht="105" outlineLevel="4">
      <c r="A331" s="1"/>
      <c r="B331" s="1">
        <v>836256</v>
      </c>
      <c r="C331" s="1" t="s">
        <v>1181</v>
      </c>
      <c r="D331" s="1" t="s">
        <v>1182</v>
      </c>
      <c r="E331" s="2" t="s">
        <v>1183</v>
      </c>
      <c r="F331" s="2" t="s">
        <v>1184</v>
      </c>
      <c r="G331" s="2" t="s">
        <v>335</v>
      </c>
      <c r="H331" s="2" t="s">
        <v>61</v>
      </c>
      <c r="I331" s="1">
        <v>0</v>
      </c>
      <c r="J331" s="3" t="s">
        <v>112</v>
      </c>
      <c r="K331" s="2" t="str">
        <f>J331*289.00</f>
        <v>0</v>
      </c>
      <c r="L331" s="5"/>
    </row>
    <row r="332" spans="1:12" customHeight="1" ht="105" outlineLevel="4">
      <c r="A332" s="1"/>
      <c r="B332" s="1">
        <v>836257</v>
      </c>
      <c r="C332" s="1" t="s">
        <v>1185</v>
      </c>
      <c r="D332" s="1" t="s">
        <v>1186</v>
      </c>
      <c r="E332" s="2" t="s">
        <v>817</v>
      </c>
      <c r="F332" s="2" t="s">
        <v>1187</v>
      </c>
      <c r="G332" s="2">
        <v>7</v>
      </c>
      <c r="H332" s="2" t="s">
        <v>18</v>
      </c>
      <c r="I332" s="1">
        <v>0</v>
      </c>
      <c r="J332" s="3" t="s">
        <v>112</v>
      </c>
      <c r="K332" s="2" t="str">
        <f>J332*365.00</f>
        <v>0</v>
      </c>
      <c r="L332" s="5"/>
    </row>
    <row r="333" spans="1:12" customHeight="1" ht="105" outlineLevel="4">
      <c r="A333" s="1"/>
      <c r="B333" s="1">
        <v>836258</v>
      </c>
      <c r="C333" s="1" t="s">
        <v>1188</v>
      </c>
      <c r="D333" s="1" t="s">
        <v>1189</v>
      </c>
      <c r="E333" s="2" t="s">
        <v>1190</v>
      </c>
      <c r="F333" s="2" t="s">
        <v>1191</v>
      </c>
      <c r="G333" s="2">
        <v>0</v>
      </c>
      <c r="H333" s="2">
        <v>0</v>
      </c>
      <c r="I333" s="1">
        <v>0</v>
      </c>
      <c r="J333" s="3" t="s">
        <v>112</v>
      </c>
      <c r="K333" s="2" t="str">
        <f>J333*213.00</f>
        <v>0</v>
      </c>
      <c r="L333" s="5"/>
    </row>
    <row r="334" spans="1:12" customHeight="1" ht="105" outlineLevel="4">
      <c r="A334" s="1"/>
      <c r="B334" s="1">
        <v>836259</v>
      </c>
      <c r="C334" s="1" t="s">
        <v>1192</v>
      </c>
      <c r="D334" s="1" t="s">
        <v>1193</v>
      </c>
      <c r="E334" s="2" t="s">
        <v>825</v>
      </c>
      <c r="F334" s="2" t="s">
        <v>1022</v>
      </c>
      <c r="G334" s="2">
        <v>10</v>
      </c>
      <c r="H334" s="2" t="s">
        <v>61</v>
      </c>
      <c r="I334" s="1">
        <v>0</v>
      </c>
      <c r="J334" s="3" t="s">
        <v>112</v>
      </c>
      <c r="K334" s="2" t="str">
        <f>J334*255.00</f>
        <v>0</v>
      </c>
      <c r="L334" s="5"/>
    </row>
    <row r="335" spans="1:12" customHeight="1" ht="105" outlineLevel="4">
      <c r="A335" s="1"/>
      <c r="B335" s="1">
        <v>836260</v>
      </c>
      <c r="C335" s="1" t="s">
        <v>1194</v>
      </c>
      <c r="D335" s="1" t="s">
        <v>1195</v>
      </c>
      <c r="E335" s="2" t="s">
        <v>829</v>
      </c>
      <c r="F335" s="2" t="s">
        <v>1196</v>
      </c>
      <c r="G335" s="2">
        <v>7</v>
      </c>
      <c r="H335" s="2" t="s">
        <v>17</v>
      </c>
      <c r="I335" s="1">
        <v>0</v>
      </c>
      <c r="J335" s="3" t="s">
        <v>112</v>
      </c>
      <c r="K335" s="2" t="str">
        <f>J335*245.00</f>
        <v>0</v>
      </c>
      <c r="L335" s="5"/>
    </row>
    <row r="336" spans="1:12" customHeight="1" ht="105" outlineLevel="4">
      <c r="A336" s="1"/>
      <c r="B336" s="1">
        <v>836261</v>
      </c>
      <c r="C336" s="1" t="s">
        <v>1197</v>
      </c>
      <c r="D336" s="1" t="s">
        <v>1198</v>
      </c>
      <c r="E336" s="2" t="s">
        <v>833</v>
      </c>
      <c r="F336" s="2" t="s">
        <v>1199</v>
      </c>
      <c r="G336" s="2" t="s">
        <v>335</v>
      </c>
      <c r="H336" s="2" t="s">
        <v>18</v>
      </c>
      <c r="I336" s="1">
        <v>0</v>
      </c>
      <c r="J336" s="3" t="s">
        <v>112</v>
      </c>
      <c r="K336" s="2" t="str">
        <f>J336*304.00</f>
        <v>0</v>
      </c>
      <c r="L336" s="5"/>
    </row>
    <row r="337" spans="1:12" customHeight="1" ht="105" outlineLevel="4">
      <c r="A337" s="1"/>
      <c r="B337" s="1">
        <v>889114</v>
      </c>
      <c r="C337" s="1" t="s">
        <v>1200</v>
      </c>
      <c r="D337" s="1" t="s">
        <v>1201</v>
      </c>
      <c r="E337" s="2" t="s">
        <v>1202</v>
      </c>
      <c r="F337" s="2" t="s">
        <v>100</v>
      </c>
      <c r="G337" s="2" t="s">
        <v>61</v>
      </c>
      <c r="H337" s="2" t="s">
        <v>52</v>
      </c>
      <c r="I337" s="1">
        <v>0</v>
      </c>
      <c r="J337" s="3" t="s">
        <v>112</v>
      </c>
      <c r="K337" s="2" t="str">
        <f>J337*107.00</f>
        <v>0</v>
      </c>
      <c r="L337" s="5"/>
    </row>
    <row r="338" spans="1:12" customHeight="1" ht="105" outlineLevel="4">
      <c r="A338" s="1"/>
      <c r="B338" s="1">
        <v>889115</v>
      </c>
      <c r="C338" s="1" t="s">
        <v>1203</v>
      </c>
      <c r="D338" s="1" t="s">
        <v>1204</v>
      </c>
      <c r="E338" s="2" t="s">
        <v>1205</v>
      </c>
      <c r="F338" s="2" t="s">
        <v>1206</v>
      </c>
      <c r="G338" s="2" t="s">
        <v>335</v>
      </c>
      <c r="H338" s="2" t="s">
        <v>18</v>
      </c>
      <c r="I338" s="1">
        <v>0</v>
      </c>
      <c r="J338" s="3" t="s">
        <v>112</v>
      </c>
      <c r="K338" s="2" t="str">
        <f>J338*147.00</f>
        <v>0</v>
      </c>
      <c r="L338" s="5"/>
    </row>
    <row r="339" spans="1:12" customHeight="1" ht="105" outlineLevel="4">
      <c r="A339" s="1"/>
      <c r="B339" s="1">
        <v>889116</v>
      </c>
      <c r="C339" s="1" t="s">
        <v>1207</v>
      </c>
      <c r="D339" s="1" t="s">
        <v>1208</v>
      </c>
      <c r="E339" s="2" t="s">
        <v>1209</v>
      </c>
      <c r="F339" s="2" t="s">
        <v>1210</v>
      </c>
      <c r="G339" s="2" t="s">
        <v>335</v>
      </c>
      <c r="H339" s="2" t="s">
        <v>61</v>
      </c>
      <c r="I339" s="1">
        <v>0</v>
      </c>
      <c r="J339" s="3" t="s">
        <v>112</v>
      </c>
      <c r="K339" s="2" t="str">
        <f>J339*220.00</f>
        <v>0</v>
      </c>
      <c r="L339" s="5"/>
    </row>
    <row r="340" spans="1:12" customHeight="1" ht="105" outlineLevel="4">
      <c r="A340" s="1"/>
      <c r="B340" s="1">
        <v>889117</v>
      </c>
      <c r="C340" s="1" t="s">
        <v>1211</v>
      </c>
      <c r="D340" s="1" t="s">
        <v>1212</v>
      </c>
      <c r="E340" s="2" t="s">
        <v>982</v>
      </c>
      <c r="F340" s="2" t="s">
        <v>1213</v>
      </c>
      <c r="G340" s="2" t="s">
        <v>335</v>
      </c>
      <c r="H340" s="2" t="s">
        <v>61</v>
      </c>
      <c r="I340" s="1">
        <v>0</v>
      </c>
      <c r="J340" s="3" t="s">
        <v>112</v>
      </c>
      <c r="K340" s="2" t="str">
        <f>J340*187.00</f>
        <v>0</v>
      </c>
      <c r="L340" s="5"/>
    </row>
    <row r="341" spans="1:12" customHeight="1" ht="105" outlineLevel="4">
      <c r="A341" s="1"/>
      <c r="B341" s="1">
        <v>889118</v>
      </c>
      <c r="C341" s="1" t="s">
        <v>1214</v>
      </c>
      <c r="D341" s="1" t="s">
        <v>1215</v>
      </c>
      <c r="E341" s="2" t="s">
        <v>986</v>
      </c>
      <c r="F341" s="2" t="s">
        <v>1216</v>
      </c>
      <c r="G341" s="2" t="s">
        <v>335</v>
      </c>
      <c r="H341" s="2" t="s">
        <v>61</v>
      </c>
      <c r="I341" s="1">
        <v>0</v>
      </c>
      <c r="J341" s="3" t="s">
        <v>112</v>
      </c>
      <c r="K341" s="2" t="str">
        <f>J341*257.00</f>
        <v>0</v>
      </c>
      <c r="L341" s="5"/>
    </row>
    <row r="342" spans="1:12" customHeight="1" ht="105" outlineLevel="4">
      <c r="A342" s="1"/>
      <c r="B342" s="1">
        <v>889119</v>
      </c>
      <c r="C342" s="1" t="s">
        <v>1217</v>
      </c>
      <c r="D342" s="1" t="s">
        <v>1218</v>
      </c>
      <c r="E342" s="2" t="s">
        <v>990</v>
      </c>
      <c r="F342" s="2" t="s">
        <v>1219</v>
      </c>
      <c r="G342" s="2" t="s">
        <v>348</v>
      </c>
      <c r="H342" s="2" t="s">
        <v>61</v>
      </c>
      <c r="I342" s="1">
        <v>0</v>
      </c>
      <c r="J342" s="3" t="s">
        <v>112</v>
      </c>
      <c r="K342" s="2" t="str">
        <f>J342*271.00</f>
        <v>0</v>
      </c>
      <c r="L342" s="5"/>
    </row>
    <row r="343" spans="1:12" customHeight="1" ht="105" outlineLevel="4">
      <c r="A343" s="1"/>
      <c r="B343" s="1">
        <v>889120</v>
      </c>
      <c r="C343" s="1" t="s">
        <v>1220</v>
      </c>
      <c r="D343" s="1" t="s">
        <v>1221</v>
      </c>
      <c r="E343" s="2" t="s">
        <v>994</v>
      </c>
      <c r="F343" s="2" t="s">
        <v>1222</v>
      </c>
      <c r="G343" s="2" t="s">
        <v>348</v>
      </c>
      <c r="H343" s="2" t="s">
        <v>38</v>
      </c>
      <c r="I343" s="1">
        <v>0</v>
      </c>
      <c r="J343" s="3" t="s">
        <v>112</v>
      </c>
      <c r="K343" s="2" t="str">
        <f>J343*341.00</f>
        <v>0</v>
      </c>
      <c r="L343" s="5"/>
    </row>
    <row r="344" spans="1:12" customHeight="1" ht="105" outlineLevel="4">
      <c r="A344" s="1"/>
      <c r="B344" s="1">
        <v>889121</v>
      </c>
      <c r="C344" s="1" t="s">
        <v>1223</v>
      </c>
      <c r="D344" s="1" t="s">
        <v>1224</v>
      </c>
      <c r="E344" s="2" t="s">
        <v>998</v>
      </c>
      <c r="F344" s="2" t="s">
        <v>1225</v>
      </c>
      <c r="G344" s="2" t="s">
        <v>348</v>
      </c>
      <c r="H344" s="2" t="s">
        <v>61</v>
      </c>
      <c r="I344" s="1">
        <v>0</v>
      </c>
      <c r="J344" s="3" t="s">
        <v>112</v>
      </c>
      <c r="K344" s="2" t="str">
        <f>J344*438.00</f>
        <v>0</v>
      </c>
      <c r="L344" s="5"/>
    </row>
    <row r="345" spans="1:12" customHeight="1" ht="105" outlineLevel="4">
      <c r="A345" s="1"/>
      <c r="B345" s="1">
        <v>889122</v>
      </c>
      <c r="C345" s="1" t="s">
        <v>1226</v>
      </c>
      <c r="D345" s="1" t="s">
        <v>1227</v>
      </c>
      <c r="E345" s="2" t="s">
        <v>1228</v>
      </c>
      <c r="F345" s="2" t="s">
        <v>1229</v>
      </c>
      <c r="G345" s="2" t="s">
        <v>335</v>
      </c>
      <c r="H345" s="2" t="s">
        <v>61</v>
      </c>
      <c r="I345" s="1">
        <v>0</v>
      </c>
      <c r="J345" s="3" t="s">
        <v>112</v>
      </c>
      <c r="K345" s="2" t="str">
        <f>J345*260.00</f>
        <v>0</v>
      </c>
      <c r="L345" s="5"/>
    </row>
    <row r="346" spans="1:12" customHeight="1" ht="105" outlineLevel="4">
      <c r="A346" s="1"/>
      <c r="B346" s="1">
        <v>889123</v>
      </c>
      <c r="C346" s="1" t="s">
        <v>1230</v>
      </c>
      <c r="D346" s="1" t="s">
        <v>1231</v>
      </c>
      <c r="E346" s="2" t="s">
        <v>1002</v>
      </c>
      <c r="F346" s="2" t="s">
        <v>1232</v>
      </c>
      <c r="G346" s="2" t="s">
        <v>348</v>
      </c>
      <c r="H346" s="2" t="s">
        <v>61</v>
      </c>
      <c r="I346" s="1">
        <v>0</v>
      </c>
      <c r="J346" s="3" t="s">
        <v>112</v>
      </c>
      <c r="K346" s="2" t="str">
        <f>J346*224.00</f>
        <v>0</v>
      </c>
      <c r="L346" s="5"/>
    </row>
    <row r="347" spans="1:12" customHeight="1" ht="105" outlineLevel="4">
      <c r="A347" s="1"/>
      <c r="B347" s="1">
        <v>889124</v>
      </c>
      <c r="C347" s="1" t="s">
        <v>1233</v>
      </c>
      <c r="D347" s="1" t="s">
        <v>1234</v>
      </c>
      <c r="E347" s="2" t="s">
        <v>1006</v>
      </c>
      <c r="F347" s="2" t="s">
        <v>1235</v>
      </c>
      <c r="G347" s="2" t="s">
        <v>335</v>
      </c>
      <c r="H347" s="2" t="s">
        <v>61</v>
      </c>
      <c r="I347" s="1">
        <v>0</v>
      </c>
      <c r="J347" s="3" t="s">
        <v>112</v>
      </c>
      <c r="K347" s="2" t="str">
        <f>J347*320.00</f>
        <v>0</v>
      </c>
      <c r="L347" s="5"/>
    </row>
    <row r="348" spans="1:12" customHeight="1" ht="105" outlineLevel="4">
      <c r="A348" s="1"/>
      <c r="B348" s="1">
        <v>889125</v>
      </c>
      <c r="C348" s="1" t="s">
        <v>1236</v>
      </c>
      <c r="D348" s="1" t="s">
        <v>1237</v>
      </c>
      <c r="E348" s="2" t="s">
        <v>1010</v>
      </c>
      <c r="F348" s="2" t="s">
        <v>830</v>
      </c>
      <c r="G348" s="2" t="s">
        <v>348</v>
      </c>
      <c r="H348" s="2" t="s">
        <v>61</v>
      </c>
      <c r="I348" s="1">
        <v>0</v>
      </c>
      <c r="J348" s="3" t="s">
        <v>112</v>
      </c>
      <c r="K348" s="2" t="str">
        <f>J348*355.00</f>
        <v>0</v>
      </c>
      <c r="L348" s="5"/>
    </row>
    <row r="349" spans="1:12" customHeight="1" ht="105" outlineLevel="4">
      <c r="A349" s="1"/>
      <c r="B349" s="1">
        <v>889126</v>
      </c>
      <c r="C349" s="1" t="s">
        <v>1238</v>
      </c>
      <c r="D349" s="1" t="s">
        <v>1239</v>
      </c>
      <c r="E349" s="2" t="s">
        <v>1014</v>
      </c>
      <c r="F349" s="2" t="s">
        <v>1129</v>
      </c>
      <c r="G349" s="2" t="s">
        <v>348</v>
      </c>
      <c r="H349" s="2" t="s">
        <v>61</v>
      </c>
      <c r="I349" s="1">
        <v>0</v>
      </c>
      <c r="J349" s="3" t="s">
        <v>112</v>
      </c>
      <c r="K349" s="2" t="str">
        <f>J349*514.00</f>
        <v>0</v>
      </c>
      <c r="L349" s="5"/>
    </row>
    <row r="350" spans="1:12" customHeight="1" ht="105" outlineLevel="4">
      <c r="A350" s="1"/>
      <c r="B350" s="1">
        <v>889127</v>
      </c>
      <c r="C350" s="1" t="s">
        <v>1240</v>
      </c>
      <c r="D350" s="1" t="s">
        <v>1241</v>
      </c>
      <c r="E350" s="2" t="s">
        <v>1017</v>
      </c>
      <c r="F350" s="2" t="s">
        <v>1242</v>
      </c>
      <c r="G350" s="2" t="s">
        <v>335</v>
      </c>
      <c r="H350" s="2" t="s">
        <v>38</v>
      </c>
      <c r="I350" s="1">
        <v>0</v>
      </c>
      <c r="J350" s="3" t="s">
        <v>112</v>
      </c>
      <c r="K350" s="2" t="str">
        <f>J350*193.00</f>
        <v>0</v>
      </c>
      <c r="L350" s="5"/>
    </row>
    <row r="351" spans="1:12" customHeight="1" ht="105" outlineLevel="4">
      <c r="A351" s="1"/>
      <c r="B351" s="1">
        <v>889128</v>
      </c>
      <c r="C351" s="1" t="s">
        <v>1243</v>
      </c>
      <c r="D351" s="1" t="s">
        <v>1244</v>
      </c>
      <c r="E351" s="2" t="s">
        <v>1021</v>
      </c>
      <c r="F351" s="2" t="s">
        <v>1245</v>
      </c>
      <c r="G351" s="2" t="s">
        <v>348</v>
      </c>
      <c r="H351" s="2" t="s">
        <v>61</v>
      </c>
      <c r="I351" s="1">
        <v>0</v>
      </c>
      <c r="J351" s="3" t="s">
        <v>112</v>
      </c>
      <c r="K351" s="2" t="str">
        <f>J351*161.00</f>
        <v>0</v>
      </c>
      <c r="L351" s="5"/>
    </row>
    <row r="352" spans="1:12" customHeight="1" ht="105" outlineLevel="4">
      <c r="A352" s="1"/>
      <c r="B352" s="1">
        <v>889129</v>
      </c>
      <c r="C352" s="1" t="s">
        <v>1246</v>
      </c>
      <c r="D352" s="1" t="s">
        <v>1247</v>
      </c>
      <c r="E352" s="2" t="s">
        <v>1025</v>
      </c>
      <c r="F352" s="2" t="s">
        <v>1248</v>
      </c>
      <c r="G352" s="2" t="s">
        <v>348</v>
      </c>
      <c r="H352" s="2" t="s">
        <v>61</v>
      </c>
      <c r="I352" s="1">
        <v>0</v>
      </c>
      <c r="J352" s="3" t="s">
        <v>112</v>
      </c>
      <c r="K352" s="2" t="str">
        <f>J352*328.00</f>
        <v>0</v>
      </c>
      <c r="L352" s="5"/>
    </row>
    <row r="353" spans="1:12" customHeight="1" ht="105" outlineLevel="4">
      <c r="A353" s="1"/>
      <c r="B353" s="1">
        <v>889130</v>
      </c>
      <c r="C353" s="1" t="s">
        <v>1249</v>
      </c>
      <c r="D353" s="1" t="s">
        <v>1250</v>
      </c>
      <c r="E353" s="2" t="s">
        <v>1029</v>
      </c>
      <c r="F353" s="2" t="s">
        <v>1251</v>
      </c>
      <c r="G353" s="2" t="s">
        <v>348</v>
      </c>
      <c r="H353" s="2" t="s">
        <v>61</v>
      </c>
      <c r="I353" s="1">
        <v>0</v>
      </c>
      <c r="J353" s="3" t="s">
        <v>112</v>
      </c>
      <c r="K353" s="2" t="str">
        <f>J353*230.00</f>
        <v>0</v>
      </c>
      <c r="L353" s="5"/>
    </row>
    <row r="354" spans="1:12" customHeight="1" ht="105" outlineLevel="4">
      <c r="A354" s="1"/>
      <c r="B354" s="1">
        <v>889131</v>
      </c>
      <c r="C354" s="1" t="s">
        <v>1252</v>
      </c>
      <c r="D354" s="1" t="s">
        <v>1253</v>
      </c>
      <c r="E354" s="2" t="s">
        <v>1033</v>
      </c>
      <c r="F354" s="2" t="s">
        <v>1254</v>
      </c>
      <c r="G354" s="2" t="s">
        <v>348</v>
      </c>
      <c r="H354" s="2" t="s">
        <v>61</v>
      </c>
      <c r="I354" s="1">
        <v>0</v>
      </c>
      <c r="J354" s="3" t="s">
        <v>112</v>
      </c>
      <c r="K354" s="2" t="str">
        <f>J354*264.00</f>
        <v>0</v>
      </c>
      <c r="L354" s="5"/>
    </row>
    <row r="355" spans="1:12" customHeight="1" ht="105" outlineLevel="4">
      <c r="A355" s="1"/>
      <c r="B355" s="1">
        <v>889132</v>
      </c>
      <c r="C355" s="1" t="s">
        <v>1255</v>
      </c>
      <c r="D355" s="1" t="s">
        <v>1256</v>
      </c>
      <c r="E355" s="2" t="s">
        <v>1257</v>
      </c>
      <c r="F355" s="2" t="s">
        <v>1258</v>
      </c>
      <c r="G355" s="2">
        <v>10</v>
      </c>
      <c r="H355" s="2" t="s">
        <v>17</v>
      </c>
      <c r="I355" s="1">
        <v>0</v>
      </c>
      <c r="J355" s="3" t="s">
        <v>112</v>
      </c>
      <c r="K355" s="2" t="str">
        <f>J355*448.00</f>
        <v>0</v>
      </c>
      <c r="L355" s="5"/>
    </row>
    <row r="356" spans="1:12" customHeight="1" ht="105" outlineLevel="4">
      <c r="A356" s="1"/>
      <c r="B356" s="1">
        <v>889133</v>
      </c>
      <c r="C356" s="1" t="s">
        <v>1259</v>
      </c>
      <c r="D356" s="1" t="s">
        <v>1260</v>
      </c>
      <c r="E356" s="2" t="s">
        <v>1261</v>
      </c>
      <c r="F356" s="2" t="s">
        <v>1262</v>
      </c>
      <c r="G356" s="2" t="s">
        <v>17</v>
      </c>
      <c r="H356" s="2" t="s">
        <v>17</v>
      </c>
      <c r="I356" s="1">
        <v>0</v>
      </c>
      <c r="J356" s="3" t="s">
        <v>112</v>
      </c>
      <c r="K356" s="2" t="str">
        <f>J356*234.00</f>
        <v>0</v>
      </c>
      <c r="L356" s="5"/>
    </row>
    <row r="357" spans="1:12" customHeight="1" ht="105" outlineLevel="4">
      <c r="A357" s="1"/>
      <c r="B357" s="1">
        <v>889987</v>
      </c>
      <c r="C357" s="1" t="s">
        <v>1263</v>
      </c>
      <c r="D357" s="1" t="s">
        <v>1264</v>
      </c>
      <c r="E357" s="2" t="s">
        <v>1265</v>
      </c>
      <c r="F357" s="2" t="s">
        <v>1266</v>
      </c>
      <c r="G357" s="2">
        <v>6</v>
      </c>
      <c r="H357" s="2">
        <v>0</v>
      </c>
      <c r="I357" s="1">
        <v>0</v>
      </c>
      <c r="J357" s="3" t="s">
        <v>112</v>
      </c>
      <c r="K357" s="2" t="str">
        <f>J357*253.00</f>
        <v>0</v>
      </c>
      <c r="L357" s="5"/>
    </row>
    <row r="358" spans="1:12" customHeight="1" ht="105" outlineLevel="4">
      <c r="A358" s="1"/>
      <c r="B358" s="1">
        <v>889134</v>
      </c>
      <c r="C358" s="1" t="s">
        <v>1267</v>
      </c>
      <c r="D358" s="1" t="s">
        <v>1268</v>
      </c>
      <c r="E358" s="2" t="s">
        <v>1037</v>
      </c>
      <c r="F358" s="2" t="s">
        <v>1269</v>
      </c>
      <c r="G358" s="2" t="s">
        <v>348</v>
      </c>
      <c r="H358" s="2" t="s">
        <v>61</v>
      </c>
      <c r="I358" s="1">
        <v>0</v>
      </c>
      <c r="J358" s="3" t="s">
        <v>112</v>
      </c>
      <c r="K358" s="2" t="str">
        <f>J358*240.00</f>
        <v>0</v>
      </c>
      <c r="L358" s="5"/>
    </row>
    <row r="359" spans="1:12" customHeight="1" ht="105" outlineLevel="4">
      <c r="A359" s="1"/>
      <c r="B359" s="1">
        <v>889135</v>
      </c>
      <c r="C359" s="1" t="s">
        <v>1270</v>
      </c>
      <c r="D359" s="1" t="s">
        <v>1271</v>
      </c>
      <c r="E359" s="2" t="s">
        <v>1041</v>
      </c>
      <c r="F359" s="2" t="s">
        <v>290</v>
      </c>
      <c r="G359" s="2" t="s">
        <v>335</v>
      </c>
      <c r="H359" s="2" t="s">
        <v>61</v>
      </c>
      <c r="I359" s="1">
        <v>0</v>
      </c>
      <c r="J359" s="3" t="s">
        <v>112</v>
      </c>
      <c r="K359" s="2" t="str">
        <f>J359*301.00</f>
        <v>0</v>
      </c>
      <c r="L359" s="5"/>
    </row>
    <row r="360" spans="1:12" customHeight="1" ht="105" outlineLevel="4">
      <c r="A360" s="1"/>
      <c r="B360" s="1">
        <v>889988</v>
      </c>
      <c r="C360" s="1" t="s">
        <v>1272</v>
      </c>
      <c r="D360" s="1" t="s">
        <v>1273</v>
      </c>
      <c r="E360" s="2" t="s">
        <v>1274</v>
      </c>
      <c r="F360" s="2" t="s">
        <v>1275</v>
      </c>
      <c r="G360" s="2" t="s">
        <v>348</v>
      </c>
      <c r="H360" s="2" t="s">
        <v>38</v>
      </c>
      <c r="I360" s="1">
        <v>0</v>
      </c>
      <c r="J360" s="3" t="s">
        <v>112</v>
      </c>
      <c r="K360" s="2" t="str">
        <f>J360*336.00</f>
        <v>0</v>
      </c>
      <c r="L360" s="5"/>
    </row>
    <row r="361" spans="1:12" customHeight="1" ht="105" outlineLevel="4">
      <c r="A361" s="1"/>
      <c r="B361" s="1">
        <v>889136</v>
      </c>
      <c r="C361" s="1" t="s">
        <v>1276</v>
      </c>
      <c r="D361" s="1" t="s">
        <v>1277</v>
      </c>
      <c r="E361" s="2" t="s">
        <v>1057</v>
      </c>
      <c r="F361" s="2" t="s">
        <v>1278</v>
      </c>
      <c r="G361" s="2">
        <v>9</v>
      </c>
      <c r="H361" s="2" t="s">
        <v>17</v>
      </c>
      <c r="I361" s="1">
        <v>0</v>
      </c>
      <c r="J361" s="3" t="s">
        <v>112</v>
      </c>
      <c r="K361" s="2" t="str">
        <f>J361*367.00</f>
        <v>0</v>
      </c>
      <c r="L361" s="5"/>
    </row>
    <row r="362" spans="1:12" customHeight="1" ht="105" outlineLevel="4">
      <c r="A362" s="1"/>
      <c r="B362" s="1">
        <v>889137</v>
      </c>
      <c r="C362" s="1" t="s">
        <v>1279</v>
      </c>
      <c r="D362" s="1" t="s">
        <v>1280</v>
      </c>
      <c r="E362" s="2" t="s">
        <v>1060</v>
      </c>
      <c r="F362" s="2" t="s">
        <v>1281</v>
      </c>
      <c r="G362" s="2" t="s">
        <v>348</v>
      </c>
      <c r="H362" s="2" t="s">
        <v>61</v>
      </c>
      <c r="I362" s="1">
        <v>0</v>
      </c>
      <c r="J362" s="3" t="s">
        <v>112</v>
      </c>
      <c r="K362" s="2" t="str">
        <f>J362*456.00</f>
        <v>0</v>
      </c>
      <c r="L362" s="5"/>
    </row>
    <row r="363" spans="1:12" customHeight="1" ht="105" outlineLevel="4">
      <c r="A363" s="1"/>
      <c r="B363" s="1">
        <v>889138</v>
      </c>
      <c r="C363" s="1" t="s">
        <v>1282</v>
      </c>
      <c r="D363" s="1" t="s">
        <v>1283</v>
      </c>
      <c r="E363" s="2" t="s">
        <v>1064</v>
      </c>
      <c r="F363" s="2" t="s">
        <v>1284</v>
      </c>
      <c r="G363" s="2">
        <v>6</v>
      </c>
      <c r="H363" s="2">
        <v>0</v>
      </c>
      <c r="I363" s="1">
        <v>0</v>
      </c>
      <c r="J363" s="3" t="s">
        <v>112</v>
      </c>
      <c r="K363" s="2" t="str">
        <f>J363*363.00</f>
        <v>0</v>
      </c>
      <c r="L363" s="5"/>
    </row>
    <row r="364" spans="1:12" customHeight="1" ht="105" outlineLevel="4">
      <c r="A364" s="1"/>
      <c r="B364" s="1">
        <v>889139</v>
      </c>
      <c r="C364" s="1" t="s">
        <v>1285</v>
      </c>
      <c r="D364" s="1" t="s">
        <v>1286</v>
      </c>
      <c r="E364" s="2" t="s">
        <v>1072</v>
      </c>
      <c r="F364" s="2" t="s">
        <v>1287</v>
      </c>
      <c r="G364" s="2">
        <v>10</v>
      </c>
      <c r="H364" s="2" t="s">
        <v>61</v>
      </c>
      <c r="I364" s="1">
        <v>0</v>
      </c>
      <c r="J364" s="3" t="s">
        <v>112</v>
      </c>
      <c r="K364" s="2" t="str">
        <f>J364*416.00</f>
        <v>0</v>
      </c>
      <c r="L364" s="5"/>
    </row>
    <row r="365" spans="1:12" customHeight="1" ht="105" outlineLevel="4">
      <c r="A365" s="1"/>
      <c r="B365" s="1">
        <v>889140</v>
      </c>
      <c r="C365" s="1" t="s">
        <v>1288</v>
      </c>
      <c r="D365" s="1" t="s">
        <v>1289</v>
      </c>
      <c r="E365" s="2" t="s">
        <v>1076</v>
      </c>
      <c r="F365" s="2" t="s">
        <v>1290</v>
      </c>
      <c r="G365" s="2" t="s">
        <v>348</v>
      </c>
      <c r="H365" s="2" t="s">
        <v>61</v>
      </c>
      <c r="I365" s="1">
        <v>0</v>
      </c>
      <c r="J365" s="3" t="s">
        <v>112</v>
      </c>
      <c r="K365" s="2" t="str">
        <f>J365*578.00</f>
        <v>0</v>
      </c>
      <c r="L365" s="5"/>
    </row>
    <row r="366" spans="1:12" customHeight="1" ht="105" outlineLevel="4">
      <c r="A366" s="1"/>
      <c r="B366" s="1">
        <v>889141</v>
      </c>
      <c r="C366" s="1" t="s">
        <v>1291</v>
      </c>
      <c r="D366" s="1" t="s">
        <v>1292</v>
      </c>
      <c r="E366" s="2" t="s">
        <v>1080</v>
      </c>
      <c r="F366" s="2" t="s">
        <v>1293</v>
      </c>
      <c r="G366" s="2" t="s">
        <v>348</v>
      </c>
      <c r="H366" s="2" t="s">
        <v>61</v>
      </c>
      <c r="I366" s="1">
        <v>0</v>
      </c>
      <c r="J366" s="3" t="s">
        <v>112</v>
      </c>
      <c r="K366" s="2" t="str">
        <f>J366*735.00</f>
        <v>0</v>
      </c>
      <c r="L366" s="5"/>
    </row>
    <row r="367" spans="1:12" customHeight="1" ht="105" outlineLevel="4">
      <c r="A367" s="1"/>
      <c r="B367" s="1">
        <v>889142</v>
      </c>
      <c r="C367" s="1" t="s">
        <v>1294</v>
      </c>
      <c r="D367" s="1" t="s">
        <v>1295</v>
      </c>
      <c r="E367" s="2" t="s">
        <v>1084</v>
      </c>
      <c r="F367" s="2" t="s">
        <v>1296</v>
      </c>
      <c r="G367" s="2">
        <v>7</v>
      </c>
      <c r="H367" s="2" t="s">
        <v>61</v>
      </c>
      <c r="I367" s="1">
        <v>0</v>
      </c>
      <c r="J367" s="3" t="s">
        <v>112</v>
      </c>
      <c r="K367" s="2" t="str">
        <f>J367*488.00</f>
        <v>0</v>
      </c>
      <c r="L367" s="5"/>
    </row>
    <row r="368" spans="1:12" customHeight="1" ht="105" outlineLevel="4">
      <c r="A368" s="1"/>
      <c r="B368" s="1">
        <v>889143</v>
      </c>
      <c r="C368" s="1" t="s">
        <v>1297</v>
      </c>
      <c r="D368" s="1" t="s">
        <v>1298</v>
      </c>
      <c r="E368" s="2" t="s">
        <v>1088</v>
      </c>
      <c r="F368" s="2" t="s">
        <v>1299</v>
      </c>
      <c r="G368" s="2">
        <v>9</v>
      </c>
      <c r="H368" s="2" t="s">
        <v>61</v>
      </c>
      <c r="I368" s="1">
        <v>0</v>
      </c>
      <c r="J368" s="3" t="s">
        <v>112</v>
      </c>
      <c r="K368" s="2" t="str">
        <f>J368*523.00</f>
        <v>0</v>
      </c>
      <c r="L368" s="5"/>
    </row>
    <row r="369" spans="1:12" customHeight="1" ht="105" outlineLevel="4">
      <c r="A369" s="1"/>
      <c r="B369" s="1">
        <v>889144</v>
      </c>
      <c r="C369" s="1" t="s">
        <v>1300</v>
      </c>
      <c r="D369" s="1" t="s">
        <v>1301</v>
      </c>
      <c r="E369" s="2" t="s">
        <v>1092</v>
      </c>
      <c r="F369" s="2" t="s">
        <v>1302</v>
      </c>
      <c r="G369" s="2" t="s">
        <v>348</v>
      </c>
      <c r="H369" s="2" t="s">
        <v>61</v>
      </c>
      <c r="I369" s="1">
        <v>0</v>
      </c>
      <c r="J369" s="3" t="s">
        <v>112</v>
      </c>
      <c r="K369" s="2" t="str">
        <f>J369*581.00</f>
        <v>0</v>
      </c>
      <c r="L369" s="5"/>
    </row>
    <row r="370" spans="1:12" customHeight="1" ht="105" outlineLevel="4">
      <c r="A370" s="1"/>
      <c r="B370" s="1">
        <v>889145</v>
      </c>
      <c r="C370" s="1" t="s">
        <v>1303</v>
      </c>
      <c r="D370" s="1" t="s">
        <v>1304</v>
      </c>
      <c r="E370" s="2" t="s">
        <v>1096</v>
      </c>
      <c r="F370" s="2" t="s">
        <v>1305</v>
      </c>
      <c r="G370" s="2">
        <v>9</v>
      </c>
      <c r="H370" s="2" t="s">
        <v>61</v>
      </c>
      <c r="I370" s="1">
        <v>0</v>
      </c>
      <c r="J370" s="3" t="s">
        <v>112</v>
      </c>
      <c r="K370" s="2" t="str">
        <f>J370*539.00</f>
        <v>0</v>
      </c>
      <c r="L370" s="5"/>
    </row>
    <row r="371" spans="1:12" customHeight="1" ht="105" outlineLevel="4">
      <c r="A371" s="1"/>
      <c r="B371" s="1">
        <v>889146</v>
      </c>
      <c r="C371" s="1" t="s">
        <v>1306</v>
      </c>
      <c r="D371" s="1" t="s">
        <v>1307</v>
      </c>
      <c r="E371" s="2" t="s">
        <v>1100</v>
      </c>
      <c r="F371" s="2" t="s">
        <v>1308</v>
      </c>
      <c r="G371" s="2">
        <v>10</v>
      </c>
      <c r="H371" s="2" t="s">
        <v>61</v>
      </c>
      <c r="I371" s="1">
        <v>0</v>
      </c>
      <c r="J371" s="3" t="s">
        <v>112</v>
      </c>
      <c r="K371" s="2" t="str">
        <f>J371*576.00</f>
        <v>0</v>
      </c>
      <c r="L371" s="5"/>
    </row>
    <row r="372" spans="1:12" customHeight="1" ht="105" outlineLevel="4">
      <c r="A372" s="1"/>
      <c r="B372" s="1">
        <v>889147</v>
      </c>
      <c r="C372" s="1" t="s">
        <v>1309</v>
      </c>
      <c r="D372" s="1" t="s">
        <v>1310</v>
      </c>
      <c r="E372" s="2" t="s">
        <v>1104</v>
      </c>
      <c r="F372" s="2" t="s">
        <v>1311</v>
      </c>
      <c r="G372" s="2">
        <v>10</v>
      </c>
      <c r="H372" s="2" t="s">
        <v>17</v>
      </c>
      <c r="I372" s="1">
        <v>0</v>
      </c>
      <c r="J372" s="3" t="s">
        <v>112</v>
      </c>
      <c r="K372" s="2" t="str">
        <f>J372*646.00</f>
        <v>0</v>
      </c>
      <c r="L372" s="5"/>
    </row>
    <row r="373" spans="1:12" customHeight="1" ht="105" outlineLevel="4">
      <c r="A373" s="1"/>
      <c r="B373" s="1">
        <v>889148</v>
      </c>
      <c r="C373" s="1" t="s">
        <v>1312</v>
      </c>
      <c r="D373" s="1" t="s">
        <v>1313</v>
      </c>
      <c r="E373" s="2" t="s">
        <v>1108</v>
      </c>
      <c r="F373" s="2" t="s">
        <v>1314</v>
      </c>
      <c r="G373" s="2">
        <v>9</v>
      </c>
      <c r="H373" s="2" t="s">
        <v>61</v>
      </c>
      <c r="I373" s="1">
        <v>0</v>
      </c>
      <c r="J373" s="3" t="s">
        <v>112</v>
      </c>
      <c r="K373" s="2" t="str">
        <f>J373*625.00</f>
        <v>0</v>
      </c>
      <c r="L373" s="5"/>
    </row>
    <row r="374" spans="1:12" customHeight="1" ht="105" outlineLevel="4">
      <c r="A374" s="1"/>
      <c r="B374" s="1">
        <v>889149</v>
      </c>
      <c r="C374" s="1" t="s">
        <v>1315</v>
      </c>
      <c r="D374" s="1" t="s">
        <v>1316</v>
      </c>
      <c r="E374" s="2" t="s">
        <v>1112</v>
      </c>
      <c r="F374" s="2" t="s">
        <v>1317</v>
      </c>
      <c r="G374" s="2">
        <v>10</v>
      </c>
      <c r="H374" s="2" t="s">
        <v>61</v>
      </c>
      <c r="I374" s="1">
        <v>0</v>
      </c>
      <c r="J374" s="3" t="s">
        <v>112</v>
      </c>
      <c r="K374" s="2" t="str">
        <f>J374*663.00</f>
        <v>0</v>
      </c>
      <c r="L374" s="5"/>
    </row>
    <row r="375" spans="1:12" customHeight="1" ht="105" outlineLevel="4">
      <c r="A375" s="1"/>
      <c r="B375" s="1">
        <v>889150</v>
      </c>
      <c r="C375" s="1" t="s">
        <v>1318</v>
      </c>
      <c r="D375" s="1" t="s">
        <v>1319</v>
      </c>
      <c r="E375" s="2" t="s">
        <v>1116</v>
      </c>
      <c r="F375" s="2" t="s">
        <v>1320</v>
      </c>
      <c r="G375" s="2">
        <v>10</v>
      </c>
      <c r="H375" s="2" t="s">
        <v>61</v>
      </c>
      <c r="I375" s="1">
        <v>0</v>
      </c>
      <c r="J375" s="3" t="s">
        <v>112</v>
      </c>
      <c r="K375" s="2" t="str">
        <f>J375*467.00</f>
        <v>0</v>
      </c>
      <c r="L375" s="5"/>
    </row>
    <row r="376" spans="1:12" customHeight="1" ht="105" outlineLevel="4">
      <c r="A376" s="1"/>
      <c r="B376" s="1">
        <v>889151</v>
      </c>
      <c r="C376" s="1" t="s">
        <v>1321</v>
      </c>
      <c r="D376" s="1" t="s">
        <v>1322</v>
      </c>
      <c r="E376" s="2" t="s">
        <v>1120</v>
      </c>
      <c r="F376" s="2" t="s">
        <v>1323</v>
      </c>
      <c r="G376" s="2">
        <v>10</v>
      </c>
      <c r="H376" s="2" t="s">
        <v>17</v>
      </c>
      <c r="I376" s="1">
        <v>0</v>
      </c>
      <c r="J376" s="3" t="s">
        <v>112</v>
      </c>
      <c r="K376" s="2" t="str">
        <f>J376*554.00</f>
        <v>0</v>
      </c>
      <c r="L376" s="5"/>
    </row>
    <row r="377" spans="1:12" customHeight="1" ht="105" outlineLevel="4">
      <c r="A377" s="1"/>
      <c r="B377" s="1">
        <v>889152</v>
      </c>
      <c r="C377" s="1" t="s">
        <v>1324</v>
      </c>
      <c r="D377" s="1" t="s">
        <v>1325</v>
      </c>
      <c r="E377" s="2" t="s">
        <v>1124</v>
      </c>
      <c r="F377" s="2" t="s">
        <v>1326</v>
      </c>
      <c r="G377" s="2">
        <v>10</v>
      </c>
      <c r="H377" s="2" t="s">
        <v>17</v>
      </c>
      <c r="I377" s="1">
        <v>0</v>
      </c>
      <c r="J377" s="3" t="s">
        <v>112</v>
      </c>
      <c r="K377" s="2" t="str">
        <f>J377*758.00</f>
        <v>0</v>
      </c>
      <c r="L377" s="5"/>
    </row>
    <row r="378" spans="1:12" customHeight="1" ht="105" outlineLevel="4">
      <c r="A378" s="1"/>
      <c r="B378" s="1">
        <v>889153</v>
      </c>
      <c r="C378" s="1" t="s">
        <v>1327</v>
      </c>
      <c r="D378" s="1" t="s">
        <v>1328</v>
      </c>
      <c r="E378" s="2" t="s">
        <v>1329</v>
      </c>
      <c r="F378" s="2" t="s">
        <v>1275</v>
      </c>
      <c r="G378" s="2">
        <v>9</v>
      </c>
      <c r="H378" s="2" t="s">
        <v>61</v>
      </c>
      <c r="I378" s="1">
        <v>0</v>
      </c>
      <c r="J378" s="3" t="s">
        <v>112</v>
      </c>
      <c r="K378" s="2" t="str">
        <f>J378*336.00</f>
        <v>0</v>
      </c>
      <c r="L378" s="5"/>
    </row>
    <row r="379" spans="1:12" customHeight="1" ht="105" outlineLevel="4">
      <c r="A379" s="1"/>
      <c r="B379" s="1">
        <v>889154</v>
      </c>
      <c r="C379" s="1" t="s">
        <v>1330</v>
      </c>
      <c r="D379" s="1" t="s">
        <v>1331</v>
      </c>
      <c r="E379" s="2" t="s">
        <v>1332</v>
      </c>
      <c r="F379" s="2" t="s">
        <v>1038</v>
      </c>
      <c r="G379" s="2">
        <v>10</v>
      </c>
      <c r="H379" s="2" t="s">
        <v>61</v>
      </c>
      <c r="I379" s="1">
        <v>0</v>
      </c>
      <c r="J379" s="3" t="s">
        <v>112</v>
      </c>
      <c r="K379" s="2" t="str">
        <f>J379*485.00</f>
        <v>0</v>
      </c>
      <c r="L379" s="5"/>
    </row>
    <row r="380" spans="1:12" customHeight="1" ht="105" outlineLevel="4">
      <c r="A380" s="1"/>
      <c r="B380" s="1">
        <v>889155</v>
      </c>
      <c r="C380" s="1" t="s">
        <v>1333</v>
      </c>
      <c r="D380" s="1" t="s">
        <v>1334</v>
      </c>
      <c r="E380" s="2" t="s">
        <v>1335</v>
      </c>
      <c r="F380" s="2" t="s">
        <v>1336</v>
      </c>
      <c r="G380" s="2">
        <v>10</v>
      </c>
      <c r="H380" s="2" t="s">
        <v>61</v>
      </c>
      <c r="I380" s="1">
        <v>0</v>
      </c>
      <c r="J380" s="3" t="s">
        <v>112</v>
      </c>
      <c r="K380" s="2" t="str">
        <f>J380*567.00</f>
        <v>0</v>
      </c>
      <c r="L380" s="5"/>
    </row>
    <row r="381" spans="1:12" customHeight="1" ht="105" outlineLevel="4">
      <c r="A381" s="1"/>
      <c r="B381" s="1">
        <v>889156</v>
      </c>
      <c r="C381" s="1" t="s">
        <v>1337</v>
      </c>
      <c r="D381" s="1" t="s">
        <v>1338</v>
      </c>
      <c r="E381" s="2" t="s">
        <v>1339</v>
      </c>
      <c r="F381" s="2" t="s">
        <v>1340</v>
      </c>
      <c r="G381" s="2">
        <v>10</v>
      </c>
      <c r="H381" s="2" t="s">
        <v>61</v>
      </c>
      <c r="I381" s="1">
        <v>0</v>
      </c>
      <c r="J381" s="3" t="s">
        <v>112</v>
      </c>
      <c r="K381" s="2" t="str">
        <f>J381*751.00</f>
        <v>0</v>
      </c>
      <c r="L381" s="5"/>
    </row>
    <row r="382" spans="1:12" customHeight="1" ht="105" outlineLevel="4">
      <c r="A382" s="1"/>
      <c r="B382" s="1">
        <v>889157</v>
      </c>
      <c r="C382" s="1" t="s">
        <v>1341</v>
      </c>
      <c r="D382" s="1" t="s">
        <v>1342</v>
      </c>
      <c r="E382" s="2" t="s">
        <v>1128</v>
      </c>
      <c r="F382" s="2" t="s">
        <v>1343</v>
      </c>
      <c r="G382" s="2" t="s">
        <v>348</v>
      </c>
      <c r="H382" s="2" t="s">
        <v>61</v>
      </c>
      <c r="I382" s="1">
        <v>0</v>
      </c>
      <c r="J382" s="3" t="s">
        <v>112</v>
      </c>
      <c r="K382" s="2" t="str">
        <f>J382*326.00</f>
        <v>0</v>
      </c>
      <c r="L382" s="5"/>
    </row>
    <row r="383" spans="1:12" customHeight="1" ht="105" outlineLevel="4">
      <c r="A383" s="1"/>
      <c r="B383" s="1">
        <v>889158</v>
      </c>
      <c r="C383" s="1" t="s">
        <v>1344</v>
      </c>
      <c r="D383" s="1" t="s">
        <v>1345</v>
      </c>
      <c r="E383" s="2" t="s">
        <v>1132</v>
      </c>
      <c r="F383" s="2" t="s">
        <v>1299</v>
      </c>
      <c r="G383" s="2" t="s">
        <v>348</v>
      </c>
      <c r="H383" s="2" t="s">
        <v>18</v>
      </c>
      <c r="I383" s="1">
        <v>0</v>
      </c>
      <c r="J383" s="3" t="s">
        <v>112</v>
      </c>
      <c r="K383" s="2" t="str">
        <f>J383*523.00</f>
        <v>0</v>
      </c>
      <c r="L383" s="5"/>
    </row>
    <row r="384" spans="1:12" customHeight="1" ht="105" outlineLevel="4">
      <c r="A384" s="1"/>
      <c r="B384" s="1">
        <v>889159</v>
      </c>
      <c r="C384" s="1" t="s">
        <v>1346</v>
      </c>
      <c r="D384" s="1" t="s">
        <v>1347</v>
      </c>
      <c r="E384" s="2" t="s">
        <v>1348</v>
      </c>
      <c r="F384" s="2" t="s">
        <v>1349</v>
      </c>
      <c r="G384" s="2" t="s">
        <v>348</v>
      </c>
      <c r="H384" s="2" t="s">
        <v>61</v>
      </c>
      <c r="I384" s="1">
        <v>0</v>
      </c>
      <c r="J384" s="3" t="s">
        <v>112</v>
      </c>
      <c r="K384" s="2" t="str">
        <f>J384*346.00</f>
        <v>0</v>
      </c>
      <c r="L384" s="5"/>
    </row>
    <row r="385" spans="1:12" customHeight="1" ht="105" outlineLevel="4">
      <c r="A385" s="1"/>
      <c r="B385" s="1">
        <v>889160</v>
      </c>
      <c r="C385" s="1" t="s">
        <v>1350</v>
      </c>
      <c r="D385" s="1" t="s">
        <v>1351</v>
      </c>
      <c r="E385" s="2" t="s">
        <v>1136</v>
      </c>
      <c r="F385" s="2" t="s">
        <v>1352</v>
      </c>
      <c r="G385" s="2">
        <v>8</v>
      </c>
      <c r="H385" s="2" t="s">
        <v>61</v>
      </c>
      <c r="I385" s="1">
        <v>0</v>
      </c>
      <c r="J385" s="3" t="s">
        <v>112</v>
      </c>
      <c r="K385" s="2" t="str">
        <f>J385*333.00</f>
        <v>0</v>
      </c>
      <c r="L385" s="5"/>
    </row>
    <row r="386" spans="1:12" customHeight="1" ht="105" outlineLevel="4">
      <c r="A386" s="1"/>
      <c r="B386" s="1">
        <v>889161</v>
      </c>
      <c r="C386" s="1" t="s">
        <v>1353</v>
      </c>
      <c r="D386" s="1" t="s">
        <v>1354</v>
      </c>
      <c r="E386" s="2" t="s">
        <v>1140</v>
      </c>
      <c r="F386" s="2" t="s">
        <v>1355</v>
      </c>
      <c r="G386" s="2">
        <v>6</v>
      </c>
      <c r="H386" s="2" t="s">
        <v>61</v>
      </c>
      <c r="I386" s="1">
        <v>0</v>
      </c>
      <c r="J386" s="3" t="s">
        <v>112</v>
      </c>
      <c r="K386" s="2" t="str">
        <f>J386*412.00</f>
        <v>0</v>
      </c>
      <c r="L386" s="5"/>
    </row>
    <row r="387" spans="1:12" customHeight="1" ht="105" outlineLevel="4">
      <c r="A387" s="1"/>
      <c r="B387" s="1">
        <v>889162</v>
      </c>
      <c r="C387" s="1" t="s">
        <v>1356</v>
      </c>
      <c r="D387" s="1" t="s">
        <v>1357</v>
      </c>
      <c r="E387" s="2" t="s">
        <v>1144</v>
      </c>
      <c r="F387" s="2" t="s">
        <v>1358</v>
      </c>
      <c r="G387" s="2">
        <v>9</v>
      </c>
      <c r="H387" s="2" t="s">
        <v>61</v>
      </c>
      <c r="I387" s="1">
        <v>0</v>
      </c>
      <c r="J387" s="3" t="s">
        <v>112</v>
      </c>
      <c r="K387" s="2" t="str">
        <f>J387*530.00</f>
        <v>0</v>
      </c>
      <c r="L387" s="5"/>
    </row>
    <row r="388" spans="1:12" customHeight="1" ht="105" outlineLevel="4">
      <c r="A388" s="1"/>
      <c r="B388" s="1">
        <v>889163</v>
      </c>
      <c r="C388" s="1" t="s">
        <v>1359</v>
      </c>
      <c r="D388" s="1" t="s">
        <v>1360</v>
      </c>
      <c r="E388" s="2" t="s">
        <v>1361</v>
      </c>
      <c r="F388" s="2" t="s">
        <v>1362</v>
      </c>
      <c r="G388" s="2">
        <v>9</v>
      </c>
      <c r="H388" s="2" t="s">
        <v>335</v>
      </c>
      <c r="I388" s="1">
        <v>0</v>
      </c>
      <c r="J388" s="3" t="s">
        <v>112</v>
      </c>
      <c r="K388" s="2" t="str">
        <f>J388*667.00</f>
        <v>0</v>
      </c>
      <c r="L388" s="5"/>
    </row>
    <row r="389" spans="1:12" customHeight="1" ht="105" outlineLevel="4">
      <c r="A389" s="1"/>
      <c r="B389" s="1">
        <v>889164</v>
      </c>
      <c r="C389" s="1" t="s">
        <v>1363</v>
      </c>
      <c r="D389" s="1" t="s">
        <v>1364</v>
      </c>
      <c r="E389" s="2" t="s">
        <v>1365</v>
      </c>
      <c r="F389" s="2" t="s">
        <v>1284</v>
      </c>
      <c r="G389" s="2">
        <v>0</v>
      </c>
      <c r="H389" s="2" t="s">
        <v>61</v>
      </c>
      <c r="I389" s="1">
        <v>0</v>
      </c>
      <c r="J389" s="3" t="s">
        <v>112</v>
      </c>
      <c r="K389" s="2" t="str">
        <f>J389*363.00</f>
        <v>0</v>
      </c>
      <c r="L389" s="5"/>
    </row>
    <row r="390" spans="1:12" customHeight="1" ht="105" outlineLevel="4">
      <c r="A390" s="1"/>
      <c r="B390" s="1">
        <v>889165</v>
      </c>
      <c r="C390" s="1" t="s">
        <v>1366</v>
      </c>
      <c r="D390" s="1" t="s">
        <v>1367</v>
      </c>
      <c r="E390" s="2" t="s">
        <v>1148</v>
      </c>
      <c r="F390" s="2" t="s">
        <v>1248</v>
      </c>
      <c r="G390" s="2">
        <v>7</v>
      </c>
      <c r="H390" s="2" t="s">
        <v>61</v>
      </c>
      <c r="I390" s="1">
        <v>0</v>
      </c>
      <c r="J390" s="3" t="s">
        <v>112</v>
      </c>
      <c r="K390" s="2" t="str">
        <f>J390*328.00</f>
        <v>0</v>
      </c>
      <c r="L390" s="5"/>
    </row>
    <row r="391" spans="1:12" customHeight="1" ht="105" outlineLevel="4">
      <c r="A391" s="1"/>
      <c r="B391" s="1">
        <v>889166</v>
      </c>
      <c r="C391" s="1" t="s">
        <v>1368</v>
      </c>
      <c r="D391" s="1" t="s">
        <v>1369</v>
      </c>
      <c r="E391" s="2" t="s">
        <v>1152</v>
      </c>
      <c r="F391" s="2" t="s">
        <v>1355</v>
      </c>
      <c r="G391" s="2" t="s">
        <v>348</v>
      </c>
      <c r="H391" s="2" t="s">
        <v>38</v>
      </c>
      <c r="I391" s="1">
        <v>0</v>
      </c>
      <c r="J391" s="3" t="s">
        <v>112</v>
      </c>
      <c r="K391" s="2" t="str">
        <f>J391*412.00</f>
        <v>0</v>
      </c>
      <c r="L391" s="5"/>
    </row>
    <row r="392" spans="1:12" customHeight="1" ht="105" outlineLevel="4">
      <c r="A392" s="1"/>
      <c r="B392" s="1">
        <v>889167</v>
      </c>
      <c r="C392" s="1" t="s">
        <v>1370</v>
      </c>
      <c r="D392" s="1" t="s">
        <v>1371</v>
      </c>
      <c r="E392" s="2" t="s">
        <v>1156</v>
      </c>
      <c r="F392" s="2" t="s">
        <v>1372</v>
      </c>
      <c r="G392" s="2" t="s">
        <v>348</v>
      </c>
      <c r="H392" s="2" t="s">
        <v>61</v>
      </c>
      <c r="I392" s="1">
        <v>0</v>
      </c>
      <c r="J392" s="3" t="s">
        <v>112</v>
      </c>
      <c r="K392" s="2" t="str">
        <f>J392*525.00</f>
        <v>0</v>
      </c>
      <c r="L392" s="5"/>
    </row>
    <row r="393" spans="1:12" customHeight="1" ht="105" outlineLevel="4">
      <c r="A393" s="1"/>
      <c r="B393" s="1">
        <v>889168</v>
      </c>
      <c r="C393" s="1" t="s">
        <v>1373</v>
      </c>
      <c r="D393" s="1" t="s">
        <v>1374</v>
      </c>
      <c r="E393" s="2" t="s">
        <v>1375</v>
      </c>
      <c r="F393" s="2" t="s">
        <v>1362</v>
      </c>
      <c r="G393" s="2">
        <v>7</v>
      </c>
      <c r="H393" s="2" t="s">
        <v>335</v>
      </c>
      <c r="I393" s="1">
        <v>0</v>
      </c>
      <c r="J393" s="3" t="s">
        <v>112</v>
      </c>
      <c r="K393" s="2" t="str">
        <f>J393*667.00</f>
        <v>0</v>
      </c>
      <c r="L393" s="5"/>
    </row>
    <row r="394" spans="1:12" customHeight="1" ht="105" outlineLevel="4">
      <c r="A394" s="1"/>
      <c r="B394" s="1">
        <v>889169</v>
      </c>
      <c r="C394" s="1" t="s">
        <v>1376</v>
      </c>
      <c r="D394" s="1" t="s">
        <v>1377</v>
      </c>
      <c r="E394" s="2" t="s">
        <v>1160</v>
      </c>
      <c r="F394" s="2" t="s">
        <v>1378</v>
      </c>
      <c r="G394" s="2" t="s">
        <v>335</v>
      </c>
      <c r="H394" s="2" t="s">
        <v>38</v>
      </c>
      <c r="I394" s="1">
        <v>0</v>
      </c>
      <c r="J394" s="3" t="s">
        <v>112</v>
      </c>
      <c r="K394" s="2" t="str">
        <f>J394*384.00</f>
        <v>0</v>
      </c>
      <c r="L394" s="5"/>
    </row>
    <row r="395" spans="1:12" customHeight="1" ht="105" outlineLevel="4">
      <c r="A395" s="1"/>
      <c r="B395" s="1">
        <v>889170</v>
      </c>
      <c r="C395" s="1" t="s">
        <v>1379</v>
      </c>
      <c r="D395" s="1" t="s">
        <v>1380</v>
      </c>
      <c r="E395" s="2" t="s">
        <v>1381</v>
      </c>
      <c r="F395" s="2" t="s">
        <v>1382</v>
      </c>
      <c r="G395" s="2" t="s">
        <v>17</v>
      </c>
      <c r="H395" s="2" t="s">
        <v>18</v>
      </c>
      <c r="I395" s="1">
        <v>0</v>
      </c>
      <c r="J395" s="3" t="s">
        <v>112</v>
      </c>
      <c r="K395" s="2" t="str">
        <f>J395*293.00</f>
        <v>0</v>
      </c>
      <c r="L395" s="5"/>
    </row>
    <row r="396" spans="1:12" customHeight="1" ht="105" outlineLevel="4">
      <c r="A396" s="1"/>
      <c r="B396" s="1">
        <v>889171</v>
      </c>
      <c r="C396" s="1" t="s">
        <v>1383</v>
      </c>
      <c r="D396" s="1" t="s">
        <v>1384</v>
      </c>
      <c r="E396" s="2" t="s">
        <v>1385</v>
      </c>
      <c r="F396" s="2" t="s">
        <v>1386</v>
      </c>
      <c r="G396" s="2">
        <v>10</v>
      </c>
      <c r="H396" s="2" t="s">
        <v>17</v>
      </c>
      <c r="I396" s="1">
        <v>0</v>
      </c>
      <c r="J396" s="3" t="s">
        <v>112</v>
      </c>
      <c r="K396" s="2" t="str">
        <f>J396*428.00</f>
        <v>0</v>
      </c>
      <c r="L396" s="5"/>
    </row>
    <row r="397" spans="1:12" customHeight="1" ht="105" outlineLevel="4">
      <c r="A397" s="1"/>
      <c r="B397" s="1">
        <v>889172</v>
      </c>
      <c r="C397" s="1" t="s">
        <v>1387</v>
      </c>
      <c r="D397" s="1" t="s">
        <v>1388</v>
      </c>
      <c r="E397" s="2" t="s">
        <v>1389</v>
      </c>
      <c r="F397" s="2" t="s">
        <v>1305</v>
      </c>
      <c r="G397" s="2" t="s">
        <v>348</v>
      </c>
      <c r="H397" s="2" t="s">
        <v>61</v>
      </c>
      <c r="I397" s="1">
        <v>0</v>
      </c>
      <c r="J397" s="3" t="s">
        <v>112</v>
      </c>
      <c r="K397" s="2" t="str">
        <f>J397*539.00</f>
        <v>0</v>
      </c>
      <c r="L397" s="5"/>
    </row>
    <row r="398" spans="1:12" customHeight="1" ht="105" outlineLevel="4">
      <c r="A398" s="1"/>
      <c r="B398" s="1">
        <v>889173</v>
      </c>
      <c r="C398" s="1" t="s">
        <v>1390</v>
      </c>
      <c r="D398" s="1" t="s">
        <v>1391</v>
      </c>
      <c r="E398" s="2" t="s">
        <v>1392</v>
      </c>
      <c r="F398" s="2" t="s">
        <v>1393</v>
      </c>
      <c r="G398" s="2">
        <v>10</v>
      </c>
      <c r="H398" s="2" t="s">
        <v>61</v>
      </c>
      <c r="I398" s="1">
        <v>0</v>
      </c>
      <c r="J398" s="3" t="s">
        <v>112</v>
      </c>
      <c r="K398" s="2" t="str">
        <f>J398*474.00</f>
        <v>0</v>
      </c>
      <c r="L398" s="5"/>
    </row>
    <row r="399" spans="1:12" customHeight="1" ht="105" outlineLevel="4">
      <c r="A399" s="1"/>
      <c r="B399" s="1">
        <v>889174</v>
      </c>
      <c r="C399" s="1" t="s">
        <v>1394</v>
      </c>
      <c r="D399" s="1" t="s">
        <v>1395</v>
      </c>
      <c r="E399" s="2" t="s">
        <v>1396</v>
      </c>
      <c r="F399" s="2" t="s">
        <v>1397</v>
      </c>
      <c r="G399" s="2">
        <v>10</v>
      </c>
      <c r="H399" s="2" t="s">
        <v>61</v>
      </c>
      <c r="I399" s="1">
        <v>0</v>
      </c>
      <c r="J399" s="3" t="s">
        <v>112</v>
      </c>
      <c r="K399" s="2" t="str">
        <f>J399*601.00</f>
        <v>0</v>
      </c>
      <c r="L399" s="5"/>
    </row>
    <row r="400" spans="1:12" customHeight="1" ht="105" outlineLevel="4">
      <c r="A400" s="1"/>
      <c r="B400" s="1">
        <v>889175</v>
      </c>
      <c r="C400" s="1" t="s">
        <v>1398</v>
      </c>
      <c r="D400" s="1" t="s">
        <v>1399</v>
      </c>
      <c r="E400" s="2" t="s">
        <v>904</v>
      </c>
      <c r="F400" s="2" t="s">
        <v>1400</v>
      </c>
      <c r="G400" s="2" t="s">
        <v>348</v>
      </c>
      <c r="H400" s="2" t="s">
        <v>61</v>
      </c>
      <c r="I400" s="1">
        <v>0</v>
      </c>
      <c r="J400" s="3" t="s">
        <v>112</v>
      </c>
      <c r="K400" s="2" t="str">
        <f>J400*569.00</f>
        <v>0</v>
      </c>
      <c r="L400" s="5"/>
    </row>
    <row r="401" spans="1:12" customHeight="1" ht="105" outlineLevel="4">
      <c r="A401" s="1"/>
      <c r="B401" s="1">
        <v>889176</v>
      </c>
      <c r="C401" s="1" t="s">
        <v>1401</v>
      </c>
      <c r="D401" s="1" t="s">
        <v>1402</v>
      </c>
      <c r="E401" s="2" t="s">
        <v>1403</v>
      </c>
      <c r="F401" s="2" t="s">
        <v>1404</v>
      </c>
      <c r="G401" s="2">
        <v>10</v>
      </c>
      <c r="H401" s="2" t="s">
        <v>61</v>
      </c>
      <c r="I401" s="1">
        <v>0</v>
      </c>
      <c r="J401" s="3" t="s">
        <v>112</v>
      </c>
      <c r="K401" s="2" t="str">
        <f>J401*392.00</f>
        <v>0</v>
      </c>
      <c r="L401" s="5"/>
    </row>
    <row r="402" spans="1:12" customHeight="1" ht="105" outlineLevel="4">
      <c r="A402" s="1"/>
      <c r="B402" s="1">
        <v>889177</v>
      </c>
      <c r="C402" s="1" t="s">
        <v>1405</v>
      </c>
      <c r="D402" s="1" t="s">
        <v>1406</v>
      </c>
      <c r="E402" s="2" t="s">
        <v>1049</v>
      </c>
      <c r="F402" s="2" t="s">
        <v>1187</v>
      </c>
      <c r="G402" s="2" t="s">
        <v>348</v>
      </c>
      <c r="H402" s="2" t="s">
        <v>61</v>
      </c>
      <c r="I402" s="1">
        <v>0</v>
      </c>
      <c r="J402" s="3" t="s">
        <v>112</v>
      </c>
      <c r="K402" s="2" t="str">
        <f>J402*365.00</f>
        <v>0</v>
      </c>
      <c r="L402" s="5"/>
    </row>
    <row r="403" spans="1:12" customHeight="1" ht="105" outlineLevel="4">
      <c r="A403" s="1"/>
      <c r="B403" s="1">
        <v>889178</v>
      </c>
      <c r="C403" s="1" t="s">
        <v>1407</v>
      </c>
      <c r="D403" s="1" t="s">
        <v>1408</v>
      </c>
      <c r="E403" s="2" t="s">
        <v>1053</v>
      </c>
      <c r="F403" s="2" t="s">
        <v>1296</v>
      </c>
      <c r="G403" s="2" t="s">
        <v>348</v>
      </c>
      <c r="H403" s="2" t="s">
        <v>61</v>
      </c>
      <c r="I403" s="1">
        <v>0</v>
      </c>
      <c r="J403" s="3" t="s">
        <v>112</v>
      </c>
      <c r="K403" s="2" t="str">
        <f>J403*488.00</f>
        <v>0</v>
      </c>
      <c r="L403" s="5"/>
    </row>
    <row r="404" spans="1:12" customHeight="1" ht="105" outlineLevel="4">
      <c r="A404" s="1"/>
      <c r="B404" s="1">
        <v>889179</v>
      </c>
      <c r="C404" s="1" t="s">
        <v>1409</v>
      </c>
      <c r="D404" s="1" t="s">
        <v>1410</v>
      </c>
      <c r="E404" s="2" t="s">
        <v>911</v>
      </c>
      <c r="F404" s="2" t="s">
        <v>1411</v>
      </c>
      <c r="G404" s="2">
        <v>10</v>
      </c>
      <c r="H404" s="2" t="s">
        <v>17</v>
      </c>
      <c r="I404" s="1">
        <v>0</v>
      </c>
      <c r="J404" s="3" t="s">
        <v>112</v>
      </c>
      <c r="K404" s="2" t="str">
        <f>J404*607.00</f>
        <v>0</v>
      </c>
      <c r="L404" s="5"/>
    </row>
    <row r="405" spans="1:12" customHeight="1" ht="105" outlineLevel="4">
      <c r="A405" s="1"/>
      <c r="B405" s="1">
        <v>889180</v>
      </c>
      <c r="C405" s="1" t="s">
        <v>1412</v>
      </c>
      <c r="D405" s="1" t="s">
        <v>1413</v>
      </c>
      <c r="E405" s="2" t="s">
        <v>1414</v>
      </c>
      <c r="F405" s="2" t="s">
        <v>1415</v>
      </c>
      <c r="G405" s="2">
        <v>10</v>
      </c>
      <c r="H405" s="2" t="s">
        <v>61</v>
      </c>
      <c r="I405" s="1">
        <v>0</v>
      </c>
      <c r="J405" s="3" t="s">
        <v>112</v>
      </c>
      <c r="K405" s="2" t="str">
        <f>J405*1171.00</f>
        <v>0</v>
      </c>
      <c r="L405" s="5"/>
    </row>
    <row r="406" spans="1:12" customHeight="1" ht="105" outlineLevel="4">
      <c r="A406" s="1"/>
      <c r="B406" s="1">
        <v>889181</v>
      </c>
      <c r="C406" s="1" t="s">
        <v>1416</v>
      </c>
      <c r="D406" s="1" t="s">
        <v>1417</v>
      </c>
      <c r="E406" s="2" t="s">
        <v>1418</v>
      </c>
      <c r="F406" s="2" t="s">
        <v>1419</v>
      </c>
      <c r="G406" s="2">
        <v>9</v>
      </c>
      <c r="H406" s="2" t="s">
        <v>61</v>
      </c>
      <c r="I406" s="1">
        <v>0</v>
      </c>
      <c r="J406" s="3" t="s">
        <v>112</v>
      </c>
      <c r="K406" s="2" t="str">
        <f>J406*843.00</f>
        <v>0</v>
      </c>
      <c r="L406" s="5"/>
    </row>
    <row r="407" spans="1:12" customHeight="1" ht="105" outlineLevel="4">
      <c r="A407" s="1"/>
      <c r="B407" s="1">
        <v>889182</v>
      </c>
      <c r="C407" s="1" t="s">
        <v>1420</v>
      </c>
      <c r="D407" s="1" t="s">
        <v>1421</v>
      </c>
      <c r="E407" s="2" t="s">
        <v>1422</v>
      </c>
      <c r="F407" s="2" t="s">
        <v>1423</v>
      </c>
      <c r="G407" s="2" t="s">
        <v>348</v>
      </c>
      <c r="H407" s="2" t="s">
        <v>335</v>
      </c>
      <c r="I407" s="1">
        <v>0</v>
      </c>
      <c r="J407" s="3" t="s">
        <v>112</v>
      </c>
      <c r="K407" s="2" t="str">
        <f>J407*922.00</f>
        <v>0</v>
      </c>
      <c r="L407" s="5"/>
    </row>
    <row r="408" spans="1:12" customHeight="1" ht="105" outlineLevel="4">
      <c r="A408" s="1"/>
      <c r="B408" s="1">
        <v>889183</v>
      </c>
      <c r="C408" s="1" t="s">
        <v>1424</v>
      </c>
      <c r="D408" s="1" t="s">
        <v>1425</v>
      </c>
      <c r="E408" s="2" t="s">
        <v>1426</v>
      </c>
      <c r="F408" s="2" t="s">
        <v>1427</v>
      </c>
      <c r="G408" s="2">
        <v>10</v>
      </c>
      <c r="H408" s="2" t="s">
        <v>38</v>
      </c>
      <c r="I408" s="1">
        <v>0</v>
      </c>
      <c r="J408" s="3" t="s">
        <v>112</v>
      </c>
      <c r="K408" s="2" t="str">
        <f>J408*1006.00</f>
        <v>0</v>
      </c>
      <c r="L408" s="5"/>
    </row>
    <row r="409" spans="1:12" customHeight="1" ht="105" outlineLevel="4">
      <c r="A409" s="1"/>
      <c r="B409" s="1">
        <v>889184</v>
      </c>
      <c r="C409" s="1" t="s">
        <v>1428</v>
      </c>
      <c r="D409" s="1" t="s">
        <v>1429</v>
      </c>
      <c r="E409" s="2" t="s">
        <v>935</v>
      </c>
      <c r="F409" s="2" t="s">
        <v>1430</v>
      </c>
      <c r="G409" s="2">
        <v>8</v>
      </c>
      <c r="H409" s="2" t="s">
        <v>61</v>
      </c>
      <c r="I409" s="1">
        <v>0</v>
      </c>
      <c r="J409" s="3" t="s">
        <v>112</v>
      </c>
      <c r="K409" s="2" t="str">
        <f>J409*841.00</f>
        <v>0</v>
      </c>
      <c r="L409" s="5"/>
    </row>
    <row r="410" spans="1:12" customHeight="1" ht="105" outlineLevel="4">
      <c r="A410" s="1"/>
      <c r="B410" s="1">
        <v>889185</v>
      </c>
      <c r="C410" s="1" t="s">
        <v>1431</v>
      </c>
      <c r="D410" s="1" t="s">
        <v>1432</v>
      </c>
      <c r="E410" s="2" t="s">
        <v>1433</v>
      </c>
      <c r="F410" s="2" t="s">
        <v>1434</v>
      </c>
      <c r="G410" s="2" t="s">
        <v>348</v>
      </c>
      <c r="H410" s="2" t="s">
        <v>61</v>
      </c>
      <c r="I410" s="1">
        <v>0</v>
      </c>
      <c r="J410" s="3" t="s">
        <v>112</v>
      </c>
      <c r="K410" s="2" t="str">
        <f>J410*419.00</f>
        <v>0</v>
      </c>
      <c r="L410" s="5"/>
    </row>
    <row r="411" spans="1:12" customHeight="1" ht="105" outlineLevel="4">
      <c r="A411" s="1"/>
      <c r="B411" s="1">
        <v>889186</v>
      </c>
      <c r="C411" s="1" t="s">
        <v>1435</v>
      </c>
      <c r="D411" s="1" t="s">
        <v>1436</v>
      </c>
      <c r="E411" s="2" t="s">
        <v>1437</v>
      </c>
      <c r="F411" s="2" t="s">
        <v>1258</v>
      </c>
      <c r="G411" s="2" t="s">
        <v>348</v>
      </c>
      <c r="H411" s="2" t="s">
        <v>61</v>
      </c>
      <c r="I411" s="1">
        <v>0</v>
      </c>
      <c r="J411" s="3" t="s">
        <v>112</v>
      </c>
      <c r="K411" s="2" t="str">
        <f>J411*448.00</f>
        <v>0</v>
      </c>
      <c r="L411" s="5"/>
    </row>
    <row r="412" spans="1:12" customHeight="1" ht="105" outlineLevel="4">
      <c r="A412" s="1"/>
      <c r="B412" s="1">
        <v>889187</v>
      </c>
      <c r="C412" s="1" t="s">
        <v>1438</v>
      </c>
      <c r="D412" s="1" t="s">
        <v>1439</v>
      </c>
      <c r="E412" s="2" t="s">
        <v>1440</v>
      </c>
      <c r="F412" s="2" t="s">
        <v>1441</v>
      </c>
      <c r="G412" s="2" t="s">
        <v>348</v>
      </c>
      <c r="H412" s="2" t="s">
        <v>61</v>
      </c>
      <c r="I412" s="1">
        <v>0</v>
      </c>
      <c r="J412" s="3" t="s">
        <v>112</v>
      </c>
      <c r="K412" s="2" t="str">
        <f>J412*310.00</f>
        <v>0</v>
      </c>
      <c r="L412" s="5"/>
    </row>
    <row r="413" spans="1:12" customHeight="1" ht="105" outlineLevel="4">
      <c r="A413" s="1"/>
      <c r="B413" s="1">
        <v>889188</v>
      </c>
      <c r="C413" s="1" t="s">
        <v>1442</v>
      </c>
      <c r="D413" s="1" t="s">
        <v>1443</v>
      </c>
      <c r="E413" s="2" t="s">
        <v>1444</v>
      </c>
      <c r="F413" s="2" t="s">
        <v>1445</v>
      </c>
      <c r="G413" s="2" t="s">
        <v>348</v>
      </c>
      <c r="H413" s="2" t="s">
        <v>38</v>
      </c>
      <c r="I413" s="1">
        <v>0</v>
      </c>
      <c r="J413" s="3" t="s">
        <v>112</v>
      </c>
      <c r="K413" s="2" t="str">
        <f>J413*400.00</f>
        <v>0</v>
      </c>
      <c r="L413" s="5"/>
    </row>
    <row r="414" spans="1:12" customHeight="1" ht="105" outlineLevel="4">
      <c r="A414" s="1"/>
      <c r="B414" s="1">
        <v>889189</v>
      </c>
      <c r="C414" s="1" t="s">
        <v>1446</v>
      </c>
      <c r="D414" s="1" t="s">
        <v>1447</v>
      </c>
      <c r="E414" s="2" t="s">
        <v>1448</v>
      </c>
      <c r="F414" s="2" t="s">
        <v>1449</v>
      </c>
      <c r="G414" s="2">
        <v>10</v>
      </c>
      <c r="H414" s="2" t="s">
        <v>335</v>
      </c>
      <c r="I414" s="1">
        <v>0</v>
      </c>
      <c r="J414" s="3" t="s">
        <v>112</v>
      </c>
      <c r="K414" s="2" t="str">
        <f>J414*1222.00</f>
        <v>0</v>
      </c>
      <c r="L414" s="5"/>
    </row>
    <row r="415" spans="1:12" customHeight="1" ht="105" outlineLevel="4">
      <c r="A415" s="1"/>
      <c r="B415" s="1">
        <v>890200</v>
      </c>
      <c r="C415" s="1" t="s">
        <v>1450</v>
      </c>
      <c r="D415" s="1" t="s">
        <v>1451</v>
      </c>
      <c r="E415" s="2" t="s">
        <v>1452</v>
      </c>
      <c r="F415" s="2" t="s">
        <v>1453</v>
      </c>
      <c r="G415" s="2">
        <v>7</v>
      </c>
      <c r="H415" s="2" t="s">
        <v>17</v>
      </c>
      <c r="I415" s="1">
        <v>0</v>
      </c>
      <c r="J415" s="3" t="s">
        <v>112</v>
      </c>
      <c r="K415" s="2" t="str">
        <f>J415*859.00</f>
        <v>0</v>
      </c>
      <c r="L415" s="5"/>
    </row>
    <row r="416" spans="1:12" outlineLevel="4">
      <c r="A416" s="1"/>
      <c r="B416" s="1">
        <v>956764</v>
      </c>
      <c r="C416" s="1" t="s">
        <v>1454</v>
      </c>
      <c r="D416" s="1" t="s">
        <v>1455</v>
      </c>
      <c r="E416" s="2" t="s">
        <v>1456</v>
      </c>
      <c r="F416" s="2" t="s">
        <v>1457</v>
      </c>
      <c r="G416" s="2">
        <v>0</v>
      </c>
      <c r="H416" s="2" t="s">
        <v>348</v>
      </c>
      <c r="I416" s="1">
        <v>0</v>
      </c>
      <c r="J416" s="3" t="s">
        <v>112</v>
      </c>
      <c r="K416" s="2" t="str">
        <f>J416*870.00</f>
        <v>0</v>
      </c>
      <c r="L4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01:K101"/>
    <mergeCell ref="A4:K4"/>
    <mergeCell ref="A13:K13"/>
    <mergeCell ref="A27:K27"/>
    <mergeCell ref="A93:K93"/>
    <mergeCell ref="A102:K102"/>
    <mergeCell ref="A229:K229"/>
    <mergeCell ref="A325:K325"/>
    <mergeCell ref="A14:K14"/>
    <mergeCell ref="A16:K16"/>
    <mergeCell ref="A24:K24"/>
    <mergeCell ref="A28:K28"/>
    <mergeCell ref="A51:K51"/>
    <mergeCell ref="A77:K77"/>
    <mergeCell ref="A94:K94"/>
    <mergeCell ref="A29:K29"/>
    <mergeCell ref="A35:K35"/>
    <mergeCell ref="A46:K46"/>
    <mergeCell ref="A48:K48"/>
    <mergeCell ref="A52:K52"/>
    <mergeCell ref="A63:K63"/>
    <mergeCell ref="A72:K72"/>
    <mergeCell ref="A78:K78"/>
    <mergeCell ref="A82:K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2026-06-14T22:09:45+03:00</dcterms:created>
  <dcterms:modified xsi:type="dcterms:W3CDTF">2026-06-14T22:09:45+03:00</dcterms:modified>
  <dc:title>Untitled Spreadsheet</dc:title>
  <dc:description/>
  <dc:subject/>
  <cp:keywords/>
  <cp:category/>
</cp:coreProperties>
</file>