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<sst xmlns="http://schemas.openxmlformats.org/spreadsheetml/2006/main" uniqueCount="1363">
  <si>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</si>
  <si>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</si>
  <si>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</si>
  <si>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</si>
  <si>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</si>
  <si>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</si>
  <si>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</si>
  <si>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</si>
  <si>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</si>
  <si>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</si>
  <si>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ПНД - Полиэтиленовые трубы и фитинги</t>
  </si>
  <si>
    <t>ПНД - Полиэтиленовые трубы</t>
  </si>
  <si>
    <t>Труба ПНД SDR 11 (16 атм.)</t>
  </si>
  <si>
    <t>PND-110001</t>
  </si>
  <si>
    <t>017010201-01</t>
  </si>
  <si>
    <t>ПНД труба 20х2,0 ТЕBО ПЭ-100 SDR-11, 16 атм. (100 м) ГОСТ питьевая напорная</t>
  </si>
  <si>
    <t>40.28 руб.</t>
  </si>
  <si>
    <t>&gt;1000</t>
  </si>
  <si>
    <t>пог. м</t>
  </si>
  <si>
    <t>PND-110003</t>
  </si>
  <si>
    <t>017010202-01</t>
  </si>
  <si>
    <t>ПНД труба 25х2,3 ТЕBО ПЭ-100 SDR-11, 16 атм. (100 м) ГОСТ питьевая напорная</t>
  </si>
  <si>
    <t>57.79 руб.</t>
  </si>
  <si>
    <t>&gt;100</t>
  </si>
  <si>
    <t>PND-110005</t>
  </si>
  <si>
    <t>017010203-01</t>
  </si>
  <si>
    <t>ПНД труба 32х3,0 ТЕБО ПЭ-100 SDR-11, 16 атм. (100 м) ГОСТ питьевая напорная</t>
  </si>
  <si>
    <t>96.89 руб.</t>
  </si>
  <si>
    <t>PND-110008</t>
  </si>
  <si>
    <t>017010203-04</t>
  </si>
  <si>
    <t>ПНД труба 32х3,0 ТЕБО ПЭ-100 SDR-11, 16 атм. (50 м) ГОСТ питьевая напорная</t>
  </si>
  <si>
    <t>PND-111005</t>
  </si>
  <si>
    <t>ПНД труба 32х3,0 ACR ПЭ-100 SDR-11, 16 атм. (200 м) черная с синей полосой</t>
  </si>
  <si>
    <t>72.20 руб.</t>
  </si>
  <si>
    <t>PND-111501</t>
  </si>
  <si>
    <t>ПНД труба 32х3,0 ACR ПЭ-100 SDR-11, 16 атм. (бухта 100 м) черная с синей полосой</t>
  </si>
  <si>
    <t>PND-111502</t>
  </si>
  <si>
    <t>ПНД труба 32х3,0 ACR ПЭ-100 SDR-11, 16 атм. (бухта 50 м) черная с синей полосой</t>
  </si>
  <si>
    <t>PND-141101</t>
  </si>
  <si>
    <t>МП11 20-2.0-100</t>
  </si>
  <si>
    <t>ПНД труба 20х2,0 МЕГАПАЙП ПЭ-100 SDR-11, 16 атм. (100 м) ГОСТ</t>
  </si>
  <si>
    <t>34.04 руб.</t>
  </si>
  <si>
    <t>PND-141104</t>
  </si>
  <si>
    <t>МП11 25-2.3-100</t>
  </si>
  <si>
    <t>ПНД труба 25х2,3 МЕГАПАЙП ПЭ-100 SDR-11, 16 атм. (100 м) ГОСТ</t>
  </si>
  <si>
    <t>49.59 руб.</t>
  </si>
  <si>
    <t>PND-141107</t>
  </si>
  <si>
    <t>МП11 32-3.0-100</t>
  </si>
  <si>
    <t>ПНД труба 32х3,0 МЕГАПАЙП ПЭ-100 SDR-11, 16 атм. (100 м) ГОСТ</t>
  </si>
  <si>
    <t>81.27 руб.</t>
  </si>
  <si>
    <t>&gt;500</t>
  </si>
  <si>
    <t>PND-141110</t>
  </si>
  <si>
    <t>МП11 40-3.7-100</t>
  </si>
  <si>
    <t>ПНД труба 40х3,7 МЕГАПАЙП ПЭ-100 SDR-11, 16 атм. (100 м) ГОСТ</t>
  </si>
  <si>
    <t>125.28 руб.</t>
  </si>
  <si>
    <t>PND-141113</t>
  </si>
  <si>
    <t>МП11 50-4.6-100</t>
  </si>
  <si>
    <t>ПНД труба 50х4,6 МЕГАПАЙП ПЭ-100 SDR-11, 16 атм. (100 м) ГОСТ</t>
  </si>
  <si>
    <t>194.53 руб.</t>
  </si>
  <si>
    <t>PND-141116</t>
  </si>
  <si>
    <t>МП11 63-5.8-100</t>
  </si>
  <si>
    <t>ПНД труба 63х5,8 МЕГАПАЙП ПЭ-100 SDR-11, 16 атм. (100 м) ГОСТ</t>
  </si>
  <si>
    <t>308.07 руб.</t>
  </si>
  <si>
    <t>PND-211500</t>
  </si>
  <si>
    <t>ПНД труба 20х2,0 PREMIUM ПЭ-100 SDR-11, 16 атм. (100 м) ГОСТ питьевая СИНЯЯ напорная</t>
  </si>
  <si>
    <t>46.03 руб.</t>
  </si>
  <si>
    <t>PND-211502</t>
  </si>
  <si>
    <t>ПНД труба 32х3,0 PREMIUM ПЭ-100 SDR-11, 16 атм. (50 м) ГОСТ питьевая СИНЯЯ напорная</t>
  </si>
  <si>
    <t>104.53 руб.</t>
  </si>
  <si>
    <t>PND-211503</t>
  </si>
  <si>
    <t>ПНД труба 32х3,0 PREMIUM ПЭ-100 SDR-11, 16 атм. (100 м) ГОСТ питьевая СИНЯЯ напорная</t>
  </si>
  <si>
    <t>Труба ПНД SDR 13,6 (12,5 атм. )</t>
  </si>
  <si>
    <t>PND-120001</t>
  </si>
  <si>
    <t>017010302-01</t>
  </si>
  <si>
    <t>ПНД труба 25х2,0 ТЕВО ПЭ-100 SDR-13,6, 12,5 атм.(100 м) ГОСТ питьевая напорная</t>
  </si>
  <si>
    <t>54.33 руб.</t>
  </si>
  <si>
    <t>PND-120003</t>
  </si>
  <si>
    <t>017010303-01</t>
  </si>
  <si>
    <t>ПНД труба 32х2,4 ТЕВО ПЭ-100 SDR-13,6, 12,5 атм.(100 м) ГОСТ питьевая напорная</t>
  </si>
  <si>
    <t>83.49 руб.</t>
  </si>
  <si>
    <t>PND-141201</t>
  </si>
  <si>
    <t>МП13.6 25-2.0-100</t>
  </si>
  <si>
    <t>ПНД труба 25х2,0 МЕГАПАЙП ПЭ-100 SDR-13,6, 12,5 атм.(100 м) ГОСТ</t>
  </si>
  <si>
    <t>43.42 руб.</t>
  </si>
  <si>
    <t>PND-141204</t>
  </si>
  <si>
    <t>00-00000091</t>
  </si>
  <si>
    <t>ПНД труба 32х2,4 МЕГАПАЙП ПЭ-100 SDR-13,6, 12,5 атм. (100 м) ГОСТ</t>
  </si>
  <si>
    <t>67.19 руб.</t>
  </si>
  <si>
    <t>PND-141207</t>
  </si>
  <si>
    <t>МП13.6 40-3,0-100</t>
  </si>
  <si>
    <t>ПНД труба 40х3,0 МЕГАПАЙП ПЭ-100 SDR-13,6, 12,5 атм. (100 м) ГОСТ</t>
  </si>
  <si>
    <t>103.57 руб.</t>
  </si>
  <si>
    <t>PND-141210</t>
  </si>
  <si>
    <t>МП13.6 50-3,7-100</t>
  </si>
  <si>
    <t>ПНД труба 50х3,7 МЕГАПАЙП ПЭ-100 SDR-13,6, 12,5 атм. (100 м) ГОСТ</t>
  </si>
  <si>
    <t>159.91 руб.</t>
  </si>
  <si>
    <t>PND-141213</t>
  </si>
  <si>
    <t>МП13.6 63-4,7-100</t>
  </si>
  <si>
    <t>ПНД труба 63х4,7 МЕГАПАЙП ПЭ-100 SDR-13,6, 12,5 атм. (100 м) ГОСТ</t>
  </si>
  <si>
    <t>254.97 руб.</t>
  </si>
  <si>
    <t>PND-211501</t>
  </si>
  <si>
    <t>ПНД труба 25х2,0 PREMIUM ПЭ-100 SDR-13,6, 12,5 атм. (100 м) ГОСТ питьевая СИНЯЯ напорная</t>
  </si>
  <si>
    <t>62.08 руб.</t>
  </si>
  <si>
    <t>Труба ПНД SDR 17 (10 атм. )</t>
  </si>
  <si>
    <t>PND-111003</t>
  </si>
  <si>
    <t>ПНД труба 32х2,0 ACR ПЭ-100 SDR-17, 10 атм.(200 м) черная с синей полосой</t>
  </si>
  <si>
    <t>53.98 руб.</t>
  </si>
  <si>
    <t>PND-111503</t>
  </si>
  <si>
    <t>ПНД труба 32х2,0 ACR ПЭ-100 SDR-17, 10 атм.(100 м) черная с синей полосой</t>
  </si>
  <si>
    <t>PND-130001</t>
  </si>
  <si>
    <t>017010403-01</t>
  </si>
  <si>
    <t>ПНД труба 32х2,0 ТЕВО ПЭ-100 SDR-17, 10 атм.(100 м) ГОСТ питьевая напорная</t>
  </si>
  <si>
    <t>69.21 руб.</t>
  </si>
  <si>
    <t>PND-141301</t>
  </si>
  <si>
    <t>МП17 32-2,0-100</t>
  </si>
  <si>
    <t>ПНД труба 32х2,0 МЕГАПАЙП ПЭ-100 SDR-17, 10 атм. (100 м) ГОСТ</t>
  </si>
  <si>
    <t>56.63 руб.</t>
  </si>
  <si>
    <t>PND-141304</t>
  </si>
  <si>
    <t>МП17 40-2,4-100</t>
  </si>
  <si>
    <t>ПНД труба 40х2,4 МЕГАПАЙП ПЭ-100 SDR-17, 10 атм. (100 м) ГОСТ</t>
  </si>
  <si>
    <t>85.68 руб.</t>
  </si>
  <si>
    <t>PND-141307</t>
  </si>
  <si>
    <t>МП17 50-3,0-100</t>
  </si>
  <si>
    <t>ПНД труба 50х3,0 МЕГАПАЙП ПЭ-100 SDR-17, 10 атм. (100 м) ГОСТ</t>
  </si>
  <si>
    <t>131.74 руб.</t>
  </si>
  <si>
    <t>&gt;50</t>
  </si>
  <si>
    <t>PND-141310</t>
  </si>
  <si>
    <t>МП17 63-3,8-100</t>
  </si>
  <si>
    <t>ПНД труба 63х3,8 МЕГАПАЙП ПЭ-100 SDR-17, 10 атм. (100 м) ГОСТ</t>
  </si>
  <si>
    <t>209.79 руб.</t>
  </si>
  <si>
    <t>ПНД - Фитинги пластиковые для полиэтиленовых труб</t>
  </si>
  <si>
    <t>ПНД Фитинги электросварные</t>
  </si>
  <si>
    <t>PND-260001</t>
  </si>
  <si>
    <t>ПНД эл/св муфта 32мм ПЭ100 SDR11</t>
  </si>
  <si>
    <t>528.08 руб.</t>
  </si>
  <si>
    <t>шт</t>
  </si>
  <si>
    <t>PND-260002</t>
  </si>
  <si>
    <t xml:space="preserve">ПНД эл/св муфта 32х1 нр </t>
  </si>
  <si>
    <t>1 433.20 руб.</t>
  </si>
  <si>
    <t>PND-260003</t>
  </si>
  <si>
    <t>ПНД эл/св муфта 32х1 вр</t>
  </si>
  <si>
    <t>843.60 руб.</t>
  </si>
  <si>
    <t>PND-260004</t>
  </si>
  <si>
    <t>ПНД эл/св отвод 90* 32мм ПЭ100 SDR11</t>
  </si>
  <si>
    <t>745.18 руб.</t>
  </si>
  <si>
    <t>PND-260005</t>
  </si>
  <si>
    <t>ПНД эл/св тройник 90* 32мм ПЭ100 SDR11</t>
  </si>
  <si>
    <t>636.96 руб.</t>
  </si>
  <si>
    <t>ПНД Фитинги TEBO обжимные (компрессионные)</t>
  </si>
  <si>
    <t>PND-211039</t>
  </si>
  <si>
    <t>72032000000F114</t>
  </si>
  <si>
    <t>ПНД Муфта с внутренней резьбой 32x1 1/4</t>
  </si>
  <si>
    <t>69.36 руб.</t>
  </si>
  <si>
    <t>PND-211124</t>
  </si>
  <si>
    <t>ПНД Отвод (угольник) с внутренней резьбой 32x1 1/4 (10/110шт)</t>
  </si>
  <si>
    <t>0.00 руб.</t>
  </si>
  <si>
    <t>&gt;10</t>
  </si>
  <si>
    <t>PND-211201</t>
  </si>
  <si>
    <t>78020000020F034</t>
  </si>
  <si>
    <t>ПНД Тройник с внутренней резьбой 20x3/4x20 (15/180шт)</t>
  </si>
  <si>
    <t>PND-211204</t>
  </si>
  <si>
    <t>78025000025F100</t>
  </si>
  <si>
    <t>ПНД Тройник с внутренней резьбой 25x1x25 (10/120шт)</t>
  </si>
  <si>
    <t>PND-211209</t>
  </si>
  <si>
    <t>ПНД Тройник с внутренней резьбой 32x1 1/4 (6/60шт)</t>
  </si>
  <si>
    <t>99.25 руб.</t>
  </si>
  <si>
    <t>PND-211242</t>
  </si>
  <si>
    <t>77032000032M012</t>
  </si>
  <si>
    <t>ПНД Тройник с наружной резьбой 32x1/2x32 (6/72шт)</t>
  </si>
  <si>
    <t>97.26 руб.</t>
  </si>
  <si>
    <t>PND-301001</t>
  </si>
  <si>
    <t>T-ПНД.М.0.20-20.CN</t>
  </si>
  <si>
    <t>ПНД Муфта соединительная 20 x 20  (30/330шт)</t>
  </si>
  <si>
    <t>44.58 руб.</t>
  </si>
  <si>
    <t>PND-301002</t>
  </si>
  <si>
    <t>017030103</t>
  </si>
  <si>
    <t>ПНД Муфта соединительная 25 x 25  (15/210шт)</t>
  </si>
  <si>
    <t>69.88 руб.</t>
  </si>
  <si>
    <t>PND-301003</t>
  </si>
  <si>
    <t>T-ПНД.М.0.32-32.CN</t>
  </si>
  <si>
    <t>ПНД Муфта соединительная 32 x 32  (10/120шт)</t>
  </si>
  <si>
    <t>107.24 руб.</t>
  </si>
  <si>
    <t>&gt;25</t>
  </si>
  <si>
    <t>PND-301004</t>
  </si>
  <si>
    <t>T-ПНД.М.0.40-40.CN</t>
  </si>
  <si>
    <t>ПНД Муфта соединительная 40 x 40  (6/84шт)</t>
  </si>
  <si>
    <t>169.17 руб.</t>
  </si>
  <si>
    <t>PND-301005</t>
  </si>
  <si>
    <t>017030106</t>
  </si>
  <si>
    <t>ПНД Муфта соединительная 50 x 50  (1/50шт)</t>
  </si>
  <si>
    <t>266.04 руб.</t>
  </si>
  <si>
    <t>PND-301006</t>
  </si>
  <si>
    <t>T-ПНД.М.0.63-63.CN</t>
  </si>
  <si>
    <t>ПНД Муфта соединительная 63 x 63  (1/28шт)</t>
  </si>
  <si>
    <t>408.22 руб.</t>
  </si>
  <si>
    <t>PND-301007</t>
  </si>
  <si>
    <t>T-ПНД.М.0.75-75.CN</t>
  </si>
  <si>
    <t>ПНД Муфта соединительная  75 x 75 (1/16шт)</t>
  </si>
  <si>
    <t>786.07 руб.</t>
  </si>
  <si>
    <t>PND-301008</t>
  </si>
  <si>
    <t>T-ПНД.М.0.90-90.CN</t>
  </si>
  <si>
    <t>ПНД Муфта соединительная 90 x 90  (1/8шт)</t>
  </si>
  <si>
    <t>1 153.57 руб.</t>
  </si>
  <si>
    <t>PND-301009</t>
  </si>
  <si>
    <t>T-ПНД.М.0.110-110.CN</t>
  </si>
  <si>
    <t>ПНД Муфта соединительная 110 x 110  (1/5шт)</t>
  </si>
  <si>
    <t>1 774.81 руб.</t>
  </si>
  <si>
    <t>PND-301010</t>
  </si>
  <si>
    <t>017030201</t>
  </si>
  <si>
    <t>ПНД Муфта переxодная 25 x 20  (20/240шт)</t>
  </si>
  <si>
    <t>63.62 руб.</t>
  </si>
  <si>
    <t>PND-301011</t>
  </si>
  <si>
    <t>T-ПНД.М.0.32-20.CN</t>
  </si>
  <si>
    <t>ПНД Муфта переxодная 32 x 20  (10/180шт)</t>
  </si>
  <si>
    <t>97.60 руб.</t>
  </si>
  <si>
    <t>PND-301012</t>
  </si>
  <si>
    <t>017030203</t>
  </si>
  <si>
    <t>ПНД Муфта переxодная 32 x 25  (10/160шт)</t>
  </si>
  <si>
    <t>93.98 руб.</t>
  </si>
  <si>
    <t>PND-301013</t>
  </si>
  <si>
    <t>017030215</t>
  </si>
  <si>
    <t>ПНД Муфта переxодная 40 x 20  (10/110шт)</t>
  </si>
  <si>
    <t>117.36 руб.</t>
  </si>
  <si>
    <t>PND-301014</t>
  </si>
  <si>
    <t>T-ПНД.М.0.40-25.CN</t>
  </si>
  <si>
    <t>ПНД Муфта переxодная 40 x 25  (10/110шт)</t>
  </si>
  <si>
    <t>127.00 руб.</t>
  </si>
  <si>
    <t>PND-301015</t>
  </si>
  <si>
    <t>T-ПНД.М.0.40-32.CN</t>
  </si>
  <si>
    <t>ПНД Муфта переxодная 40 x 32  (8/88шт)</t>
  </si>
  <si>
    <t>142.42 руб.</t>
  </si>
  <si>
    <t>PND-301016</t>
  </si>
  <si>
    <t>T-ПНД.М.0.50-25.CN</t>
  </si>
  <si>
    <t>ПНД Муфта переxодная  50 x 25 (1/70шт)</t>
  </si>
  <si>
    <t>196.16 руб.</t>
  </si>
  <si>
    <t>PND-301017</t>
  </si>
  <si>
    <t>T-ПНД.М.0.50-32.CN</t>
  </si>
  <si>
    <t>ПНД Муфта переxодная 50 x 32  (1/70шт)</t>
  </si>
  <si>
    <t>209.17 руб.</t>
  </si>
  <si>
    <t>PND-301018</t>
  </si>
  <si>
    <t>T-ПНД.М.0.50-40.CN</t>
  </si>
  <si>
    <t>ПНД Муфта переxодная 50 x 40  (1/60шт)</t>
  </si>
  <si>
    <t>230.86 руб.</t>
  </si>
  <si>
    <t>PND-301019</t>
  </si>
  <si>
    <t>T-ПНД.М.0.63-25.CN</t>
  </si>
  <si>
    <t>ПНД Муфта переxодная 63 x 25  (1/40шт)</t>
  </si>
  <si>
    <t>288.69 руб.</t>
  </si>
  <si>
    <t>PND-301020</t>
  </si>
  <si>
    <t>T-ПНД.М.0.63-32.CN</t>
  </si>
  <si>
    <t>ПНД Муфта переxодная 63 x 32  (1/40шт)</t>
  </si>
  <si>
    <t>PND-301021</t>
  </si>
  <si>
    <t>T-ПНД.М.0.63-40.CN</t>
  </si>
  <si>
    <t>ПНД Муфта переxодная 63 x 40  (1/40шт)</t>
  </si>
  <si>
    <t>334.48 руб.</t>
  </si>
  <si>
    <t>PND-301022</t>
  </si>
  <si>
    <t>T-ПНД.М.0.63-50.CN</t>
  </si>
  <si>
    <t>ПНД Муфта переxодная 63 x 50  (1/30шт)</t>
  </si>
  <si>
    <t>344.36 руб.</t>
  </si>
  <si>
    <t>PND-301023</t>
  </si>
  <si>
    <t>T-ПНД.М.0.75-50.CN</t>
  </si>
  <si>
    <t>ПНД Муфта переxодная 75 x 50  (1/18шт)</t>
  </si>
  <si>
    <t>567.26 руб.</t>
  </si>
  <si>
    <t>PND-301024</t>
  </si>
  <si>
    <t>T-ПНД.М.0.75-63.CN</t>
  </si>
  <si>
    <t>ПНД Муфта переxодная 75 x 63  (1/18шт)</t>
  </si>
  <si>
    <t>617.15 руб.</t>
  </si>
  <si>
    <t>PND-301025</t>
  </si>
  <si>
    <t>T-ПНД.М.0.90-63.CN</t>
  </si>
  <si>
    <t>ПНД Муфта переxодная 90 x 63  (1/10шт)</t>
  </si>
  <si>
    <t>808.24 руб.</t>
  </si>
  <si>
    <t>PND-301026</t>
  </si>
  <si>
    <t>T-ПНД.М.0.90-75.CN</t>
  </si>
  <si>
    <t>ПНД Муфта переxодная 90 x 75  (1/10шт)</t>
  </si>
  <si>
    <t>955.24 руб.</t>
  </si>
  <si>
    <t>PND-301027</t>
  </si>
  <si>
    <t>T-ПНД.М.0.110-63.CN</t>
  </si>
  <si>
    <t>ПНД Муфта переxодная 110 x 63  (1/8шт)</t>
  </si>
  <si>
    <t>1 326.59 руб.</t>
  </si>
  <si>
    <t>PND-301028</t>
  </si>
  <si>
    <t>T-ПНД.М.0.110-75.CN</t>
  </si>
  <si>
    <t>ПНД Муфта переxодная 110 x 75  (1/6шт)</t>
  </si>
  <si>
    <t>1 383.94 руб.</t>
  </si>
  <si>
    <t>PND-301029</t>
  </si>
  <si>
    <t>T-ПНД.М.0.110-90.CN</t>
  </si>
  <si>
    <t>ПНД Муфта переxодная 110 x 90  (1/6шт)</t>
  </si>
  <si>
    <t>1 473.59 руб.</t>
  </si>
  <si>
    <t>PND-301030</t>
  </si>
  <si>
    <t>T-ПНД.М.4.20-12.CN</t>
  </si>
  <si>
    <t>ПНД Муфта вн. резьба 20 x 1/2"  (50/600шт)</t>
  </si>
  <si>
    <t>30.85 руб.</t>
  </si>
  <si>
    <t>PND-301031</t>
  </si>
  <si>
    <t>017030303</t>
  </si>
  <si>
    <t>ПНД Муфта вн. резьба 20 x 3/4"  (40/560шт)</t>
  </si>
  <si>
    <t>PND-301032</t>
  </si>
  <si>
    <t>T-ПНД.М.4.25-12.CN</t>
  </si>
  <si>
    <t>ПНД Муфта вн. резьба 25 x 1/2"  (30/360шт)</t>
  </si>
  <si>
    <t>39.76 руб.</t>
  </si>
  <si>
    <t>PND-301033</t>
  </si>
  <si>
    <t>T-ПНД.М.4.25-34.CN</t>
  </si>
  <si>
    <t>ПНД Муфта вн. резьба 25 x 3/4"  (30/360шт)</t>
  </si>
  <si>
    <t>40.97 руб.</t>
  </si>
  <si>
    <t>PND-301034</t>
  </si>
  <si>
    <t>T-ПНД.М.4.25-1.CN</t>
  </si>
  <si>
    <t>ПНД Муфта вн. резьба 25 x 1"  (25/325шт)</t>
  </si>
  <si>
    <t>45.79 руб.</t>
  </si>
  <si>
    <t>PND-301035</t>
  </si>
  <si>
    <t>T-ПНД.М.4.32-34.CN</t>
  </si>
  <si>
    <t>ПНД Муфта вн. резьба 32 x 3/4"  (15/210шт)</t>
  </si>
  <si>
    <t>67.47 руб.</t>
  </si>
  <si>
    <t>PND-301036</t>
  </si>
  <si>
    <t>T-ПНД.М.4.32-1.CN</t>
  </si>
  <si>
    <t>ПНД Муфта вн. резьба 32 x 1"  (15/210шт)</t>
  </si>
  <si>
    <t>PND-301037</t>
  </si>
  <si>
    <t>017030310</t>
  </si>
  <si>
    <t>ПНД Муфта вн. резьба 40 x 1"  (10/140шт)</t>
  </si>
  <si>
    <t>93.02 руб.</t>
  </si>
  <si>
    <t>PND-301038</t>
  </si>
  <si>
    <t>T-ПНД.М.4.40-114.CN</t>
  </si>
  <si>
    <t>ПНД Муфта вн. резьба 40 x 1.1/4"  (10/130шт)</t>
  </si>
  <si>
    <t>100.25 руб.</t>
  </si>
  <si>
    <t>PND-301039</t>
  </si>
  <si>
    <t>T-ПНД.М.4.50-114.CN</t>
  </si>
  <si>
    <t>ПНД Муфта вн. резьба 50 x 1.1/4"  (1/80шт)</t>
  </si>
  <si>
    <t>162.42 руб.</t>
  </si>
  <si>
    <t>PND-301040</t>
  </si>
  <si>
    <t>017030313</t>
  </si>
  <si>
    <t>ПНД Муфта вн. резьба 50 x 1.1/2"  (1/80шт)</t>
  </si>
  <si>
    <t>165.55 руб.</t>
  </si>
  <si>
    <t>PND-301041</t>
  </si>
  <si>
    <t>T-ПНД.М.4.63-112.CN</t>
  </si>
  <si>
    <t>ПНД Муфта вн. резьба 63 x 11/2"  (1/48шт)</t>
  </si>
  <si>
    <t>257.85 руб.</t>
  </si>
  <si>
    <t>PND-301042</t>
  </si>
  <si>
    <t>T-ПНД.М.4.63-2.CN</t>
  </si>
  <si>
    <t>ПНД Муфта вн. резьба 63 x 2"  (1/42шт)</t>
  </si>
  <si>
    <t>272.07 руб.</t>
  </si>
  <si>
    <t>PND-301043</t>
  </si>
  <si>
    <t>T-ПНД.М.4.75-2.CN</t>
  </si>
  <si>
    <t>ПНД Муфта вн. резьба 75 x 2"  (1/27шт)</t>
  </si>
  <si>
    <t>494.49 руб.</t>
  </si>
  <si>
    <t>PND-301044</t>
  </si>
  <si>
    <t>T-ПНД.М.4.75-212.CN</t>
  </si>
  <si>
    <t>ПНД Муфта вн. резьба  75 x 2.1/2" (1/27шт)</t>
  </si>
  <si>
    <t>PND-301045</t>
  </si>
  <si>
    <t>ПНД Муфта вн. резьба 75 x 2.1/2"  (4/12шт)</t>
  </si>
  <si>
    <t>469.07 руб.</t>
  </si>
  <si>
    <t>PND-301046</t>
  </si>
  <si>
    <t>ПНД Муфта вн. резьба 90 x 2.1/2"  (4/16шт)</t>
  </si>
  <si>
    <t>633.17 руб.</t>
  </si>
  <si>
    <t>PND-301047</t>
  </si>
  <si>
    <t>ПНД Муфта вн. резьба 90 x 3"  (4/16шт)</t>
  </si>
  <si>
    <t>639.80 руб.</t>
  </si>
  <si>
    <t>PND-301048</t>
  </si>
  <si>
    <t>017030321</t>
  </si>
  <si>
    <t>ПНД Муфта вн. резьба 110 x 3"  (1/8шт)</t>
  </si>
  <si>
    <t>1 028.74 руб.</t>
  </si>
  <si>
    <t>PND-301049</t>
  </si>
  <si>
    <t>T-ПНД.М.4.110-4.CN</t>
  </si>
  <si>
    <t>ПНД Муфта вн. резьба 110 x 4"  (1/8шт)</t>
  </si>
  <si>
    <t>1 036.45 руб.</t>
  </si>
  <si>
    <t>PND-301050</t>
  </si>
  <si>
    <t>T-ПНД.М.5.20-12.CN</t>
  </si>
  <si>
    <t>ПНД Муфта нар. резьба 20 x 1/2"  (50/600шт)</t>
  </si>
  <si>
    <t>24.34 руб.</t>
  </si>
  <si>
    <t>PND-301051</t>
  </si>
  <si>
    <t>T-ПНД.М.5.20-34.CN</t>
  </si>
  <si>
    <t>ПНД Муфта нар. резьба 20 x 3/4"  (50/600шт)</t>
  </si>
  <si>
    <t>25.78 руб.</t>
  </si>
  <si>
    <t>PND-301052</t>
  </si>
  <si>
    <t>T-ПНД.М.5.25-12.CN</t>
  </si>
  <si>
    <t>ПНД Муфта нар. резьба 25 x 1/2"  (30/360шт)</t>
  </si>
  <si>
    <t>38.56 руб.</t>
  </si>
  <si>
    <t>PND-301053</t>
  </si>
  <si>
    <t>T-ПНД.М.5.25-34.CN</t>
  </si>
  <si>
    <t>ПНД Муфта нар. резьба 25 x 3/4"  (30/360шт)</t>
  </si>
  <si>
    <t>PND-301054</t>
  </si>
  <si>
    <t>T-ПНД.М.5.25-1.CN</t>
  </si>
  <si>
    <t>ПНД Муфта нар. резьба 25 x1"  (30/330шт)</t>
  </si>
  <si>
    <t>40.73 руб.</t>
  </si>
  <si>
    <t>PND-301055</t>
  </si>
  <si>
    <t>017030407</t>
  </si>
  <si>
    <t>ПНД Муфта нар. резьба 32 x 1/2"  (15/240шт)</t>
  </si>
  <si>
    <t>62.65 руб.</t>
  </si>
  <si>
    <t>PND-301056</t>
  </si>
  <si>
    <t>T-ПНД.М.5.32-34.CN</t>
  </si>
  <si>
    <t>ПНД Муфта нар. резьба 32 x 3/4"  (15/240шт)</t>
  </si>
  <si>
    <t>PND-301057</t>
  </si>
  <si>
    <t>T-ПНД.М.5.32-1.CN</t>
  </si>
  <si>
    <t>ПНД Муфта нар. резьба 32 x 1"  (15/210шт)</t>
  </si>
  <si>
    <t>PND-301058</t>
  </si>
  <si>
    <t>T-ПНД.М.5.32-114.CN</t>
  </si>
  <si>
    <t>ПНД Муфта нар. резьба 32 x 1.1/4"  (15/210шт)</t>
  </si>
  <si>
    <t>64.82 руб.</t>
  </si>
  <si>
    <t>PND-301059</t>
  </si>
  <si>
    <t>T-ПНД.М.5.40-1.CN</t>
  </si>
  <si>
    <t>ПНД Муфта нар. резьба 40 x 1"  (10/130шт)</t>
  </si>
  <si>
    <t>105.31 руб.</t>
  </si>
  <si>
    <t>PND-301060</t>
  </si>
  <si>
    <t>017030412</t>
  </si>
  <si>
    <t>ПНД Муфта нар. резьба 40 x 1.1/4"  (10/130шт)</t>
  </si>
  <si>
    <t>115.67 руб.</t>
  </si>
  <si>
    <t>PND-301061</t>
  </si>
  <si>
    <t>T-ПНД.М.5.40-112.CN</t>
  </si>
  <si>
    <t>ПНД Муфта нар. резьба 40 x 1.1/2"  (10/130шт)</t>
  </si>
  <si>
    <t>PND-301062</t>
  </si>
  <si>
    <t>T-ПНД.М.5.50-114.CN</t>
  </si>
  <si>
    <t>ПНД Муфта нар. резьба 50 x 1.1/4"  (1/80шт)</t>
  </si>
  <si>
    <t>152.54 руб.</t>
  </si>
  <si>
    <t>PND-301063</t>
  </si>
  <si>
    <t>T-ПНД.М.5.50-112.CN</t>
  </si>
  <si>
    <t>ПНД Муфта нар. резьба 50 x 1.1/2"  (1/80шт)</t>
  </si>
  <si>
    <t>154.71 руб.</t>
  </si>
  <si>
    <t>PND-301064</t>
  </si>
  <si>
    <t>T-ПНД.М.5.50-2.CN</t>
  </si>
  <si>
    <t>ПНД Муфта нар. резьба 50 x 2"  (1/80шт)</t>
  </si>
  <si>
    <t>157.36 руб.</t>
  </si>
  <si>
    <t>PND-301065</t>
  </si>
  <si>
    <t>017030423</t>
  </si>
  <si>
    <t>ПНД Муфта нар. резьба 63 x 1.1/2"  (1/48шт)</t>
  </si>
  <si>
    <t>234.95 руб.</t>
  </si>
  <si>
    <t>PND-301066</t>
  </si>
  <si>
    <t>T-ПНД.М.5.63-2.CN</t>
  </si>
  <si>
    <t>ПНД Муфта нар. резьба 63 x 2"  (1/48шт)</t>
  </si>
  <si>
    <t>248.45 руб.</t>
  </si>
  <si>
    <t>PND-301067</t>
  </si>
  <si>
    <t>T-ПНД.М.5.63-212.CN</t>
  </si>
  <si>
    <t>ПНД Муфта нар. резьба 63 x 2.1/2"  (1/46шт)</t>
  </si>
  <si>
    <t>243.39 руб.</t>
  </si>
  <si>
    <t>PND-301068</t>
  </si>
  <si>
    <t>T-ПНД.М.5.75-2.CN</t>
  </si>
  <si>
    <t>ПНД Муфта нар. резьба 75 x 2"  (1/27шт)</t>
  </si>
  <si>
    <t>438.34 руб.</t>
  </si>
  <si>
    <t>PND-301069</t>
  </si>
  <si>
    <t>T-ПНД.М.5.75-212.CN</t>
  </si>
  <si>
    <t>ПНД Муфта нар. резьба 75 x 2.1/2"  (1/27шт)</t>
  </si>
  <si>
    <t>440.99 руб.</t>
  </si>
  <si>
    <t>PND-301070</t>
  </si>
  <si>
    <t>T-ПНД.М.5.75-3.CN</t>
  </si>
  <si>
    <t>ПНД Муфта нар. резьба 75 x 3"  (1/24шт)</t>
  </si>
  <si>
    <t>447.26 руб.</t>
  </si>
  <si>
    <t>PND-301071</t>
  </si>
  <si>
    <t>ПНД Муфта нар. резьба 90 x 2.1/2"  (4/16шт)</t>
  </si>
  <si>
    <t>90.85 руб.</t>
  </si>
  <si>
    <t>PND-301072</t>
  </si>
  <si>
    <t>T-ПНД.М.5.90-3.CN</t>
  </si>
  <si>
    <t>ПНД Муфта нар. резьба 90 x 3"  (1/14шт)</t>
  </si>
  <si>
    <t>681.97 руб.</t>
  </si>
  <si>
    <t>PND-301073</t>
  </si>
  <si>
    <t>Т-ПНД.М.5.110-4.CN</t>
  </si>
  <si>
    <t>ПНД Муфта нар. резьба 110 x 4"  (1/10шт)</t>
  </si>
  <si>
    <t>1 077.90 руб.</t>
  </si>
  <si>
    <t>PND-301074</t>
  </si>
  <si>
    <t>T-ПНД.О.0.20-20.CN</t>
  </si>
  <si>
    <t>ПНД Отвод 20 x 20  (25/325шт)</t>
  </si>
  <si>
    <t>PND-301075</t>
  </si>
  <si>
    <t>T-ПНД.О.0.25-25.CN</t>
  </si>
  <si>
    <t>ПНД Отвод 25 x 25  (15/180шт)</t>
  </si>
  <si>
    <t>68.68 руб.</t>
  </si>
  <si>
    <t>PND-301076</t>
  </si>
  <si>
    <t>T-ПНД.О.0.32-32.CN</t>
  </si>
  <si>
    <t>ПНД Отвод 32 x 32  (8/112шт)</t>
  </si>
  <si>
    <t>113.50 руб.</t>
  </si>
  <si>
    <t>PND-301077</t>
  </si>
  <si>
    <t>T-ПНД.О.0.40-40.CN</t>
  </si>
  <si>
    <t>ПНД Отвод 40 x 40  (6/72шт)</t>
  </si>
  <si>
    <t>171.58 руб.</t>
  </si>
  <si>
    <t>PND-301078</t>
  </si>
  <si>
    <t>T-ПНД.О.0.50-50.CN</t>
  </si>
  <si>
    <t>ПНД Отвод 50 x 50  (1/40шт)</t>
  </si>
  <si>
    <t>297.37 руб.</t>
  </si>
  <si>
    <t>PND-301079</t>
  </si>
  <si>
    <t>T-ПНД.О.0.63-63.CN</t>
  </si>
  <si>
    <t>ПНД Отвод 63 x 63  (1/20шт)</t>
  </si>
  <si>
    <t>459.55 руб.</t>
  </si>
  <si>
    <t>PND-301080</t>
  </si>
  <si>
    <t>T-ПНД.О.0.75-75.CN</t>
  </si>
  <si>
    <t>ПНД Отвод 75 x 75  (1/10шт)</t>
  </si>
  <si>
    <t>849.45 руб.</t>
  </si>
  <si>
    <t>PND-301081</t>
  </si>
  <si>
    <t>T-ПНД.О.0.90-90.CN</t>
  </si>
  <si>
    <t>ПНД Отвод 90 x 90  (1/6шт)</t>
  </si>
  <si>
    <t>1 315.02 руб.</t>
  </si>
  <si>
    <t>PND-301082</t>
  </si>
  <si>
    <t>T-ПНД.О.0.110-110.CN</t>
  </si>
  <si>
    <t>ПНД Отвод 110 x 110  (1/3шт)</t>
  </si>
  <si>
    <t>2 370.99 руб.</t>
  </si>
  <si>
    <t>PND-301083</t>
  </si>
  <si>
    <t>ПНД Отвод переходной 25 x 20  (15/165шт)</t>
  </si>
  <si>
    <t>58.01 руб.</t>
  </si>
  <si>
    <t>PND-301084</t>
  </si>
  <si>
    <t>ПНД Отвод переходной 32 x 25  (10/120шт)</t>
  </si>
  <si>
    <t>102.77 руб.</t>
  </si>
  <si>
    <t>PND-301085</t>
  </si>
  <si>
    <t>ПНД Отвод переходной 40 x 32  (5/60шт)</t>
  </si>
  <si>
    <t>152.49 руб.</t>
  </si>
  <si>
    <t>PND-301086</t>
  </si>
  <si>
    <t>ПНД Отвод переходной 50 x 40  (4/36шт)</t>
  </si>
  <si>
    <t>235.37 руб.</t>
  </si>
  <si>
    <t>PND-301087</t>
  </si>
  <si>
    <t>ПНД Отвод переходной 63 x 50  (4/24шт)</t>
  </si>
  <si>
    <t>384.54 руб.</t>
  </si>
  <si>
    <t>PND-301088</t>
  </si>
  <si>
    <t>ПНД Отвод переходной 75 x 63  (2/16шт)</t>
  </si>
  <si>
    <t>706.10 руб.</t>
  </si>
  <si>
    <t>PND-301089</t>
  </si>
  <si>
    <t>ПНД Отвод переходной 90 x 75  (1/10шт)</t>
  </si>
  <si>
    <t>1 064.12 руб.</t>
  </si>
  <si>
    <t>PND-301090</t>
  </si>
  <si>
    <t>ПНД Отвод переходной 110 x 90  (1/4шт)</t>
  </si>
  <si>
    <t>1 622.69 руб.</t>
  </si>
  <si>
    <t>PND-301091</t>
  </si>
  <si>
    <t>T-ПНД.О.4.20-12.CN</t>
  </si>
  <si>
    <t>ПНД Отвод вн. резьба 20 x 1/2"  (40/520шт)</t>
  </si>
  <si>
    <t>36.15 руб.</t>
  </si>
  <si>
    <t>PND-301092</t>
  </si>
  <si>
    <t>T-ПНД.О.4.20-34.CN</t>
  </si>
  <si>
    <t>ПНД Отвод вн. резьба 20 x 3/4"  (40/480шт)</t>
  </si>
  <si>
    <t>42.17 руб.</t>
  </si>
  <si>
    <t>PND-301093</t>
  </si>
  <si>
    <t>T-ПНД.О.4.25-12.CN</t>
  </si>
  <si>
    <t>ПНД Отвод вн. резьба 25 x 1/2"  (25/325шт)</t>
  </si>
  <si>
    <t>48.20 руб.</t>
  </si>
  <si>
    <t>PND-301094</t>
  </si>
  <si>
    <t>017030605</t>
  </si>
  <si>
    <t>ПНД Отвод вн. резьба 25 x 3/4"  (25/325шт)</t>
  </si>
  <si>
    <t>PND-301095</t>
  </si>
  <si>
    <t>T-ПНД.О.4.25-1.CN</t>
  </si>
  <si>
    <t>ПНД Отвод вн. резьба 25 x 1"  (20/260шт)</t>
  </si>
  <si>
    <t>60.24 руб.</t>
  </si>
  <si>
    <t>PND-301096</t>
  </si>
  <si>
    <t>T-ПНД.О.4.32-34.CN</t>
  </si>
  <si>
    <t>ПНД Отвод вн. резьба 32 x 3/4"  (15/180шт)</t>
  </si>
  <si>
    <t>81.93 руб.</t>
  </si>
  <si>
    <t>PND-301097</t>
  </si>
  <si>
    <t>T-ПНД.О.4.32-1.CN</t>
  </si>
  <si>
    <t>ПНД Отвод вн. резьба 32 x 1"  (10/160шт)</t>
  </si>
  <si>
    <t>84.58 руб.</t>
  </si>
  <si>
    <t>PND-301098</t>
  </si>
  <si>
    <t>017030616</t>
  </si>
  <si>
    <t>ПНД Отвод вн. резьба 40 x 1"  (8/96шт)</t>
  </si>
  <si>
    <t>133.02 руб.</t>
  </si>
  <si>
    <t>PND-301099</t>
  </si>
  <si>
    <t>017030609</t>
  </si>
  <si>
    <t>ПНД Отвод вн. резьба 40 x 1.1/4"  (8/96шт)</t>
  </si>
  <si>
    <t>PND-301100</t>
  </si>
  <si>
    <t>T-ПНД.О.4.50-114.CN</t>
  </si>
  <si>
    <t>ПНД Отвод вн. резьба 50 x 1.1/4"  (1/65шт)</t>
  </si>
  <si>
    <t>216.40 руб.</t>
  </si>
  <si>
    <t>PND-301101</t>
  </si>
  <si>
    <t>T-ПНД.О.4.50-112.CN</t>
  </si>
  <si>
    <t>ПНД Отвод вн. резьба 50 x 1.1/2"  (1/65шт)</t>
  </si>
  <si>
    <t>217.60 руб.</t>
  </si>
  <si>
    <t>PND-301102</t>
  </si>
  <si>
    <t>ПНД Отвод вн. резьба 50 x2"  (4/44шт)</t>
  </si>
  <si>
    <t>298.35 руб.</t>
  </si>
  <si>
    <t>PND-301103</t>
  </si>
  <si>
    <t>T-ПНД.О.4.63-112.CN</t>
  </si>
  <si>
    <t>ПНД Отвод вн. резьба 63 x 1.1/2"  (1/35шт)</t>
  </si>
  <si>
    <t>368.46 руб.</t>
  </si>
  <si>
    <t>PND-301104</t>
  </si>
  <si>
    <t>T-ПНД.О.4.63-2.CN</t>
  </si>
  <si>
    <t>ПНД Отвод вн. резьба 63 x 2"  (1/35шт)</t>
  </si>
  <si>
    <t>PND-301105</t>
  </si>
  <si>
    <t>017030620</t>
  </si>
  <si>
    <t>ПНД Отвод вн. резьба 75 x 2"  (1/15шт)</t>
  </si>
  <si>
    <t>595.70 руб.</t>
  </si>
  <si>
    <t>PND-301106</t>
  </si>
  <si>
    <t>017030612</t>
  </si>
  <si>
    <t>ПНД Отвод вн. резьба 75 x 2.1/2"  (1/15шт)</t>
  </si>
  <si>
    <t>603.41 руб.</t>
  </si>
  <si>
    <t>PND-301107</t>
  </si>
  <si>
    <t>017030621</t>
  </si>
  <si>
    <t>ПНД Отвод вн. резьба 75 x 3"  (1/15шт)</t>
  </si>
  <si>
    <t>630.40 руб.</t>
  </si>
  <si>
    <t>PND-301108</t>
  </si>
  <si>
    <t>ПНД Отвод вн. резьба 90 x 2.1/2"  (1/10шт)</t>
  </si>
  <si>
    <t>938.15 руб.</t>
  </si>
  <si>
    <t>PND-301109</t>
  </si>
  <si>
    <t>ПНД Отвод вн. резьба 90 x 3"  (1/14шт)</t>
  </si>
  <si>
    <t>997.82 руб.</t>
  </si>
  <si>
    <t>PND-301110</t>
  </si>
  <si>
    <t>T-ПНД.О.4.90-4.CN</t>
  </si>
  <si>
    <t>ПНД Отвод вн. резьба 90 x 4"  (1/10шт)</t>
  </si>
  <si>
    <t>1 058.62 руб.</t>
  </si>
  <si>
    <t>PND-301111</t>
  </si>
  <si>
    <t>017030614</t>
  </si>
  <si>
    <t>ПНД Отвод вн. резьба 110 x 4"  (1/6шт)</t>
  </si>
  <si>
    <t>1 609.98 руб.</t>
  </si>
  <si>
    <t>PND-301112</t>
  </si>
  <si>
    <t>T-ПНД.О.5.20-12.CN</t>
  </si>
  <si>
    <t>ПНД Отвод нар. резьба 20 x 1/2"  (40/520шт)</t>
  </si>
  <si>
    <t>32.53 руб.</t>
  </si>
  <si>
    <t>PND-301113</t>
  </si>
  <si>
    <t>T-ПНД.О.5.20-34.CN</t>
  </si>
  <si>
    <t>ПНД Отвод нар. резьба 20 x 3/4"  (40/480шт)</t>
  </si>
  <si>
    <t>37.35 руб.</t>
  </si>
  <si>
    <t>PND-301114</t>
  </si>
  <si>
    <t>T-ПНД.О.5.25-12.CN</t>
  </si>
  <si>
    <t>ПНД Отвод нар. резьба 25 x 1/2"  (25/325шт)</t>
  </si>
  <si>
    <t>50.61 руб.</t>
  </si>
  <si>
    <t>PND-301115</t>
  </si>
  <si>
    <t>T-ПНД.О.5.25-34.CN</t>
  </si>
  <si>
    <t>ПНД Отвод нар. резьба 25 x 3/4"  (25/325шт)</t>
  </si>
  <si>
    <t>49.40 руб.</t>
  </si>
  <si>
    <t>PND-301116</t>
  </si>
  <si>
    <t>T-ПНД.О.5.25-1.CN</t>
  </si>
  <si>
    <t>ПНД Отвод нар. резьба 25 x 1"  (25/250шт)</t>
  </si>
  <si>
    <t>53.02 руб.</t>
  </si>
  <si>
    <t>PND-301117</t>
  </si>
  <si>
    <t>T-ПНД.О.5.32-34.CN</t>
  </si>
  <si>
    <t>ПНД Отвод нар. резьба 32 x 3/4"  (15/210шт)</t>
  </si>
  <si>
    <t>76.63 руб.</t>
  </si>
  <si>
    <t>PND-301118</t>
  </si>
  <si>
    <t>T-ПНД.О.5.32-1.CN</t>
  </si>
  <si>
    <t>ПНД Отвод нар. резьба 32 x 1"  (15/180шт)</t>
  </si>
  <si>
    <t>78.56 руб.</t>
  </si>
  <si>
    <t>PND-301119</t>
  </si>
  <si>
    <t>ПНД Отвод нар. резьба 32 x1.1/4"  (10/100шт)</t>
  </si>
  <si>
    <t>79.56 руб.</t>
  </si>
  <si>
    <t>PND-301120</t>
  </si>
  <si>
    <t>017030717</t>
  </si>
  <si>
    <t>ПНД Отвод нар. резьба 40 x 1"  (10/110шт)</t>
  </si>
  <si>
    <t>124.59 руб.</t>
  </si>
  <si>
    <t>PND-301121</t>
  </si>
  <si>
    <t>T-ПНД.О.5.40-114.CN</t>
  </si>
  <si>
    <t>ПНД Отвод нар. резьба 40 x 1.1/4"  (10/110шт)</t>
  </si>
  <si>
    <t>PND-301122</t>
  </si>
  <si>
    <t>T-ПНД.О.5.50-112.CN</t>
  </si>
  <si>
    <t>ПНД Отвод нар. резьба 50 x 1.1/2"  (1/70шт)</t>
  </si>
  <si>
    <t>195.19 руб.</t>
  </si>
  <si>
    <t>PND-301123</t>
  </si>
  <si>
    <t>T-ПНД.О.5.63-112.CN</t>
  </si>
  <si>
    <t>ПНД Отвод нар. резьба 63 x 1.1/2"  (4/36шт)</t>
  </si>
  <si>
    <t>308.69 руб.</t>
  </si>
  <si>
    <t>PND-301124</t>
  </si>
  <si>
    <t>T-ПНД.О.5.63-2.CN</t>
  </si>
  <si>
    <t>ПНД Отвод нар. резьба 63 x 2"  (1/40шт)</t>
  </si>
  <si>
    <t>302.19 руб.</t>
  </si>
  <si>
    <t>PND-301125</t>
  </si>
  <si>
    <t>017030719</t>
  </si>
  <si>
    <t>ПНД Отвод нар. резьба 75 x 2"  (1/15шт)</t>
  </si>
  <si>
    <t>528.47 руб.</t>
  </si>
  <si>
    <t>PND-301126</t>
  </si>
  <si>
    <t>017030714</t>
  </si>
  <si>
    <t>ПНД Отвод нар. резьба 75 x 2.1/2"  (1/15шт)</t>
  </si>
  <si>
    <t>553.53 руб.</t>
  </si>
  <si>
    <t>PND-301127</t>
  </si>
  <si>
    <t>017030720</t>
  </si>
  <si>
    <t>ПНД Отвод нар. резьба 75 x 3"  (1/15шт)</t>
  </si>
  <si>
    <t>557.87 руб.</t>
  </si>
  <si>
    <t>PND-301128</t>
  </si>
  <si>
    <t>ПНД Отвод нар. резьба 90 x 2.1/2"  (1/10шт)</t>
  </si>
  <si>
    <t>PND-301129</t>
  </si>
  <si>
    <t>ПНД Отвод нар. резьба 90 x 3"  (1/14шт)</t>
  </si>
  <si>
    <t>PND-301130</t>
  </si>
  <si>
    <t>017030722</t>
  </si>
  <si>
    <t>ПНД Отвод нар. резьба 90 x 4"  (1/10шт)</t>
  </si>
  <si>
    <t>995.24 руб.</t>
  </si>
  <si>
    <t>PND-301131</t>
  </si>
  <si>
    <t>ПНД Отвод нар. резьба 110 x 4"  (1/6шт)</t>
  </si>
  <si>
    <t>1 491.75 руб.</t>
  </si>
  <si>
    <t>PND-301132</t>
  </si>
  <si>
    <t>T-ПНД.Тр.0.20-20-20.CN</t>
  </si>
  <si>
    <t>ПНД Тройник 20 x 20 x 20  (15/195шт)</t>
  </si>
  <si>
    <t>72.29 руб.</t>
  </si>
  <si>
    <t>PND-301133</t>
  </si>
  <si>
    <t>T-ПНД.Тр.0.25-25-25.CN</t>
  </si>
  <si>
    <t>ПНД Тройник 25 x 25 x 25  (10/110шт)</t>
  </si>
  <si>
    <t>105.55 руб.</t>
  </si>
  <si>
    <t>PND-301134</t>
  </si>
  <si>
    <t>T-ПНД.Тр.0.32-32-32.CN</t>
  </si>
  <si>
    <t>ПНД Тройник 32 x 32 x 32  (4/76шт)</t>
  </si>
  <si>
    <t>184.11 руб.</t>
  </si>
  <si>
    <t>PND-301135</t>
  </si>
  <si>
    <t>T-ПНД.Тр.0.40-40-40.CN</t>
  </si>
  <si>
    <t>ПНД Тройник 40 x 40 x 40  (4/44шт)</t>
  </si>
  <si>
    <t>PND-301136</t>
  </si>
  <si>
    <t>T-ПНД.Тр.0.50-50-50.CN</t>
  </si>
  <si>
    <t>ПНД Тройник 50 x 50 x 50  (1/27шт)</t>
  </si>
  <si>
    <t>436.41 руб.</t>
  </si>
  <si>
    <t>PND-301137</t>
  </si>
  <si>
    <t>T-ПНД.Тр.0.63-63-63.CN</t>
  </si>
  <si>
    <t>ПНД Тройник 63 x 63 x 63  (1/17шт)</t>
  </si>
  <si>
    <t>704.62 руб.</t>
  </si>
  <si>
    <t>PND-301138</t>
  </si>
  <si>
    <t>T-ПНД.Тр.0.75-75-75.CN</t>
  </si>
  <si>
    <t>ПНД Тройник 75 x 75 x 75  (1/7шт)</t>
  </si>
  <si>
    <t>1 305.62 руб.</t>
  </si>
  <si>
    <t>PND-301139</t>
  </si>
  <si>
    <t>T-ПНД.Тр.0.90-90-90.CN</t>
  </si>
  <si>
    <t>ПНД Тройник 90 x 90 x 90  (1/5шт)</t>
  </si>
  <si>
    <t>2 028.32 руб.</t>
  </si>
  <si>
    <t>PND-301140</t>
  </si>
  <si>
    <t>T-ПНД.Тр.0.110-110-110.CN</t>
  </si>
  <si>
    <t>ПНД Тройник 110 x 110 x 110  (1/2шт)</t>
  </si>
  <si>
    <t>3 422.62 руб.</t>
  </si>
  <si>
    <t>PND-301141</t>
  </si>
  <si>
    <t>T-ПНД.Тр.0.25-20-25.CN</t>
  </si>
  <si>
    <t>ПНД Тройник переxодной 25 x 20 x 25  (10/140шт)</t>
  </si>
  <si>
    <t>108.44 руб.</t>
  </si>
  <si>
    <t>PND-301142</t>
  </si>
  <si>
    <t>ПНД Тройник переxодной 25 x 32 x 25  (10/70шт)</t>
  </si>
  <si>
    <t>PND-301143</t>
  </si>
  <si>
    <t>T-ПНД.Тр.0.32-20-32.CN</t>
  </si>
  <si>
    <t>ПНД Тройник переxодной 32 x 20 x 32  (6/90шт)</t>
  </si>
  <si>
    <t>147.96 руб.</t>
  </si>
  <si>
    <t>PND-301144</t>
  </si>
  <si>
    <t>T-ПНД.Тр.0.32-25-32.CN</t>
  </si>
  <si>
    <t>ПНД Тройник переxодной 32 x 25 x 32  (6/84шт)</t>
  </si>
  <si>
    <t>156.40 руб.</t>
  </si>
  <si>
    <t>PND-301145</t>
  </si>
  <si>
    <t>T-ПНД.Тр.0.40-25-40.CN</t>
  </si>
  <si>
    <t>ПНД Тройник переxодной 40 x 25 x 40  (4/52шт)</t>
  </si>
  <si>
    <t>239.29 руб.</t>
  </si>
  <si>
    <t>PND-301146</t>
  </si>
  <si>
    <t>ПНД Тройник переxодной 40 x 32 x 40  (5/30шт)</t>
  </si>
  <si>
    <t>240.34 руб.</t>
  </si>
  <si>
    <t>PND-301147</t>
  </si>
  <si>
    <t>T-ПНД.Тр.0.50-25-50.CN</t>
  </si>
  <si>
    <t>ПНД Тройник переxодной 50 x 25 x 50  (1/30шт)</t>
  </si>
  <si>
    <t>375.93 руб.</t>
  </si>
  <si>
    <t>PND-301148</t>
  </si>
  <si>
    <t>T-ПНД.Тр.0.50-32-50.CN</t>
  </si>
  <si>
    <t>ПНД Тройник переxодной 50 x 32 x 50  (1/30шт)</t>
  </si>
  <si>
    <t>402.68 руб.</t>
  </si>
  <si>
    <t>PND-301149</t>
  </si>
  <si>
    <t>T-ПНД.Тр.0.50-40-50.CN</t>
  </si>
  <si>
    <t>ПНД Тройник переxодной 50 x 40 x 50  (1/27шт)</t>
  </si>
  <si>
    <t>423.16 руб.</t>
  </si>
  <si>
    <t>PND-301150</t>
  </si>
  <si>
    <t>ПНД Тройник переxодной 63 x 25 x 63  (3/18шт)</t>
  </si>
  <si>
    <t>546.98 руб.</t>
  </si>
  <si>
    <t>PND-301151</t>
  </si>
  <si>
    <t>ПНД Тройник переxодной 63 x 32 x 63  (3/18шт)</t>
  </si>
  <si>
    <t>556.92 руб.</t>
  </si>
  <si>
    <t>PND-301152</t>
  </si>
  <si>
    <t>017031135</t>
  </si>
  <si>
    <t>ПНД Тройник переxодной 63 x 40 x 63  (1/17шт)</t>
  </si>
  <si>
    <t>652.81 руб.</t>
  </si>
  <si>
    <t>PND-301153</t>
  </si>
  <si>
    <t>017031136</t>
  </si>
  <si>
    <t>ПНД Тройник переxодной 63 x 50 x 63  (1/17шт)</t>
  </si>
  <si>
    <t>713.30 руб.</t>
  </si>
  <si>
    <t>PND-301154</t>
  </si>
  <si>
    <t>T-ПНД.Тр.0.75-50-75.CN</t>
  </si>
  <si>
    <t>ПНД Тройник переxодной 75 x 50 x 75  (1/9шт)</t>
  </si>
  <si>
    <t>1 128.26 руб.</t>
  </si>
  <si>
    <t>PND-301155</t>
  </si>
  <si>
    <t>T-ПНД.Тр.0.75-63-75.CN</t>
  </si>
  <si>
    <t>ПНД Тройник переxодной 75 x 63 x 75  (1/9шт)</t>
  </si>
  <si>
    <t>1 208.99 руб.</t>
  </si>
  <si>
    <t>PND-301156</t>
  </si>
  <si>
    <t>T-ПНД.Тр.0.90-63-90.CN</t>
  </si>
  <si>
    <t>ПНД Тройник переxодной 90 x 63 x 90  (1/4шт)</t>
  </si>
  <si>
    <t>1 862.04 руб.</t>
  </si>
  <si>
    <t>PND-301157</t>
  </si>
  <si>
    <t>017031146</t>
  </si>
  <si>
    <t>ПНД Тройник переxодной 90 x 75 x 90  (1/4шт)</t>
  </si>
  <si>
    <t>2 142.30 руб.</t>
  </si>
  <si>
    <t>PND-301158</t>
  </si>
  <si>
    <t>ПНД Тройник переxодной 110 x 63 x 110  (1/3шт)</t>
  </si>
  <si>
    <t>2 786.26 руб.</t>
  </si>
  <si>
    <t>PND-301159</t>
  </si>
  <si>
    <t>017031150</t>
  </si>
  <si>
    <t>ПНД Тройник переxодной 110 x 75 x 110  (1/3шт)</t>
  </si>
  <si>
    <t>2 915.60 руб.</t>
  </si>
  <si>
    <t>PND-301160</t>
  </si>
  <si>
    <t>017031151</t>
  </si>
  <si>
    <t>ПНД Тройник переxодной 110 x 90 x 110  (1/3шт)</t>
  </si>
  <si>
    <t>3 029.83 руб.</t>
  </si>
  <si>
    <t>PND-301161</t>
  </si>
  <si>
    <t>T-ПНД.Тр.4.20-12.CN</t>
  </si>
  <si>
    <t>ПНД Тройник вн. резьба 20 x 1/2" x 20  (20/280шт)</t>
  </si>
  <si>
    <t>PND-301162</t>
  </si>
  <si>
    <t>T-ПНД.Тр.4.25-12.CN</t>
  </si>
  <si>
    <t>ПНД Тройник вн. резьба 25 x 1/2" x 25  (10/180шт)</t>
  </si>
  <si>
    <t>87.96 руб.</t>
  </si>
  <si>
    <t>PND-301163</t>
  </si>
  <si>
    <t>T-ПНД.Тр.4.25-34.CN</t>
  </si>
  <si>
    <t>ПНД Тройник вн. резьба 25 x 3/4" x 25  (10/160шт)</t>
  </si>
  <si>
    <t>90.37 руб.</t>
  </si>
  <si>
    <t>PND-301164</t>
  </si>
  <si>
    <t>T-ПНД.Тр.4.32-12.CN</t>
  </si>
  <si>
    <t>ПНД Тройник вн. резьба 32 x 1/2" x 32  (8/96шт)</t>
  </si>
  <si>
    <t>135.91 руб.</t>
  </si>
  <si>
    <t>PND-301165</t>
  </si>
  <si>
    <t>T-ПНД.Тр.4.32-34.CN</t>
  </si>
  <si>
    <t>ПНД Тройник вн. резьба 32 x 3/4" x 32  (8/96шт)</t>
  </si>
  <si>
    <t>PND-301166</t>
  </si>
  <si>
    <t>T-ПНД.Тр.4.32-1.CN</t>
  </si>
  <si>
    <t>ПНД Тройник вн. резьба 32 x 1" x 32  (8/96шт)</t>
  </si>
  <si>
    <t>PND-301167</t>
  </si>
  <si>
    <t>ПНД Тройник вн. резьба 40 x 3/4" x 40  (5/40шт)</t>
  </si>
  <si>
    <t>246.97 руб.</t>
  </si>
  <si>
    <t>PND-301168</t>
  </si>
  <si>
    <t>T-ПНД.Тр.4.40-1.CN</t>
  </si>
  <si>
    <t>ПНД Тройник вн. резьба 40 x 1" x 40  (4/60шт)</t>
  </si>
  <si>
    <t>PND-301169</t>
  </si>
  <si>
    <t>T-ПНД.Тр.4.40-114.CN</t>
  </si>
  <si>
    <t>ПНД Тройник вн. резьба 40 x 1.1/4" x 40  (4/60шт)</t>
  </si>
  <si>
    <t>234.47 руб.</t>
  </si>
  <si>
    <t>PND-301170</t>
  </si>
  <si>
    <t>ПНД Тройник вн. резьба 50 x 3/4" x 50  (4/28шт)</t>
  </si>
  <si>
    <t>338.13 руб.</t>
  </si>
  <si>
    <t>PND-301171</t>
  </si>
  <si>
    <t>T-ПНД.Тр.4.50-1.CN</t>
  </si>
  <si>
    <t>ПНД Тройник вн. резьба 50 x 1" x 50  (1/35шт)</t>
  </si>
  <si>
    <t>342.19 руб.</t>
  </si>
  <si>
    <t>PND-301172</t>
  </si>
  <si>
    <t>017031218</t>
  </si>
  <si>
    <t>ПНД Тройник вн. резьба 50 x 1.1/4" x 50  (1/35шт)</t>
  </si>
  <si>
    <t>380.75 руб.</t>
  </si>
  <si>
    <t>PND-301173</t>
  </si>
  <si>
    <t>ПНД Тройник вн. резьба 50 x1.1/2" x 50  (4/32шт)</t>
  </si>
  <si>
    <t>361.34 руб.</t>
  </si>
  <si>
    <t>PND-301174</t>
  </si>
  <si>
    <t>ПНД Тройник вн. резьба 63 x 1" x 63  (3/18шт)</t>
  </si>
  <si>
    <t>454.16 руб.</t>
  </si>
  <si>
    <t>PND-301175</t>
  </si>
  <si>
    <t>ПНД Тройник вн. резьба 63 x 1.1/4" x 63  (3/18шт)</t>
  </si>
  <si>
    <t>493.94 руб.</t>
  </si>
  <si>
    <t>PND-301176</t>
  </si>
  <si>
    <t>ПНД Тройник вн. резьба 63 x1.1/2" x 63  (3/21шт)</t>
  </si>
  <si>
    <t>532.06 руб.</t>
  </si>
  <si>
    <t>PND-301177</t>
  </si>
  <si>
    <t>T-ПНД.Тр.4.63-2.CN</t>
  </si>
  <si>
    <t>ПНД Тройник вн. резьба 63 x 2" x 63  (1/18шт)</t>
  </si>
  <si>
    <t>560.52 руб.</t>
  </si>
  <si>
    <t>PND-301178</t>
  </si>
  <si>
    <t>T-ПНД.Тр.4.75-2.CN</t>
  </si>
  <si>
    <t>ПНД Тройник вн. резьба 75 x 2" x 75  (1/9шт)</t>
  </si>
  <si>
    <t>1 105.13 руб.</t>
  </si>
  <si>
    <t>PND-301179</t>
  </si>
  <si>
    <t>017031211</t>
  </si>
  <si>
    <t>ПНД Тройник вн. резьба 75 x 2.1/2" x 75  (1/9шт)</t>
  </si>
  <si>
    <t>PND-301180</t>
  </si>
  <si>
    <t>017031223</t>
  </si>
  <si>
    <t>ПНД Тройник вн. резьба 90 x 2.1/2" x 90  (1/6шт)</t>
  </si>
  <si>
    <t>1 533.11 руб.</t>
  </si>
  <si>
    <t>PND-301181</t>
  </si>
  <si>
    <t>017031212</t>
  </si>
  <si>
    <t>ПНД Тройник вн. резьба 90 x 3" x 90  (1/6шт)</t>
  </si>
  <si>
    <t>1 571.91 руб.</t>
  </si>
  <si>
    <t>PND-301182</t>
  </si>
  <si>
    <t>017031224</t>
  </si>
  <si>
    <t>ПНД Тройник вн. резьба 110 x 3" x 110  (1/4шт)</t>
  </si>
  <si>
    <t>2 250.02 руб.</t>
  </si>
  <si>
    <t>PND-301183</t>
  </si>
  <si>
    <t>ПНД Тройник вн. резьба 110 x 4" x 110  (1/3шт)</t>
  </si>
  <si>
    <t>2 163.04 руб.</t>
  </si>
  <si>
    <t>PND-301184</t>
  </si>
  <si>
    <t>T-ПНД.Тр.5.20-12.CN</t>
  </si>
  <si>
    <t>ПНД Тройник нар. резьба 20 x 1/2" x 20  (20/280шт)</t>
  </si>
  <si>
    <t>55.43 руб.</t>
  </si>
  <si>
    <t>PND-301185</t>
  </si>
  <si>
    <t>T-ПНД.Тр.5.20-34.CN</t>
  </si>
  <si>
    <t>ПНД Тройник нар. резьба 20 x 3/4" x 20  (20/260шт)</t>
  </si>
  <si>
    <t>PND-301186</t>
  </si>
  <si>
    <t>017031304</t>
  </si>
  <si>
    <t>ПНД Тройник нар. резьба 25 x 1/2" x 25  (10/160шт)</t>
  </si>
  <si>
    <t>80.73 руб.</t>
  </si>
  <si>
    <t>PND-301187</t>
  </si>
  <si>
    <t>017031305</t>
  </si>
  <si>
    <t>ПНД Тройник нар. резьба 25 x 3/4" x 25  (10/160шт)</t>
  </si>
  <si>
    <t>PND-301188</t>
  </si>
  <si>
    <t>T-ПНД.Тр.5.25-1.CN</t>
  </si>
  <si>
    <t>ПНД Тройник нар. резьба 25 x 1" x 25  (10/160шт)</t>
  </si>
  <si>
    <t>84.34 руб.</t>
  </si>
  <si>
    <t>PND-301189</t>
  </si>
  <si>
    <t>T-ПНД.Тр.5.32-34.CN</t>
  </si>
  <si>
    <t>ПНД Тройник нар. резьба 32 x 3/4" x 32  (8/88шт)</t>
  </si>
  <si>
    <t>PND-301190</t>
  </si>
  <si>
    <t>T-ПНД.Тр.5.32-1.CN</t>
  </si>
  <si>
    <t>ПНД Тройник нар. резьба 32 x 1" x 32  (8/88шт)</t>
  </si>
  <si>
    <t>139.53 руб.</t>
  </si>
  <si>
    <t>PND-301191</t>
  </si>
  <si>
    <t>017031315</t>
  </si>
  <si>
    <t>ПНД Тройник нар. резьба 40 x 1" x 40  (4/64шт)</t>
  </si>
  <si>
    <t>PND-301192</t>
  </si>
  <si>
    <t>T-ПНД.Тр.5.40-114.CN</t>
  </si>
  <si>
    <t>ПНД Тройник нар. резьба 40 x 1.1/4" x 40  (4/64шт)</t>
  </si>
  <si>
    <t>PND-301193</t>
  </si>
  <si>
    <t>017031316</t>
  </si>
  <si>
    <t>ПНД Тройник нар. резьба 40 x 1.1/2" x 40  (4/64шт)</t>
  </si>
  <si>
    <t>PND-301194</t>
  </si>
  <si>
    <t>ПНД Тройник нар. резьба 50 x 1" x 50  (4/32шт)</t>
  </si>
  <si>
    <t>407.75 руб.</t>
  </si>
  <si>
    <t>PND-301195</t>
  </si>
  <si>
    <t>017031318</t>
  </si>
  <si>
    <t>ПНД Тройник нар. резьба 50 x 1.1/4" x 50  (1/35шт)</t>
  </si>
  <si>
    <t>374.72 руб.</t>
  </si>
  <si>
    <t>PND-301196</t>
  </si>
  <si>
    <t>T-ПНД.Тр.5.50-112.CN</t>
  </si>
  <si>
    <t>ПНД Тройник нар. резьба 50 x 1.1/2" x 50  (1/35шт)</t>
  </si>
  <si>
    <t>PND-301197</t>
  </si>
  <si>
    <t>017031319</t>
  </si>
  <si>
    <t>ПНД Тройник нар. резьба 50 x 2" x 50  (1/35шт)</t>
  </si>
  <si>
    <t>PND-301198</t>
  </si>
  <si>
    <t>ПНД Тройник нар. резьба 63 x 1.1/2" x 63  (3/21шт)</t>
  </si>
  <si>
    <t>527.09 руб.</t>
  </si>
  <si>
    <t>PND-301199</t>
  </si>
  <si>
    <t>T-ПНД.Тр.5.63-112.CN</t>
  </si>
  <si>
    <t>ПНД Тройник нар. резьба  63 x 1.1/2" x 63 (1/18шт)</t>
  </si>
  <si>
    <t>556.18 руб.</t>
  </si>
  <si>
    <t>PND-301200</t>
  </si>
  <si>
    <t>T-ПНД.Тр.5.63-2.CN</t>
  </si>
  <si>
    <t>ПНД Тройник нар. резьба 63 x 2" x 63  (1/18шт)</t>
  </si>
  <si>
    <t>580.28 руб.</t>
  </si>
  <si>
    <t>PND-301201</t>
  </si>
  <si>
    <t>017031321</t>
  </si>
  <si>
    <t>ПНД Тройник нар. резьба 75 x 2" x 75  (1/9шт)</t>
  </si>
  <si>
    <t>963.43 руб.</t>
  </si>
  <si>
    <t>PND-301202</t>
  </si>
  <si>
    <t>017031311</t>
  </si>
  <si>
    <t>ПНД Тройник нар. резьба 75 x 2.1/2" x 75  (1/9шт)</t>
  </si>
  <si>
    <t>1 052.11 руб.</t>
  </si>
  <si>
    <t>PND-301203</t>
  </si>
  <si>
    <t>017031322</t>
  </si>
  <si>
    <t>ПНД Тройник нар. резьба 75 x 3" x 75  (1/9шт)</t>
  </si>
  <si>
    <t>1 064.89 руб.</t>
  </si>
  <si>
    <t>PND-301204</t>
  </si>
  <si>
    <t>ПНД Тройник нар. резьба 90 x 2.1/2" x 90  (1/8шт)</t>
  </si>
  <si>
    <t>1 514.96 руб.</t>
  </si>
  <si>
    <t>PND-301205</t>
  </si>
  <si>
    <t>ПНД Тройник нар. резьба 90 x 3" x 90  (1/8шт)</t>
  </si>
  <si>
    <t>PND-301206</t>
  </si>
  <si>
    <t>017031324</t>
  </si>
  <si>
    <t>ПНД Тройник нар. резьба 90 x 4" x 90  (1/5шт)</t>
  </si>
  <si>
    <t>1 686.13 руб.</t>
  </si>
  <si>
    <t>PND-301207</t>
  </si>
  <si>
    <t>017031325</t>
  </si>
  <si>
    <t>ПНД Тройник нар. резьба 110 x 3" x 110  (1/4шт)</t>
  </si>
  <si>
    <t>2 662.09 руб.</t>
  </si>
  <si>
    <t>PND-301208</t>
  </si>
  <si>
    <t>ПНД Тройник нар. резьба 110 x 4" x 110  (1/4шт)</t>
  </si>
  <si>
    <t>2 526.03 руб.</t>
  </si>
  <si>
    <t>PND-301209</t>
  </si>
  <si>
    <t>017033002</t>
  </si>
  <si>
    <t>ПНД Заглушка 20  (40/640шт)</t>
  </si>
  <si>
    <t>26.99 руб.</t>
  </si>
  <si>
    <t>PND-301210</t>
  </si>
  <si>
    <t>T-ПНД.З.0.25.CN</t>
  </si>
  <si>
    <t>ПНД Заглушка 25  (30/390шт)</t>
  </si>
  <si>
    <t>PND-301211</t>
  </si>
  <si>
    <t>T-ПНД.З.0.32.CN</t>
  </si>
  <si>
    <t>ПНД Заглушка 32  (20/240шт)</t>
  </si>
  <si>
    <t>57.83 руб.</t>
  </si>
  <si>
    <t>PND-301212</t>
  </si>
  <si>
    <t>T-ПНД.З.0.40.CN</t>
  </si>
  <si>
    <t>ПНД Заглушка 40  (10/150шт)</t>
  </si>
  <si>
    <t>96.63 руб.</t>
  </si>
  <si>
    <t>PND-301213</t>
  </si>
  <si>
    <t>T-ПНД.З.0.50.CN</t>
  </si>
  <si>
    <t>ПНД Заглушка 50  (1/84шт)</t>
  </si>
  <si>
    <t>157.12 руб.</t>
  </si>
  <si>
    <t>PND-301214</t>
  </si>
  <si>
    <t>T-ПНД.З.0.63.CN</t>
  </si>
  <si>
    <t>ПНД Заглушка 63  (1/56шт)</t>
  </si>
  <si>
    <t>224.83 руб.</t>
  </si>
  <si>
    <t>PND-301215</t>
  </si>
  <si>
    <t>ПНД Заглушка 75  (4/32шт)</t>
  </si>
  <si>
    <t>376.25 руб.</t>
  </si>
  <si>
    <t>PND-301216</t>
  </si>
  <si>
    <t>T-ПНД.З.0.90.CN</t>
  </si>
  <si>
    <t>ПНД Заглушка 90  (1/16шт)</t>
  </si>
  <si>
    <t>659.08 руб.</t>
  </si>
  <si>
    <t>PND-301217</t>
  </si>
  <si>
    <t>T-ПНД.З.0.110.CN</t>
  </si>
  <si>
    <t>ПНД Заглушка 110  (1/10шт)</t>
  </si>
  <si>
    <t>PND-301219</t>
  </si>
  <si>
    <t>017033207</t>
  </si>
  <si>
    <t>ПНД Фланцевое соединение 50x1.1/2" с ответн. фланц. кольцом ст.3  (1/22шт)</t>
  </si>
  <si>
    <t>785.83 руб.</t>
  </si>
  <si>
    <t>PND-301221</t>
  </si>
  <si>
    <t>T-ПНД.Фл.0.50x2.CN</t>
  </si>
  <si>
    <t>ПНД Фланцевое соединение 50x2" с ответн. фланц. кольцом ст.3  (1/22шт)</t>
  </si>
  <si>
    <t>1 010.67 руб.</t>
  </si>
  <si>
    <t>PND-301223</t>
  </si>
  <si>
    <t>T-ПНД.Фл.0.63x2.CN</t>
  </si>
  <si>
    <t>ПНД Фланцевое соединение 63x2" с ответн. фланц. кольцом ст.3  (1/15шт)</t>
  </si>
  <si>
    <t>1 112.36 руб.</t>
  </si>
  <si>
    <t>PND-301225</t>
  </si>
  <si>
    <t>T-ПНД.Фл.0.63x212.CN</t>
  </si>
  <si>
    <t>ПНД Фланцевое соединение 63x2.1/2" с ответн. фланц. кольцом ст.3  (1/15шт)</t>
  </si>
  <si>
    <t>1 329.96 руб.</t>
  </si>
  <si>
    <t>PND-301227</t>
  </si>
  <si>
    <t>T-ПНД.Фл.0.75x212.CN</t>
  </si>
  <si>
    <t>ПНД Фланцевое соединение 75x2.1/2" с ответн. фланц. кольцом ст.3  (1/10шт)</t>
  </si>
  <si>
    <t>1 853.85 руб.</t>
  </si>
  <si>
    <t>PND-301229</t>
  </si>
  <si>
    <t>T-ПНД.Фл.0.75x3.CN</t>
  </si>
  <si>
    <t>ПНД Фланцевое соединение 75x3" с ответн. фланц. кольцом ст.3  (1/10шт)</t>
  </si>
  <si>
    <t>PND-301232</t>
  </si>
  <si>
    <t>T-ПНД.Фл.0.90x4.CN</t>
  </si>
  <si>
    <t>ПНД Фланцевое соединение 90x4" с ответн. фланц. кольцом ст.3  (1/8шт)</t>
  </si>
  <si>
    <t>2 636.55 руб.</t>
  </si>
  <si>
    <t>PND-301233</t>
  </si>
  <si>
    <t>T-ПНД.Фл.0.90x3.CN</t>
  </si>
  <si>
    <t>ПНД Фланцевое соединение  90x3" (1/8шт)</t>
  </si>
  <si>
    <t>PND-301235</t>
  </si>
  <si>
    <t>T-ПНД.Фл.0.110x4.CN</t>
  </si>
  <si>
    <t>ПНД Фланцевое соединение 110x4" с ответн. фланц. кольцом ст.3  (1/6шт)</t>
  </si>
  <si>
    <t>4 911.87 руб.</t>
  </si>
  <si>
    <t>PND-301236</t>
  </si>
  <si>
    <t>T-ПНД.Кш.0.20-20.CN</t>
  </si>
  <si>
    <t>ПНД Кран шаровой 20 x 20  (10/160шт)</t>
  </si>
  <si>
    <t>164.35 руб.</t>
  </si>
  <si>
    <t>PND-301237</t>
  </si>
  <si>
    <t>T-ПНД.Кш.0.25-25.CN</t>
  </si>
  <si>
    <t>ПНД Кран шаровой 25 x 25  (6/90шт)</t>
  </si>
  <si>
    <t>237.12 руб.</t>
  </si>
  <si>
    <t>PND-301238</t>
  </si>
  <si>
    <t>T-ПНД.Кш.0.32-32.CN</t>
  </si>
  <si>
    <t>ПНД Кран шаровой 32 x 32  (5/70шт)</t>
  </si>
  <si>
    <t>368.70 руб.</t>
  </si>
  <si>
    <t>PND-301239</t>
  </si>
  <si>
    <t>T-ПНД.Кш.0.40-40.CN</t>
  </si>
  <si>
    <t>ПНД Кран шаровой 40 x 40  (2/50шт)</t>
  </si>
  <si>
    <t>547.50 руб.</t>
  </si>
  <si>
    <t>PND-301240</t>
  </si>
  <si>
    <t>T-ПНД.Кш.0.50-50.CN</t>
  </si>
  <si>
    <t>ПНД Кран шаровой 50 x 50  (1/28шт)</t>
  </si>
  <si>
    <t>PND-301241</t>
  </si>
  <si>
    <t>T-ПНД.Кш.0.63-63.CN</t>
  </si>
  <si>
    <t>ПНД Кран шаровой 63 x 63  (1/15шт)</t>
  </si>
  <si>
    <t>1 367.80 руб.</t>
  </si>
  <si>
    <t>PND-301242</t>
  </si>
  <si>
    <t>T-ПНД.Кш.4.20-12.CN</t>
  </si>
  <si>
    <t>ПНД Кран шаровой 20 x 1/2" вн. резьба  (10/200шт)</t>
  </si>
  <si>
    <t>133.74 руб.</t>
  </si>
  <si>
    <t>PND-301243</t>
  </si>
  <si>
    <t>T-ПНД.Кш.4.25-34.CN</t>
  </si>
  <si>
    <t>ПНД Кран шаровой 25 x 3/4" вн. резьба  (10/120шт)</t>
  </si>
  <si>
    <t>190.61 руб.</t>
  </si>
  <si>
    <t>PND-301244</t>
  </si>
  <si>
    <t>T-ПНД.Кш.4.32-1.CN</t>
  </si>
  <si>
    <t>ПНД Кран шаровой 32 x 1" вн. резьба  (5/80шт)</t>
  </si>
  <si>
    <t>295.20 руб.</t>
  </si>
  <si>
    <t>PND-301245</t>
  </si>
  <si>
    <t>T-ПНД.Кш.5.20-12.CN</t>
  </si>
  <si>
    <t>ПНД Кран шаровой 20 x 1/2" нар. резьба  (15/180шт)</t>
  </si>
  <si>
    <t>136.64 руб.</t>
  </si>
  <si>
    <t>PND-301246</t>
  </si>
  <si>
    <t>T-ПНД.Кш.5.25-34.CN</t>
  </si>
  <si>
    <t>ПНД Кран шаровой 25 x 3/4" нар. резьба  (10/120шт)</t>
  </si>
  <si>
    <t>212.06 руб.</t>
  </si>
  <si>
    <t>PND-301247</t>
  </si>
  <si>
    <t>017032303</t>
  </si>
  <si>
    <t>ПНД Кран шаровой 32 x 1" нар. резьба  (5/80шт)</t>
  </si>
  <si>
    <t>332.07 руб.</t>
  </si>
  <si>
    <t>PND-301248</t>
  </si>
  <si>
    <t>017032001</t>
  </si>
  <si>
    <t>ПНД Кран шаровой вн./вн. 1/2"  (20/280шт)</t>
  </si>
  <si>
    <t>106.75 руб.</t>
  </si>
  <si>
    <t>PND-301249</t>
  </si>
  <si>
    <t>017032002</t>
  </si>
  <si>
    <t>ПНД Кран шаровой вн./вн. 3/4"  (10/180шт)</t>
  </si>
  <si>
    <t>166.76 руб.</t>
  </si>
  <si>
    <t>PND-301250</t>
  </si>
  <si>
    <t>T-ПНД.Кш.1.1.CN</t>
  </si>
  <si>
    <t>ПНД Кран шаровой вн./вн. 1"  (7/105шт)</t>
  </si>
  <si>
    <t>216.64 руб.</t>
  </si>
  <si>
    <t>PND-301251</t>
  </si>
  <si>
    <t>017032005</t>
  </si>
  <si>
    <t>ПНД Кран шаровой вн./вн. 1.1/2"  (1/45шт)</t>
  </si>
  <si>
    <t>470.39 руб.</t>
  </si>
  <si>
    <t>PND-301252</t>
  </si>
  <si>
    <t>T-ПНД.Кш.1.2.CN</t>
  </si>
  <si>
    <t>ПНД Кран шаровой вн./вн. 2"  (1/28шт)</t>
  </si>
  <si>
    <t>741.25 руб.</t>
  </si>
  <si>
    <t>PND-301253</t>
  </si>
  <si>
    <t>017032201</t>
  </si>
  <si>
    <t>ПНД Кран шаровой вн./нар. 1/2"  (20/280шт)</t>
  </si>
  <si>
    <t>PND-301254</t>
  </si>
  <si>
    <t>017032202</t>
  </si>
  <si>
    <t>ПНД Кран шаровой вн./нар. 3/4"  (10/180шт)</t>
  </si>
  <si>
    <t>177.36 руб.</t>
  </si>
  <si>
    <t>PND-301255</t>
  </si>
  <si>
    <t>T-ПНД.Кш.2.1.CN</t>
  </si>
  <si>
    <t>ПНД Кран шаровой вн./нар. 1"  (10/120шт)</t>
  </si>
  <si>
    <t>PND-301259</t>
  </si>
  <si>
    <t>PK-25-02</t>
  </si>
  <si>
    <t>ПНД Водоотвод врезка (седелка) 25x1/2" болт  (5/100шт)</t>
  </si>
  <si>
    <t>101.11 руб.</t>
  </si>
  <si>
    <t>PND-301260</t>
  </si>
  <si>
    <t>PK-26-04</t>
  </si>
  <si>
    <t>ПНД Водоотвод врезка (седелка) 25x3/4" болт  (1/180шт)</t>
  </si>
  <si>
    <t>62.99 руб.</t>
  </si>
  <si>
    <t>PND-301261</t>
  </si>
  <si>
    <t>PK-26-03</t>
  </si>
  <si>
    <t>ПНД Водоотвод врезка (седелка) 25x3/4" болт  (5/100шт)</t>
  </si>
  <si>
    <t>PND-301262</t>
  </si>
  <si>
    <t>PK-34-04</t>
  </si>
  <si>
    <t>ПНД Водоотвод врезка (седелка) 32x1" болт  (1/180шт)</t>
  </si>
  <si>
    <t>116.03 руб.</t>
  </si>
  <si>
    <t>PND-301263</t>
  </si>
  <si>
    <t>PK-32-01</t>
  </si>
  <si>
    <t>ПНД Водоотвод врезка (седелка) 32x1/2" болт  (5/90шт)</t>
  </si>
  <si>
    <t>106.08 руб.</t>
  </si>
  <si>
    <t>PND-301264</t>
  </si>
  <si>
    <t>PK-33-01</t>
  </si>
  <si>
    <t>ПНД Водоотвод врезка (седелка) 32x3/4" болт  (5/90шт)</t>
  </si>
  <si>
    <t>PND-301265</t>
  </si>
  <si>
    <t>PK-40-03</t>
  </si>
  <si>
    <t>ПНД Водоотвод врезка (седелка) 40x 1/2" болт  (4/60шт)</t>
  </si>
  <si>
    <t>129.29 руб.</t>
  </si>
  <si>
    <t>PND-301266</t>
  </si>
  <si>
    <t>PK-41-03</t>
  </si>
  <si>
    <t>ПНД Водоотвод врезка (седелка) 40x 3/4" болт  (4/60шт)</t>
  </si>
  <si>
    <t>132.60 руб.</t>
  </si>
  <si>
    <t>PND-301267</t>
  </si>
  <si>
    <t>PK-42-04</t>
  </si>
  <si>
    <t>ПНД Водоотвод врезка (седелка) 40x1" болт  (1/150шт)</t>
  </si>
  <si>
    <t>112.71 руб.</t>
  </si>
  <si>
    <t>PND-301268</t>
  </si>
  <si>
    <t>PK-42</t>
  </si>
  <si>
    <t>ПНД Водоотвод врезка (седелка) 40x1" болт  (4/60шт)</t>
  </si>
  <si>
    <t>140.89 руб.</t>
  </si>
  <si>
    <t>PND-301269</t>
  </si>
  <si>
    <t>PK-50-03</t>
  </si>
  <si>
    <t>ПНД Водоотвод врезка (седелка) 50x 1/2" болт  (5/70шт)</t>
  </si>
  <si>
    <t>215.48 руб.</t>
  </si>
  <si>
    <t>PND-301270</t>
  </si>
  <si>
    <t>PK-51-03</t>
  </si>
  <si>
    <t>ПНД Водоотвод врезка (седелка) 50x 3/4" болт  (5/70шт)</t>
  </si>
  <si>
    <t>PND-301271</t>
  </si>
  <si>
    <t>PK-52-03</t>
  </si>
  <si>
    <t>ПНД Водоотвод врезка (седелка) 50x1" болт  (4/40шт)</t>
  </si>
  <si>
    <t>PND-301272</t>
  </si>
  <si>
    <t>PK-53-04</t>
  </si>
  <si>
    <t>ПНД Водоотвод врезка (седелка) 50x1.1/4" болт  (1/100шт)</t>
  </si>
  <si>
    <t>202.22 руб.</t>
  </si>
  <si>
    <t>PND-301273</t>
  </si>
  <si>
    <t>PK-52-04-1</t>
  </si>
  <si>
    <t>ПНД Водоотвод врезка (седелка) 50x1.1/4" болт  (1/40шт)</t>
  </si>
  <si>
    <t>220.45 руб.</t>
  </si>
  <si>
    <t>PND-301274</t>
  </si>
  <si>
    <t>PK-63-03</t>
  </si>
  <si>
    <t>ПНД Водоотвод врезка (седелка) 63x 1/2" болт  (2/30шт)</t>
  </si>
  <si>
    <t>230.39 руб.</t>
  </si>
  <si>
    <t>PND-301275</t>
  </si>
  <si>
    <t>PK-64-03</t>
  </si>
  <si>
    <t>ПНД Водоотвод врезка (седелка) 63x 3/4" болт  (2/30шт)</t>
  </si>
  <si>
    <t>PND-301276</t>
  </si>
  <si>
    <t>PK-65-03</t>
  </si>
  <si>
    <t>ПНД Водоотвод врезка (седелка) 63x1" болт  (2/30шт)</t>
  </si>
  <si>
    <t>PND-301277</t>
  </si>
  <si>
    <t>PK-66</t>
  </si>
  <si>
    <t>ПНД Водоотвод врезка (седелка) 63x1.1/ 4" болт  (1/25шт)</t>
  </si>
  <si>
    <t>253.60 руб.</t>
  </si>
  <si>
    <t>PND-301278</t>
  </si>
  <si>
    <t>PK-63-05</t>
  </si>
  <si>
    <t>ПНД Водоотвод врезка (седелка) 63x11/2" болт  (2/25шт)</t>
  </si>
  <si>
    <t>256.91 руб.</t>
  </si>
  <si>
    <t>PND-301279</t>
  </si>
  <si>
    <t>PK-75-04</t>
  </si>
  <si>
    <t>ПНД Водоотвод врезка (седелка) 75x 1/2" болт  (1/80шт)</t>
  </si>
  <si>
    <t>344.76 руб.</t>
  </si>
  <si>
    <t>PND-301280</t>
  </si>
  <si>
    <t>PK-76-03</t>
  </si>
  <si>
    <t>ПНД Водоотвод врезка (седелка) 75x 3/4" болт  (2/20шт)</t>
  </si>
  <si>
    <t>290.06 руб.</t>
  </si>
  <si>
    <t>PND-301281</t>
  </si>
  <si>
    <t>PK-77-01</t>
  </si>
  <si>
    <t>ПНД Водоотвод врезка (седелка) 75x1" болт  (2/20шт)</t>
  </si>
  <si>
    <t>PND-301282</t>
  </si>
  <si>
    <t>PK-78-04</t>
  </si>
  <si>
    <t>ПНД Водоотвод врезка (седелка) 75x1.1/2" болт  (1/80шт)</t>
  </si>
  <si>
    <t>245.31 руб.</t>
  </si>
  <si>
    <t>PND-301283</t>
  </si>
  <si>
    <t>PK-76-04</t>
  </si>
  <si>
    <t>ПНД Водоотвод врезка (седелка) 75x1.1/4" болт  (2/20шт)</t>
  </si>
  <si>
    <t>346.42 руб.</t>
  </si>
  <si>
    <t>PND-301284</t>
  </si>
  <si>
    <t>PK-75-06</t>
  </si>
  <si>
    <t>ПНД Водоотвод врезка (седелка) 75x2" болт  (2/20шт)</t>
  </si>
  <si>
    <t>404.43 руб.</t>
  </si>
  <si>
    <t>PND-301285</t>
  </si>
  <si>
    <t>#########</t>
  </si>
  <si>
    <t>ПНД Водоотвод врезка (седелка) 90 x 1/2" болт  (1/15шт)</t>
  </si>
  <si>
    <t>PND-301286</t>
  </si>
  <si>
    <t>PK-90-03</t>
  </si>
  <si>
    <t>ПНД Водоотвод врезка (седелка) 90 х 3/4" болт  (1/15шт)</t>
  </si>
  <si>
    <t>PND-301287</t>
  </si>
  <si>
    <t>PK-91-03</t>
  </si>
  <si>
    <t>ПНД Водоотвод врезка (седелка) 90 х1" болт  (1/15шт)</t>
  </si>
  <si>
    <t>PND-301288</t>
  </si>
  <si>
    <t>PK-90-06</t>
  </si>
  <si>
    <t>ПНД Водоотвод врезка (седелка) 90x 1.1/4" болт  (2/15шт)</t>
  </si>
  <si>
    <t>439.24 руб.</t>
  </si>
  <si>
    <t>PND-301289</t>
  </si>
  <si>
    <t>PK-90-05</t>
  </si>
  <si>
    <t>ПНД Водоотвод врезка (седелка) 90x1.1/2" болт  (1/15шт)</t>
  </si>
  <si>
    <t>PND-301290</t>
  </si>
  <si>
    <t>PK-94-01</t>
  </si>
  <si>
    <t>ПНД Водоотвод врезка (седелка) 90х2" болт  (1/15шт)</t>
  </si>
  <si>
    <t>PND-301291</t>
  </si>
  <si>
    <t>PK-115-01</t>
  </si>
  <si>
    <t>ПНД Водоотвод врезка (седелка) 110 x1/2" болт  (1/15шт)</t>
  </si>
  <si>
    <t>421.01 руб.</t>
  </si>
  <si>
    <t>PND-301292</t>
  </si>
  <si>
    <t>PK-110-03</t>
  </si>
  <si>
    <t>ПНД Водоотвод врезка (седелка) 110 х 3/4" болт  (1/15шт)</t>
  </si>
  <si>
    <t>PND-301293</t>
  </si>
  <si>
    <t>PK-111-03</t>
  </si>
  <si>
    <t>ПНД Водоотвод врезка (седелка) 110 х1" болт  (1/15шт)</t>
  </si>
  <si>
    <t>PND-301294</t>
  </si>
  <si>
    <t>PK-112-03</t>
  </si>
  <si>
    <t>ПНД Водоотвод врезка (седелка) 110 х1.1/ 4" болт  (1/15шт)</t>
  </si>
  <si>
    <t>492.28 руб.</t>
  </si>
  <si>
    <t>PND-301295</t>
  </si>
  <si>
    <t>PK-113-03</t>
  </si>
  <si>
    <t>ПНД Водоотвод врезка (седелка) 110 х1.1/2" болт  (2/15шт)</t>
  </si>
  <si>
    <t>PND-301296</t>
  </si>
  <si>
    <t>PK-110-06</t>
  </si>
  <si>
    <t>ПНД Водоотвод врезка (седелка) 110x 2" болт  (2/15шт)</t>
  </si>
  <si>
    <t>PND-301297</t>
  </si>
  <si>
    <t>PK-116-04</t>
  </si>
  <si>
    <t>ПНД Водоотвод врезка (седелка) 110х2.1/2" болт  (1/35шт)</t>
  </si>
  <si>
    <t>394.49 руб.</t>
  </si>
  <si>
    <t>PND-301298</t>
  </si>
  <si>
    <t>PK-117-04</t>
  </si>
  <si>
    <t>ПНД Водоотвод врезка (седелка) 110х3" болт  (1/25шт)</t>
  </si>
  <si>
    <t>1 296.17 руб.</t>
  </si>
  <si>
    <t>PND-301299</t>
  </si>
  <si>
    <t>PK-125-01</t>
  </si>
  <si>
    <t>ПНД Водоотвод врезка (седелка) 125 x 1/2" болт  (1/10шт)</t>
  </si>
  <si>
    <t>654.71 руб.</t>
  </si>
  <si>
    <t>PND-301300</t>
  </si>
  <si>
    <t>PK-129-01</t>
  </si>
  <si>
    <t>ПНД Водоотвод врезка (седелка) 125 х 1" болт  (1/10шт)</t>
  </si>
  <si>
    <t>626.54 руб.</t>
  </si>
  <si>
    <t>PND-301301</t>
  </si>
  <si>
    <t>PK-125-06</t>
  </si>
  <si>
    <t>ПНД Водоотвод врезка (седелка) 125x 2" болт  (1/10шт)</t>
  </si>
  <si>
    <t>PND-301302</t>
  </si>
  <si>
    <t>PK-126-04</t>
  </si>
  <si>
    <t>ПНД Водоотвод врезка (седелка) 125х1.1/2" болт  (1/25шт)</t>
  </si>
  <si>
    <t>464.10 руб.</t>
  </si>
  <si>
    <t>PND-301303</t>
  </si>
  <si>
    <t>PK-160-03</t>
  </si>
  <si>
    <t>ПНД Водоотвод врезка (седелка) 160х 1" болт  (1/20шт)</t>
  </si>
  <si>
    <t>1 138.70 руб.</t>
  </si>
  <si>
    <t>PND-301304</t>
  </si>
  <si>
    <t>PK-160-01</t>
  </si>
  <si>
    <t>ПНД Водоотвод врезка (седелка) 160х 11/4" болт  (1/20шт)</t>
  </si>
  <si>
    <t>PND-301305</t>
  </si>
  <si>
    <t>PK-160-3/4</t>
  </si>
  <si>
    <t>ПНД Водоотвод врезка (седелка) 160х 3/4" болт  (1/20шт)</t>
  </si>
  <si>
    <t>876.82 руб.</t>
  </si>
  <si>
    <t>PND-301306</t>
  </si>
  <si>
    <t>ПНД Водоотвод врезка (седелка) 160х2" болт  (1/20шт)</t>
  </si>
  <si>
    <t>1 155.28 руб.</t>
  </si>
  <si>
    <t>PND-301307</t>
  </si>
  <si>
    <t>017034001</t>
  </si>
  <si>
    <t>Ключ для фитингов ПНД 20-32  (1/600шт)</t>
  </si>
  <si>
    <t>143.86 руб.</t>
  </si>
  <si>
    <t>PND-301308</t>
  </si>
  <si>
    <t>017034004</t>
  </si>
  <si>
    <t>Ключ для фитингов ПНД 75-110  (1/68шт)</t>
  </si>
  <si>
    <t>191.82 руб.</t>
  </si>
  <si>
    <t>PND-301309</t>
  </si>
  <si>
    <t>Ключ для фитингов ПНД 32-63  (5/115шт)</t>
  </si>
  <si>
    <t>169.07 руб.</t>
  </si>
  <si>
    <t>PND-301310</t>
  </si>
  <si>
    <t>Ключ для фитингов ПНД 63-110  (5/40шт)</t>
  </si>
  <si>
    <t>440.90 руб.</t>
  </si>
  <si>
    <t>ПНД - Фитинги латунные для полиэтиленовых труб</t>
  </si>
  <si>
    <t>ALT-122029</t>
  </si>
  <si>
    <t>T-КДН.А.1.CN</t>
  </si>
  <si>
    <t>Адаптер скважинный TEBO 1" (2/16шт)</t>
  </si>
  <si>
    <t>6 069.19 руб.</t>
  </si>
  <si>
    <t>NAS-410013</t>
  </si>
  <si>
    <t>VER361</t>
  </si>
  <si>
    <t>Скважный адаптер 1" VIEIR (1/12шт)</t>
  </si>
  <si>
    <t>2 847.39 руб.</t>
  </si>
  <si>
    <t>PND-251001</t>
  </si>
  <si>
    <t>VER362</t>
  </si>
  <si>
    <t>ПНД ЛАТУННАЯ муфта с наружней резьбой 32х1 (5/50шт)</t>
  </si>
  <si>
    <t>527.73 руб.</t>
  </si>
  <si>
    <t>PND-251002</t>
  </si>
  <si>
    <t>VER363</t>
  </si>
  <si>
    <t>ПНД ЛАТУННАЯ муфта с наружней резьбой 32х1 1/4 (5/40шт)</t>
  </si>
  <si>
    <t>520.38 руб.</t>
  </si>
  <si>
    <t>PND-251003</t>
  </si>
  <si>
    <t>VER364</t>
  </si>
  <si>
    <t>ПНД ЛАТУННАЯ муфта с наружней резьбой 40х1 (5/40шт)</t>
  </si>
  <si>
    <t>677.67 руб.</t>
  </si>
  <si>
    <t>PND-251004</t>
  </si>
  <si>
    <t>VER365</t>
  </si>
  <si>
    <t>ПНД ЛАТУННАЯ муфта с наружней резьбой 40х1 1/4 (4/36шт)</t>
  </si>
  <si>
    <t>642.39 руб.</t>
  </si>
  <si>
    <t>VER-000373</t>
  </si>
  <si>
    <t>VER370</t>
  </si>
  <si>
    <t>ПНД ЛАТУННАЯ муфта с наружней  резьбой 25х3/4 (10/100шт)</t>
  </si>
  <si>
    <t>299.88 руб.</t>
  </si>
  <si>
    <t>VER-000374</t>
  </si>
  <si>
    <t>VER371</t>
  </si>
  <si>
    <t>ПНД ЛАТУННАЯ муфта с внутр.  резьбой 25х3/4 (10/100шт)</t>
  </si>
  <si>
    <t>338.10 руб.</t>
  </si>
  <si>
    <t>VER-000375</t>
  </si>
  <si>
    <t>VER372</t>
  </si>
  <si>
    <t>ПНД ЛАТУННАЯ муфта с внутр.  резьбой 32х1 (5/50шт)</t>
  </si>
  <si>
    <t>526.26 руб.</t>
  </si>
  <si>
    <t>VER-000376</t>
  </si>
  <si>
    <t>VER373</t>
  </si>
  <si>
    <t>ПНД ЛАТУННАЯ муфта 32х32 (5/40шт)</t>
  </si>
  <si>
    <t>767.34 руб.</t>
  </si>
  <si>
    <t>VER-000377</t>
  </si>
  <si>
    <t>VER374</t>
  </si>
  <si>
    <t>ПНД ЛАТУННЫЙ угольник 25Х25 (5/40шт)</t>
  </si>
  <si>
    <t>730.59 руб.</t>
  </si>
  <si>
    <t>VER-000378</t>
  </si>
  <si>
    <t>VER375</t>
  </si>
  <si>
    <t>ПНД ЛАТУННЫЙ угольник 32Х32 (2/25шт)</t>
  </si>
  <si>
    <t>1 070.16 руб.</t>
  </si>
  <si>
    <t>VER-000379</t>
  </si>
  <si>
    <t>VER376</t>
  </si>
  <si>
    <t>ПНД ЛАТУННЫЙ тройник 32Х32Х32 (2/16шт)</t>
  </si>
  <si>
    <t>1 306.83 руб.</t>
  </si>
  <si>
    <t>VER-001007</t>
  </si>
  <si>
    <t>VER390</t>
  </si>
  <si>
    <t>Cкваженный адаптер с встроенным сливным клапаном 1" (20/1шт)</t>
  </si>
  <si>
    <t>3 092.88 руб.</t>
  </si>
  <si>
    <t>VER-001277</t>
  </si>
  <si>
    <t>VER377</t>
  </si>
  <si>
    <t>ПНД ЛАТУННЫЙ угольник 25х3/4 внутр.  резьба (5/60шт)</t>
  </si>
  <si>
    <t>539.49 руб.</t>
  </si>
  <si>
    <t>VER-001278</t>
  </si>
  <si>
    <t>VER378</t>
  </si>
  <si>
    <t>ПНД ЛАТУННЫЙ угольник 32х1 внутр.  резьба (5/35шт)</t>
  </si>
  <si>
    <t>805.56 руб.</t>
  </si>
  <si>
    <t>VER-001279</t>
  </si>
  <si>
    <t>VER379</t>
  </si>
  <si>
    <t>ПНД ЛАТУННЫЙ угольник 32х1 нар.  резьба (5/40шт)</t>
  </si>
  <si>
    <t>798.21 руб.</t>
  </si>
  <si>
    <t>VER-001346</t>
  </si>
  <si>
    <t>VER382</t>
  </si>
  <si>
    <t>Угольник для трубы ПНД 32 x 1"F (40/2шт)</t>
  </si>
  <si>
    <t>787.92 руб.</t>
  </si>
  <si>
    <t>VER-001567</t>
  </si>
  <si>
    <t>VER381</t>
  </si>
  <si>
    <t>Угольник для трубы ПНД L32x1''M (40/2шт)</t>
  </si>
  <si>
    <t>780.57 руб.</t>
  </si>
  <si>
    <t>VER-001705</t>
  </si>
  <si>
    <t>VR199-3</t>
  </si>
  <si>
    <t>Опорная втулка для ПНД трубы 25мм (450/10шт)</t>
  </si>
  <si>
    <t>57.33 руб.</t>
  </si>
  <si>
    <t>VER-001706</t>
  </si>
  <si>
    <t>VR199-4</t>
  </si>
  <si>
    <t>Опорная втулка для ПНД трубы 32мм (180/10шт)</t>
  </si>
  <si>
    <t>99.96 руб.</t>
  </si>
  <si>
    <t>VER-001707</t>
  </si>
  <si>
    <t>VR199-5</t>
  </si>
  <si>
    <t>Опорная втулка для ПНД трубы 40мм (110/10шт)</t>
  </si>
  <si>
    <t>167.58 руб.</t>
  </si>
  <si>
    <t>Комплектующие</t>
  </si>
  <si>
    <t>PND-110150</t>
  </si>
  <si>
    <t>ПНД Ключ для фитингов 32-63</t>
  </si>
  <si>
    <t>194.34 руб.</t>
  </si>
  <si>
    <t>PND-110151</t>
  </si>
  <si>
    <t>ПНД Ключ для фитингов 63-110</t>
  </si>
  <si>
    <t>509.38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</si>
</sst>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fc5a8f_86a6_11e9_8101_003048fd731b_0a6f3b08_310d_11f1_a89b_047c1617b1431.jpeg"/><Relationship Id="rId2" Type="http://schemas.openxmlformats.org/officeDocument/2006/relationships/image" Target="../media/77fc5a93_86a6_11e9_8101_003048fd731b_0a6f3b0b_310d_11f1_a89b_047c1617b1432.jpeg"/><Relationship Id="rId3" Type="http://schemas.openxmlformats.org/officeDocument/2006/relationships/image" Target="../media/77fc5a97_86a6_11e9_8101_003048fd731b_0a6f3b0e_310d_11f1_a89b_047c1617b1433.jpeg"/><Relationship Id="rId4" Type="http://schemas.openxmlformats.org/officeDocument/2006/relationships/image" Target="../media/e8f41802_9837_11ef_a668_047c1617b143_0a6f3b2a_310d_11f1_a89b_047c1617b1434.jpeg"/><Relationship Id="rId5" Type="http://schemas.openxmlformats.org/officeDocument/2006/relationships/image" Target="../media/39a8e754_9874_11ed_a3c1_047c1617b143_0161ec91_02f2_11ef_a5a4_047c1617b1435.jpeg"/><Relationship Id="rId6" Type="http://schemas.openxmlformats.org/officeDocument/2006/relationships/image" Target="../media/6ab0a309_a279_11f0_a7d5_047c1617b143_0a6f3b2d_310d_11f1_a89b_047c1617b1436.jpeg"/><Relationship Id="rId7" Type="http://schemas.openxmlformats.org/officeDocument/2006/relationships/image" Target="../media/6ab0a30b_a279_11f0_a7d5_047c1617b143_0a6f3b2e_310d_11f1_a89b_047c1617b1437.jpeg"/><Relationship Id="rId8" Type="http://schemas.openxmlformats.org/officeDocument/2006/relationships/image" Target="../media/4b740322_0366_11f0_a6f8_047c1617b143_0a6f3b11_310d_11f1_a89b_047c1617b1438.jpeg"/><Relationship Id="rId9" Type="http://schemas.openxmlformats.org/officeDocument/2006/relationships/image" Target="../media/4b740328_0366_11f0_a6f8_047c1617b143_0a6f3b12_310d_11f1_a89b_047c1617b1439.jpeg"/><Relationship Id="rId10" Type="http://schemas.openxmlformats.org/officeDocument/2006/relationships/image" Target="../media/4b74032e_0366_11f0_a6f8_047c1617b143_0a6f3b13_310d_11f1_a89b_047c1617b14310.jpeg"/><Relationship Id="rId11" Type="http://schemas.openxmlformats.org/officeDocument/2006/relationships/image" Target="../media/4b740334_0366_11f0_a6f8_047c1617b143_0a6f3b14_310d_11f1_a89b_047c1617b14311.jpeg"/><Relationship Id="rId12" Type="http://schemas.openxmlformats.org/officeDocument/2006/relationships/image" Target="../media/4b74033a_0366_11f0_a6f8_047c1617b143_0a6f3b15_310d_11f1_a89b_047c1617b14312.jpeg"/><Relationship Id="rId13" Type="http://schemas.openxmlformats.org/officeDocument/2006/relationships/image" Target="../media/4b740340_0366_11f0_a6f8_047c1617b143_0a6f3b16_310d_11f1_a89b_047c1617b14313.jpeg"/><Relationship Id="rId14" Type="http://schemas.openxmlformats.org/officeDocument/2006/relationships/image" Target="../media/1d771acc_fc82_11ee_a59c_047c1617b143_0161ec92_02f2_11ef_a5a4_047c1617b14314.jpeg"/><Relationship Id="rId15" Type="http://schemas.openxmlformats.org/officeDocument/2006/relationships/image" Target="../media/1d771ad0_fc82_11ee_a59c_047c1617b143_0161ec95_02f2_11ef_a5a4_047c1617b14315.jpeg"/><Relationship Id="rId16" Type="http://schemas.openxmlformats.org/officeDocument/2006/relationships/image" Target="../media/1d771ad2_fc82_11ee_a59c_047c1617b143_0161ec94_02f2_11ef_a5a4_047c1617b14316.jpeg"/><Relationship Id="rId17" Type="http://schemas.openxmlformats.org/officeDocument/2006/relationships/image" Target="../media/77fc5a9a_86a6_11e9_8101_003048fd731b_0a6f3b17_310d_11f1_a89b_047c1617b14317.jpeg"/><Relationship Id="rId18" Type="http://schemas.openxmlformats.org/officeDocument/2006/relationships/image" Target="../media/77fc5a9e_86a6_11e9_8101_003048fd731b_0a6f3b1a_310d_11f1_a89b_047c1617b14318.jpeg"/><Relationship Id="rId19" Type="http://schemas.openxmlformats.org/officeDocument/2006/relationships/image" Target="../media/4b74035e_0366_11f0_a6f8_047c1617b143_0a6f3b1d_310d_11f1_a89b_047c1617b14319.jpeg"/><Relationship Id="rId20" Type="http://schemas.openxmlformats.org/officeDocument/2006/relationships/image" Target="../media/adf51696_0366_11f0_a6f8_047c1617b143_0a6f3b1e_310d_11f1_a89b_047c1617b14320.jpeg"/><Relationship Id="rId21" Type="http://schemas.openxmlformats.org/officeDocument/2006/relationships/image" Target="../media/adf5169c_0366_11f0_a6f8_047c1617b143_0a6f3b1f_310d_11f1_a89b_047c1617b14321.jpeg"/><Relationship Id="rId22" Type="http://schemas.openxmlformats.org/officeDocument/2006/relationships/image" Target="../media/adf516a2_0366_11f0_a6f8_047c1617b143_0a6f3b20_310d_11f1_a89b_047c1617b14322.jpeg"/><Relationship Id="rId23" Type="http://schemas.openxmlformats.org/officeDocument/2006/relationships/image" Target="../media/adf516a8_0366_11f0_a6f8_047c1617b143_0a6f3b21_310d_11f1_a89b_047c1617b14323.jpeg"/><Relationship Id="rId24" Type="http://schemas.openxmlformats.org/officeDocument/2006/relationships/image" Target="../media/1d771ace_fc82_11ee_a59c_047c1617b143_0161ec93_02f2_11ef_a5a4_047c1617b14324.jpeg"/><Relationship Id="rId25" Type="http://schemas.openxmlformats.org/officeDocument/2006/relationships/image" Target="../media/b51859f9_d31c_11ed_a411_047c1617b143_0161ec8f_02f2_11ef_a5a4_047c1617b14325.jpeg"/><Relationship Id="rId26" Type="http://schemas.openxmlformats.org/officeDocument/2006/relationships/image" Target="../media/6ab0a30d_a279_11f0_a7d5_047c1617b143_0a6f3b22_310d_11f1_a89b_047c1617b14326.jpeg"/><Relationship Id="rId27" Type="http://schemas.openxmlformats.org/officeDocument/2006/relationships/image" Target="../media/77fc5aa3_86a6_11e9_8101_003048fd731b_0a6f3b23_310d_11f1_a89b_047c1617b14327.jpeg"/><Relationship Id="rId28" Type="http://schemas.openxmlformats.org/officeDocument/2006/relationships/image" Target="../media/adf516c6_0366_11f0_a6f8_047c1617b143_0a6f3b26_310d_11f1_a89b_047c1617b14328.jpeg"/><Relationship Id="rId29" Type="http://schemas.openxmlformats.org/officeDocument/2006/relationships/image" Target="../media/adf516cc_0366_11f0_a6f8_047c1617b143_0a6f3b27_310d_11f1_a89b_047c1617b14329.jpeg"/><Relationship Id="rId30" Type="http://schemas.openxmlformats.org/officeDocument/2006/relationships/image" Target="../media/adf516d2_0366_11f0_a6f8_047c1617b143_0a6f3b28_310d_11f1_a89b_047c1617b14330.jpeg"/><Relationship Id="rId31" Type="http://schemas.openxmlformats.org/officeDocument/2006/relationships/image" Target="../media/adf516d8_0366_11f0_a6f8_047c1617b143_0a6f3b29_310d_11f1_a89b_047c1617b14331.jpeg"/><Relationship Id="rId32" Type="http://schemas.openxmlformats.org/officeDocument/2006/relationships/image" Target="../media/a9400c87_fbb2_11ee_a59b_047c1617b143_5dcd87b6_5a46_11f0_a775_047c1617b14332.jpeg"/><Relationship Id="rId33" Type="http://schemas.openxmlformats.org/officeDocument/2006/relationships/image" Target="../media/a9400c8d_fbb2_11ee_a59b_047c1617b143_5dcd87b8_5a46_11f0_a775_047c1617b14333.jpeg"/><Relationship Id="rId34" Type="http://schemas.openxmlformats.org/officeDocument/2006/relationships/image" Target="../media/a9400c8f_fbb2_11ee_a59b_047c1617b143_5dcd87b7_5a46_11f0_a775_047c1617b14334.jpeg"/><Relationship Id="rId35" Type="http://schemas.openxmlformats.org/officeDocument/2006/relationships/image" Target="../media/a9400c89_fbb2_11ee_a59b_047c1617b143_5dcd87b9_5a46_11f0_a775_047c1617b14335.jpeg"/><Relationship Id="rId36" Type="http://schemas.openxmlformats.org/officeDocument/2006/relationships/image" Target="../media/a9400c8b_fbb2_11ee_a59b_047c1617b143_5dcd87ba_5a46_11f0_a775_047c1617b14336.jpeg"/><Relationship Id="rId37" Type="http://schemas.openxmlformats.org/officeDocument/2006/relationships/image" Target="../media/517e988f_a8eb_11ea_8135_003048fd731b_2247e3fa_c733_11ea_815d_003048fd731b37.jpeg"/><Relationship Id="rId38" Type="http://schemas.openxmlformats.org/officeDocument/2006/relationships/image" Target="../media/517e9939_a8eb_11ea_8135_003048fd731b_ee117f57_c738_11ea_815d_003048fd731b38.jpeg"/><Relationship Id="rId39" Type="http://schemas.openxmlformats.org/officeDocument/2006/relationships/image" Target="../media/582749e9_a8eb_11ea_8135_003048fd731b_f4cd42f5_c738_11ea_815d_003048fd731b39.jpeg"/><Relationship Id="rId40" Type="http://schemas.openxmlformats.org/officeDocument/2006/relationships/image" Target="../media/582749ef_a8eb_11ea_8135_003048fd731b_f4cd42f8_c738_11ea_815d_003048fd731b40.jpeg"/><Relationship Id="rId41" Type="http://schemas.openxmlformats.org/officeDocument/2006/relationships/image" Target="../media/582749f9_a8eb_11ea_8135_003048fd731b_f4cd42fd_c738_11ea_815d_003048fd731b41.jpeg"/><Relationship Id="rId42" Type="http://schemas.openxmlformats.org/officeDocument/2006/relationships/image" Target="../media/58274a3b_a8eb_11ea_8135_003048fd731b_f4cd431e_c738_11ea_815d_003048fd731b42.jpeg"/><Relationship Id="rId43" Type="http://schemas.openxmlformats.org/officeDocument/2006/relationships/image" Target="../media/27fb973f_2f26_11f1_a899_047c1617b143_1905bc38_7150_11f1_a8f1_047c1617b14343.jpeg"/><Relationship Id="rId44" Type="http://schemas.openxmlformats.org/officeDocument/2006/relationships/image" Target="../media/27fb9741_2f26_11f1_a899_047c1617b143_1905bc39_7150_11f1_a8f1_047c1617b14344.jpeg"/><Relationship Id="rId45" Type="http://schemas.openxmlformats.org/officeDocument/2006/relationships/image" Target="../media/27fb9743_2f26_11f1_a899_047c1617b143_1905bc3a_7150_11f1_a8f1_047c1617b14345.jpeg"/><Relationship Id="rId46" Type="http://schemas.openxmlformats.org/officeDocument/2006/relationships/image" Target="../media/27fb9745_2f26_11f1_a899_047c1617b143_1905bc3b_7150_11f1_a8f1_047c1617b14346.jpeg"/><Relationship Id="rId47" Type="http://schemas.openxmlformats.org/officeDocument/2006/relationships/image" Target="../media/27fb9747_2f26_11f1_a899_047c1617b143_1905bc3c_7150_11f1_a8f1_047c1617b14347.jpeg"/><Relationship Id="rId48" Type="http://schemas.openxmlformats.org/officeDocument/2006/relationships/image" Target="../media/27fb9749_2f26_11f1_a899_047c1617b143_1905bc3d_7150_11f1_a8f1_047c1617b14348.jpeg"/><Relationship Id="rId49" Type="http://schemas.openxmlformats.org/officeDocument/2006/relationships/image" Target="../media/004ad130_2f5c_11f1_a899_047c1617b143_1905bc36_7150_11f1_a8f1_047c1617b14349.jpeg"/><Relationship Id="rId50" Type="http://schemas.openxmlformats.org/officeDocument/2006/relationships/image" Target="../media/004ad132_2f5c_11f1_a899_047c1617b143_1905bc3e_7150_11f1_a8f1_047c1617b14350.jpeg"/><Relationship Id="rId51" Type="http://schemas.openxmlformats.org/officeDocument/2006/relationships/image" Target="../media/004ad134_2f5c_11f1_a899_047c1617b143_1905bc37_7150_11f1_a8f1_047c1617b14351.jpeg"/><Relationship Id="rId52" Type="http://schemas.openxmlformats.org/officeDocument/2006/relationships/image" Target="../media/004ad136_2f5c_11f1_a899_047c1617b143_1905bc26_7150_11f1_a8f1_047c1617b14352.jpeg"/><Relationship Id="rId53" Type="http://schemas.openxmlformats.org/officeDocument/2006/relationships/image" Target="../media/004ad138_2f5c_11f1_a899_047c1617b143_1905bc27_7150_11f1_a8f1_047c1617b14353.jpeg"/><Relationship Id="rId54" Type="http://schemas.openxmlformats.org/officeDocument/2006/relationships/image" Target="../media/004ad13a_2f5c_11f1_a899_047c1617b143_1905bc28_7150_11f1_a8f1_047c1617b14354.jpeg"/><Relationship Id="rId55" Type="http://schemas.openxmlformats.org/officeDocument/2006/relationships/image" Target="../media/004ad13c_2f5c_11f1_a899_047c1617b143_1905bc29_7150_11f1_a8f1_047c1617b14355.jpeg"/><Relationship Id="rId56" Type="http://schemas.openxmlformats.org/officeDocument/2006/relationships/image" Target="../media/004ad13e_2f5c_11f1_a899_047c1617b143_1905bc2a_7150_11f1_a8f1_047c1617b14356.jpeg"/><Relationship Id="rId57" Type="http://schemas.openxmlformats.org/officeDocument/2006/relationships/image" Target="../media/004ad140_2f5c_11f1_a899_047c1617b143_1905bc2b_7150_11f1_a8f1_047c1617b14357.jpeg"/><Relationship Id="rId58" Type="http://schemas.openxmlformats.org/officeDocument/2006/relationships/image" Target="../media/004ad142_2f5c_11f1_a899_047c1617b143_1905bc22_7150_11f1_a8f1_047c1617b14358.jpeg"/><Relationship Id="rId59" Type="http://schemas.openxmlformats.org/officeDocument/2006/relationships/image" Target="../media/004ad144_2f5c_11f1_a899_047c1617b143_1905bc2c_7150_11f1_a8f1_047c1617b14359.jpeg"/><Relationship Id="rId60" Type="http://schemas.openxmlformats.org/officeDocument/2006/relationships/image" Target="../media/004ad146_2f5c_11f1_a899_047c1617b143_1905bc2d_7150_11f1_a8f1_047c1617b14360.jpeg"/><Relationship Id="rId61" Type="http://schemas.openxmlformats.org/officeDocument/2006/relationships/image" Target="../media/004ad148_2f5c_11f1_a899_047c1617b143_1905bc2e_7150_11f1_a8f1_047c1617b14361.jpeg"/><Relationship Id="rId62" Type="http://schemas.openxmlformats.org/officeDocument/2006/relationships/image" Target="../media/004ad14a_2f5c_11f1_a899_047c1617b143_1905bc2f_7150_11f1_a8f1_047c1617b14362.jpeg"/><Relationship Id="rId63" Type="http://schemas.openxmlformats.org/officeDocument/2006/relationships/image" Target="../media/004ad14c_2f5c_11f1_a899_047c1617b143_1905bc30_7150_11f1_a8f1_047c1617b14363.jpeg"/><Relationship Id="rId64" Type="http://schemas.openxmlformats.org/officeDocument/2006/relationships/image" Target="../media/004ad14e_2f5c_11f1_a899_047c1617b143_1905bc31_7150_11f1_a8f1_047c1617b14364.jpeg"/><Relationship Id="rId65" Type="http://schemas.openxmlformats.org/officeDocument/2006/relationships/image" Target="../media/004ad150_2f5c_11f1_a899_047c1617b143_1905bc32_7150_11f1_a8f1_047c1617b14365.jpeg"/><Relationship Id="rId66" Type="http://schemas.openxmlformats.org/officeDocument/2006/relationships/image" Target="../media/004ad152_2f5c_11f1_a899_047c1617b143_1905bc33_7150_11f1_a8f1_047c1617b14366.jpeg"/><Relationship Id="rId67" Type="http://schemas.openxmlformats.org/officeDocument/2006/relationships/image" Target="../media/004ad154_2f5c_11f1_a899_047c1617b143_1905bc34_7150_11f1_a8f1_047c1617b14367.jpeg"/><Relationship Id="rId68" Type="http://schemas.openxmlformats.org/officeDocument/2006/relationships/image" Target="../media/004ad156_2f5c_11f1_a899_047c1617b143_1905bc35_7150_11f1_a8f1_047c1617b14368.jpeg"/><Relationship Id="rId69" Type="http://schemas.openxmlformats.org/officeDocument/2006/relationships/image" Target="../media/004ad158_2f5c_11f1_a899_047c1617b143_1905bc23_7150_11f1_a8f1_047c1617b14369.jpeg"/><Relationship Id="rId70" Type="http://schemas.openxmlformats.org/officeDocument/2006/relationships/image" Target="../media/004ad15a_2f5c_11f1_a899_047c1617b143_1905bc24_7150_11f1_a8f1_047c1617b14370.jpeg"/><Relationship Id="rId71" Type="http://schemas.openxmlformats.org/officeDocument/2006/relationships/image" Target="../media/004ad15c_2f5c_11f1_a899_047c1617b143_1905bc25_7150_11f1_a8f1_047c1617b14371.jpeg"/><Relationship Id="rId72" Type="http://schemas.openxmlformats.org/officeDocument/2006/relationships/image" Target="../media/004ad15e_2f5c_11f1_a899_047c1617b143_1905bbf9_7150_11f1_a8f1_047c1617b14372.jpeg"/><Relationship Id="rId73" Type="http://schemas.openxmlformats.org/officeDocument/2006/relationships/image" Target="../media/004ad160_2f5c_11f1_a899_047c1617b143_1905bbfa_7150_11f1_a8f1_047c1617b14373.jpeg"/><Relationship Id="rId74" Type="http://schemas.openxmlformats.org/officeDocument/2006/relationships/image" Target="../media/004ad162_2f5c_11f1_a899_047c1617b143_1905bbfc_7150_11f1_a8f1_047c1617b14374.jpeg"/><Relationship Id="rId75" Type="http://schemas.openxmlformats.org/officeDocument/2006/relationships/image" Target="../media/004ad164_2f5c_11f1_a899_047c1617b143_1905bbfd_7150_11f1_a8f1_047c1617b14375.jpeg"/><Relationship Id="rId76" Type="http://schemas.openxmlformats.org/officeDocument/2006/relationships/image" Target="../media/004ad166_2f5c_11f1_a899_047c1617b143_1905bbfb_7150_11f1_a8f1_047c1617b14376.jpeg"/><Relationship Id="rId77" Type="http://schemas.openxmlformats.org/officeDocument/2006/relationships/image" Target="../media/004ad168_2f5c_11f1_a899_047c1617b143_1905bbff_7150_11f1_a8f1_047c1617b14377.jpeg"/><Relationship Id="rId78" Type="http://schemas.openxmlformats.org/officeDocument/2006/relationships/image" Target="../media/004ad16a_2f5c_11f1_a899_047c1617b143_1905bbfe_7150_11f1_a8f1_047c1617b14378.jpeg"/><Relationship Id="rId79" Type="http://schemas.openxmlformats.org/officeDocument/2006/relationships/image" Target="../media/004ad16c_2f5c_11f1_a899_047c1617b143_1905bc01_7150_11f1_a8f1_047c1617b14379.jpeg"/><Relationship Id="rId80" Type="http://schemas.openxmlformats.org/officeDocument/2006/relationships/image" Target="../media/004ad16e_2f5c_11f1_a899_047c1617b143_1905bc00_7150_11f1_a8f1_047c1617b14380.jpeg"/><Relationship Id="rId81" Type="http://schemas.openxmlformats.org/officeDocument/2006/relationships/image" Target="../media/004ad170_2f5c_11f1_a899_047c1617b143_1905bc03_7150_11f1_a8f1_047c1617b14381.jpeg"/><Relationship Id="rId82" Type="http://schemas.openxmlformats.org/officeDocument/2006/relationships/image" Target="../media/004ad172_2f5c_11f1_a899_047c1617b143_1905bc02_7150_11f1_a8f1_047c1617b14382.jpeg"/><Relationship Id="rId83" Type="http://schemas.openxmlformats.org/officeDocument/2006/relationships/image" Target="../media/004ad174_2f5c_11f1_a899_047c1617b143_1905bc04_7150_11f1_a8f1_047c1617b14383.jpeg"/><Relationship Id="rId84" Type="http://schemas.openxmlformats.org/officeDocument/2006/relationships/image" Target="../media/004ad176_2f5c_11f1_a899_047c1617b143_1905bc05_7150_11f1_a8f1_047c1617b14384.jpeg"/><Relationship Id="rId85" Type="http://schemas.openxmlformats.org/officeDocument/2006/relationships/image" Target="../media/004ad178_2f5c_11f1_a899_047c1617b143_1905bc07_7150_11f1_a8f1_047c1617b14385.jpeg"/><Relationship Id="rId86" Type="http://schemas.openxmlformats.org/officeDocument/2006/relationships/image" Target="../media/004ad17a_2f5c_11f1_a899_047c1617b143_1905bbf6_7150_11f1_a8f1_047c1617b14386.jpeg"/><Relationship Id="rId87" Type="http://schemas.openxmlformats.org/officeDocument/2006/relationships/image" Target="../media/004ad17c_2f5c_11f1_a899_047c1617b143_1905bc06_7150_11f1_a8f1_047c1617b14387.jpeg"/><Relationship Id="rId88" Type="http://schemas.openxmlformats.org/officeDocument/2006/relationships/image" Target="../media/004ad17e_2f5c_11f1_a899_047c1617b143_1905bc08_7150_11f1_a8f1_047c1617b14388.jpeg"/><Relationship Id="rId89" Type="http://schemas.openxmlformats.org/officeDocument/2006/relationships/image" Target="../media/004ad180_2f5c_11f1_a899_047c1617b143_1905bc09_7150_11f1_a8f1_047c1617b14389.jpeg"/><Relationship Id="rId90" Type="http://schemas.openxmlformats.org/officeDocument/2006/relationships/image" Target="../media/004ad182_2f5c_11f1_a899_047c1617b143_1905bbf7_7150_11f1_a8f1_047c1617b14390.jpeg"/><Relationship Id="rId91" Type="http://schemas.openxmlformats.org/officeDocument/2006/relationships/image" Target="../media/004ad184_2f5c_11f1_a899_047c1617b143_1905bbf8_7150_11f1_a8f1_047c1617b14391.jpeg"/><Relationship Id="rId92" Type="http://schemas.openxmlformats.org/officeDocument/2006/relationships/image" Target="../media/004ad186_2f5c_11f1_a899_047c1617b143_1905bc0b_7150_11f1_a8f1_047c1617b14392.jpeg"/><Relationship Id="rId93" Type="http://schemas.openxmlformats.org/officeDocument/2006/relationships/image" Target="../media/004ad188_2f5c_11f1_a899_047c1617b143_1905bc0c_7150_11f1_a8f1_047c1617b14393.jpeg"/><Relationship Id="rId94" Type="http://schemas.openxmlformats.org/officeDocument/2006/relationships/image" Target="../media/004ad18a_2f5c_11f1_a899_047c1617b143_1905bc0d_7150_11f1_a8f1_047c1617b14394.jpeg"/><Relationship Id="rId95" Type="http://schemas.openxmlformats.org/officeDocument/2006/relationships/image" Target="../media/004ad18c_2f5c_11f1_a899_047c1617b143_1905bc0e_7150_11f1_a8f1_047c1617b14395.jpeg"/><Relationship Id="rId96" Type="http://schemas.openxmlformats.org/officeDocument/2006/relationships/image" Target="../media/004ad18e_2f5c_11f1_a899_047c1617b143_1905bc0f_7150_11f1_a8f1_047c1617b14396.jpeg"/><Relationship Id="rId97" Type="http://schemas.openxmlformats.org/officeDocument/2006/relationships/image" Target="../media/004ad190_2f5c_11f1_a899_047c1617b143_1905bc12_7150_11f1_a8f1_047c1617b14397.jpeg"/><Relationship Id="rId98" Type="http://schemas.openxmlformats.org/officeDocument/2006/relationships/image" Target="../media/004ad192_2f5c_11f1_a899_047c1617b143_1905bc13_7150_11f1_a8f1_047c1617b14398.jpeg"/><Relationship Id="rId99" Type="http://schemas.openxmlformats.org/officeDocument/2006/relationships/image" Target="../media/004ad194_2f5c_11f1_a899_047c1617b143_1905bc11_7150_11f1_a8f1_047c1617b14399.jpeg"/><Relationship Id="rId100" Type="http://schemas.openxmlformats.org/officeDocument/2006/relationships/image" Target="../media/004ad196_2f5c_11f1_a899_047c1617b143_1905bc10_7150_11f1_a8f1_047c1617b143100.jpeg"/><Relationship Id="rId101" Type="http://schemas.openxmlformats.org/officeDocument/2006/relationships/image" Target="../media/004ad198_2f5c_11f1_a899_047c1617b143_1905bc16_7150_11f1_a8f1_047c1617b143101.jpeg"/><Relationship Id="rId102" Type="http://schemas.openxmlformats.org/officeDocument/2006/relationships/image" Target="../media/004ad19a_2f5c_11f1_a899_047c1617b143_1905bc15_7150_11f1_a8f1_047c1617b143102.jpeg"/><Relationship Id="rId103" Type="http://schemas.openxmlformats.org/officeDocument/2006/relationships/image" Target="../media/004ad19c_2f5c_11f1_a899_047c1617b143_1905bc14_7150_11f1_a8f1_047c1617b143103.jpeg"/><Relationship Id="rId104" Type="http://schemas.openxmlformats.org/officeDocument/2006/relationships/image" Target="../media/004ad19e_2f5c_11f1_a899_047c1617b143_1905bc18_7150_11f1_a8f1_047c1617b143104.jpeg"/><Relationship Id="rId105" Type="http://schemas.openxmlformats.org/officeDocument/2006/relationships/image" Target="../media/004ad1a0_2f5c_11f1_a899_047c1617b143_1905bc17_7150_11f1_a8f1_047c1617b143105.jpeg"/><Relationship Id="rId106" Type="http://schemas.openxmlformats.org/officeDocument/2006/relationships/image" Target="../media/004ad1a2_2f5c_11f1_a899_047c1617b143_1905bc19_7150_11f1_a8f1_047c1617b143106.jpeg"/><Relationship Id="rId107" Type="http://schemas.openxmlformats.org/officeDocument/2006/relationships/image" Target="../media/004ad1a4_2f5c_11f1_a899_047c1617b143_1905bc1a_7150_11f1_a8f1_047c1617b143107.jpeg"/><Relationship Id="rId108" Type="http://schemas.openxmlformats.org/officeDocument/2006/relationships/image" Target="../media/004ad1a6_2f5c_11f1_a899_047c1617b143_1905bc1c_7150_11f1_a8f1_047c1617b143108.jpeg"/><Relationship Id="rId109" Type="http://schemas.openxmlformats.org/officeDocument/2006/relationships/image" Target="../media/004ad1a8_2f5c_11f1_a899_047c1617b143_1905bc1b_7150_11f1_a8f1_047c1617b143109.jpeg"/><Relationship Id="rId110" Type="http://schemas.openxmlformats.org/officeDocument/2006/relationships/image" Target="../media/004ad1aa_2f5c_11f1_a899_047c1617b143_1905bc1e_7150_11f1_a8f1_047c1617b143110.jpeg"/><Relationship Id="rId111" Type="http://schemas.openxmlformats.org/officeDocument/2006/relationships/image" Target="../media/004ad1ac_2f5c_11f1_a899_047c1617b143_1905bc1d_7150_11f1_a8f1_047c1617b143111.jpeg"/><Relationship Id="rId112" Type="http://schemas.openxmlformats.org/officeDocument/2006/relationships/image" Target="../media/004ad1ae_2f5c_11f1_a899_047c1617b143_1905bc1f_7150_11f1_a8f1_047c1617b143112.jpeg"/><Relationship Id="rId113" Type="http://schemas.openxmlformats.org/officeDocument/2006/relationships/image" Target="../media/02113dc6_2f5c_11f1_a899_047c1617b143_1905bc20_7150_11f1_a8f1_047c1617b143113.jpeg"/><Relationship Id="rId114" Type="http://schemas.openxmlformats.org/officeDocument/2006/relationships/image" Target="../media/02113dc8_2f5c_11f1_a899_047c1617b143_1905bc21_7150_11f1_a8f1_047c1617b143114.jpeg"/><Relationship Id="rId115" Type="http://schemas.openxmlformats.org/officeDocument/2006/relationships/image" Target="../media/02113dca_2f5c_11f1_a899_047c1617b143_1905bc0a_7150_11f1_a8f1_047c1617b143115.jpeg"/><Relationship Id="rId116" Type="http://schemas.openxmlformats.org/officeDocument/2006/relationships/image" Target="../media/02113dcc_2f5c_11f1_a899_047c1617b143_1905bc40_7150_11f1_a8f1_047c1617b143116.jpeg"/><Relationship Id="rId117" Type="http://schemas.openxmlformats.org/officeDocument/2006/relationships/image" Target="../media/02113dce_2f5c_11f1_a899_047c1617b143_1905bc41_7150_11f1_a8f1_047c1617b143117.jpeg"/><Relationship Id="rId118" Type="http://schemas.openxmlformats.org/officeDocument/2006/relationships/image" Target="../media/02113dd0_2f5c_11f1_a899_047c1617b143_1905bc42_7150_11f1_a8f1_047c1617b143118.jpeg"/><Relationship Id="rId119" Type="http://schemas.openxmlformats.org/officeDocument/2006/relationships/image" Target="../media/02113dd2_2f5c_11f1_a899_047c1617b143_1905bc43_7150_11f1_a8f1_047c1617b143119.jpeg"/><Relationship Id="rId120" Type="http://schemas.openxmlformats.org/officeDocument/2006/relationships/image" Target="../media/02113dd4_2f5c_11f1_a899_047c1617b143_1905bc44_7150_11f1_a8f1_047c1617b143120.jpeg"/><Relationship Id="rId121" Type="http://schemas.openxmlformats.org/officeDocument/2006/relationships/image" Target="../media/02113dd6_2f5c_11f1_a899_047c1617b143_1905bc45_7150_11f1_a8f1_047c1617b143121.jpeg"/><Relationship Id="rId122" Type="http://schemas.openxmlformats.org/officeDocument/2006/relationships/image" Target="../media/02113dd8_2f5c_11f1_a899_047c1617b143_1905bc46_7150_11f1_a8f1_047c1617b143122.jpeg"/><Relationship Id="rId123" Type="http://schemas.openxmlformats.org/officeDocument/2006/relationships/image" Target="../media/02113dda_2f5c_11f1_a899_047c1617b143_1905bc47_7150_11f1_a8f1_047c1617b143123.jpeg"/><Relationship Id="rId124" Type="http://schemas.openxmlformats.org/officeDocument/2006/relationships/image" Target="../media/02113ddc_2f5c_11f1_a899_047c1617b143_1905bc3f_7150_11f1_a8f1_047c1617b143124.jpeg"/><Relationship Id="rId125" Type="http://schemas.openxmlformats.org/officeDocument/2006/relationships/image" Target="../media/02113dde_2f5c_11f1_a899_047c1617b143_206f144e_7150_11f1_a8f1_047c1617b143125.jpeg"/><Relationship Id="rId126" Type="http://schemas.openxmlformats.org/officeDocument/2006/relationships/image" Target="../media/02113de0_2f5c_11f1_a899_047c1617b143_206f144f_7150_11f1_a8f1_047c1617b143126.jpeg"/><Relationship Id="rId127" Type="http://schemas.openxmlformats.org/officeDocument/2006/relationships/image" Target="../media/02113de2_2f5c_11f1_a899_047c1617b143_206f1450_7150_11f1_a8f1_047c1617b143127.jpeg"/><Relationship Id="rId128" Type="http://schemas.openxmlformats.org/officeDocument/2006/relationships/image" Target="../media/02113de4_2f5c_11f1_a899_047c1617b143_206f1451_7150_11f1_a8f1_047c1617b143128.jpeg"/><Relationship Id="rId129" Type="http://schemas.openxmlformats.org/officeDocument/2006/relationships/image" Target="../media/02113de6_2f5c_11f1_a899_047c1617b143_206f1452_7150_11f1_a8f1_047c1617b143129.jpeg"/><Relationship Id="rId130" Type="http://schemas.openxmlformats.org/officeDocument/2006/relationships/image" Target="../media/02113de8_2f5c_11f1_a899_047c1617b143_206f1453_7150_11f1_a8f1_047c1617b143130.jpeg"/><Relationship Id="rId131" Type="http://schemas.openxmlformats.org/officeDocument/2006/relationships/image" Target="../media/02113dea_2f5c_11f1_a899_047c1617b143_206f1454_7150_11f1_a8f1_047c1617b143131.jpeg"/><Relationship Id="rId132" Type="http://schemas.openxmlformats.org/officeDocument/2006/relationships/image" Target="../media/02113dec_2f5c_11f1_a899_047c1617b143_206f144d_7150_11f1_a8f1_047c1617b143132.jpeg"/><Relationship Id="rId133" Type="http://schemas.openxmlformats.org/officeDocument/2006/relationships/image" Target="../media/02113dee_2f5c_11f1_a899_047c1617b143_1905bc49_7150_11f1_a8f1_047c1617b143133.jpeg"/><Relationship Id="rId134" Type="http://schemas.openxmlformats.org/officeDocument/2006/relationships/image" Target="../media/02113df0_2f5c_11f1_a899_047c1617b143_1905bc4a_7150_11f1_a8f1_047c1617b143134.jpeg"/><Relationship Id="rId135" Type="http://schemas.openxmlformats.org/officeDocument/2006/relationships/image" Target="../media/02113df2_2f5c_11f1_a899_047c1617b143_1905bc4c_7150_11f1_a8f1_047c1617b143135.jpeg"/><Relationship Id="rId136" Type="http://schemas.openxmlformats.org/officeDocument/2006/relationships/image" Target="../media/02113df4_2f5c_11f1_a899_047c1617b143_1905bc4d_7150_11f1_a8f1_047c1617b143136.jpeg"/><Relationship Id="rId137" Type="http://schemas.openxmlformats.org/officeDocument/2006/relationships/image" Target="../media/02113df6_2f5c_11f1_a899_047c1617b143_1905bc4b_7150_11f1_a8f1_047c1617b143137.jpeg"/><Relationship Id="rId138" Type="http://schemas.openxmlformats.org/officeDocument/2006/relationships/image" Target="../media/02113df8_2f5c_11f1_a899_047c1617b143_1905bc4f_7150_11f1_a8f1_047c1617b143138.jpeg"/><Relationship Id="rId139" Type="http://schemas.openxmlformats.org/officeDocument/2006/relationships/image" Target="../media/02113dfa_2f5c_11f1_a899_047c1617b143_1905bc4e_7150_11f1_a8f1_047c1617b143139.jpeg"/><Relationship Id="rId140" Type="http://schemas.openxmlformats.org/officeDocument/2006/relationships/image" Target="../media/02113dfc_2f5c_11f1_a899_047c1617b143_1905bc51_7150_11f1_a8f1_047c1617b143140.jpeg"/><Relationship Id="rId141" Type="http://schemas.openxmlformats.org/officeDocument/2006/relationships/image" Target="../media/02113dfe_2f5c_11f1_a899_047c1617b143_1905bc50_7150_11f1_a8f1_047c1617b143141.jpeg"/><Relationship Id="rId142" Type="http://schemas.openxmlformats.org/officeDocument/2006/relationships/image" Target="../media/02113e00_2f5c_11f1_a899_047c1617b143_1905bc53_7150_11f1_a8f1_047c1617b143142.jpeg"/><Relationship Id="rId143" Type="http://schemas.openxmlformats.org/officeDocument/2006/relationships/image" Target="../media/02113e02_2f5c_11f1_a899_047c1617b143_1905bc52_7150_11f1_a8f1_047c1617b143143.jpeg"/><Relationship Id="rId144" Type="http://schemas.openxmlformats.org/officeDocument/2006/relationships/image" Target="../media/02113e04_2f5c_11f1_a899_047c1617b143_1905bc54_7150_11f1_a8f1_047c1617b143144.jpeg"/><Relationship Id="rId145" Type="http://schemas.openxmlformats.org/officeDocument/2006/relationships/image" Target="../media/02113e06_2f5c_11f1_a899_047c1617b143_1905bc55_7150_11f1_a8f1_047c1617b143145.jpeg"/><Relationship Id="rId146" Type="http://schemas.openxmlformats.org/officeDocument/2006/relationships/image" Target="../media/02113e08_2f5c_11f1_a899_047c1617b143_1905bc56_7150_11f1_a8f1_047c1617b143146.jpeg"/><Relationship Id="rId147" Type="http://schemas.openxmlformats.org/officeDocument/2006/relationships/image" Target="../media/02113e0a_2f5c_11f1_a899_047c1617b143_1905bc58_7150_11f1_a8f1_047c1617b143147.jpeg"/><Relationship Id="rId148" Type="http://schemas.openxmlformats.org/officeDocument/2006/relationships/image" Target="../media/02113e0c_2f5c_11f1_a899_047c1617b143_1905bc57_7150_11f1_a8f1_047c1617b143148.jpeg"/><Relationship Id="rId149" Type="http://schemas.openxmlformats.org/officeDocument/2006/relationships/image" Target="../media/02113e0e_2f5c_11f1_a899_047c1617b143_1905bc59_7150_11f1_a8f1_047c1617b143149.jpeg"/><Relationship Id="rId150" Type="http://schemas.openxmlformats.org/officeDocument/2006/relationships/image" Target="../media/02113e10_2f5c_11f1_a899_047c1617b143_1905bc5a_7150_11f1_a8f1_047c1617b143150.jpeg"/><Relationship Id="rId151" Type="http://schemas.openxmlformats.org/officeDocument/2006/relationships/image" Target="../media/02113e12_2f5c_11f1_a899_047c1617b143_1905bc5b_7150_11f1_a8f1_047c1617b143151.jpeg"/><Relationship Id="rId152" Type="http://schemas.openxmlformats.org/officeDocument/2006/relationships/image" Target="../media/02113e14_2f5c_11f1_a899_047c1617b143_1905bc5c_7150_11f1_a8f1_047c1617b143152.jpeg"/><Relationship Id="rId153" Type="http://schemas.openxmlformats.org/officeDocument/2006/relationships/image" Target="../media/02113e16_2f5c_11f1_a899_047c1617b143_1905bc48_7150_11f1_a8f1_047c1617b143153.jpeg"/><Relationship Id="rId154" Type="http://schemas.openxmlformats.org/officeDocument/2006/relationships/image" Target="../media/02113e18_2f5c_11f1_a899_047c1617b143_1905bc5e_7150_11f1_a8f1_047c1617b143154.jpeg"/><Relationship Id="rId155" Type="http://schemas.openxmlformats.org/officeDocument/2006/relationships/image" Target="../media/02113e1a_2f5c_11f1_a899_047c1617b143_1905bc5f_7150_11f1_a8f1_047c1617b143155.jpeg"/><Relationship Id="rId156" Type="http://schemas.openxmlformats.org/officeDocument/2006/relationships/image" Target="../media/02113e1c_2f5c_11f1_a899_047c1617b143_1905bc61_7150_11f1_a8f1_047c1617b143156.jpeg"/><Relationship Id="rId157" Type="http://schemas.openxmlformats.org/officeDocument/2006/relationships/image" Target="../media/02113e1e_2f5c_11f1_a899_047c1617b143_1905bc62_7150_11f1_a8f1_047c1617b143157.jpeg"/><Relationship Id="rId158" Type="http://schemas.openxmlformats.org/officeDocument/2006/relationships/image" Target="../media/02113e20_2f5c_11f1_a899_047c1617b143_1905bc60_7150_11f1_a8f1_047c1617b143158.jpeg"/><Relationship Id="rId159" Type="http://schemas.openxmlformats.org/officeDocument/2006/relationships/image" Target="../media/02113e22_2f5c_11f1_a899_047c1617b143_206f1440_7150_11f1_a8f1_047c1617b143159.jpeg"/><Relationship Id="rId160" Type="http://schemas.openxmlformats.org/officeDocument/2006/relationships/image" Target="../media/02113e24_2f5c_11f1_a899_047c1617b143_1905bc63_7150_11f1_a8f1_047c1617b143160.jpeg"/><Relationship Id="rId161" Type="http://schemas.openxmlformats.org/officeDocument/2006/relationships/image" Target="../media/02113e26_2f5c_11f1_a899_047c1617b143_206f1441_7150_11f1_a8f1_047c1617b143161.jpeg"/><Relationship Id="rId162" Type="http://schemas.openxmlformats.org/officeDocument/2006/relationships/image" Target="../media/02113e28_2f5c_11f1_a899_047c1617b143_206f1443_7150_11f1_a8f1_047c1617b143162.jpeg"/><Relationship Id="rId163" Type="http://schemas.openxmlformats.org/officeDocument/2006/relationships/image" Target="../media/02113e2a_2f5c_11f1_a899_047c1617b143_206f1442_7150_11f1_a8f1_047c1617b143163.jpeg"/><Relationship Id="rId164" Type="http://schemas.openxmlformats.org/officeDocument/2006/relationships/image" Target="../media/02113e2c_2f5c_11f1_a899_047c1617b143_206f1444_7150_11f1_a8f1_047c1617b143164.jpeg"/><Relationship Id="rId165" Type="http://schemas.openxmlformats.org/officeDocument/2006/relationships/image" Target="../media/02113e2e_2f5c_11f1_a899_047c1617b143_206f1445_7150_11f1_a8f1_047c1617b143165.jpeg"/><Relationship Id="rId166" Type="http://schemas.openxmlformats.org/officeDocument/2006/relationships/image" Target="../media/02113e30_2f5c_11f1_a899_047c1617b143_206f1446_7150_11f1_a8f1_047c1617b143166.jpeg"/><Relationship Id="rId167" Type="http://schemas.openxmlformats.org/officeDocument/2006/relationships/image" Target="../media/02113e32_2f5c_11f1_a899_047c1617b143_206f1448_7150_11f1_a8f1_047c1617b143167.jpeg"/><Relationship Id="rId168" Type="http://schemas.openxmlformats.org/officeDocument/2006/relationships/image" Target="../media/02113e34_2f5c_11f1_a899_047c1617b143_206f1447_7150_11f1_a8f1_047c1617b143168.jpeg"/><Relationship Id="rId169" Type="http://schemas.openxmlformats.org/officeDocument/2006/relationships/image" Target="../media/02113e36_2f5c_11f1_a899_047c1617b143_206f1449_7150_11f1_a8f1_047c1617b143169.jpeg"/><Relationship Id="rId170" Type="http://schemas.openxmlformats.org/officeDocument/2006/relationships/image" Target="../media/02113e38_2f5c_11f1_a899_047c1617b143_206f144a_7150_11f1_a8f1_047c1617b143170.jpeg"/><Relationship Id="rId171" Type="http://schemas.openxmlformats.org/officeDocument/2006/relationships/image" Target="../media/02113e3a_2f5c_11f1_a899_047c1617b143_206f144b_7150_11f1_a8f1_047c1617b143171.jpeg"/><Relationship Id="rId172" Type="http://schemas.openxmlformats.org/officeDocument/2006/relationships/image" Target="../media/02113e3c_2f5c_11f1_a899_047c1617b143_206f144c_7150_11f1_a8f1_047c1617b143172.jpeg"/><Relationship Id="rId173" Type="http://schemas.openxmlformats.org/officeDocument/2006/relationships/image" Target="../media/02113e3e_2f5c_11f1_a899_047c1617b143_1905bc5d_7150_11f1_a8f1_047c1617b143173.jpeg"/><Relationship Id="rId174" Type="http://schemas.openxmlformats.org/officeDocument/2006/relationships/image" Target="../media/02113e40_2f5c_11f1_a899_047c1617b143_206f149a_7150_11f1_a8f1_047c1617b143174.jpeg"/><Relationship Id="rId175" Type="http://schemas.openxmlformats.org/officeDocument/2006/relationships/image" Target="../media/02113e42_2f5c_11f1_a899_047c1617b143_206f149b_7150_11f1_a8f1_047c1617b143175.jpeg"/><Relationship Id="rId176" Type="http://schemas.openxmlformats.org/officeDocument/2006/relationships/image" Target="../media/02113e44_2f5c_11f1_a899_047c1617b143_206f149c_7150_11f1_a8f1_047c1617b143176.jpeg"/><Relationship Id="rId177" Type="http://schemas.openxmlformats.org/officeDocument/2006/relationships/image" Target="../media/02113e46_2f5c_11f1_a899_047c1617b143_206f149d_7150_11f1_a8f1_047c1617b143177.jpeg"/><Relationship Id="rId178" Type="http://schemas.openxmlformats.org/officeDocument/2006/relationships/image" Target="../media/02113e48_2f5c_11f1_a899_047c1617b143_206f149e_7150_11f1_a8f1_047c1617b143178.jpeg"/><Relationship Id="rId179" Type="http://schemas.openxmlformats.org/officeDocument/2006/relationships/image" Target="../media/02113e4a_2f5c_11f1_a899_047c1617b143_206f149f_7150_11f1_a8f1_047c1617b143179.jpeg"/><Relationship Id="rId180" Type="http://schemas.openxmlformats.org/officeDocument/2006/relationships/image" Target="../media/02113e4c_2f5c_11f1_a899_047c1617b143_206f14a0_7150_11f1_a8f1_047c1617b143180.jpeg"/><Relationship Id="rId181" Type="http://schemas.openxmlformats.org/officeDocument/2006/relationships/image" Target="../media/02113e4e_2f5c_11f1_a899_047c1617b143_206f14a1_7150_11f1_a8f1_047c1617b143181.jpeg"/><Relationship Id="rId182" Type="http://schemas.openxmlformats.org/officeDocument/2006/relationships/image" Target="../media/02113e50_2f5c_11f1_a899_047c1617b143_206f1499_7150_11f1_a8f1_047c1617b143182.jpeg"/><Relationship Id="rId183" Type="http://schemas.openxmlformats.org/officeDocument/2006/relationships/image" Target="../media/02113e52_2f5c_11f1_a899_047c1617b143_206f1488_7150_11f1_a8f1_047c1617b143183.jpeg"/><Relationship Id="rId184" Type="http://schemas.openxmlformats.org/officeDocument/2006/relationships/image" Target="../media/02113e54_2f5c_11f1_a899_047c1617b143_206f1489_7150_11f1_a8f1_047c1617b143184.jpeg"/><Relationship Id="rId185" Type="http://schemas.openxmlformats.org/officeDocument/2006/relationships/image" Target="../media/02113e56_2f5c_11f1_a899_047c1617b143_206f148a_7150_11f1_a8f1_047c1617b143185.jpeg"/><Relationship Id="rId186" Type="http://schemas.openxmlformats.org/officeDocument/2006/relationships/image" Target="../media/02113e58_2f5c_11f1_a899_047c1617b143_206f148b_7150_11f1_a8f1_047c1617b143186.jpeg"/><Relationship Id="rId187" Type="http://schemas.openxmlformats.org/officeDocument/2006/relationships/image" Target="../media/02113e5a_2f5c_11f1_a899_047c1617b143_206f148c_7150_11f1_a8f1_047c1617b143187.jpeg"/><Relationship Id="rId188" Type="http://schemas.openxmlformats.org/officeDocument/2006/relationships/image" Target="../media/02113e5c_2f5c_11f1_a899_047c1617b143_206f148d_7150_11f1_a8f1_047c1617b143188.jpeg"/><Relationship Id="rId189" Type="http://schemas.openxmlformats.org/officeDocument/2006/relationships/image" Target="../media/02113e5e_2f5c_11f1_a899_047c1617b143_206f148e_7150_11f1_a8f1_047c1617b143189.jpeg"/><Relationship Id="rId190" Type="http://schemas.openxmlformats.org/officeDocument/2006/relationships/image" Target="../media/02113e60_2f5c_11f1_a899_047c1617b143_206f148f_7150_11f1_a8f1_047c1617b143190.jpeg"/><Relationship Id="rId191" Type="http://schemas.openxmlformats.org/officeDocument/2006/relationships/image" Target="../media/02113e62_2f5c_11f1_a899_047c1617b143_206f1490_7150_11f1_a8f1_047c1617b143191.jpeg"/><Relationship Id="rId192" Type="http://schemas.openxmlformats.org/officeDocument/2006/relationships/image" Target="../media/02113e64_2f5c_11f1_a899_047c1617b143_206f1491_7150_11f1_a8f1_047c1617b143192.jpeg"/><Relationship Id="rId193" Type="http://schemas.openxmlformats.org/officeDocument/2006/relationships/image" Target="../media/02113e66_2f5c_11f1_a899_047c1617b143_206f1492_7150_11f1_a8f1_047c1617b143193.jpeg"/><Relationship Id="rId194" Type="http://schemas.openxmlformats.org/officeDocument/2006/relationships/image" Target="../media/02113e68_2f5c_11f1_a899_047c1617b143_206f1493_7150_11f1_a8f1_047c1617b143194.jpeg"/><Relationship Id="rId195" Type="http://schemas.openxmlformats.org/officeDocument/2006/relationships/image" Target="../media/02113e6a_2f5c_11f1_a899_047c1617b143_206f1494_7150_11f1_a8f1_047c1617b143195.jpeg"/><Relationship Id="rId196" Type="http://schemas.openxmlformats.org/officeDocument/2006/relationships/image" Target="../media/02113e6c_2f5c_11f1_a899_047c1617b143_206f1495_7150_11f1_a8f1_047c1617b143196.jpeg"/><Relationship Id="rId197" Type="http://schemas.openxmlformats.org/officeDocument/2006/relationships/image" Target="../media/02113e6e_2f5c_11f1_a899_047c1617b143_206f1496_7150_11f1_a8f1_047c1617b143197.jpeg"/><Relationship Id="rId198" Type="http://schemas.openxmlformats.org/officeDocument/2006/relationships/image" Target="../media/02113e70_2f5c_11f1_a899_047c1617b143_206f1497_7150_11f1_a8f1_047c1617b143198.jpeg"/><Relationship Id="rId199" Type="http://schemas.openxmlformats.org/officeDocument/2006/relationships/image" Target="../media/02113e72_2f5c_11f1_a899_047c1617b143_206f1498_7150_11f1_a8f1_047c1617b143199.jpeg"/><Relationship Id="rId200" Type="http://schemas.openxmlformats.org/officeDocument/2006/relationships/image" Target="../media/02113e74_2f5c_11f1_a899_047c1617b143_206f1485_7150_11f1_a8f1_047c1617b143200.jpeg"/><Relationship Id="rId201" Type="http://schemas.openxmlformats.org/officeDocument/2006/relationships/image" Target="../media/02113e76_2f5c_11f1_a899_047c1617b143_206f1486_7150_11f1_a8f1_047c1617b143201.jpeg"/><Relationship Id="rId202" Type="http://schemas.openxmlformats.org/officeDocument/2006/relationships/image" Target="../media/02113e78_2f5c_11f1_a899_047c1617b143_206f1487_7150_11f1_a8f1_047c1617b143202.jpeg"/><Relationship Id="rId203" Type="http://schemas.openxmlformats.org/officeDocument/2006/relationships/image" Target="../media/02113e7a_2f5c_11f1_a899_047c1617b143_206f1457_7150_11f1_a8f1_047c1617b143203.jpeg"/><Relationship Id="rId204" Type="http://schemas.openxmlformats.org/officeDocument/2006/relationships/image" Target="../media/02113e7c_2f5c_11f1_a899_047c1617b143_206f1458_7150_11f1_a8f1_047c1617b143204.jpeg"/><Relationship Id="rId205" Type="http://schemas.openxmlformats.org/officeDocument/2006/relationships/image" Target="../media/02113e7e_2f5c_11f1_a899_047c1617b143_206f1459_7150_11f1_a8f1_047c1617b143205.jpeg"/><Relationship Id="rId206" Type="http://schemas.openxmlformats.org/officeDocument/2006/relationships/image" Target="../media/02113e80_2f5c_11f1_a899_047c1617b143_206f145b_7150_11f1_a8f1_047c1617b143206.jpeg"/><Relationship Id="rId207" Type="http://schemas.openxmlformats.org/officeDocument/2006/relationships/image" Target="../media/02113e82_2f5c_11f1_a899_047c1617b143_206f145c_7150_11f1_a8f1_047c1617b143207.jpeg"/><Relationship Id="rId208" Type="http://schemas.openxmlformats.org/officeDocument/2006/relationships/image" Target="../media/02113e84_2f5c_11f1_a899_047c1617b143_206f145a_7150_11f1_a8f1_047c1617b143208.jpeg"/><Relationship Id="rId209" Type="http://schemas.openxmlformats.org/officeDocument/2006/relationships/image" Target="../media/02113e86_2f5c_11f1_a899_047c1617b143_206f145f_7150_11f1_a8f1_047c1617b143209.jpeg"/><Relationship Id="rId210" Type="http://schemas.openxmlformats.org/officeDocument/2006/relationships/image" Target="../media/02113e88_2f5c_11f1_a899_047c1617b143_206f145e_7150_11f1_a8f1_047c1617b143210.jpeg"/><Relationship Id="rId211" Type="http://schemas.openxmlformats.org/officeDocument/2006/relationships/image" Target="../media/02113e8a_2f5c_11f1_a899_047c1617b143_206f145d_7150_11f1_a8f1_047c1617b143211.jpeg"/><Relationship Id="rId212" Type="http://schemas.openxmlformats.org/officeDocument/2006/relationships/image" Target="../media/02113e8c_2f5c_11f1_a899_047c1617b143_206f1462_7150_11f1_a8f1_047c1617b143212.jpeg"/><Relationship Id="rId213" Type="http://schemas.openxmlformats.org/officeDocument/2006/relationships/image" Target="../media/02113e8e_2f5c_11f1_a899_047c1617b143_206f1461_7150_11f1_a8f1_047c1617b143213.jpeg"/><Relationship Id="rId214" Type="http://schemas.openxmlformats.org/officeDocument/2006/relationships/image" Target="../media/02113e90_2f5c_11f1_a899_047c1617b143_206f1460_7150_11f1_a8f1_047c1617b143214.jpeg"/><Relationship Id="rId215" Type="http://schemas.openxmlformats.org/officeDocument/2006/relationships/image" Target="../media/02113e92_2f5c_11f1_a899_047c1617b143_206f1463_7150_11f1_a8f1_047c1617b143215.jpeg"/><Relationship Id="rId216" Type="http://schemas.openxmlformats.org/officeDocument/2006/relationships/image" Target="../media/02113e94_2f5c_11f1_a899_047c1617b143_206f1465_7150_11f1_a8f1_047c1617b143216.jpeg"/><Relationship Id="rId217" Type="http://schemas.openxmlformats.org/officeDocument/2006/relationships/image" Target="../media/02113e96_2f5c_11f1_a899_047c1617b143_206f1464_7150_11f1_a8f1_047c1617b143217.jpeg"/><Relationship Id="rId218" Type="http://schemas.openxmlformats.org/officeDocument/2006/relationships/image" Target="../media/02113e98_2f5c_11f1_a899_047c1617b143_206f1467_7150_11f1_a8f1_047c1617b143218.jpeg"/><Relationship Id="rId219" Type="http://schemas.openxmlformats.org/officeDocument/2006/relationships/image" Target="../media/02113e9a_2f5c_11f1_a899_047c1617b143_206f1466_7150_11f1_a8f1_047c1617b143219.jpeg"/><Relationship Id="rId220" Type="http://schemas.openxmlformats.org/officeDocument/2006/relationships/image" Target="../media/02113e9c_2f5c_11f1_a899_047c1617b143_206f1469_7150_11f1_a8f1_047c1617b143220.jpeg"/><Relationship Id="rId221" Type="http://schemas.openxmlformats.org/officeDocument/2006/relationships/image" Target="../media/02113e9e_2f5c_11f1_a899_047c1617b143_206f1468_7150_11f1_a8f1_047c1617b143221.jpeg"/><Relationship Id="rId222" Type="http://schemas.openxmlformats.org/officeDocument/2006/relationships/image" Target="../media/02113ea0_2f5c_11f1_a899_047c1617b143_206f146a_7150_11f1_a8f1_047c1617b143222.jpeg"/><Relationship Id="rId223" Type="http://schemas.openxmlformats.org/officeDocument/2006/relationships/image" Target="../media/02113ea2_2f5c_11f1_a899_047c1617b143_206f146b_7150_11f1_a8f1_047c1617b143223.jpeg"/><Relationship Id="rId224" Type="http://schemas.openxmlformats.org/officeDocument/2006/relationships/image" Target="../media/02113ea4_2f5c_11f1_a899_047c1617b143_206f1455_7150_11f1_a8f1_047c1617b143224.jpeg"/><Relationship Id="rId225" Type="http://schemas.openxmlformats.org/officeDocument/2006/relationships/image" Target="../media/02113ea6_2f5c_11f1_a899_047c1617b143_206f1456_7150_11f1_a8f1_047c1617b143225.jpeg"/><Relationship Id="rId226" Type="http://schemas.openxmlformats.org/officeDocument/2006/relationships/image" Target="../media/02113ea8_2f5c_11f1_a899_047c1617b143_206f146f_7150_11f1_a8f1_047c1617b143226.jpeg"/><Relationship Id="rId227" Type="http://schemas.openxmlformats.org/officeDocument/2006/relationships/image" Target="../media/02113eaa_2f5c_11f1_a899_047c1617b143_206f1470_7150_11f1_a8f1_047c1617b143227.jpeg"/><Relationship Id="rId228" Type="http://schemas.openxmlformats.org/officeDocument/2006/relationships/image" Target="../media/02113eac_2f5c_11f1_a899_047c1617b143_206f1472_7150_11f1_a8f1_047c1617b143228.jpeg"/><Relationship Id="rId229" Type="http://schemas.openxmlformats.org/officeDocument/2006/relationships/image" Target="../media/02113eae_2f5c_11f1_a899_047c1617b143_206f1473_7150_11f1_a8f1_047c1617b143229.jpeg"/><Relationship Id="rId230" Type="http://schemas.openxmlformats.org/officeDocument/2006/relationships/image" Target="../media/02113eb0_2f5c_11f1_a899_047c1617b143_206f1471_7150_11f1_a8f1_047c1617b143230.jpeg"/><Relationship Id="rId231" Type="http://schemas.openxmlformats.org/officeDocument/2006/relationships/image" Target="../media/02113eb2_2f5c_11f1_a899_047c1617b143_206f1475_7150_11f1_a8f1_047c1617b143231.jpeg"/><Relationship Id="rId232" Type="http://schemas.openxmlformats.org/officeDocument/2006/relationships/image" Target="../media/02113eb4_2f5c_11f1_a899_047c1617b143_206f1474_7150_11f1_a8f1_047c1617b143232.jpeg"/><Relationship Id="rId233" Type="http://schemas.openxmlformats.org/officeDocument/2006/relationships/image" Target="../media/02113eb6_2f5c_11f1_a899_047c1617b143_206f1478_7150_11f1_a8f1_047c1617b143233.jpeg"/><Relationship Id="rId234" Type="http://schemas.openxmlformats.org/officeDocument/2006/relationships/image" Target="../media/02113eb8_2f5c_11f1_a899_047c1617b143_206f1477_7150_11f1_a8f1_047c1617b143234.jpeg"/><Relationship Id="rId235" Type="http://schemas.openxmlformats.org/officeDocument/2006/relationships/image" Target="../media/02113eba_2f5c_11f1_a899_047c1617b143_206f1476_7150_11f1_a8f1_047c1617b143235.jpeg"/><Relationship Id="rId236" Type="http://schemas.openxmlformats.org/officeDocument/2006/relationships/image" Target="../media/02113ebc_2f5c_11f1_a899_047c1617b143_206f147b_7150_11f1_a8f1_047c1617b143236.jpeg"/><Relationship Id="rId237" Type="http://schemas.openxmlformats.org/officeDocument/2006/relationships/image" Target="../media/02113ebe_2f5c_11f1_a899_047c1617b143_206f147a_7150_11f1_a8f1_047c1617b143237.jpeg"/><Relationship Id="rId238" Type="http://schemas.openxmlformats.org/officeDocument/2006/relationships/image" Target="../media/02113ec0_2f5c_11f1_a899_047c1617b143_206f1479_7150_11f1_a8f1_047c1617b143238.jpeg"/><Relationship Id="rId239" Type="http://schemas.openxmlformats.org/officeDocument/2006/relationships/image" Target="../media/02113ec2_2f5c_11f1_a899_047c1617b143_206f147c_7150_11f1_a8f1_047c1617b143239.jpeg"/><Relationship Id="rId240" Type="http://schemas.openxmlformats.org/officeDocument/2006/relationships/image" Target="../media/02113ec4_2f5c_11f1_a899_047c1617b143_206f147d_7150_11f1_a8f1_047c1617b143240.jpeg"/><Relationship Id="rId241" Type="http://schemas.openxmlformats.org/officeDocument/2006/relationships/image" Target="../media/0686258b_2f5c_11f1_a899_047c1617b143_206f146c_7150_11f1_a8f1_047c1617b143241.jpeg"/><Relationship Id="rId242" Type="http://schemas.openxmlformats.org/officeDocument/2006/relationships/image" Target="../media/0686258d_2f5c_11f1_a899_047c1617b143_206f147e_7150_11f1_a8f1_047c1617b143242.jpeg"/><Relationship Id="rId243" Type="http://schemas.openxmlformats.org/officeDocument/2006/relationships/image" Target="../media/0686258f_2f5c_11f1_a899_047c1617b143_206f1480_7150_11f1_a8f1_047c1617b143243.jpeg"/><Relationship Id="rId244" Type="http://schemas.openxmlformats.org/officeDocument/2006/relationships/image" Target="../media/06862591_2f5c_11f1_a899_047c1617b143_206f147f_7150_11f1_a8f1_047c1617b143244.jpeg"/><Relationship Id="rId245" Type="http://schemas.openxmlformats.org/officeDocument/2006/relationships/image" Target="../media/06862593_2f5c_11f1_a899_047c1617b143_206f1481_7150_11f1_a8f1_047c1617b143245.jpeg"/><Relationship Id="rId246" Type="http://schemas.openxmlformats.org/officeDocument/2006/relationships/image" Target="../media/06862595_2f5c_11f1_a899_047c1617b143_206f1482_7150_11f1_a8f1_047c1617b143246.jpeg"/><Relationship Id="rId247" Type="http://schemas.openxmlformats.org/officeDocument/2006/relationships/image" Target="../media/06862597_2f5c_11f1_a899_047c1617b143_206f1483_7150_11f1_a8f1_047c1617b143247.jpeg"/><Relationship Id="rId248" Type="http://schemas.openxmlformats.org/officeDocument/2006/relationships/image" Target="../media/06862599_2f5c_11f1_a899_047c1617b143_206f1484_7150_11f1_a8f1_047c1617b143248.jpeg"/><Relationship Id="rId249" Type="http://schemas.openxmlformats.org/officeDocument/2006/relationships/image" Target="../media/0686259b_2f5c_11f1_a899_047c1617b143_206f146d_7150_11f1_a8f1_047c1617b143249.jpeg"/><Relationship Id="rId250" Type="http://schemas.openxmlformats.org/officeDocument/2006/relationships/image" Target="../media/0686259d_2f5c_11f1_a899_047c1617b143_206f146e_7150_11f1_a8f1_047c1617b143250.jpeg"/><Relationship Id="rId251" Type="http://schemas.openxmlformats.org/officeDocument/2006/relationships/image" Target="../media/0686259f_2f5c_11f1_a899_047c1617b143_1905bbc0_7150_11f1_a8f1_047c1617b143251.jpeg"/><Relationship Id="rId252" Type="http://schemas.openxmlformats.org/officeDocument/2006/relationships/image" Target="../media/068625a1_2f5c_11f1_a899_047c1617b143_1905bbc1_7150_11f1_a8f1_047c1617b143252.jpeg"/><Relationship Id="rId253" Type="http://schemas.openxmlformats.org/officeDocument/2006/relationships/image" Target="../media/068625a3_2f5c_11f1_a899_047c1617b143_1905bbc2_7150_11f1_a8f1_047c1617b143253.jpeg"/><Relationship Id="rId254" Type="http://schemas.openxmlformats.org/officeDocument/2006/relationships/image" Target="../media/068625a5_2f5c_11f1_a899_047c1617b143_1905bbc3_7150_11f1_a8f1_047c1617b143254.jpeg"/><Relationship Id="rId255" Type="http://schemas.openxmlformats.org/officeDocument/2006/relationships/image" Target="../media/068625a7_2f5c_11f1_a899_047c1617b143_1905bbc4_7150_11f1_a8f1_047c1617b143255.jpeg"/><Relationship Id="rId256" Type="http://schemas.openxmlformats.org/officeDocument/2006/relationships/image" Target="../media/068625a9_2f5c_11f1_a899_047c1617b143_1905bbc5_7150_11f1_a8f1_047c1617b143256.jpeg"/><Relationship Id="rId257" Type="http://schemas.openxmlformats.org/officeDocument/2006/relationships/image" Target="../media/068625ab_2f5c_11f1_a899_047c1617b143_1905bbc6_7150_11f1_a8f1_047c1617b143257.jpeg"/><Relationship Id="rId258" Type="http://schemas.openxmlformats.org/officeDocument/2006/relationships/image" Target="../media/068625ad_2f5c_11f1_a899_047c1617b143_1905bbc7_7150_11f1_a8f1_047c1617b143258.jpeg"/><Relationship Id="rId259" Type="http://schemas.openxmlformats.org/officeDocument/2006/relationships/image" Target="../media/068625af_2f5c_11f1_a899_047c1617b143_1905bbbf_7150_11f1_a8f1_047c1617b143259.jpeg"/><Relationship Id="rId260" Type="http://schemas.openxmlformats.org/officeDocument/2006/relationships/image" Target="../media/068625b3_2f5c_11f1_a899_047c1617b143_206f14a6_7150_11f1_a8f1_047c1617b143260.jpeg"/><Relationship Id="rId261" Type="http://schemas.openxmlformats.org/officeDocument/2006/relationships/image" Target="../media/068625b7_2f5c_11f1_a899_047c1617b143_206f14a8_7150_11f1_a8f1_047c1617b143261.jpeg"/><Relationship Id="rId262" Type="http://schemas.openxmlformats.org/officeDocument/2006/relationships/image" Target="../media/068625bb_2f5c_11f1_a899_047c1617b143_206f14ac_7150_11f1_a8f1_047c1617b143262.jpeg"/><Relationship Id="rId263" Type="http://schemas.openxmlformats.org/officeDocument/2006/relationships/image" Target="../media/068625bf_2f5c_11f1_a899_047c1617b143_206f14aa_7150_11f1_a8f1_047c1617b143263.jpeg"/><Relationship Id="rId264" Type="http://schemas.openxmlformats.org/officeDocument/2006/relationships/image" Target="../media/068625c3_2f5c_11f1_a899_047c1617b143_206f14ae_7150_11f1_a8f1_047c1617b143264.jpeg"/><Relationship Id="rId265" Type="http://schemas.openxmlformats.org/officeDocument/2006/relationships/image" Target="../media/068625c7_2f5c_11f1_a899_047c1617b143_206f14b0_7150_11f1_a8f1_047c1617b143265.jpeg"/><Relationship Id="rId266" Type="http://schemas.openxmlformats.org/officeDocument/2006/relationships/image" Target="../media/068625cd_2f5c_11f1_a899_047c1617b143_206f14b3_7150_11f1_a8f1_047c1617b143266.jpeg"/><Relationship Id="rId267" Type="http://schemas.openxmlformats.org/officeDocument/2006/relationships/image" Target="../media/068625cf_2f5c_11f1_a899_047c1617b143_206f14a2_7150_11f1_a8f1_047c1617b143267.jpeg"/><Relationship Id="rId268" Type="http://schemas.openxmlformats.org/officeDocument/2006/relationships/image" Target="../media/068625d3_2f5c_11f1_a899_047c1617b143_206f14a4_7150_11f1_a8f1_047c1617b143268.jpeg"/><Relationship Id="rId269" Type="http://schemas.openxmlformats.org/officeDocument/2006/relationships/image" Target="../media/068625d5_2f5c_11f1_a899_047c1617b143_1905bbd6_7150_11f1_a8f1_047c1617b143269.jpeg"/><Relationship Id="rId270" Type="http://schemas.openxmlformats.org/officeDocument/2006/relationships/image" Target="../media/068625d7_2f5c_11f1_a899_047c1617b143_1905bbd8_7150_11f1_a8f1_047c1617b143270.jpeg"/><Relationship Id="rId271" Type="http://schemas.openxmlformats.org/officeDocument/2006/relationships/image" Target="../media/068625d9_2f5c_11f1_a899_047c1617b143_1905bbe4_7150_11f1_a8f1_047c1617b143271.jpeg"/><Relationship Id="rId272" Type="http://schemas.openxmlformats.org/officeDocument/2006/relationships/image" Target="../media/068625db_2f5c_11f1_a899_047c1617b143_1905bbe5_7150_11f1_a8f1_047c1617b143272.jpeg"/><Relationship Id="rId273" Type="http://schemas.openxmlformats.org/officeDocument/2006/relationships/image" Target="../media/068625dd_2f5c_11f1_a899_047c1617b143_1905bbe6_7150_11f1_a8f1_047c1617b143273.jpeg"/><Relationship Id="rId274" Type="http://schemas.openxmlformats.org/officeDocument/2006/relationships/image" Target="../media/068625df_2f5c_11f1_a899_047c1617b143_1905bbe7_7150_11f1_a8f1_047c1617b143274.jpeg"/><Relationship Id="rId275" Type="http://schemas.openxmlformats.org/officeDocument/2006/relationships/image" Target="../media/068625e1_2f5c_11f1_a899_047c1617b143_1905bbd2_7150_11f1_a8f1_047c1617b143275.jpeg"/><Relationship Id="rId276" Type="http://schemas.openxmlformats.org/officeDocument/2006/relationships/image" Target="../media/068625e3_2f5c_11f1_a899_047c1617b143_1905bbda_7150_11f1_a8f1_047c1617b143276.jpeg"/><Relationship Id="rId277" Type="http://schemas.openxmlformats.org/officeDocument/2006/relationships/image" Target="../media/068625e5_2f5c_11f1_a899_047c1617b143_1905bbde_7150_11f1_a8f1_047c1617b143277.jpeg"/><Relationship Id="rId278" Type="http://schemas.openxmlformats.org/officeDocument/2006/relationships/image" Target="../media/068625e7_2f5c_11f1_a899_047c1617b143_1905bbd4_7150_11f1_a8f1_047c1617b143278.jpeg"/><Relationship Id="rId279" Type="http://schemas.openxmlformats.org/officeDocument/2006/relationships/image" Target="../media/068625e9_2f5c_11f1_a899_047c1617b143_1905bbdc_7150_11f1_a8f1_047c1617b143279.jpeg"/><Relationship Id="rId280" Type="http://schemas.openxmlformats.org/officeDocument/2006/relationships/image" Target="../media/068625eb_2f5c_11f1_a899_047c1617b143_1905bbe0_7150_11f1_a8f1_047c1617b143280.jpeg"/><Relationship Id="rId281" Type="http://schemas.openxmlformats.org/officeDocument/2006/relationships/image" Target="../media/068625ed_2f5c_11f1_a899_047c1617b143_1905bbed_7150_11f1_a8f1_047c1617b143281.jpeg"/><Relationship Id="rId282" Type="http://schemas.openxmlformats.org/officeDocument/2006/relationships/image" Target="../media/068625ef_2f5c_11f1_a899_047c1617b143_1905bbef_7150_11f1_a8f1_047c1617b143282.jpeg"/><Relationship Id="rId283" Type="http://schemas.openxmlformats.org/officeDocument/2006/relationships/image" Target="../media/068625f1_2f5c_11f1_a899_047c1617b143_1905bbec_7150_11f1_a8f1_047c1617b143283.jpeg"/><Relationship Id="rId284" Type="http://schemas.openxmlformats.org/officeDocument/2006/relationships/image" Target="../media/068625f3_2f5c_11f1_a899_047c1617b143_1905bbea_7150_11f1_a8f1_047c1617b143284.jpeg"/><Relationship Id="rId285" Type="http://schemas.openxmlformats.org/officeDocument/2006/relationships/image" Target="../media/068625f5_2f5c_11f1_a899_047c1617b143_1905bbee_7150_11f1_a8f1_047c1617b143285.jpeg"/><Relationship Id="rId286" Type="http://schemas.openxmlformats.org/officeDocument/2006/relationships/image" Target="../media/068625f7_2f5c_11f1_a899_047c1617b143_1905bbf3_7150_11f1_a8f1_047c1617b143286.jpeg"/><Relationship Id="rId287" Type="http://schemas.openxmlformats.org/officeDocument/2006/relationships/image" Target="../media/068625f9_2f5c_11f1_a899_047c1617b143_1905bbf5_7150_11f1_a8f1_047c1617b143287.jpeg"/><Relationship Id="rId288" Type="http://schemas.openxmlformats.org/officeDocument/2006/relationships/image" Target="../media/068625fb_2f5c_11f1_a899_047c1617b143_1905bbf1_7150_11f1_a8f1_047c1617b143288.jpeg"/><Relationship Id="rId289" Type="http://schemas.openxmlformats.org/officeDocument/2006/relationships/image" Target="../media/06862603_2f5c_11f1_a899_047c1617b143_1905bb7f_7150_11f1_a8f1_047c1617b143289.jpeg"/><Relationship Id="rId290" Type="http://schemas.openxmlformats.org/officeDocument/2006/relationships/image" Target="../media/06862605_2f5c_11f1_a899_047c1617b143_1905bb81_7150_11f1_a8f1_047c1617b143290.jpeg"/><Relationship Id="rId291" Type="http://schemas.openxmlformats.org/officeDocument/2006/relationships/image" Target="../media/06862607_2f5c_11f1_a899_047c1617b143_1905bb83_7150_11f1_a8f1_047c1617b143291.jpeg"/><Relationship Id="rId292" Type="http://schemas.openxmlformats.org/officeDocument/2006/relationships/image" Target="../media/06862609_2f5c_11f1_a899_047c1617b143_1905bb85_7150_11f1_a8f1_047c1617b143292.jpeg"/><Relationship Id="rId293" Type="http://schemas.openxmlformats.org/officeDocument/2006/relationships/image" Target="../media/0686260b_2f5c_11f1_a899_047c1617b143_1905bb87_7150_11f1_a8f1_047c1617b143293.jpeg"/><Relationship Id="rId294" Type="http://schemas.openxmlformats.org/officeDocument/2006/relationships/image" Target="../media/0686260d_2f5c_11f1_a899_047c1617b143_1905bb89_7150_11f1_a8f1_047c1617b143294.jpeg"/><Relationship Id="rId295" Type="http://schemas.openxmlformats.org/officeDocument/2006/relationships/image" Target="../media/0686260f_2f5c_11f1_a899_047c1617b143_1905bb8b_7150_11f1_a8f1_047c1617b143295.jpeg"/><Relationship Id="rId296" Type="http://schemas.openxmlformats.org/officeDocument/2006/relationships/image" Target="../media/06862611_2f5c_11f1_a899_047c1617b143_1905bb8d_7150_11f1_a8f1_047c1617b143296.jpeg"/><Relationship Id="rId297" Type="http://schemas.openxmlformats.org/officeDocument/2006/relationships/image" Target="../media/06862613_2f5c_11f1_a899_047c1617b143_1905bb8f_7150_11f1_a8f1_047c1617b143297.jpeg"/><Relationship Id="rId298" Type="http://schemas.openxmlformats.org/officeDocument/2006/relationships/image" Target="../media/06862615_2f5c_11f1_a899_047c1617b143_1905bb91_7150_11f1_a8f1_047c1617b143298.jpeg"/><Relationship Id="rId299" Type="http://schemas.openxmlformats.org/officeDocument/2006/relationships/image" Target="../media/06862617_2f5c_11f1_a899_047c1617b143_1905bb93_7150_11f1_a8f1_047c1617b143299.jpeg"/><Relationship Id="rId300" Type="http://schemas.openxmlformats.org/officeDocument/2006/relationships/image" Target="../media/06862619_2f5c_11f1_a899_047c1617b143_1905bb95_7150_11f1_a8f1_047c1617b143300.jpeg"/><Relationship Id="rId301" Type="http://schemas.openxmlformats.org/officeDocument/2006/relationships/image" Target="../media/0686261b_2f5c_11f1_a899_047c1617b143_1905bb9b_7150_11f1_a8f1_047c1617b143301.jpeg"/><Relationship Id="rId302" Type="http://schemas.openxmlformats.org/officeDocument/2006/relationships/image" Target="../media/0686261d_2f5c_11f1_a899_047c1617b143_1905bb97_7150_11f1_a8f1_047c1617b143302.jpeg"/><Relationship Id="rId303" Type="http://schemas.openxmlformats.org/officeDocument/2006/relationships/image" Target="../media/0686261f_2f5c_11f1_a899_047c1617b143_1905bb99_7150_11f1_a8f1_047c1617b143303.jpeg"/><Relationship Id="rId304" Type="http://schemas.openxmlformats.org/officeDocument/2006/relationships/image" Target="../media/06862621_2f5c_11f1_a899_047c1617b143_1905bb9d_7150_11f1_a8f1_047c1617b143304.jpeg"/><Relationship Id="rId305" Type="http://schemas.openxmlformats.org/officeDocument/2006/relationships/image" Target="../media/06862623_2f5c_11f1_a899_047c1617b143_1905bb9f_7150_11f1_a8f1_047c1617b143305.jpeg"/><Relationship Id="rId306" Type="http://schemas.openxmlformats.org/officeDocument/2006/relationships/image" Target="../media/06862625_2f5c_11f1_a899_047c1617b143_1905bba3_7150_11f1_a8f1_047c1617b143306.jpeg"/><Relationship Id="rId307" Type="http://schemas.openxmlformats.org/officeDocument/2006/relationships/image" Target="../media/06862627_2f5c_11f1_a899_047c1617b143_1905bba1_7150_11f1_a8f1_047c1617b143307.jpeg"/><Relationship Id="rId308" Type="http://schemas.openxmlformats.org/officeDocument/2006/relationships/image" Target="../media/06862629_2f5c_11f1_a899_047c1617b143_1905bba5_7150_11f1_a8f1_047c1617b143308.jpeg"/><Relationship Id="rId309" Type="http://schemas.openxmlformats.org/officeDocument/2006/relationships/image" Target="../media/0686262b_2f5c_11f1_a899_047c1617b143_1905bba7_7150_11f1_a8f1_047c1617b143309.jpeg"/><Relationship Id="rId310" Type="http://schemas.openxmlformats.org/officeDocument/2006/relationships/image" Target="../media/0686262d_2f5c_11f1_a899_047c1617b143_1905bba9_7150_11f1_a8f1_047c1617b143310.jpeg"/><Relationship Id="rId311" Type="http://schemas.openxmlformats.org/officeDocument/2006/relationships/image" Target="../media/0686262f_2f5c_11f1_a899_047c1617b143_1905bbaf_7150_11f1_a8f1_047c1617b143311.jpeg"/><Relationship Id="rId312" Type="http://schemas.openxmlformats.org/officeDocument/2006/relationships/image" Target="../media/06862631_2f5c_11f1_a899_047c1617b143_1905bbab_7150_11f1_a8f1_047c1617b143312.jpeg"/><Relationship Id="rId313" Type="http://schemas.openxmlformats.org/officeDocument/2006/relationships/image" Target="../media/06862633_2f5c_11f1_a899_047c1617b143_1905bbad_7150_11f1_a8f1_047c1617b143313.jpeg"/><Relationship Id="rId314" Type="http://schemas.openxmlformats.org/officeDocument/2006/relationships/image" Target="../media/06862635_2f5c_11f1_a899_047c1617b143_1905bbb1_7150_11f1_a8f1_047c1617b143314.jpeg"/><Relationship Id="rId315" Type="http://schemas.openxmlformats.org/officeDocument/2006/relationships/image" Target="../media/06862637_2f5c_11f1_a899_047c1617b143_1905bbb3_7150_11f1_a8f1_047c1617b143315.jpeg"/><Relationship Id="rId316" Type="http://schemas.openxmlformats.org/officeDocument/2006/relationships/image" Target="../media/06862639_2f5c_11f1_a899_047c1617b143_1905bbb5_7150_11f1_a8f1_047c1617b143316.jpeg"/><Relationship Id="rId317" Type="http://schemas.openxmlformats.org/officeDocument/2006/relationships/image" Target="../media/0686263b_2f5c_11f1_a899_047c1617b143_1905bbb7_7150_11f1_a8f1_047c1617b143317.jpeg"/><Relationship Id="rId318" Type="http://schemas.openxmlformats.org/officeDocument/2006/relationships/image" Target="../media/0686263d_2f5c_11f1_a899_047c1617b143_1905bbb9_7150_11f1_a8f1_047c1617b143318.jpeg"/><Relationship Id="rId319" Type="http://schemas.openxmlformats.org/officeDocument/2006/relationships/image" Target="../media/0686263f_2f5c_11f1_a899_047c1617b143_1905bbbb_7150_11f1_a8f1_047c1617b143319.jpeg"/><Relationship Id="rId320" Type="http://schemas.openxmlformats.org/officeDocument/2006/relationships/image" Target="../media/06862641_2f5c_11f1_a899_047c1617b143_1905bbbd_7150_11f1_a8f1_047c1617b143320.jpeg"/><Relationship Id="rId321" Type="http://schemas.openxmlformats.org/officeDocument/2006/relationships/image" Target="../media/06862643_2f5c_11f1_a899_047c1617b143_7c104e54_714f_11f1_a8f1_047c1617b143321.jpeg"/><Relationship Id="rId322" Type="http://schemas.openxmlformats.org/officeDocument/2006/relationships/image" Target="../media/06862645_2f5c_11f1_a899_047c1617b143_7c104e56_714f_11f1_a8f1_047c1617b143322.jpeg"/><Relationship Id="rId323" Type="http://schemas.openxmlformats.org/officeDocument/2006/relationships/image" Target="../media/06862647_2f5c_11f1_a899_047c1617b143_1905bb67_7150_11f1_a8f1_047c1617b143323.jpeg"/><Relationship Id="rId324" Type="http://schemas.openxmlformats.org/officeDocument/2006/relationships/image" Target="../media/06862649_2f5c_11f1_a899_047c1617b143_7c104e58_714f_11f1_a8f1_047c1617b143324.jpeg"/><Relationship Id="rId325" Type="http://schemas.openxmlformats.org/officeDocument/2006/relationships/image" Target="../media/0686264b_2f5c_11f1_a899_047c1617b143_1905bb65_7150_11f1_a8f1_047c1617b143325.jpeg"/><Relationship Id="rId326" Type="http://schemas.openxmlformats.org/officeDocument/2006/relationships/image" Target="../media/0686264d_2f5c_11f1_a899_047c1617b143_1905bb69_7150_11f1_a8f1_047c1617b143326.jpeg"/><Relationship Id="rId327" Type="http://schemas.openxmlformats.org/officeDocument/2006/relationships/image" Target="../media/0686264f_2f5c_11f1_a899_047c1617b143_1905bb6b_7150_11f1_a8f1_047c1617b143327.jpeg"/><Relationship Id="rId328" Type="http://schemas.openxmlformats.org/officeDocument/2006/relationships/image" Target="../media/06862651_2f5c_11f1_a899_047c1617b143_1905bb6d_7150_11f1_a8f1_047c1617b143328.jpeg"/><Relationship Id="rId329" Type="http://schemas.openxmlformats.org/officeDocument/2006/relationships/image" Target="../media/06862653_2f5c_11f1_a899_047c1617b143_1905bb6f_7150_11f1_a8f1_047c1617b143329.jpeg"/><Relationship Id="rId330" Type="http://schemas.openxmlformats.org/officeDocument/2006/relationships/image" Target="../media/06862655_2f5c_11f1_a899_047c1617b143_1905bb71_7150_11f1_a8f1_047c1617b143330.jpeg"/><Relationship Id="rId331" Type="http://schemas.openxmlformats.org/officeDocument/2006/relationships/image" Target="../media/06862657_2f5c_11f1_a899_047c1617b143_1905bb73_7150_11f1_a8f1_047c1617b143331.jpeg"/><Relationship Id="rId332" Type="http://schemas.openxmlformats.org/officeDocument/2006/relationships/image" Target="../media/06862659_2f5c_11f1_a899_047c1617b143_1905bb75_7150_11f1_a8f1_047c1617b143332.jpeg"/><Relationship Id="rId333" Type="http://schemas.openxmlformats.org/officeDocument/2006/relationships/image" Target="../media/0686265b_2f5c_11f1_a899_047c1617b143_1905bb77_7150_11f1_a8f1_047c1617b143333.jpeg"/><Relationship Id="rId334" Type="http://schemas.openxmlformats.org/officeDocument/2006/relationships/image" Target="../media/0686265d_2f5c_11f1_a899_047c1617b143_1905bb79_7150_11f1_a8f1_047c1617b143334.jpeg"/><Relationship Id="rId335" Type="http://schemas.openxmlformats.org/officeDocument/2006/relationships/image" Target="../media/0686265f_2f5c_11f1_a899_047c1617b143_1905bb7b_7150_11f1_a8f1_047c1617b143335.jpeg"/><Relationship Id="rId336" Type="http://schemas.openxmlformats.org/officeDocument/2006/relationships/image" Target="../media/06862661_2f5c_11f1_a899_047c1617b143_1905bb7d_7150_11f1_a8f1_047c1617b143336.jpeg"/><Relationship Id="rId337" Type="http://schemas.openxmlformats.org/officeDocument/2006/relationships/image" Target="../media/06862663_2f5c_11f1_a899_047c1617b143_7c104e48_714f_11f1_a8f1_047c1617b143337.jpeg"/><Relationship Id="rId338" Type="http://schemas.openxmlformats.org/officeDocument/2006/relationships/image" Target="../media/06862665_2f5c_11f1_a899_047c1617b143_7c104e4b_714f_11f1_a8f1_047c1617b143338.jpeg"/><Relationship Id="rId339" Type="http://schemas.openxmlformats.org/officeDocument/2006/relationships/image" Target="../media/06862667_2f5c_11f1_a899_047c1617b143_7c104e49_714f_11f1_a8f1_047c1617b143339.jpeg"/><Relationship Id="rId340" Type="http://schemas.openxmlformats.org/officeDocument/2006/relationships/image" Target="../media/06862669_2f5c_11f1_a899_047c1617b143_7c104e4a_714f_11f1_a8f1_047c1617b143340.jpeg"/><Relationship Id="rId341" Type="http://schemas.openxmlformats.org/officeDocument/2006/relationships/image" Target="../media/9476d340_40b1_11f0_a74b_047c1617b143_64c8bb1a_5a46_11f0_a775_047c1617b143341.jpeg"/><Relationship Id="rId342" Type="http://schemas.openxmlformats.org/officeDocument/2006/relationships/image" Target="../media/bde62658_091f_11eb_81b8_003048fd731b_6f54f164_11fe_11ef_a5b8_047c1617b143342.png"/><Relationship Id="rId343" Type="http://schemas.openxmlformats.org/officeDocument/2006/relationships/image" Target="../media/bde6265a_091f_11eb_81b8_003048fd731b_6f54f168_11fe_11ef_a5b8_047c1617b143343.png"/><Relationship Id="rId344" Type="http://schemas.openxmlformats.org/officeDocument/2006/relationships/image" Target="../media/bde6265c_091f_11eb_81b8_003048fd731b_6f54f16c_11fe_11ef_a5b8_047c1617b143344.png"/><Relationship Id="rId345" Type="http://schemas.openxmlformats.org/officeDocument/2006/relationships/image" Target="../media/bde6265e_091f_11eb_81b8_003048fd731b_6f54f170_11fe_11ef_a5b8_047c1617b143345.png"/><Relationship Id="rId346" Type="http://schemas.openxmlformats.org/officeDocument/2006/relationships/image" Target="../media/bde62660_091f_11eb_81b8_003048fd731b_6f54f174_11fe_11ef_a5b8_047c1617b143346.png"/><Relationship Id="rId347" Type="http://schemas.openxmlformats.org/officeDocument/2006/relationships/image" Target="../media/cffffd45_0ae4_11ee_a45c_047c1617b143_6f54f178_11fe_11ef_a5b8_047c1617b143347.png"/><Relationship Id="rId348" Type="http://schemas.openxmlformats.org/officeDocument/2006/relationships/image" Target="../media/cffffd47_0ae4_11ee_a45c_047c1617b143_6f54f17c_11fe_11ef_a5b8_047c1617b143348.png"/><Relationship Id="rId349" Type="http://schemas.openxmlformats.org/officeDocument/2006/relationships/image" Target="../media/cffffd49_0ae4_11ee_a45c_047c1617b143_6f54f180_11fe_11ef_a5b8_047c1617b143349.png"/><Relationship Id="rId350" Type="http://schemas.openxmlformats.org/officeDocument/2006/relationships/image" Target="../media/cffffd4b_0ae4_11ee_a45c_047c1617b143_6f54f184_11fe_11ef_a5b8_047c1617b143350.png"/><Relationship Id="rId351" Type="http://schemas.openxmlformats.org/officeDocument/2006/relationships/image" Target="../media/a0751d8b_0af9_11ee_a45c_047c1617b143_6f54f188_11fe_11ef_a5b8_047c1617b143351.png"/><Relationship Id="rId352" Type="http://schemas.openxmlformats.org/officeDocument/2006/relationships/image" Target="../media/a0751d8d_0af9_11ee_a45c_047c1617b143_6f54f18c_11fe_11ef_a5b8_047c1617b143352.png"/><Relationship Id="rId353" Type="http://schemas.openxmlformats.org/officeDocument/2006/relationships/image" Target="../media/a0751d8f_0af9_11ee_a45c_047c1617b143_6f54f190_11fe_11ef_a5b8_047c1617b143353.png"/><Relationship Id="rId354" Type="http://schemas.openxmlformats.org/officeDocument/2006/relationships/image" Target="../media/88113671_37d2_11ef_a5e9_047c1617b143_a26f3403_7c1e_11f0_a7a3_047c1617b143354.jpeg"/><Relationship Id="rId355" Type="http://schemas.openxmlformats.org/officeDocument/2006/relationships/image" Target="../media/3e847264_afd7_11ef_a68d_047c1617b143_d92286b0_f1db_11ef_a6e1_047c1617b143355.jpeg"/><Relationship Id="rId356" Type="http://schemas.openxmlformats.org/officeDocument/2006/relationships/image" Target="../media/3e847266_afd7_11ef_a68d_047c1617b143_d92286b3_f1db_11ef_a6e1_047c1617b143356.jpeg"/><Relationship Id="rId357" Type="http://schemas.openxmlformats.org/officeDocument/2006/relationships/image" Target="../media/3e847268_afd7_11ef_a68d_047c1617b143_d92286b6_f1db_11ef_a6e1_047c1617b143357.jpeg"/><Relationship Id="rId358" Type="http://schemas.openxmlformats.org/officeDocument/2006/relationships/image" Target="../media/8bc2e87a_ee99_11ef_a6dd_047c1617b143_a26f3404_7c1e_11f0_a7a3_047c1617b143358.jpeg"/><Relationship Id="rId359" Type="http://schemas.openxmlformats.org/officeDocument/2006/relationships/image" Target="../media/b44e42da_245f_11f0_a725_047c1617b143_5ed79402_34e6_11f0_a73b_047c1617b143359.jpeg"/><Relationship Id="rId360" Type="http://schemas.openxmlformats.org/officeDocument/2006/relationships/image" Target="../media/16fb1367_9712_11f0_a7c5_047c1617b143_ab7d8fab_d05b_11f0_a810_047c1617b143360.jpeg"/><Relationship Id="rId361" Type="http://schemas.openxmlformats.org/officeDocument/2006/relationships/image" Target="../media/16fb1369_9712_11f0_a7c5_047c1617b143_ab7d8faf_d05b_11f0_a810_047c1617b143361.jpeg"/><Relationship Id="rId362" Type="http://schemas.openxmlformats.org/officeDocument/2006/relationships/image" Target="../media/16fb136b_9712_11f0_a7c5_047c1617b143_ab7d8fb3_d05b_11f0_a810_047c1617b143362.jpeg"/><Relationship Id="rId363" Type="http://schemas.openxmlformats.org/officeDocument/2006/relationships/image" Target="../media/c5d898ff_5c0e_11ed_a369_047c1617b143_6f54f162_11fe_11ef_a5b8_047c1617b143363.jpeg"/><Relationship Id="rId364" Type="http://schemas.openxmlformats.org/officeDocument/2006/relationships/image" Target="../media/c5d89901_5c0e_11ed_a369_047c1617b143_6f54f163_11fe_11ef_a5b8_047c1617b14336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5" name="Image_43" descr="Image_4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6" name="Image_44" descr="Image_4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7" name="Image_46" descr="Image_4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8" name="Image_47" descr="Image_4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9" name="Image_48" descr="Image_4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0" name="Image_49" descr="Image_4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1" name="Image_50" descr="Image_5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2" name="Image_51" descr="Image_51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3" name="Image_52" descr="Image_52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4" name="Image_53" descr="Image_53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5" name="Image_54" descr="Image_54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6" name="Image_55" descr="Image_55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7" name="Image_56" descr="Image_5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8" name="Image_57" descr="Image_5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9" name="Image_58" descr="Image_5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0" name="Image_59" descr="Image_5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1" name="Image_60" descr="Image_6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2" name="Image_61" descr="Image_6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0" name="Image_69" descr="Image_6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1" name="Image_70" descr="Image_7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2" name="Image_71" descr="Image_7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3" name="Image_72" descr="Image_7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4" name="Image_73" descr="Image_7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5" name="Image_74" descr="Image_7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6" name="Image_75" descr="Image_7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7" name="Image_76" descr="Image_7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8" name="Image_77" descr="Image_7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9" name="Image_78" descr="Image_7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0" name="Image_79" descr="Image_7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1" name="Image_80" descr="Image_80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2" name="Image_81" descr="Image_8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3" name="Image_82" descr="Image_8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4" name="Image_83" descr="Image_8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5" name="Image_84" descr="Image_84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6" name="Image_85" descr="Image_85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7" name="Image_86" descr="Image_86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8" name="Image_87" descr="Image_87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9" name="Image_88" descr="Image_88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0" name="Image_89" descr="Image_89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1" name="Image_90" descr="Image_90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2" name="Image_91" descr="Image_91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3" name="Image_92" descr="Image_92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4" name="Image_93" descr="Image_93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5" name="Image_94" descr="Image_94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6" name="Image_95" descr="Image_95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7" name="Image_96" descr="Image_96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8" name="Image_97" descr="Image_97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9" name="Image_98" descr="Image_98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0" name="Image_99" descr="Image_99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1" name="Image_100" descr="Image_100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2" name="Image_101" descr="Image_101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3" name="Image_102" descr="Image_102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4" name="Image_103" descr="Image_103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5" name="Image_104" descr="Image_104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6" name="Image_105" descr="Image_105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7" name="Image_106" descr="Image_106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8" name="Image_107" descr="Image_107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9" name="Image_108" descr="Image_108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0" name="Image_109" descr="Image_109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1" name="Image_110" descr="Image_110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2" name="Image_111" descr="Image_111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3" name="Image_112" descr="Image_112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4" name="Image_113" descr="Image_113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5" name="Image_114" descr="Image_114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6" name="Image_115" descr="Image_115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7" name="Image_116" descr="Image_116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8" name="Image_117" descr="Image_117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9" name="Image_118" descr="Image_118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0" name="Image_119" descr="Image_119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1" name="Image_120" descr="Image_120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2" name="Image_121" descr="Image_121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3" name="Image_122" descr="Image_122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4" name="Image_123" descr="Image_123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5" name="Image_124" descr="Image_124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6" name="Image_125" descr="Image_125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7" name="Image_126" descr="Image_126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8" name="Image_127" descr="Image_127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9" name="Image_128" descr="Image_128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0" name="Image_129" descr="Image_129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1" name="Image_130" descr="Image_130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2" name="Image_131" descr="Image_131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3" name="Image_132" descr="Image_132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4" name="Image_133" descr="Image_133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5" name="Image_134" descr="Image_134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6" name="Image_135" descr="Image_135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7" name="Image_136" descr="Image_136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8" name="Image_137" descr="Image_137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9" name="Image_138" descr="Image_138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0" name="Image_139" descr="Image_139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1" name="Image_140" descr="Image_140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2" name="Image_141" descr="Image_141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3" name="Image_142" descr="Image_142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4" name="Image_143" descr="Image_143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5" name="Image_144" descr="Image_144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6" name="Image_145" descr="Image_145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7" name="Image_146" descr="Image_146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8" name="Image_147" descr="Image_147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9" name="Image_148" descr="Image_148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0" name="Image_149" descr="Image_149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1" name="Image_150" descr="Image_150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2" name="Image_151" descr="Image_151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3" name="Image_152" descr="Image_152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4" name="Image_153" descr="Image_153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5" name="Image_154" descr="Image_154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6" name="Image_155" descr="Image_155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7" name="Image_156" descr="Image_156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8" name="Image_157" descr="Image_157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9" name="Image_158" descr="Image_158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0" name="Image_159" descr="Image_159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1" name="Image_160" descr="Image_160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2" name="Image_161" descr="Image_161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3" name="Image_162" descr="Image_162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4" name="Image_163" descr="Image_163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5" name="Image_164" descr="Image_164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6" name="Image_165" descr="Image_165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7" name="Image_166" descr="Image_166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8" name="Image_167" descr="Image_167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9" name="Image_168" descr="Image_168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0" name="Image_169" descr="Image_169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1" name="Image_170" descr="Image_170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2" name="Image_171" descr="Image_171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3" name="Image_172" descr="Image_172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4" name="Image_173" descr="Image_173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5" name="Image_174" descr="Image_174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6" name="Image_175" descr="Image_175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7" name="Image_176" descr="Image_176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8" name="Image_177" descr="Image_177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9" name="Image_178" descr="Image_178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0" name="Image_179" descr="Image_179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1" name="Image_180" descr="Image_180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2" name="Image_181" descr="Image_181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3" name="Image_182" descr="Image_182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4" name="Image_183" descr="Image_183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5" name="Image_184" descr="Image_184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6" name="Image_185" descr="Image_185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7" name="Image_186" descr="Image_186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8" name="Image_187" descr="Image_187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9" name="Image_188" descr="Image_188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0" name="Image_189" descr="Image_189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1" name="Image_190" descr="Image_190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2" name="Image_191" descr="Image_191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3" name="Image_192" descr="Image_192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4" name="Image_193" descr="Image_193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5" name="Image_194" descr="Image_194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86" name="Image_195" descr="Image_195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7" name="Image_196" descr="Image_196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8" name="Image_197" descr="Image_197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9" name="Image_198" descr="Image_198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0" name="Image_199" descr="Image_199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1" name="Image_200" descr="Image_200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2" name="Image_201" descr="Image_201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3" name="Image_202" descr="Image_202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4" name="Image_203" descr="Image_203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5" name="Image_204" descr="Image_204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96" name="Image_205" descr="Image_205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97" name="Image_206" descr="Image_206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8" name="Image_207" descr="Image_207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9" name="Image_208" descr="Image_208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0" name="Image_209" descr="Image_209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1" name="Image_210" descr="Image_210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2" name="Image_211" descr="Image_211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3" name="Image_212" descr="Image_212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4" name="Image_213" descr="Image_213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5" name="Image_214" descr="Image_214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06" name="Image_215" descr="Image_215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07" name="Image_216" descr="Image_216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08" name="Image_217" descr="Image_217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9" name="Image_218" descr="Image_218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0" name="Image_219" descr="Image_219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1" name="Image_220" descr="Image_220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2" name="Image_221" descr="Image_221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3" name="Image_222" descr="Image_222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14" name="Image_223" descr="Image_223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5" name="Image_224" descr="Image_224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16" name="Image_225" descr="Image_225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17" name="Image_226" descr="Image_226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8" name="Image_227" descr="Image_227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19" name="Image_228" descr="Image_228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0" name="Image_229" descr="Image_229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1" name="Image_230" descr="Image_230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2" name="Image_231" descr="Image_231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3" name="Image_232" descr="Image_232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24" name="Image_233" descr="Image_233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5" name="Image_234" descr="Image_234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26" name="Image_235" descr="Image_235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27" name="Image_236" descr="Image_236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8" name="Image_237" descr="Image_237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29" name="Image_238" descr="Image_238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0" name="Image_239" descr="Image_239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1" name="Image_240" descr="Image_240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2" name="Image_241" descr="Image_241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3" name="Image_242" descr="Image_242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34" name="Image_243" descr="Image_243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5" name="Image_244" descr="Image_244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36" name="Image_245" descr="Image_245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37" name="Image_246" descr="Image_246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8" name="Image_247" descr="Image_247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39" name="Image_248" descr="Image_248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0" name="Image_249" descr="Image_249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1" name="Image_250" descr="Image_250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2" name="Image_251" descr="Image_251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3" name="Image_252" descr="Image_252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44" name="Image_253" descr="Image_253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5" name="Image_254" descr="Image_254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46" name="Image_255" descr="Image_255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47" name="Image_256" descr="Image_256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48" name="Image_257" descr="Image_257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49" name="Image_258" descr="Image_258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0" name="Image_259" descr="Image_259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1" name="Image_260" descr="Image_260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2" name="Image_261" descr="Image_261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3" name="Image_262" descr="Image_262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54" name="Image_263" descr="Image_263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5" name="Image_264" descr="Image_264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6" name="Image_265" descr="Image_265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57" name="Image_266" descr="Image_266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58" name="Image_267" descr="Image_267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59" name="Image_268" descr="Image_268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0" name="Image_269" descr="Image_269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1" name="Image_270" descr="Image_270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2" name="Image_271" descr="Image_271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3" name="Image_272" descr="Image_272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64" name="Image_273" descr="Image_273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5" name="Image_274" descr="Image_274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6" name="Image_275" descr="Image_275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67" name="Image_276" descr="Image_276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68" name="Image_277" descr="Image_277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69" name="Image_278" descr="Image_278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0" name="Image_279" descr="Image_279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1" name="Image_280" descr="Image_280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2" name="Image_281" descr="Image_281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3" name="Image_282" descr="Image_282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74" name="Image_283" descr="Image_283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75" name="Image_284" descr="Image_284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76" name="Image_285" descr="Image_285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77" name="Image_286" descr="Image_286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78" name="Image_287" descr="Image_287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79" name="Image_288" descr="Image_288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0" name="Image_289" descr="Image_289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1" name="Image_290" descr="Image_290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2" name="Image_291" descr="Image_291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3" name="Image_292" descr="Image_292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84" name="Image_293" descr="Image_293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85" name="Image_294" descr="Image_294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86" name="Image_295" descr="Image_295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87" name="Image_296" descr="Image_296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88" name="Image_297" descr="Image_297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89" name="Image_298" descr="Image_298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0" name="Image_299" descr="Image_299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1" name="Image_300" descr="Image_300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2" name="Image_301" descr="Image_301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3" name="Image_302" descr="Image_302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94" name="Image_303" descr="Image_303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95" name="Image_304" descr="Image_304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96" name="Image_305" descr="Image_305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97" name="Image_306" descr="Image_306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98" name="Image_307" descr="Image_307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299" name="Image_308" descr="Image_308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300" name="Image_309" descr="Image_309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301" name="Image_310" descr="Image_310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302" name="Image_311" descr="Image_311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303" name="Image_312" descr="Image_312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304" name="Image_313" descr="Image_313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305" name="Image_314" descr="Image_314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06" name="Image_315" descr="Image_315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07" name="Image_316" descr="Image_316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08" name="Image_317" descr="Image_317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09" name="Image_318" descr="Image_318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10" name="Image_319" descr="Image_319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11" name="Image_320" descr="Image_320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12" name="Image_321" descr="Image_321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13" name="Image_322" descr="Image_322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14" name="Image_323" descr="Image_323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15" name="Image_324" descr="Image_324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16" name="Image_325" descr="Image_325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17" name="Image_326" descr="Image_326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18" name="Image_327" descr="Image_327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19" name="Image_328" descr="Image_328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20" name="Image_329" descr="Image_329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21" name="Image_330" descr="Image_330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22" name="Image_331" descr="Image_331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23" name="Image_332" descr="Image_332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24" name="Image_333" descr="Image_333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25" name="Image_334" descr="Image_334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26" name="Image_335" descr="Image_335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27" name="Image_336" descr="Image_336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28" name="Image_337" descr="Image_337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29" name="Image_338" descr="Image_338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30" name="Image_339" descr="Image_339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31" name="Image_340" descr="Image_340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32" name="Image_341" descr="Image_341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33" name="Image_342" descr="Image_342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34" name="Image_343" descr="Image_343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35" name="Image_344" descr="Image_344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36" name="Image_345" descr="Image_345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37" name="Image_346" descr="Image_346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38" name="Image_347" descr="Image_347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39" name="Image_348" descr="Image_348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40" name="Image_349" descr="Image_349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41" name="Image_351" descr="Image_351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42" name="Image_352" descr="Image_352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43" name="Image_353" descr="Image_353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44" name="Image_354" descr="Image_354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45" name="Image_355" descr="Image_355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46" name="Image_356" descr="Image_356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47" name="Image_357" descr="Image_357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48" name="Image_358" descr="Image_358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49" name="Image_359" descr="Image_359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50" name="Image_360" descr="Image_360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51" name="Image_361" descr="Image_361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52" name="Image_362" descr="Image_362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53" name="Image_363" descr="Image_363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54" name="Image_364" descr="Image_364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55" name="Image_365" descr="Image_365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56" name="Image_366" descr="Image_366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57" name="Image_367" descr="Image_367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58" name="Image_368" descr="Image_368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59" name="Image_369" descr="Image_369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60" name="Image_370" descr="Image_370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61" name="Image_371" descr="Image_371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62" name="Image_372" descr="Image_372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63" name="Image_374" descr="Image_374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64" name="Image_375" descr="Image_375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7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SUM(J2:J375)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822264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J5*40.28</f>
        <v>0</v>
      </c>
      <c r="L5" s="5"/>
    </row>
    <row r="6" spans="1:12" customHeight="1" ht="105" outlineLevel="4">
      <c r="A6" s="1"/>
      <c r="B6" s="1">
        <v>822266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J6*57.79</f>
        <v>0</v>
      </c>
      <c r="L6" s="5"/>
    </row>
    <row r="7" spans="1:12" customHeight="1" ht="105" outlineLevel="4">
      <c r="A7" s="1"/>
      <c r="B7" s="1">
        <v>822268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17</v>
      </c>
      <c r="H7" s="2">
        <v>0</v>
      </c>
      <c r="I7" s="1">
        <v>0</v>
      </c>
      <c r="J7" s="3" t="s">
        <v>18</v>
      </c>
      <c r="K7" s="2" t="str">
        <f>J7*96.89</f>
        <v>0</v>
      </c>
      <c r="L7" s="5"/>
    </row>
    <row r="8" spans="1:12" customHeight="1" ht="105" outlineLevel="4">
      <c r="A8" s="1"/>
      <c r="B8" s="1">
        <v>883963</v>
      </c>
      <c r="C8" s="1" t="s">
        <v>28</v>
      </c>
      <c r="D8" s="1" t="s">
        <v>29</v>
      </c>
      <c r="E8" s="2" t="s">
        <v>30</v>
      </c>
      <c r="F8" s="2"/>
      <c r="G8" s="2">
        <v>0</v>
      </c>
      <c r="H8" s="2">
        <v>0</v>
      </c>
      <c r="I8" s="1">
        <v>0</v>
      </c>
      <c r="J8" s="3" t="s">
        <v>18</v>
      </c>
      <c r="K8" s="2" t="str">
        <f>J8*0</f>
        <v>0</v>
      </c>
      <c r="L8" s="5"/>
    </row>
    <row r="9" spans="1:12" customHeight="1" ht="105" outlineLevel="4">
      <c r="A9" s="1"/>
      <c r="B9" s="1">
        <v>873571</v>
      </c>
      <c r="C9" s="1" t="s">
        <v>31</v>
      </c>
      <c r="D9" s="1"/>
      <c r="E9" s="2" t="s">
        <v>32</v>
      </c>
      <c r="F9" s="2" t="s">
        <v>33</v>
      </c>
      <c r="G9" s="2" t="s">
        <v>17</v>
      </c>
      <c r="H9" s="2">
        <v>0</v>
      </c>
      <c r="I9" s="1">
        <v>0</v>
      </c>
      <c r="J9" s="3" t="s">
        <v>18</v>
      </c>
      <c r="K9" s="2" t="str">
        <f>J9*72.20</f>
        <v>0</v>
      </c>
      <c r="L9" s="5"/>
    </row>
    <row r="10" spans="1:12" customHeight="1" ht="105" outlineLevel="4">
      <c r="A10" s="1"/>
      <c r="B10" s="1">
        <v>890460</v>
      </c>
      <c r="C10" s="1" t="s">
        <v>34</v>
      </c>
      <c r="D10" s="1"/>
      <c r="E10" s="2" t="s">
        <v>35</v>
      </c>
      <c r="F10" s="2" t="s">
        <v>33</v>
      </c>
      <c r="G10" s="2">
        <v>0</v>
      </c>
      <c r="H10" s="2">
        <v>0</v>
      </c>
      <c r="I10" s="1">
        <v>0</v>
      </c>
      <c r="J10" s="3" t="s">
        <v>18</v>
      </c>
      <c r="K10" s="2" t="str">
        <f>J10*72.20</f>
        <v>0</v>
      </c>
      <c r="L10" s="5"/>
    </row>
    <row r="11" spans="1:12" customHeight="1" ht="105" outlineLevel="4">
      <c r="A11" s="1"/>
      <c r="B11" s="1">
        <v>890461</v>
      </c>
      <c r="C11" s="1" t="s">
        <v>36</v>
      </c>
      <c r="D11" s="1"/>
      <c r="E11" s="2" t="s">
        <v>37</v>
      </c>
      <c r="F11" s="2" t="s">
        <v>33</v>
      </c>
      <c r="G11" s="2">
        <v>0</v>
      </c>
      <c r="H11" s="2">
        <v>0</v>
      </c>
      <c r="I11" s="1">
        <v>0</v>
      </c>
      <c r="J11" s="3" t="s">
        <v>18</v>
      </c>
      <c r="K11" s="2" t="str">
        <f>J11*72.20</f>
        <v>0</v>
      </c>
      <c r="L11" s="5"/>
    </row>
    <row r="12" spans="1:12" customHeight="1" ht="105" outlineLevel="4">
      <c r="A12" s="1"/>
      <c r="B12" s="1">
        <v>885565</v>
      </c>
      <c r="C12" s="1" t="s">
        <v>38</v>
      </c>
      <c r="D12" s="1" t="s">
        <v>39</v>
      </c>
      <c r="E12" s="2" t="s">
        <v>40</v>
      </c>
      <c r="F12" s="2" t="s">
        <v>41</v>
      </c>
      <c r="G12" s="2" t="s">
        <v>17</v>
      </c>
      <c r="H12" s="2">
        <v>0</v>
      </c>
      <c r="I12" s="1">
        <v>0</v>
      </c>
      <c r="J12" s="3" t="s">
        <v>18</v>
      </c>
      <c r="K12" s="2" t="str">
        <f>J12*34.04</f>
        <v>0</v>
      </c>
      <c r="L12" s="5"/>
    </row>
    <row r="13" spans="1:12" customHeight="1" ht="105" outlineLevel="4">
      <c r="A13" s="1"/>
      <c r="B13" s="1">
        <v>885566</v>
      </c>
      <c r="C13" s="1" t="s">
        <v>42</v>
      </c>
      <c r="D13" s="1" t="s">
        <v>43</v>
      </c>
      <c r="E13" s="2" t="s">
        <v>44</v>
      </c>
      <c r="F13" s="2" t="s">
        <v>45</v>
      </c>
      <c r="G13" s="2" t="s">
        <v>23</v>
      </c>
      <c r="H13" s="2">
        <v>0</v>
      </c>
      <c r="I13" s="1">
        <v>0</v>
      </c>
      <c r="J13" s="3" t="s">
        <v>18</v>
      </c>
      <c r="K13" s="2" t="str">
        <f>J13*49.59</f>
        <v>0</v>
      </c>
      <c r="L13" s="5"/>
    </row>
    <row r="14" spans="1:12" customHeight="1" ht="105" outlineLevel="4">
      <c r="A14" s="1"/>
      <c r="B14" s="1">
        <v>885567</v>
      </c>
      <c r="C14" s="1" t="s">
        <v>46</v>
      </c>
      <c r="D14" s="1" t="s">
        <v>47</v>
      </c>
      <c r="E14" s="2" t="s">
        <v>48</v>
      </c>
      <c r="F14" s="2" t="s">
        <v>49</v>
      </c>
      <c r="G14" s="2" t="s">
        <v>50</v>
      </c>
      <c r="H14" s="2">
        <v>0</v>
      </c>
      <c r="I14" s="1">
        <v>0</v>
      </c>
      <c r="J14" s="3" t="s">
        <v>18</v>
      </c>
      <c r="K14" s="2" t="str">
        <f>J14*81.27</f>
        <v>0</v>
      </c>
      <c r="L14" s="5"/>
    </row>
    <row r="15" spans="1:12" customHeight="1" ht="105" outlineLevel="4">
      <c r="A15" s="1"/>
      <c r="B15" s="1">
        <v>885568</v>
      </c>
      <c r="C15" s="1" t="s">
        <v>51</v>
      </c>
      <c r="D15" s="1" t="s">
        <v>52</v>
      </c>
      <c r="E15" s="2" t="s">
        <v>53</v>
      </c>
      <c r="F15" s="2" t="s">
        <v>54</v>
      </c>
      <c r="G15" s="2">
        <v>0</v>
      </c>
      <c r="H15" s="2">
        <v>0</v>
      </c>
      <c r="I15" s="1">
        <v>0</v>
      </c>
      <c r="J15" s="3" t="s">
        <v>18</v>
      </c>
      <c r="K15" s="2" t="str">
        <f>J15*125.28</f>
        <v>0</v>
      </c>
      <c r="L15" s="5"/>
    </row>
    <row r="16" spans="1:12" customHeight="1" ht="105" outlineLevel="4">
      <c r="A16" s="1"/>
      <c r="B16" s="1">
        <v>885569</v>
      </c>
      <c r="C16" s="1" t="s">
        <v>55</v>
      </c>
      <c r="D16" s="1" t="s">
        <v>56</v>
      </c>
      <c r="E16" s="2" t="s">
        <v>57</v>
      </c>
      <c r="F16" s="2" t="s">
        <v>58</v>
      </c>
      <c r="G16" s="2">
        <v>0</v>
      </c>
      <c r="H16" s="2">
        <v>0</v>
      </c>
      <c r="I16" s="1">
        <v>0</v>
      </c>
      <c r="J16" s="3" t="s">
        <v>18</v>
      </c>
      <c r="K16" s="2" t="str">
        <f>J16*194.53</f>
        <v>0</v>
      </c>
      <c r="L16" s="5"/>
    </row>
    <row r="17" spans="1:12" customHeight="1" ht="105" outlineLevel="4">
      <c r="A17" s="1"/>
      <c r="B17" s="1">
        <v>885570</v>
      </c>
      <c r="C17" s="1" t="s">
        <v>59</v>
      </c>
      <c r="D17" s="1" t="s">
        <v>60</v>
      </c>
      <c r="E17" s="2" t="s">
        <v>61</v>
      </c>
      <c r="F17" s="2" t="s">
        <v>62</v>
      </c>
      <c r="G17" s="2">
        <v>0</v>
      </c>
      <c r="H17" s="2">
        <v>0</v>
      </c>
      <c r="I17" s="1">
        <v>0</v>
      </c>
      <c r="J17" s="3" t="s">
        <v>18</v>
      </c>
      <c r="K17" s="2" t="str">
        <f>J17*308.07</f>
        <v>0</v>
      </c>
      <c r="L17" s="5"/>
    </row>
    <row r="18" spans="1:12" customHeight="1" ht="105" outlineLevel="4">
      <c r="A18" s="1"/>
      <c r="B18" s="1">
        <v>882926</v>
      </c>
      <c r="C18" s="1" t="s">
        <v>63</v>
      </c>
      <c r="D18" s="1"/>
      <c r="E18" s="2" t="s">
        <v>64</v>
      </c>
      <c r="F18" s="2" t="s">
        <v>65</v>
      </c>
      <c r="G18" s="2" t="s">
        <v>23</v>
      </c>
      <c r="H18" s="2">
        <v>0</v>
      </c>
      <c r="I18" s="1">
        <v>0</v>
      </c>
      <c r="J18" s="3" t="s">
        <v>18</v>
      </c>
      <c r="K18" s="2" t="str">
        <f>J18*46.03</f>
        <v>0</v>
      </c>
      <c r="L18" s="5"/>
    </row>
    <row r="19" spans="1:12" customHeight="1" ht="105" outlineLevel="4">
      <c r="A19" s="1"/>
      <c r="B19" s="1">
        <v>882928</v>
      </c>
      <c r="C19" s="1" t="s">
        <v>66</v>
      </c>
      <c r="D19" s="1"/>
      <c r="E19" s="2" t="s">
        <v>67</v>
      </c>
      <c r="F19" s="2" t="s">
        <v>68</v>
      </c>
      <c r="G19" s="2">
        <v>0</v>
      </c>
      <c r="H19" s="2">
        <v>0</v>
      </c>
      <c r="I19" s="1">
        <v>0</v>
      </c>
      <c r="J19" s="3" t="s">
        <v>18</v>
      </c>
      <c r="K19" s="2" t="str">
        <f>J19*104.53</f>
        <v>0</v>
      </c>
      <c r="L19" s="5"/>
    </row>
    <row r="20" spans="1:12" customHeight="1" ht="105" outlineLevel="4">
      <c r="A20" s="1"/>
      <c r="B20" s="1">
        <v>882929</v>
      </c>
      <c r="C20" s="1" t="s">
        <v>69</v>
      </c>
      <c r="D20" s="1"/>
      <c r="E20" s="2" t="s">
        <v>70</v>
      </c>
      <c r="F20" s="2" t="s">
        <v>68</v>
      </c>
      <c r="G20" s="2">
        <v>0</v>
      </c>
      <c r="H20" s="2">
        <v>0</v>
      </c>
      <c r="I20" s="1">
        <v>0</v>
      </c>
      <c r="J20" s="3" t="s">
        <v>18</v>
      </c>
      <c r="K20" s="2" t="str">
        <f>J20*104.53</f>
        <v>0</v>
      </c>
      <c r="L20" s="5"/>
    </row>
    <row r="21" spans="1:12" outlineLevel="2">
      <c r="A21" s="8" t="s">
        <v>71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5"/>
    </row>
    <row r="22" spans="1:12" customHeight="1" ht="105" outlineLevel="4">
      <c r="A22" s="1"/>
      <c r="B22" s="1">
        <v>822269</v>
      </c>
      <c r="C22" s="1" t="s">
        <v>72</v>
      </c>
      <c r="D22" s="1" t="s">
        <v>73</v>
      </c>
      <c r="E22" s="2" t="s">
        <v>74</v>
      </c>
      <c r="F22" s="2" t="s">
        <v>75</v>
      </c>
      <c r="G22" s="2">
        <v>0</v>
      </c>
      <c r="H22" s="2">
        <v>0</v>
      </c>
      <c r="I22" s="1">
        <v>0</v>
      </c>
      <c r="J22" s="3" t="s">
        <v>18</v>
      </c>
      <c r="K22" s="2" t="str">
        <f>J22*54.33</f>
        <v>0</v>
      </c>
      <c r="L22" s="5"/>
    </row>
    <row r="23" spans="1:12" customHeight="1" ht="105" outlineLevel="4">
      <c r="A23" s="1"/>
      <c r="B23" s="1">
        <v>822271</v>
      </c>
      <c r="C23" s="1" t="s">
        <v>76</v>
      </c>
      <c r="D23" s="1" t="s">
        <v>77</v>
      </c>
      <c r="E23" s="2" t="s">
        <v>78</v>
      </c>
      <c r="F23" s="2" t="s">
        <v>79</v>
      </c>
      <c r="G23" s="2" t="s">
        <v>17</v>
      </c>
      <c r="H23" s="2">
        <v>0</v>
      </c>
      <c r="I23" s="1">
        <v>0</v>
      </c>
      <c r="J23" s="3" t="s">
        <v>18</v>
      </c>
      <c r="K23" s="2" t="str">
        <f>J23*83.49</f>
        <v>0</v>
      </c>
      <c r="L23" s="5"/>
    </row>
    <row r="24" spans="1:12" customHeight="1" ht="105" outlineLevel="4">
      <c r="A24" s="1"/>
      <c r="B24" s="1">
        <v>885571</v>
      </c>
      <c r="C24" s="1" t="s">
        <v>80</v>
      </c>
      <c r="D24" s="1" t="s">
        <v>81</v>
      </c>
      <c r="E24" s="2" t="s">
        <v>82</v>
      </c>
      <c r="F24" s="2" t="s">
        <v>83</v>
      </c>
      <c r="G24" s="2" t="s">
        <v>17</v>
      </c>
      <c r="H24" s="2">
        <v>0</v>
      </c>
      <c r="I24" s="1">
        <v>0</v>
      </c>
      <c r="J24" s="3" t="s">
        <v>18</v>
      </c>
      <c r="K24" s="2" t="str">
        <f>J24*43.42</f>
        <v>0</v>
      </c>
      <c r="L24" s="5"/>
    </row>
    <row r="25" spans="1:12" customHeight="1" ht="105" outlineLevel="4">
      <c r="A25" s="1"/>
      <c r="B25" s="1">
        <v>885572</v>
      </c>
      <c r="C25" s="1" t="s">
        <v>84</v>
      </c>
      <c r="D25" s="1" t="s">
        <v>85</v>
      </c>
      <c r="E25" s="2" t="s">
        <v>86</v>
      </c>
      <c r="F25" s="2" t="s">
        <v>87</v>
      </c>
      <c r="G25" s="2" t="s">
        <v>50</v>
      </c>
      <c r="H25" s="2">
        <v>0</v>
      </c>
      <c r="I25" s="1">
        <v>0</v>
      </c>
      <c r="J25" s="3" t="s">
        <v>18</v>
      </c>
      <c r="K25" s="2" t="str">
        <f>J25*67.19</f>
        <v>0</v>
      </c>
      <c r="L25" s="5"/>
    </row>
    <row r="26" spans="1:12" customHeight="1" ht="105" outlineLevel="4">
      <c r="A26" s="1"/>
      <c r="B26" s="1">
        <v>885573</v>
      </c>
      <c r="C26" s="1" t="s">
        <v>88</v>
      </c>
      <c r="D26" s="1" t="s">
        <v>89</v>
      </c>
      <c r="E26" s="2" t="s">
        <v>90</v>
      </c>
      <c r="F26" s="2" t="s">
        <v>91</v>
      </c>
      <c r="G26" s="2">
        <v>0</v>
      </c>
      <c r="H26" s="2">
        <v>0</v>
      </c>
      <c r="I26" s="1">
        <v>0</v>
      </c>
      <c r="J26" s="3" t="s">
        <v>18</v>
      </c>
      <c r="K26" s="2" t="str">
        <f>J26*103.57</f>
        <v>0</v>
      </c>
      <c r="L26" s="5"/>
    </row>
    <row r="27" spans="1:12" customHeight="1" ht="105" outlineLevel="4">
      <c r="A27" s="1"/>
      <c r="B27" s="1">
        <v>885574</v>
      </c>
      <c r="C27" s="1" t="s">
        <v>92</v>
      </c>
      <c r="D27" s="1" t="s">
        <v>93</v>
      </c>
      <c r="E27" s="2" t="s">
        <v>94</v>
      </c>
      <c r="F27" s="2" t="s">
        <v>95</v>
      </c>
      <c r="G27" s="2">
        <v>0</v>
      </c>
      <c r="H27" s="2">
        <v>0</v>
      </c>
      <c r="I27" s="1">
        <v>0</v>
      </c>
      <c r="J27" s="3" t="s">
        <v>18</v>
      </c>
      <c r="K27" s="2" t="str">
        <f>J27*159.91</f>
        <v>0</v>
      </c>
      <c r="L27" s="5"/>
    </row>
    <row r="28" spans="1:12" customHeight="1" ht="105" outlineLevel="4">
      <c r="A28" s="1"/>
      <c r="B28" s="1">
        <v>885575</v>
      </c>
      <c r="C28" s="1" t="s">
        <v>96</v>
      </c>
      <c r="D28" s="1" t="s">
        <v>97</v>
      </c>
      <c r="E28" s="2" t="s">
        <v>98</v>
      </c>
      <c r="F28" s="2" t="s">
        <v>99</v>
      </c>
      <c r="G28" s="2">
        <v>0</v>
      </c>
      <c r="H28" s="2">
        <v>0</v>
      </c>
      <c r="I28" s="1">
        <v>0</v>
      </c>
      <c r="J28" s="3" t="s">
        <v>18</v>
      </c>
      <c r="K28" s="2" t="str">
        <f>J28*254.97</f>
        <v>0</v>
      </c>
      <c r="L28" s="5"/>
    </row>
    <row r="29" spans="1:12" customHeight="1" ht="105" outlineLevel="4">
      <c r="A29" s="1"/>
      <c r="B29" s="1">
        <v>882927</v>
      </c>
      <c r="C29" s="1" t="s">
        <v>100</v>
      </c>
      <c r="D29" s="1"/>
      <c r="E29" s="2" t="s">
        <v>101</v>
      </c>
      <c r="F29" s="2" t="s">
        <v>102</v>
      </c>
      <c r="G29" s="2">
        <v>0</v>
      </c>
      <c r="H29" s="2">
        <v>0</v>
      </c>
      <c r="I29" s="1">
        <v>0</v>
      </c>
      <c r="J29" s="3" t="s">
        <v>18</v>
      </c>
      <c r="K29" s="2" t="str">
        <f>J29*62.08</f>
        <v>0</v>
      </c>
      <c r="L29" s="5"/>
    </row>
    <row r="30" spans="1:12" outlineLevel="2">
      <c r="A30" s="8" t="s">
        <v>103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5"/>
    </row>
    <row r="31" spans="1:12" customHeight="1" ht="105" outlineLevel="4">
      <c r="A31" s="1"/>
      <c r="B31" s="1">
        <v>877731</v>
      </c>
      <c r="C31" s="1" t="s">
        <v>104</v>
      </c>
      <c r="D31" s="1"/>
      <c r="E31" s="2" t="s">
        <v>105</v>
      </c>
      <c r="F31" s="2" t="s">
        <v>106</v>
      </c>
      <c r="G31" s="2" t="s">
        <v>17</v>
      </c>
      <c r="H31" s="2">
        <v>0</v>
      </c>
      <c r="I31" s="1">
        <v>0</v>
      </c>
      <c r="J31" s="3" t="s">
        <v>18</v>
      </c>
      <c r="K31" s="2" t="str">
        <f>J31*53.98</f>
        <v>0</v>
      </c>
      <c r="L31" s="5"/>
    </row>
    <row r="32" spans="1:12" customHeight="1" ht="105" outlineLevel="4">
      <c r="A32" s="1"/>
      <c r="B32" s="1">
        <v>890462</v>
      </c>
      <c r="C32" s="1" t="s">
        <v>107</v>
      </c>
      <c r="D32" s="1"/>
      <c r="E32" s="2" t="s">
        <v>108</v>
      </c>
      <c r="F32" s="2" t="s">
        <v>106</v>
      </c>
      <c r="G32" s="2" t="s">
        <v>50</v>
      </c>
      <c r="H32" s="2">
        <v>0</v>
      </c>
      <c r="I32" s="1">
        <v>0</v>
      </c>
      <c r="J32" s="3" t="s">
        <v>18</v>
      </c>
      <c r="K32" s="2" t="str">
        <f>J32*53.98</f>
        <v>0</v>
      </c>
      <c r="L32" s="5"/>
    </row>
    <row r="33" spans="1:12" customHeight="1" ht="105" outlineLevel="4">
      <c r="A33" s="1"/>
      <c r="B33" s="1">
        <v>822273</v>
      </c>
      <c r="C33" s="1" t="s">
        <v>109</v>
      </c>
      <c r="D33" s="1" t="s">
        <v>110</v>
      </c>
      <c r="E33" s="2" t="s">
        <v>111</v>
      </c>
      <c r="F33" s="2" t="s">
        <v>112</v>
      </c>
      <c r="G33" s="2" t="s">
        <v>17</v>
      </c>
      <c r="H33" s="2">
        <v>0</v>
      </c>
      <c r="I33" s="1">
        <v>0</v>
      </c>
      <c r="J33" s="3" t="s">
        <v>18</v>
      </c>
      <c r="K33" s="2" t="str">
        <f>J33*69.21</f>
        <v>0</v>
      </c>
      <c r="L33" s="5"/>
    </row>
    <row r="34" spans="1:12" customHeight="1" ht="105" outlineLevel="4">
      <c r="A34" s="1"/>
      <c r="B34" s="1">
        <v>885576</v>
      </c>
      <c r="C34" s="1" t="s">
        <v>113</v>
      </c>
      <c r="D34" s="1" t="s">
        <v>114</v>
      </c>
      <c r="E34" s="2" t="s">
        <v>115</v>
      </c>
      <c r="F34" s="2" t="s">
        <v>116</v>
      </c>
      <c r="G34" s="2" t="s">
        <v>17</v>
      </c>
      <c r="H34" s="2">
        <v>0</v>
      </c>
      <c r="I34" s="1">
        <v>0</v>
      </c>
      <c r="J34" s="3" t="s">
        <v>18</v>
      </c>
      <c r="K34" s="2" t="str">
        <f>J34*56.63</f>
        <v>0</v>
      </c>
      <c r="L34" s="5"/>
    </row>
    <row r="35" spans="1:12" customHeight="1" ht="105" outlineLevel="4">
      <c r="A35" s="1"/>
      <c r="B35" s="1">
        <v>885577</v>
      </c>
      <c r="C35" s="1" t="s">
        <v>117</v>
      </c>
      <c r="D35" s="1" t="s">
        <v>118</v>
      </c>
      <c r="E35" s="2" t="s">
        <v>119</v>
      </c>
      <c r="F35" s="2" t="s">
        <v>120</v>
      </c>
      <c r="G35" s="2" t="s">
        <v>23</v>
      </c>
      <c r="H35" s="2">
        <v>0</v>
      </c>
      <c r="I35" s="1">
        <v>0</v>
      </c>
      <c r="J35" s="3" t="s">
        <v>18</v>
      </c>
      <c r="K35" s="2" t="str">
        <f>J35*85.68</f>
        <v>0</v>
      </c>
      <c r="L35" s="5"/>
    </row>
    <row r="36" spans="1:12" customHeight="1" ht="105" outlineLevel="4">
      <c r="A36" s="1"/>
      <c r="B36" s="1">
        <v>885578</v>
      </c>
      <c r="C36" s="1" t="s">
        <v>121</v>
      </c>
      <c r="D36" s="1" t="s">
        <v>122</v>
      </c>
      <c r="E36" s="2" t="s">
        <v>123</v>
      </c>
      <c r="F36" s="2" t="s">
        <v>124</v>
      </c>
      <c r="G36" s="2" t="s">
        <v>125</v>
      </c>
      <c r="H36" s="2">
        <v>0</v>
      </c>
      <c r="I36" s="1">
        <v>0</v>
      </c>
      <c r="J36" s="3" t="s">
        <v>18</v>
      </c>
      <c r="K36" s="2" t="str">
        <f>J36*131.74</f>
        <v>0</v>
      </c>
      <c r="L36" s="5"/>
    </row>
    <row r="37" spans="1:12" customHeight="1" ht="105" outlineLevel="4">
      <c r="A37" s="1"/>
      <c r="B37" s="1">
        <v>885579</v>
      </c>
      <c r="C37" s="1" t="s">
        <v>126</v>
      </c>
      <c r="D37" s="1" t="s">
        <v>127</v>
      </c>
      <c r="E37" s="2" t="s">
        <v>128</v>
      </c>
      <c r="F37" s="2" t="s">
        <v>129</v>
      </c>
      <c r="G37" s="2">
        <v>0</v>
      </c>
      <c r="H37" s="2">
        <v>0</v>
      </c>
      <c r="I37" s="1">
        <v>0</v>
      </c>
      <c r="J37" s="3" t="s">
        <v>18</v>
      </c>
      <c r="K37" s="2" t="str">
        <f>J37*209.79</f>
        <v>0</v>
      </c>
      <c r="L37" s="5"/>
    </row>
    <row r="38" spans="1:12" outlineLevel="1">
      <c r="A38" s="7" t="s">
        <v>130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5"/>
    </row>
    <row r="39" spans="1:12" outlineLevel="2">
      <c r="A39" s="8" t="s">
        <v>131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5"/>
    </row>
    <row r="40" spans="1:12" customHeight="1" ht="105" outlineLevel="4">
      <c r="A40" s="1"/>
      <c r="B40" s="1">
        <v>882921</v>
      </c>
      <c r="C40" s="1" t="s">
        <v>132</v>
      </c>
      <c r="D40" s="1"/>
      <c r="E40" s="2" t="s">
        <v>133</v>
      </c>
      <c r="F40" s="2" t="s">
        <v>134</v>
      </c>
      <c r="G40" s="2">
        <v>-35</v>
      </c>
      <c r="H40" s="2">
        <v>0</v>
      </c>
      <c r="I40" s="1">
        <v>0</v>
      </c>
      <c r="J40" s="3" t="s">
        <v>135</v>
      </c>
      <c r="K40" s="2" t="str">
        <f>J40*528.08</f>
        <v>0</v>
      </c>
      <c r="L40" s="5"/>
    </row>
    <row r="41" spans="1:12" customHeight="1" ht="105" outlineLevel="4">
      <c r="A41" s="1"/>
      <c r="B41" s="1">
        <v>882924</v>
      </c>
      <c r="C41" s="1" t="s">
        <v>136</v>
      </c>
      <c r="D41" s="1"/>
      <c r="E41" s="2" t="s">
        <v>137</v>
      </c>
      <c r="F41" s="2" t="s">
        <v>138</v>
      </c>
      <c r="G41" s="2">
        <v>-11</v>
      </c>
      <c r="H41" s="2">
        <v>0</v>
      </c>
      <c r="I41" s="1">
        <v>0</v>
      </c>
      <c r="J41" s="3" t="s">
        <v>135</v>
      </c>
      <c r="K41" s="2" t="str">
        <f>J41*1433.20</f>
        <v>0</v>
      </c>
      <c r="L41" s="5"/>
    </row>
    <row r="42" spans="1:12" customHeight="1" ht="105" outlineLevel="4">
      <c r="A42" s="1"/>
      <c r="B42" s="1">
        <v>882925</v>
      </c>
      <c r="C42" s="1" t="s">
        <v>139</v>
      </c>
      <c r="D42" s="1"/>
      <c r="E42" s="2" t="s">
        <v>140</v>
      </c>
      <c r="F42" s="2" t="s">
        <v>141</v>
      </c>
      <c r="G42" s="2">
        <v>6</v>
      </c>
      <c r="H42" s="2">
        <v>0</v>
      </c>
      <c r="I42" s="1">
        <v>0</v>
      </c>
      <c r="J42" s="3" t="s">
        <v>135</v>
      </c>
      <c r="K42" s="2" t="str">
        <f>J42*843.60</f>
        <v>0</v>
      </c>
      <c r="L42" s="5"/>
    </row>
    <row r="43" spans="1:12" customHeight="1" ht="105" outlineLevel="4">
      <c r="A43" s="1"/>
      <c r="B43" s="1">
        <v>882922</v>
      </c>
      <c r="C43" s="1" t="s">
        <v>142</v>
      </c>
      <c r="D43" s="1"/>
      <c r="E43" s="2" t="s">
        <v>143</v>
      </c>
      <c r="F43" s="2" t="s">
        <v>144</v>
      </c>
      <c r="G43" s="2">
        <v>-10</v>
      </c>
      <c r="H43" s="2">
        <v>0</v>
      </c>
      <c r="I43" s="1">
        <v>0</v>
      </c>
      <c r="J43" s="3" t="s">
        <v>135</v>
      </c>
      <c r="K43" s="2" t="str">
        <f>J43*745.18</f>
        <v>0</v>
      </c>
      <c r="L43" s="5"/>
    </row>
    <row r="44" spans="1:12" customHeight="1" ht="105" outlineLevel="4">
      <c r="A44" s="1"/>
      <c r="B44" s="1">
        <v>882923</v>
      </c>
      <c r="C44" s="1" t="s">
        <v>145</v>
      </c>
      <c r="D44" s="1"/>
      <c r="E44" s="2" t="s">
        <v>146</v>
      </c>
      <c r="F44" s="2" t="s">
        <v>147</v>
      </c>
      <c r="G44" s="2">
        <v>0</v>
      </c>
      <c r="H44" s="2">
        <v>0</v>
      </c>
      <c r="I44" s="1">
        <v>0</v>
      </c>
      <c r="J44" s="3" t="s">
        <v>135</v>
      </c>
      <c r="K44" s="2" t="str">
        <f>J44*636.96</f>
        <v>0</v>
      </c>
      <c r="L44" s="5"/>
    </row>
    <row r="45" spans="1:12" outlineLevel="2">
      <c r="A45" s="8" t="s">
        <v>148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5"/>
    </row>
    <row r="46" spans="1:12" customHeight="1" ht="105" outlineLevel="4">
      <c r="A46" s="1"/>
      <c r="B46" s="1">
        <v>827453</v>
      </c>
      <c r="C46" s="1" t="s">
        <v>149</v>
      </c>
      <c r="D46" s="1" t="s">
        <v>150</v>
      </c>
      <c r="E46" s="2" t="s">
        <v>151</v>
      </c>
      <c r="F46" s="2" t="s">
        <v>152</v>
      </c>
      <c r="G46" s="2" t="s">
        <v>23</v>
      </c>
      <c r="H46" s="2">
        <v>0</v>
      </c>
      <c r="I46" s="1">
        <v>0</v>
      </c>
      <c r="J46" s="3" t="s">
        <v>135</v>
      </c>
      <c r="K46" s="2" t="str">
        <f>J46*69.36</f>
        <v>0</v>
      </c>
      <c r="L46" s="5"/>
    </row>
    <row r="47" spans="1:12" customHeight="1" ht="105" outlineLevel="4">
      <c r="A47" s="1"/>
      <c r="B47" s="1">
        <v>827538</v>
      </c>
      <c r="C47" s="1" t="s">
        <v>153</v>
      </c>
      <c r="D47" s="1">
        <v>10008534</v>
      </c>
      <c r="E47" s="2" t="s">
        <v>154</v>
      </c>
      <c r="F47" s="2" t="s">
        <v>155</v>
      </c>
      <c r="G47" s="2" t="s">
        <v>156</v>
      </c>
      <c r="H47" s="2">
        <v>0</v>
      </c>
      <c r="I47" s="1">
        <v>0</v>
      </c>
      <c r="J47" s="3" t="s">
        <v>135</v>
      </c>
      <c r="K47" s="2" t="str">
        <f>J47*0.00</f>
        <v>0</v>
      </c>
      <c r="L47" s="5"/>
    </row>
    <row r="48" spans="1:12" customHeight="1" ht="105" outlineLevel="4">
      <c r="A48" s="1"/>
      <c r="B48" s="1">
        <v>827615</v>
      </c>
      <c r="C48" s="1" t="s">
        <v>157</v>
      </c>
      <c r="D48" s="1" t="s">
        <v>158</v>
      </c>
      <c r="E48" s="2" t="s">
        <v>159</v>
      </c>
      <c r="F48" s="2" t="s">
        <v>155</v>
      </c>
      <c r="G48" s="2" t="s">
        <v>23</v>
      </c>
      <c r="H48" s="2">
        <v>0</v>
      </c>
      <c r="I48" s="1">
        <v>0</v>
      </c>
      <c r="J48" s="3" t="s">
        <v>135</v>
      </c>
      <c r="K48" s="2" t="str">
        <f>J48*0.00</f>
        <v>0</v>
      </c>
      <c r="L48" s="5"/>
    </row>
    <row r="49" spans="1:12" customHeight="1" ht="105" outlineLevel="4">
      <c r="A49" s="1"/>
      <c r="B49" s="1">
        <v>827618</v>
      </c>
      <c r="C49" s="1" t="s">
        <v>160</v>
      </c>
      <c r="D49" s="1" t="s">
        <v>161</v>
      </c>
      <c r="E49" s="2" t="s">
        <v>162</v>
      </c>
      <c r="F49" s="2" t="s">
        <v>155</v>
      </c>
      <c r="G49" s="2">
        <v>10</v>
      </c>
      <c r="H49" s="2">
        <v>0</v>
      </c>
      <c r="I49" s="1">
        <v>0</v>
      </c>
      <c r="J49" s="3" t="s">
        <v>135</v>
      </c>
      <c r="K49" s="2" t="str">
        <f>J49*0.00</f>
        <v>0</v>
      </c>
      <c r="L49" s="5"/>
    </row>
    <row r="50" spans="1:12" customHeight="1" ht="105" outlineLevel="4">
      <c r="A50" s="1"/>
      <c r="B50" s="1">
        <v>827623</v>
      </c>
      <c r="C50" s="1" t="s">
        <v>163</v>
      </c>
      <c r="D50" s="1">
        <v>10008334</v>
      </c>
      <c r="E50" s="2" t="s">
        <v>164</v>
      </c>
      <c r="F50" s="2" t="s">
        <v>165</v>
      </c>
      <c r="G50" s="2" t="s">
        <v>156</v>
      </c>
      <c r="H50" s="2">
        <v>0</v>
      </c>
      <c r="I50" s="1">
        <v>0</v>
      </c>
      <c r="J50" s="3" t="s">
        <v>135</v>
      </c>
      <c r="K50" s="2" t="str">
        <f>J50*99.25</f>
        <v>0</v>
      </c>
      <c r="L50" s="5"/>
    </row>
    <row r="51" spans="1:12" customHeight="1" ht="105" outlineLevel="4">
      <c r="A51" s="1"/>
      <c r="B51" s="1">
        <v>827656</v>
      </c>
      <c r="C51" s="1" t="s">
        <v>166</v>
      </c>
      <c r="D51" s="1" t="s">
        <v>167</v>
      </c>
      <c r="E51" s="2" t="s">
        <v>168</v>
      </c>
      <c r="F51" s="2" t="s">
        <v>169</v>
      </c>
      <c r="G51" s="2" t="s">
        <v>125</v>
      </c>
      <c r="H51" s="2">
        <v>0</v>
      </c>
      <c r="I51" s="1">
        <v>0</v>
      </c>
      <c r="J51" s="3" t="s">
        <v>135</v>
      </c>
      <c r="K51" s="2" t="str">
        <f>J51*97.26</f>
        <v>0</v>
      </c>
      <c r="L51" s="5"/>
    </row>
    <row r="52" spans="1:12" customHeight="1" ht="105" outlineLevel="4">
      <c r="A52" s="1"/>
      <c r="B52" s="1">
        <v>955152</v>
      </c>
      <c r="C52" s="1" t="s">
        <v>170</v>
      </c>
      <c r="D52" s="1" t="s">
        <v>171</v>
      </c>
      <c r="E52" s="2" t="s">
        <v>172</v>
      </c>
      <c r="F52" s="2" t="s">
        <v>173</v>
      </c>
      <c r="G52" s="2" t="s">
        <v>23</v>
      </c>
      <c r="H52" s="2">
        <v>0</v>
      </c>
      <c r="I52" s="1">
        <v>0</v>
      </c>
      <c r="J52" s="3" t="s">
        <v>135</v>
      </c>
      <c r="K52" s="2" t="str">
        <f>J52*44.58</f>
        <v>0</v>
      </c>
      <c r="L52" s="5"/>
    </row>
    <row r="53" spans="1:12" customHeight="1" ht="105" outlineLevel="4">
      <c r="A53" s="1"/>
      <c r="B53" s="1">
        <v>955153</v>
      </c>
      <c r="C53" s="1" t="s">
        <v>174</v>
      </c>
      <c r="D53" s="1" t="s">
        <v>175</v>
      </c>
      <c r="E53" s="2" t="s">
        <v>176</v>
      </c>
      <c r="F53" s="2" t="s">
        <v>177</v>
      </c>
      <c r="G53" s="2" t="s">
        <v>23</v>
      </c>
      <c r="H53" s="2">
        <v>0</v>
      </c>
      <c r="I53" s="1">
        <v>0</v>
      </c>
      <c r="J53" s="3" t="s">
        <v>135</v>
      </c>
      <c r="K53" s="2" t="str">
        <f>J53*69.88</f>
        <v>0</v>
      </c>
      <c r="L53" s="5"/>
    </row>
    <row r="54" spans="1:12" customHeight="1" ht="105" outlineLevel="4">
      <c r="A54" s="1"/>
      <c r="B54" s="1">
        <v>955154</v>
      </c>
      <c r="C54" s="1" t="s">
        <v>178</v>
      </c>
      <c r="D54" s="1" t="s">
        <v>179</v>
      </c>
      <c r="E54" s="2" t="s">
        <v>180</v>
      </c>
      <c r="F54" s="2" t="s">
        <v>181</v>
      </c>
      <c r="G54" s="2" t="s">
        <v>182</v>
      </c>
      <c r="H54" s="2">
        <v>0</v>
      </c>
      <c r="I54" s="1">
        <v>0</v>
      </c>
      <c r="J54" s="3" t="s">
        <v>135</v>
      </c>
      <c r="K54" s="2" t="str">
        <f>J54*107.24</f>
        <v>0</v>
      </c>
      <c r="L54" s="5"/>
    </row>
    <row r="55" spans="1:12" customHeight="1" ht="105" outlineLevel="4">
      <c r="A55" s="1"/>
      <c r="B55" s="1">
        <v>955155</v>
      </c>
      <c r="C55" s="1" t="s">
        <v>183</v>
      </c>
      <c r="D55" s="1" t="s">
        <v>184</v>
      </c>
      <c r="E55" s="2" t="s">
        <v>185</v>
      </c>
      <c r="F55" s="2" t="s">
        <v>186</v>
      </c>
      <c r="G55" s="2" t="s">
        <v>182</v>
      </c>
      <c r="H55" s="2">
        <v>0</v>
      </c>
      <c r="I55" s="1">
        <v>0</v>
      </c>
      <c r="J55" s="3" t="s">
        <v>135</v>
      </c>
      <c r="K55" s="2" t="str">
        <f>J55*169.17</f>
        <v>0</v>
      </c>
      <c r="L55" s="5"/>
    </row>
    <row r="56" spans="1:12" customHeight="1" ht="105" outlineLevel="4">
      <c r="A56" s="1"/>
      <c r="B56" s="1">
        <v>955156</v>
      </c>
      <c r="C56" s="1" t="s">
        <v>187</v>
      </c>
      <c r="D56" s="1" t="s">
        <v>188</v>
      </c>
      <c r="E56" s="2" t="s">
        <v>189</v>
      </c>
      <c r="F56" s="2" t="s">
        <v>190</v>
      </c>
      <c r="G56" s="2" t="s">
        <v>156</v>
      </c>
      <c r="H56" s="2">
        <v>0</v>
      </c>
      <c r="I56" s="1">
        <v>0</v>
      </c>
      <c r="J56" s="3" t="s">
        <v>135</v>
      </c>
      <c r="K56" s="2" t="str">
        <f>J56*266.04</f>
        <v>0</v>
      </c>
      <c r="L56" s="5"/>
    </row>
    <row r="57" spans="1:12" customHeight="1" ht="105" outlineLevel="4">
      <c r="A57" s="1"/>
      <c r="B57" s="1">
        <v>955157</v>
      </c>
      <c r="C57" s="1" t="s">
        <v>191</v>
      </c>
      <c r="D57" s="1" t="s">
        <v>192</v>
      </c>
      <c r="E57" s="2" t="s">
        <v>193</v>
      </c>
      <c r="F57" s="2" t="s">
        <v>194</v>
      </c>
      <c r="G57" s="2" t="s">
        <v>156</v>
      </c>
      <c r="H57" s="2">
        <v>0</v>
      </c>
      <c r="I57" s="1">
        <v>0</v>
      </c>
      <c r="J57" s="3" t="s">
        <v>135</v>
      </c>
      <c r="K57" s="2" t="str">
        <f>J57*408.22</f>
        <v>0</v>
      </c>
      <c r="L57" s="5"/>
    </row>
    <row r="58" spans="1:12" customHeight="1" ht="105" outlineLevel="4">
      <c r="A58" s="1"/>
      <c r="B58" s="1">
        <v>955158</v>
      </c>
      <c r="C58" s="1" t="s">
        <v>195</v>
      </c>
      <c r="D58" s="1" t="s">
        <v>196</v>
      </c>
      <c r="E58" s="2" t="s">
        <v>197</v>
      </c>
      <c r="F58" s="2" t="s">
        <v>198</v>
      </c>
      <c r="G58" s="2">
        <v>0</v>
      </c>
      <c r="H58" s="2">
        <v>0</v>
      </c>
      <c r="I58" s="1">
        <v>0</v>
      </c>
      <c r="J58" s="3" t="s">
        <v>135</v>
      </c>
      <c r="K58" s="2" t="str">
        <f>J58*786.07</f>
        <v>0</v>
      </c>
      <c r="L58" s="5"/>
    </row>
    <row r="59" spans="1:12" customHeight="1" ht="105" outlineLevel="4">
      <c r="A59" s="1"/>
      <c r="B59" s="1">
        <v>955159</v>
      </c>
      <c r="C59" s="1" t="s">
        <v>199</v>
      </c>
      <c r="D59" s="1" t="s">
        <v>200</v>
      </c>
      <c r="E59" s="2" t="s">
        <v>201</v>
      </c>
      <c r="F59" s="2" t="s">
        <v>202</v>
      </c>
      <c r="G59" s="2">
        <v>0</v>
      </c>
      <c r="H59" s="2">
        <v>0</v>
      </c>
      <c r="I59" s="1">
        <v>0</v>
      </c>
      <c r="J59" s="3" t="s">
        <v>135</v>
      </c>
      <c r="K59" s="2" t="str">
        <f>J59*1153.57</f>
        <v>0</v>
      </c>
      <c r="L59" s="5"/>
    </row>
    <row r="60" spans="1:12" customHeight="1" ht="105" outlineLevel="4">
      <c r="A60" s="1"/>
      <c r="B60" s="1">
        <v>955160</v>
      </c>
      <c r="C60" s="1" t="s">
        <v>203</v>
      </c>
      <c r="D60" s="1" t="s">
        <v>204</v>
      </c>
      <c r="E60" s="2" t="s">
        <v>205</v>
      </c>
      <c r="F60" s="2" t="s">
        <v>206</v>
      </c>
      <c r="G60" s="2">
        <v>0</v>
      </c>
      <c r="H60" s="2">
        <v>0</v>
      </c>
      <c r="I60" s="1">
        <v>0</v>
      </c>
      <c r="J60" s="3" t="s">
        <v>135</v>
      </c>
      <c r="K60" s="2" t="str">
        <f>J60*1774.81</f>
        <v>0</v>
      </c>
      <c r="L60" s="5"/>
    </row>
    <row r="61" spans="1:12" customHeight="1" ht="105" outlineLevel="4">
      <c r="A61" s="1"/>
      <c r="B61" s="1">
        <v>955161</v>
      </c>
      <c r="C61" s="1" t="s">
        <v>207</v>
      </c>
      <c r="D61" s="1" t="s">
        <v>208</v>
      </c>
      <c r="E61" s="2" t="s">
        <v>209</v>
      </c>
      <c r="F61" s="2" t="s">
        <v>210</v>
      </c>
      <c r="G61" s="2" t="s">
        <v>23</v>
      </c>
      <c r="H61" s="2">
        <v>0</v>
      </c>
      <c r="I61" s="1">
        <v>0</v>
      </c>
      <c r="J61" s="3" t="s">
        <v>135</v>
      </c>
      <c r="K61" s="2" t="str">
        <f>J61*63.62</f>
        <v>0</v>
      </c>
      <c r="L61" s="5"/>
    </row>
    <row r="62" spans="1:12" customHeight="1" ht="105" outlineLevel="4">
      <c r="A62" s="1"/>
      <c r="B62" s="1">
        <v>955162</v>
      </c>
      <c r="C62" s="1" t="s">
        <v>211</v>
      </c>
      <c r="D62" s="1" t="s">
        <v>212</v>
      </c>
      <c r="E62" s="2" t="s">
        <v>213</v>
      </c>
      <c r="F62" s="2" t="s">
        <v>214</v>
      </c>
      <c r="G62" s="2" t="s">
        <v>23</v>
      </c>
      <c r="H62" s="2">
        <v>0</v>
      </c>
      <c r="I62" s="1">
        <v>0</v>
      </c>
      <c r="J62" s="3" t="s">
        <v>135</v>
      </c>
      <c r="K62" s="2" t="str">
        <f>J62*97.60</f>
        <v>0</v>
      </c>
      <c r="L62" s="5"/>
    </row>
    <row r="63" spans="1:12" customHeight="1" ht="105" outlineLevel="4">
      <c r="A63" s="1"/>
      <c r="B63" s="1">
        <v>955163</v>
      </c>
      <c r="C63" s="1" t="s">
        <v>215</v>
      </c>
      <c r="D63" s="1" t="s">
        <v>216</v>
      </c>
      <c r="E63" s="2" t="s">
        <v>217</v>
      </c>
      <c r="F63" s="2" t="s">
        <v>218</v>
      </c>
      <c r="G63" s="2" t="s">
        <v>182</v>
      </c>
      <c r="H63" s="2">
        <v>0</v>
      </c>
      <c r="I63" s="1">
        <v>0</v>
      </c>
      <c r="J63" s="3" t="s">
        <v>135</v>
      </c>
      <c r="K63" s="2" t="str">
        <f>J63*93.98</f>
        <v>0</v>
      </c>
      <c r="L63" s="5"/>
    </row>
    <row r="64" spans="1:12" customHeight="1" ht="105" outlineLevel="4">
      <c r="A64" s="1"/>
      <c r="B64" s="1">
        <v>955164</v>
      </c>
      <c r="C64" s="1" t="s">
        <v>219</v>
      </c>
      <c r="D64" s="1" t="s">
        <v>220</v>
      </c>
      <c r="E64" s="2" t="s">
        <v>221</v>
      </c>
      <c r="F64" s="2" t="s">
        <v>222</v>
      </c>
      <c r="G64" s="2" t="s">
        <v>182</v>
      </c>
      <c r="H64" s="2">
        <v>0</v>
      </c>
      <c r="I64" s="1">
        <v>0</v>
      </c>
      <c r="J64" s="3" t="s">
        <v>135</v>
      </c>
      <c r="K64" s="2" t="str">
        <f>J64*117.36</f>
        <v>0</v>
      </c>
      <c r="L64" s="5"/>
    </row>
    <row r="65" spans="1:12" customHeight="1" ht="105" outlineLevel="4">
      <c r="A65" s="1"/>
      <c r="B65" s="1">
        <v>955165</v>
      </c>
      <c r="C65" s="1" t="s">
        <v>223</v>
      </c>
      <c r="D65" s="1" t="s">
        <v>224</v>
      </c>
      <c r="E65" s="2" t="s">
        <v>225</v>
      </c>
      <c r="F65" s="2" t="s">
        <v>226</v>
      </c>
      <c r="G65" s="2" t="s">
        <v>182</v>
      </c>
      <c r="H65" s="2">
        <v>0</v>
      </c>
      <c r="I65" s="1">
        <v>0</v>
      </c>
      <c r="J65" s="3" t="s">
        <v>135</v>
      </c>
      <c r="K65" s="2" t="str">
        <f>J65*127.00</f>
        <v>0</v>
      </c>
      <c r="L65" s="5"/>
    </row>
    <row r="66" spans="1:12" customHeight="1" ht="105" outlineLevel="4">
      <c r="A66" s="1"/>
      <c r="B66" s="1">
        <v>955166</v>
      </c>
      <c r="C66" s="1" t="s">
        <v>227</v>
      </c>
      <c r="D66" s="1" t="s">
        <v>228</v>
      </c>
      <c r="E66" s="2" t="s">
        <v>229</v>
      </c>
      <c r="F66" s="2" t="s">
        <v>230</v>
      </c>
      <c r="G66" s="2" t="s">
        <v>156</v>
      </c>
      <c r="H66" s="2">
        <v>0</v>
      </c>
      <c r="I66" s="1">
        <v>0</v>
      </c>
      <c r="J66" s="3" t="s">
        <v>135</v>
      </c>
      <c r="K66" s="2" t="str">
        <f>J66*142.42</f>
        <v>0</v>
      </c>
      <c r="L66" s="5"/>
    </row>
    <row r="67" spans="1:12" customHeight="1" ht="105" outlineLevel="4">
      <c r="A67" s="1"/>
      <c r="B67" s="1">
        <v>955167</v>
      </c>
      <c r="C67" s="1" t="s">
        <v>231</v>
      </c>
      <c r="D67" s="1" t="s">
        <v>232</v>
      </c>
      <c r="E67" s="2" t="s">
        <v>233</v>
      </c>
      <c r="F67" s="2" t="s">
        <v>234</v>
      </c>
      <c r="G67" s="2" t="s">
        <v>182</v>
      </c>
      <c r="H67" s="2">
        <v>0</v>
      </c>
      <c r="I67" s="1">
        <v>0</v>
      </c>
      <c r="J67" s="3" t="s">
        <v>135</v>
      </c>
      <c r="K67" s="2" t="str">
        <f>J67*196.16</f>
        <v>0</v>
      </c>
      <c r="L67" s="5"/>
    </row>
    <row r="68" spans="1:12" customHeight="1" ht="105" outlineLevel="4">
      <c r="A68" s="1"/>
      <c r="B68" s="1">
        <v>955168</v>
      </c>
      <c r="C68" s="1" t="s">
        <v>235</v>
      </c>
      <c r="D68" s="1" t="s">
        <v>236</v>
      </c>
      <c r="E68" s="2" t="s">
        <v>237</v>
      </c>
      <c r="F68" s="2" t="s">
        <v>238</v>
      </c>
      <c r="G68" s="2" t="s">
        <v>156</v>
      </c>
      <c r="H68" s="2">
        <v>0</v>
      </c>
      <c r="I68" s="1">
        <v>0</v>
      </c>
      <c r="J68" s="3" t="s">
        <v>135</v>
      </c>
      <c r="K68" s="2" t="str">
        <f>J68*209.17</f>
        <v>0</v>
      </c>
      <c r="L68" s="5"/>
    </row>
    <row r="69" spans="1:12" customHeight="1" ht="105" outlineLevel="4">
      <c r="A69" s="1"/>
      <c r="B69" s="1">
        <v>955169</v>
      </c>
      <c r="C69" s="1" t="s">
        <v>239</v>
      </c>
      <c r="D69" s="1" t="s">
        <v>240</v>
      </c>
      <c r="E69" s="2" t="s">
        <v>241</v>
      </c>
      <c r="F69" s="2" t="s">
        <v>242</v>
      </c>
      <c r="G69" s="2" t="s">
        <v>156</v>
      </c>
      <c r="H69" s="2">
        <v>0</v>
      </c>
      <c r="I69" s="1">
        <v>0</v>
      </c>
      <c r="J69" s="3" t="s">
        <v>135</v>
      </c>
      <c r="K69" s="2" t="str">
        <f>J69*230.86</f>
        <v>0</v>
      </c>
      <c r="L69" s="5"/>
    </row>
    <row r="70" spans="1:12" customHeight="1" ht="105" outlineLevel="4">
      <c r="A70" s="1"/>
      <c r="B70" s="1">
        <v>955170</v>
      </c>
      <c r="C70" s="1" t="s">
        <v>243</v>
      </c>
      <c r="D70" s="1" t="s">
        <v>244</v>
      </c>
      <c r="E70" s="2" t="s">
        <v>245</v>
      </c>
      <c r="F70" s="2" t="s">
        <v>246</v>
      </c>
      <c r="G70" s="2" t="s">
        <v>156</v>
      </c>
      <c r="H70" s="2">
        <v>0</v>
      </c>
      <c r="I70" s="1">
        <v>0</v>
      </c>
      <c r="J70" s="3" t="s">
        <v>135</v>
      </c>
      <c r="K70" s="2" t="str">
        <f>J70*288.69</f>
        <v>0</v>
      </c>
      <c r="L70" s="5"/>
    </row>
    <row r="71" spans="1:12" customHeight="1" ht="105" outlineLevel="4">
      <c r="A71" s="1"/>
      <c r="B71" s="1">
        <v>955171</v>
      </c>
      <c r="C71" s="1" t="s">
        <v>247</v>
      </c>
      <c r="D71" s="1" t="s">
        <v>248</v>
      </c>
      <c r="E71" s="2" t="s">
        <v>249</v>
      </c>
      <c r="F71" s="2" t="s">
        <v>246</v>
      </c>
      <c r="G71" s="2">
        <v>8</v>
      </c>
      <c r="H71" s="2">
        <v>0</v>
      </c>
      <c r="I71" s="1">
        <v>0</v>
      </c>
      <c r="J71" s="3" t="s">
        <v>135</v>
      </c>
      <c r="K71" s="2" t="str">
        <f>J71*288.69</f>
        <v>0</v>
      </c>
      <c r="L71" s="5"/>
    </row>
    <row r="72" spans="1:12" customHeight="1" ht="105" outlineLevel="4">
      <c r="A72" s="1"/>
      <c r="B72" s="1">
        <v>955172</v>
      </c>
      <c r="C72" s="1" t="s">
        <v>250</v>
      </c>
      <c r="D72" s="1" t="s">
        <v>251</v>
      </c>
      <c r="E72" s="2" t="s">
        <v>252</v>
      </c>
      <c r="F72" s="2" t="s">
        <v>253</v>
      </c>
      <c r="G72" s="2" t="s">
        <v>156</v>
      </c>
      <c r="H72" s="2">
        <v>0</v>
      </c>
      <c r="I72" s="1">
        <v>0</v>
      </c>
      <c r="J72" s="3" t="s">
        <v>135</v>
      </c>
      <c r="K72" s="2" t="str">
        <f>J72*334.48</f>
        <v>0</v>
      </c>
      <c r="L72" s="5"/>
    </row>
    <row r="73" spans="1:12" customHeight="1" ht="105" outlineLevel="4">
      <c r="A73" s="1"/>
      <c r="B73" s="1">
        <v>955173</v>
      </c>
      <c r="C73" s="1" t="s">
        <v>254</v>
      </c>
      <c r="D73" s="1" t="s">
        <v>255</v>
      </c>
      <c r="E73" s="2" t="s">
        <v>256</v>
      </c>
      <c r="F73" s="2" t="s">
        <v>257</v>
      </c>
      <c r="G73" s="2">
        <v>8</v>
      </c>
      <c r="H73" s="2">
        <v>0</v>
      </c>
      <c r="I73" s="1">
        <v>0</v>
      </c>
      <c r="J73" s="3" t="s">
        <v>135</v>
      </c>
      <c r="K73" s="2" t="str">
        <f>J73*344.36</f>
        <v>0</v>
      </c>
      <c r="L73" s="5"/>
    </row>
    <row r="74" spans="1:12" customHeight="1" ht="105" outlineLevel="4">
      <c r="A74" s="1"/>
      <c r="B74" s="1">
        <v>955174</v>
      </c>
      <c r="C74" s="1" t="s">
        <v>258</v>
      </c>
      <c r="D74" s="1" t="s">
        <v>259</v>
      </c>
      <c r="E74" s="2" t="s">
        <v>260</v>
      </c>
      <c r="F74" s="2" t="s">
        <v>261</v>
      </c>
      <c r="G74" s="2">
        <v>0</v>
      </c>
      <c r="H74" s="2">
        <v>0</v>
      </c>
      <c r="I74" s="1">
        <v>0</v>
      </c>
      <c r="J74" s="3" t="s">
        <v>135</v>
      </c>
      <c r="K74" s="2" t="str">
        <f>J74*567.26</f>
        <v>0</v>
      </c>
      <c r="L74" s="5"/>
    </row>
    <row r="75" spans="1:12" customHeight="1" ht="105" outlineLevel="4">
      <c r="A75" s="1"/>
      <c r="B75" s="1">
        <v>955175</v>
      </c>
      <c r="C75" s="1" t="s">
        <v>262</v>
      </c>
      <c r="D75" s="1" t="s">
        <v>263</v>
      </c>
      <c r="E75" s="2" t="s">
        <v>264</v>
      </c>
      <c r="F75" s="2" t="s">
        <v>265</v>
      </c>
      <c r="G75" s="2">
        <v>0</v>
      </c>
      <c r="H75" s="2">
        <v>0</v>
      </c>
      <c r="I75" s="1">
        <v>0</v>
      </c>
      <c r="J75" s="3" t="s">
        <v>135</v>
      </c>
      <c r="K75" s="2" t="str">
        <f>J75*617.15</f>
        <v>0</v>
      </c>
      <c r="L75" s="5"/>
    </row>
    <row r="76" spans="1:12" customHeight="1" ht="105" outlineLevel="4">
      <c r="A76" s="1"/>
      <c r="B76" s="1">
        <v>955176</v>
      </c>
      <c r="C76" s="1" t="s">
        <v>266</v>
      </c>
      <c r="D76" s="1" t="s">
        <v>267</v>
      </c>
      <c r="E76" s="2" t="s">
        <v>268</v>
      </c>
      <c r="F76" s="2" t="s">
        <v>269</v>
      </c>
      <c r="G76" s="2">
        <v>0</v>
      </c>
      <c r="H76" s="2">
        <v>0</v>
      </c>
      <c r="I76" s="1">
        <v>0</v>
      </c>
      <c r="J76" s="3" t="s">
        <v>135</v>
      </c>
      <c r="K76" s="2" t="str">
        <f>J76*808.24</f>
        <v>0</v>
      </c>
      <c r="L76" s="5"/>
    </row>
    <row r="77" spans="1:12" customHeight="1" ht="105" outlineLevel="4">
      <c r="A77" s="1"/>
      <c r="B77" s="1">
        <v>955177</v>
      </c>
      <c r="C77" s="1" t="s">
        <v>270</v>
      </c>
      <c r="D77" s="1" t="s">
        <v>271</v>
      </c>
      <c r="E77" s="2" t="s">
        <v>272</v>
      </c>
      <c r="F77" s="2" t="s">
        <v>273</v>
      </c>
      <c r="G77" s="2">
        <v>0</v>
      </c>
      <c r="H77" s="2">
        <v>0</v>
      </c>
      <c r="I77" s="1">
        <v>0</v>
      </c>
      <c r="J77" s="3" t="s">
        <v>135</v>
      </c>
      <c r="K77" s="2" t="str">
        <f>J77*955.24</f>
        <v>0</v>
      </c>
      <c r="L77" s="5"/>
    </row>
    <row r="78" spans="1:12" customHeight="1" ht="105" outlineLevel="4">
      <c r="A78" s="1"/>
      <c r="B78" s="1">
        <v>955178</v>
      </c>
      <c r="C78" s="1" t="s">
        <v>274</v>
      </c>
      <c r="D78" s="1" t="s">
        <v>275</v>
      </c>
      <c r="E78" s="2" t="s">
        <v>276</v>
      </c>
      <c r="F78" s="2" t="s">
        <v>277</v>
      </c>
      <c r="G78" s="2">
        <v>0</v>
      </c>
      <c r="H78" s="2">
        <v>0</v>
      </c>
      <c r="I78" s="1">
        <v>0</v>
      </c>
      <c r="J78" s="3" t="s">
        <v>135</v>
      </c>
      <c r="K78" s="2" t="str">
        <f>J78*1326.59</f>
        <v>0</v>
      </c>
      <c r="L78" s="5"/>
    </row>
    <row r="79" spans="1:12" customHeight="1" ht="105" outlineLevel="4">
      <c r="A79" s="1"/>
      <c r="B79" s="1">
        <v>955179</v>
      </c>
      <c r="C79" s="1" t="s">
        <v>278</v>
      </c>
      <c r="D79" s="1" t="s">
        <v>279</v>
      </c>
      <c r="E79" s="2" t="s">
        <v>280</v>
      </c>
      <c r="F79" s="2" t="s">
        <v>281</v>
      </c>
      <c r="G79" s="2">
        <v>0</v>
      </c>
      <c r="H79" s="2">
        <v>0</v>
      </c>
      <c r="I79" s="1">
        <v>0</v>
      </c>
      <c r="J79" s="3" t="s">
        <v>135</v>
      </c>
      <c r="K79" s="2" t="str">
        <f>J79*1383.94</f>
        <v>0</v>
      </c>
      <c r="L79" s="5"/>
    </row>
    <row r="80" spans="1:12" customHeight="1" ht="105" outlineLevel="4">
      <c r="A80" s="1"/>
      <c r="B80" s="1">
        <v>955180</v>
      </c>
      <c r="C80" s="1" t="s">
        <v>282</v>
      </c>
      <c r="D80" s="1" t="s">
        <v>283</v>
      </c>
      <c r="E80" s="2" t="s">
        <v>284</v>
      </c>
      <c r="F80" s="2" t="s">
        <v>285</v>
      </c>
      <c r="G80" s="2">
        <v>0</v>
      </c>
      <c r="H80" s="2">
        <v>0</v>
      </c>
      <c r="I80" s="1">
        <v>0</v>
      </c>
      <c r="J80" s="3" t="s">
        <v>135</v>
      </c>
      <c r="K80" s="2" t="str">
        <f>J80*1473.59</f>
        <v>0</v>
      </c>
      <c r="L80" s="5"/>
    </row>
    <row r="81" spans="1:12" customHeight="1" ht="105" outlineLevel="4">
      <c r="A81" s="1"/>
      <c r="B81" s="1">
        <v>955181</v>
      </c>
      <c r="C81" s="1" t="s">
        <v>286</v>
      </c>
      <c r="D81" s="1" t="s">
        <v>287</v>
      </c>
      <c r="E81" s="2" t="s">
        <v>288</v>
      </c>
      <c r="F81" s="2" t="s">
        <v>289</v>
      </c>
      <c r="G81" s="2" t="s">
        <v>23</v>
      </c>
      <c r="H81" s="2">
        <v>0</v>
      </c>
      <c r="I81" s="1">
        <v>0</v>
      </c>
      <c r="J81" s="3" t="s">
        <v>135</v>
      </c>
      <c r="K81" s="2" t="str">
        <f>J81*30.85</f>
        <v>0</v>
      </c>
      <c r="L81" s="5"/>
    </row>
    <row r="82" spans="1:12" customHeight="1" ht="105" outlineLevel="4">
      <c r="A82" s="1"/>
      <c r="B82" s="1">
        <v>955182</v>
      </c>
      <c r="C82" s="1" t="s">
        <v>290</v>
      </c>
      <c r="D82" s="1" t="s">
        <v>291</v>
      </c>
      <c r="E82" s="2" t="s">
        <v>292</v>
      </c>
      <c r="F82" s="2" t="s">
        <v>289</v>
      </c>
      <c r="G82" s="2" t="s">
        <v>23</v>
      </c>
      <c r="H82" s="2">
        <v>0</v>
      </c>
      <c r="I82" s="1">
        <v>0</v>
      </c>
      <c r="J82" s="3" t="s">
        <v>135</v>
      </c>
      <c r="K82" s="2" t="str">
        <f>J82*30.85</f>
        <v>0</v>
      </c>
      <c r="L82" s="5"/>
    </row>
    <row r="83" spans="1:12" customHeight="1" ht="105" outlineLevel="4">
      <c r="A83" s="1"/>
      <c r="B83" s="1">
        <v>955183</v>
      </c>
      <c r="C83" s="1" t="s">
        <v>293</v>
      </c>
      <c r="D83" s="1" t="s">
        <v>294</v>
      </c>
      <c r="E83" s="2" t="s">
        <v>295</v>
      </c>
      <c r="F83" s="2" t="s">
        <v>296</v>
      </c>
      <c r="G83" s="2" t="s">
        <v>125</v>
      </c>
      <c r="H83" s="2">
        <v>0</v>
      </c>
      <c r="I83" s="1">
        <v>0</v>
      </c>
      <c r="J83" s="3" t="s">
        <v>135</v>
      </c>
      <c r="K83" s="2" t="str">
        <f>J83*39.76</f>
        <v>0</v>
      </c>
      <c r="L83" s="5"/>
    </row>
    <row r="84" spans="1:12" customHeight="1" ht="105" outlineLevel="4">
      <c r="A84" s="1"/>
      <c r="B84" s="1">
        <v>955184</v>
      </c>
      <c r="C84" s="1" t="s">
        <v>297</v>
      </c>
      <c r="D84" s="1" t="s">
        <v>298</v>
      </c>
      <c r="E84" s="2" t="s">
        <v>299</v>
      </c>
      <c r="F84" s="2" t="s">
        <v>300</v>
      </c>
      <c r="G84" s="2" t="s">
        <v>23</v>
      </c>
      <c r="H84" s="2">
        <v>0</v>
      </c>
      <c r="I84" s="1">
        <v>0</v>
      </c>
      <c r="J84" s="3" t="s">
        <v>135</v>
      </c>
      <c r="K84" s="2" t="str">
        <f>J84*40.97</f>
        <v>0</v>
      </c>
      <c r="L84" s="5"/>
    </row>
    <row r="85" spans="1:12" customHeight="1" ht="105" outlineLevel="4">
      <c r="A85" s="1"/>
      <c r="B85" s="1">
        <v>955185</v>
      </c>
      <c r="C85" s="1" t="s">
        <v>301</v>
      </c>
      <c r="D85" s="1" t="s">
        <v>302</v>
      </c>
      <c r="E85" s="2" t="s">
        <v>303</v>
      </c>
      <c r="F85" s="2" t="s">
        <v>304</v>
      </c>
      <c r="G85" s="2" t="s">
        <v>182</v>
      </c>
      <c r="H85" s="2">
        <v>0</v>
      </c>
      <c r="I85" s="1">
        <v>0</v>
      </c>
      <c r="J85" s="3" t="s">
        <v>135</v>
      </c>
      <c r="K85" s="2" t="str">
        <f>J85*45.79</f>
        <v>0</v>
      </c>
      <c r="L85" s="5"/>
    </row>
    <row r="86" spans="1:12" customHeight="1" ht="105" outlineLevel="4">
      <c r="A86" s="1"/>
      <c r="B86" s="1">
        <v>955186</v>
      </c>
      <c r="C86" s="1" t="s">
        <v>305</v>
      </c>
      <c r="D86" s="1" t="s">
        <v>306</v>
      </c>
      <c r="E86" s="2" t="s">
        <v>307</v>
      </c>
      <c r="F86" s="2" t="s">
        <v>308</v>
      </c>
      <c r="G86" s="2">
        <v>2</v>
      </c>
      <c r="H86" s="2">
        <v>0</v>
      </c>
      <c r="I86" s="1">
        <v>0</v>
      </c>
      <c r="J86" s="3" t="s">
        <v>135</v>
      </c>
      <c r="K86" s="2" t="str">
        <f>J86*67.47</f>
        <v>0</v>
      </c>
      <c r="L86" s="5"/>
    </row>
    <row r="87" spans="1:12" customHeight="1" ht="105" outlineLevel="4">
      <c r="A87" s="1"/>
      <c r="B87" s="1">
        <v>955187</v>
      </c>
      <c r="C87" s="1" t="s">
        <v>309</v>
      </c>
      <c r="D87" s="1" t="s">
        <v>310</v>
      </c>
      <c r="E87" s="2" t="s">
        <v>311</v>
      </c>
      <c r="F87" s="2" t="s">
        <v>177</v>
      </c>
      <c r="G87" s="2" t="s">
        <v>23</v>
      </c>
      <c r="H87" s="2">
        <v>0</v>
      </c>
      <c r="I87" s="1">
        <v>0</v>
      </c>
      <c r="J87" s="3" t="s">
        <v>135</v>
      </c>
      <c r="K87" s="2" t="str">
        <f>J87*69.88</f>
        <v>0</v>
      </c>
      <c r="L87" s="5"/>
    </row>
    <row r="88" spans="1:12" customHeight="1" ht="105" outlineLevel="4">
      <c r="A88" s="1"/>
      <c r="B88" s="1">
        <v>955188</v>
      </c>
      <c r="C88" s="1" t="s">
        <v>312</v>
      </c>
      <c r="D88" s="1" t="s">
        <v>313</v>
      </c>
      <c r="E88" s="2" t="s">
        <v>314</v>
      </c>
      <c r="F88" s="2" t="s">
        <v>315</v>
      </c>
      <c r="G88" s="2" t="s">
        <v>182</v>
      </c>
      <c r="H88" s="2">
        <v>0</v>
      </c>
      <c r="I88" s="1">
        <v>0</v>
      </c>
      <c r="J88" s="3" t="s">
        <v>135</v>
      </c>
      <c r="K88" s="2" t="str">
        <f>J88*93.02</f>
        <v>0</v>
      </c>
      <c r="L88" s="5"/>
    </row>
    <row r="89" spans="1:12" customHeight="1" ht="105" outlineLevel="4">
      <c r="A89" s="1"/>
      <c r="B89" s="1">
        <v>955189</v>
      </c>
      <c r="C89" s="1" t="s">
        <v>316</v>
      </c>
      <c r="D89" s="1" t="s">
        <v>317</v>
      </c>
      <c r="E89" s="2" t="s">
        <v>318</v>
      </c>
      <c r="F89" s="2" t="s">
        <v>319</v>
      </c>
      <c r="G89" s="2" t="s">
        <v>156</v>
      </c>
      <c r="H89" s="2">
        <v>0</v>
      </c>
      <c r="I89" s="1">
        <v>0</v>
      </c>
      <c r="J89" s="3" t="s">
        <v>135</v>
      </c>
      <c r="K89" s="2" t="str">
        <f>J89*100.25</f>
        <v>0</v>
      </c>
      <c r="L89" s="5"/>
    </row>
    <row r="90" spans="1:12" customHeight="1" ht="105" outlineLevel="4">
      <c r="A90" s="1"/>
      <c r="B90" s="1">
        <v>955190</v>
      </c>
      <c r="C90" s="1" t="s">
        <v>320</v>
      </c>
      <c r="D90" s="1" t="s">
        <v>321</v>
      </c>
      <c r="E90" s="2" t="s">
        <v>322</v>
      </c>
      <c r="F90" s="2" t="s">
        <v>323</v>
      </c>
      <c r="G90" s="2" t="s">
        <v>182</v>
      </c>
      <c r="H90" s="2">
        <v>0</v>
      </c>
      <c r="I90" s="1">
        <v>0</v>
      </c>
      <c r="J90" s="3" t="s">
        <v>135</v>
      </c>
      <c r="K90" s="2" t="str">
        <f>J90*162.42</f>
        <v>0</v>
      </c>
      <c r="L90" s="5"/>
    </row>
    <row r="91" spans="1:12" customHeight="1" ht="105" outlineLevel="4">
      <c r="A91" s="1"/>
      <c r="B91" s="1">
        <v>955191</v>
      </c>
      <c r="C91" s="1" t="s">
        <v>324</v>
      </c>
      <c r="D91" s="1" t="s">
        <v>325</v>
      </c>
      <c r="E91" s="2" t="s">
        <v>326</v>
      </c>
      <c r="F91" s="2" t="s">
        <v>327</v>
      </c>
      <c r="G91" s="2" t="s">
        <v>156</v>
      </c>
      <c r="H91" s="2">
        <v>0</v>
      </c>
      <c r="I91" s="1">
        <v>0</v>
      </c>
      <c r="J91" s="3" t="s">
        <v>135</v>
      </c>
      <c r="K91" s="2" t="str">
        <f>J91*165.55</f>
        <v>0</v>
      </c>
      <c r="L91" s="5"/>
    </row>
    <row r="92" spans="1:12" customHeight="1" ht="105" outlineLevel="4">
      <c r="A92" s="1"/>
      <c r="B92" s="1">
        <v>955192</v>
      </c>
      <c r="C92" s="1" t="s">
        <v>328</v>
      </c>
      <c r="D92" s="1" t="s">
        <v>329</v>
      </c>
      <c r="E92" s="2" t="s">
        <v>330</v>
      </c>
      <c r="F92" s="2" t="s">
        <v>331</v>
      </c>
      <c r="G92" s="2" t="s">
        <v>156</v>
      </c>
      <c r="H92" s="2">
        <v>0</v>
      </c>
      <c r="I92" s="1">
        <v>0</v>
      </c>
      <c r="J92" s="3" t="s">
        <v>135</v>
      </c>
      <c r="K92" s="2" t="str">
        <f>J92*257.85</f>
        <v>0</v>
      </c>
      <c r="L92" s="5"/>
    </row>
    <row r="93" spans="1:12" customHeight="1" ht="105" outlineLevel="4">
      <c r="A93" s="1"/>
      <c r="B93" s="1">
        <v>955193</v>
      </c>
      <c r="C93" s="1" t="s">
        <v>332</v>
      </c>
      <c r="D93" s="1" t="s">
        <v>333</v>
      </c>
      <c r="E93" s="2" t="s">
        <v>334</v>
      </c>
      <c r="F93" s="2" t="s">
        <v>335</v>
      </c>
      <c r="G93" s="2" t="s">
        <v>156</v>
      </c>
      <c r="H93" s="2">
        <v>0</v>
      </c>
      <c r="I93" s="1">
        <v>0</v>
      </c>
      <c r="J93" s="3" t="s">
        <v>135</v>
      </c>
      <c r="K93" s="2" t="str">
        <f>J93*272.07</f>
        <v>0</v>
      </c>
      <c r="L93" s="5"/>
    </row>
    <row r="94" spans="1:12" customHeight="1" ht="105" outlineLevel="4">
      <c r="A94" s="1"/>
      <c r="B94" s="1">
        <v>955194</v>
      </c>
      <c r="C94" s="1" t="s">
        <v>336</v>
      </c>
      <c r="D94" s="1" t="s">
        <v>337</v>
      </c>
      <c r="E94" s="2" t="s">
        <v>338</v>
      </c>
      <c r="F94" s="2" t="s">
        <v>339</v>
      </c>
      <c r="G94" s="2">
        <v>0</v>
      </c>
      <c r="H94" s="2">
        <v>0</v>
      </c>
      <c r="I94" s="1">
        <v>0</v>
      </c>
      <c r="J94" s="3" t="s">
        <v>135</v>
      </c>
      <c r="K94" s="2" t="str">
        <f>J94*494.49</f>
        <v>0</v>
      </c>
      <c r="L94" s="5"/>
    </row>
    <row r="95" spans="1:12" customHeight="1" ht="105" outlineLevel="4">
      <c r="A95" s="1"/>
      <c r="B95" s="1">
        <v>955195</v>
      </c>
      <c r="C95" s="1" t="s">
        <v>340</v>
      </c>
      <c r="D95" s="1" t="s">
        <v>341</v>
      </c>
      <c r="E95" s="2" t="s">
        <v>342</v>
      </c>
      <c r="F95" s="2" t="s">
        <v>339</v>
      </c>
      <c r="G95" s="2">
        <v>0</v>
      </c>
      <c r="H95" s="2">
        <v>0</v>
      </c>
      <c r="I95" s="1">
        <v>0</v>
      </c>
      <c r="J95" s="3" t="s">
        <v>135</v>
      </c>
      <c r="K95" s="2" t="str">
        <f>J95*494.49</f>
        <v>0</v>
      </c>
      <c r="L95" s="5"/>
    </row>
    <row r="96" spans="1:12" customHeight="1" ht="105" outlineLevel="4">
      <c r="A96" s="1"/>
      <c r="B96" s="1">
        <v>955196</v>
      </c>
      <c r="C96" s="1" t="s">
        <v>343</v>
      </c>
      <c r="D96" s="1">
        <v>6175</v>
      </c>
      <c r="E96" s="2" t="s">
        <v>344</v>
      </c>
      <c r="F96" s="2" t="s">
        <v>345</v>
      </c>
      <c r="G96" s="2">
        <v>0</v>
      </c>
      <c r="H96" s="2">
        <v>0</v>
      </c>
      <c r="I96" s="1">
        <v>0</v>
      </c>
      <c r="J96" s="3" t="s">
        <v>135</v>
      </c>
      <c r="K96" s="2" t="str">
        <f>J96*469.07</f>
        <v>0</v>
      </c>
      <c r="L96" s="5"/>
    </row>
    <row r="97" spans="1:12" customHeight="1" ht="105" outlineLevel="4">
      <c r="A97" s="1"/>
      <c r="B97" s="1">
        <v>955197</v>
      </c>
      <c r="C97" s="1" t="s">
        <v>346</v>
      </c>
      <c r="D97" s="1">
        <v>6190</v>
      </c>
      <c r="E97" s="2" t="s">
        <v>347</v>
      </c>
      <c r="F97" s="2" t="s">
        <v>348</v>
      </c>
      <c r="G97" s="2">
        <v>0</v>
      </c>
      <c r="H97" s="2">
        <v>0</v>
      </c>
      <c r="I97" s="1">
        <v>0</v>
      </c>
      <c r="J97" s="3" t="s">
        <v>135</v>
      </c>
      <c r="K97" s="2" t="str">
        <f>J97*633.17</f>
        <v>0</v>
      </c>
      <c r="L97" s="5"/>
    </row>
    <row r="98" spans="1:12" customHeight="1" ht="105" outlineLevel="4">
      <c r="A98" s="1"/>
      <c r="B98" s="1">
        <v>955198</v>
      </c>
      <c r="C98" s="1" t="s">
        <v>349</v>
      </c>
      <c r="D98" s="1">
        <v>6191</v>
      </c>
      <c r="E98" s="2" t="s">
        <v>350</v>
      </c>
      <c r="F98" s="2" t="s">
        <v>351</v>
      </c>
      <c r="G98" s="2">
        <v>0</v>
      </c>
      <c r="H98" s="2">
        <v>0</v>
      </c>
      <c r="I98" s="1">
        <v>0</v>
      </c>
      <c r="J98" s="3" t="s">
        <v>135</v>
      </c>
      <c r="K98" s="2" t="str">
        <f>J98*639.80</f>
        <v>0</v>
      </c>
      <c r="L98" s="5"/>
    </row>
    <row r="99" spans="1:12" customHeight="1" ht="105" outlineLevel="4">
      <c r="A99" s="1"/>
      <c r="B99" s="1">
        <v>955199</v>
      </c>
      <c r="C99" s="1" t="s">
        <v>352</v>
      </c>
      <c r="D99" s="1" t="s">
        <v>353</v>
      </c>
      <c r="E99" s="2" t="s">
        <v>354</v>
      </c>
      <c r="F99" s="2" t="s">
        <v>355</v>
      </c>
      <c r="G99" s="2">
        <v>0</v>
      </c>
      <c r="H99" s="2">
        <v>0</v>
      </c>
      <c r="I99" s="1">
        <v>0</v>
      </c>
      <c r="J99" s="3" t="s">
        <v>135</v>
      </c>
      <c r="K99" s="2" t="str">
        <f>J99*1028.74</f>
        <v>0</v>
      </c>
      <c r="L99" s="5"/>
    </row>
    <row r="100" spans="1:12" customHeight="1" ht="105" outlineLevel="4">
      <c r="A100" s="1"/>
      <c r="B100" s="1">
        <v>955200</v>
      </c>
      <c r="C100" s="1" t="s">
        <v>356</v>
      </c>
      <c r="D100" s="1" t="s">
        <v>357</v>
      </c>
      <c r="E100" s="2" t="s">
        <v>358</v>
      </c>
      <c r="F100" s="2" t="s">
        <v>359</v>
      </c>
      <c r="G100" s="2">
        <v>0</v>
      </c>
      <c r="H100" s="2">
        <v>0</v>
      </c>
      <c r="I100" s="1">
        <v>0</v>
      </c>
      <c r="J100" s="3" t="s">
        <v>135</v>
      </c>
      <c r="K100" s="2" t="str">
        <f>J100*1036.45</f>
        <v>0</v>
      </c>
      <c r="L100" s="5"/>
    </row>
    <row r="101" spans="1:12" customHeight="1" ht="105" outlineLevel="4">
      <c r="A101" s="1"/>
      <c r="B101" s="1">
        <v>955201</v>
      </c>
      <c r="C101" s="1" t="s">
        <v>360</v>
      </c>
      <c r="D101" s="1" t="s">
        <v>361</v>
      </c>
      <c r="E101" s="2" t="s">
        <v>362</v>
      </c>
      <c r="F101" s="2" t="s">
        <v>363</v>
      </c>
      <c r="G101" s="2" t="s">
        <v>23</v>
      </c>
      <c r="H101" s="2">
        <v>0</v>
      </c>
      <c r="I101" s="1">
        <v>0</v>
      </c>
      <c r="J101" s="3" t="s">
        <v>135</v>
      </c>
      <c r="K101" s="2" t="str">
        <f>J101*24.34</f>
        <v>0</v>
      </c>
      <c r="L101" s="5"/>
    </row>
    <row r="102" spans="1:12" customHeight="1" ht="105" outlineLevel="4">
      <c r="A102" s="1"/>
      <c r="B102" s="1">
        <v>955202</v>
      </c>
      <c r="C102" s="1" t="s">
        <v>364</v>
      </c>
      <c r="D102" s="1" t="s">
        <v>365</v>
      </c>
      <c r="E102" s="2" t="s">
        <v>366</v>
      </c>
      <c r="F102" s="2" t="s">
        <v>367</v>
      </c>
      <c r="G102" s="2" t="s">
        <v>23</v>
      </c>
      <c r="H102" s="2">
        <v>0</v>
      </c>
      <c r="I102" s="1">
        <v>0</v>
      </c>
      <c r="J102" s="3" t="s">
        <v>135</v>
      </c>
      <c r="K102" s="2" t="str">
        <f>J102*25.78</f>
        <v>0</v>
      </c>
      <c r="L102" s="5"/>
    </row>
    <row r="103" spans="1:12" customHeight="1" ht="105" outlineLevel="4">
      <c r="A103" s="1"/>
      <c r="B103" s="1">
        <v>955203</v>
      </c>
      <c r="C103" s="1" t="s">
        <v>368</v>
      </c>
      <c r="D103" s="1" t="s">
        <v>369</v>
      </c>
      <c r="E103" s="2" t="s">
        <v>370</v>
      </c>
      <c r="F103" s="2" t="s">
        <v>371</v>
      </c>
      <c r="G103" s="2" t="s">
        <v>125</v>
      </c>
      <c r="H103" s="2">
        <v>0</v>
      </c>
      <c r="I103" s="1">
        <v>0</v>
      </c>
      <c r="J103" s="3" t="s">
        <v>135</v>
      </c>
      <c r="K103" s="2" t="str">
        <f>J103*38.56</f>
        <v>0</v>
      </c>
      <c r="L103" s="5"/>
    </row>
    <row r="104" spans="1:12" customHeight="1" ht="105" outlineLevel="4">
      <c r="A104" s="1"/>
      <c r="B104" s="1">
        <v>955204</v>
      </c>
      <c r="C104" s="1" t="s">
        <v>372</v>
      </c>
      <c r="D104" s="1" t="s">
        <v>373</v>
      </c>
      <c r="E104" s="2" t="s">
        <v>374</v>
      </c>
      <c r="F104" s="2" t="s">
        <v>296</v>
      </c>
      <c r="G104" s="2" t="s">
        <v>125</v>
      </c>
      <c r="H104" s="2">
        <v>0</v>
      </c>
      <c r="I104" s="1">
        <v>0</v>
      </c>
      <c r="J104" s="3" t="s">
        <v>135</v>
      </c>
      <c r="K104" s="2" t="str">
        <f>J104*39.76</f>
        <v>0</v>
      </c>
      <c r="L104" s="5"/>
    </row>
    <row r="105" spans="1:12" customHeight="1" ht="105" outlineLevel="4">
      <c r="A105" s="1"/>
      <c r="B105" s="1">
        <v>955205</v>
      </c>
      <c r="C105" s="1" t="s">
        <v>375</v>
      </c>
      <c r="D105" s="1" t="s">
        <v>376</v>
      </c>
      <c r="E105" s="2" t="s">
        <v>377</v>
      </c>
      <c r="F105" s="2" t="s">
        <v>378</v>
      </c>
      <c r="G105" s="2" t="s">
        <v>182</v>
      </c>
      <c r="H105" s="2">
        <v>0</v>
      </c>
      <c r="I105" s="1">
        <v>0</v>
      </c>
      <c r="J105" s="3" t="s">
        <v>135</v>
      </c>
      <c r="K105" s="2" t="str">
        <f>J105*40.73</f>
        <v>0</v>
      </c>
      <c r="L105" s="5"/>
    </row>
    <row r="106" spans="1:12" customHeight="1" ht="105" outlineLevel="4">
      <c r="A106" s="1"/>
      <c r="B106" s="1">
        <v>955206</v>
      </c>
      <c r="C106" s="1" t="s">
        <v>379</v>
      </c>
      <c r="D106" s="1" t="s">
        <v>380</v>
      </c>
      <c r="E106" s="2" t="s">
        <v>381</v>
      </c>
      <c r="F106" s="2" t="s">
        <v>382</v>
      </c>
      <c r="G106" s="2" t="s">
        <v>182</v>
      </c>
      <c r="H106" s="2">
        <v>0</v>
      </c>
      <c r="I106" s="1">
        <v>0</v>
      </c>
      <c r="J106" s="3" t="s">
        <v>135</v>
      </c>
      <c r="K106" s="2" t="str">
        <f>J106*62.65</f>
        <v>0</v>
      </c>
      <c r="L106" s="5"/>
    </row>
    <row r="107" spans="1:12" customHeight="1" ht="105" outlineLevel="4">
      <c r="A107" s="1"/>
      <c r="B107" s="1">
        <v>955207</v>
      </c>
      <c r="C107" s="1" t="s">
        <v>383</v>
      </c>
      <c r="D107" s="1" t="s">
        <v>384</v>
      </c>
      <c r="E107" s="2" t="s">
        <v>385</v>
      </c>
      <c r="F107" s="2" t="s">
        <v>210</v>
      </c>
      <c r="G107" s="2" t="s">
        <v>182</v>
      </c>
      <c r="H107" s="2">
        <v>0</v>
      </c>
      <c r="I107" s="1">
        <v>0</v>
      </c>
      <c r="J107" s="3" t="s">
        <v>135</v>
      </c>
      <c r="K107" s="2" t="str">
        <f>J107*63.62</f>
        <v>0</v>
      </c>
      <c r="L107" s="5"/>
    </row>
    <row r="108" spans="1:12" customHeight="1" ht="105" outlineLevel="4">
      <c r="A108" s="1"/>
      <c r="B108" s="1">
        <v>955208</v>
      </c>
      <c r="C108" s="1" t="s">
        <v>386</v>
      </c>
      <c r="D108" s="1" t="s">
        <v>387</v>
      </c>
      <c r="E108" s="2" t="s">
        <v>388</v>
      </c>
      <c r="F108" s="2" t="s">
        <v>210</v>
      </c>
      <c r="G108" s="2" t="s">
        <v>23</v>
      </c>
      <c r="H108" s="2">
        <v>0</v>
      </c>
      <c r="I108" s="1">
        <v>0</v>
      </c>
      <c r="J108" s="3" t="s">
        <v>135</v>
      </c>
      <c r="K108" s="2" t="str">
        <f>J108*63.62</f>
        <v>0</v>
      </c>
      <c r="L108" s="5"/>
    </row>
    <row r="109" spans="1:12" customHeight="1" ht="105" outlineLevel="4">
      <c r="A109" s="1"/>
      <c r="B109" s="1">
        <v>955209</v>
      </c>
      <c r="C109" s="1" t="s">
        <v>389</v>
      </c>
      <c r="D109" s="1" t="s">
        <v>390</v>
      </c>
      <c r="E109" s="2" t="s">
        <v>391</v>
      </c>
      <c r="F109" s="2" t="s">
        <v>392</v>
      </c>
      <c r="G109" s="2">
        <v>9</v>
      </c>
      <c r="H109" s="2">
        <v>0</v>
      </c>
      <c r="I109" s="1">
        <v>0</v>
      </c>
      <c r="J109" s="3" t="s">
        <v>135</v>
      </c>
      <c r="K109" s="2" t="str">
        <f>J109*64.82</f>
        <v>0</v>
      </c>
      <c r="L109" s="5"/>
    </row>
    <row r="110" spans="1:12" customHeight="1" ht="105" outlineLevel="4">
      <c r="A110" s="1"/>
      <c r="B110" s="1">
        <v>955210</v>
      </c>
      <c r="C110" s="1" t="s">
        <v>393</v>
      </c>
      <c r="D110" s="1" t="s">
        <v>394</v>
      </c>
      <c r="E110" s="2" t="s">
        <v>395</v>
      </c>
      <c r="F110" s="2" t="s">
        <v>396</v>
      </c>
      <c r="G110" s="2" t="s">
        <v>182</v>
      </c>
      <c r="H110" s="2">
        <v>0</v>
      </c>
      <c r="I110" s="1">
        <v>0</v>
      </c>
      <c r="J110" s="3" t="s">
        <v>135</v>
      </c>
      <c r="K110" s="2" t="str">
        <f>J110*105.31</f>
        <v>0</v>
      </c>
      <c r="L110" s="5"/>
    </row>
    <row r="111" spans="1:12" customHeight="1" ht="105" outlineLevel="4">
      <c r="A111" s="1"/>
      <c r="B111" s="1">
        <v>955211</v>
      </c>
      <c r="C111" s="1" t="s">
        <v>397</v>
      </c>
      <c r="D111" s="1" t="s">
        <v>398</v>
      </c>
      <c r="E111" s="2" t="s">
        <v>399</v>
      </c>
      <c r="F111" s="2" t="s">
        <v>400</v>
      </c>
      <c r="G111" s="2" t="s">
        <v>156</v>
      </c>
      <c r="H111" s="2">
        <v>0</v>
      </c>
      <c r="I111" s="1">
        <v>0</v>
      </c>
      <c r="J111" s="3" t="s">
        <v>135</v>
      </c>
      <c r="K111" s="2" t="str">
        <f>J111*115.67</f>
        <v>0</v>
      </c>
      <c r="L111" s="5"/>
    </row>
    <row r="112" spans="1:12" customHeight="1" ht="105" outlineLevel="4">
      <c r="A112" s="1"/>
      <c r="B112" s="1">
        <v>955212</v>
      </c>
      <c r="C112" s="1" t="s">
        <v>401</v>
      </c>
      <c r="D112" s="1" t="s">
        <v>402</v>
      </c>
      <c r="E112" s="2" t="s">
        <v>403</v>
      </c>
      <c r="F112" s="2" t="s">
        <v>400</v>
      </c>
      <c r="G112" s="2" t="s">
        <v>182</v>
      </c>
      <c r="H112" s="2">
        <v>0</v>
      </c>
      <c r="I112" s="1">
        <v>0</v>
      </c>
      <c r="J112" s="3" t="s">
        <v>135</v>
      </c>
      <c r="K112" s="2" t="str">
        <f>J112*115.67</f>
        <v>0</v>
      </c>
      <c r="L112" s="5"/>
    </row>
    <row r="113" spans="1:12" customHeight="1" ht="105" outlineLevel="4">
      <c r="A113" s="1"/>
      <c r="B113" s="1">
        <v>955213</v>
      </c>
      <c r="C113" s="1" t="s">
        <v>404</v>
      </c>
      <c r="D113" s="1" t="s">
        <v>405</v>
      </c>
      <c r="E113" s="2" t="s">
        <v>406</v>
      </c>
      <c r="F113" s="2" t="s">
        <v>407</v>
      </c>
      <c r="G113" s="2" t="s">
        <v>156</v>
      </c>
      <c r="H113" s="2">
        <v>0</v>
      </c>
      <c r="I113" s="1">
        <v>0</v>
      </c>
      <c r="J113" s="3" t="s">
        <v>135</v>
      </c>
      <c r="K113" s="2" t="str">
        <f>J113*152.54</f>
        <v>0</v>
      </c>
      <c r="L113" s="5"/>
    </row>
    <row r="114" spans="1:12" customHeight="1" ht="105" outlineLevel="4">
      <c r="A114" s="1"/>
      <c r="B114" s="1">
        <v>955214</v>
      </c>
      <c r="C114" s="1" t="s">
        <v>408</v>
      </c>
      <c r="D114" s="1" t="s">
        <v>409</v>
      </c>
      <c r="E114" s="2" t="s">
        <v>410</v>
      </c>
      <c r="F114" s="2" t="s">
        <v>411</v>
      </c>
      <c r="G114" s="2" t="s">
        <v>156</v>
      </c>
      <c r="H114" s="2">
        <v>0</v>
      </c>
      <c r="I114" s="1">
        <v>0</v>
      </c>
      <c r="J114" s="3" t="s">
        <v>135</v>
      </c>
      <c r="K114" s="2" t="str">
        <f>J114*154.71</f>
        <v>0</v>
      </c>
      <c r="L114" s="5"/>
    </row>
    <row r="115" spans="1:12" customHeight="1" ht="105" outlineLevel="4">
      <c r="A115" s="1"/>
      <c r="B115" s="1">
        <v>955215</v>
      </c>
      <c r="C115" s="1" t="s">
        <v>412</v>
      </c>
      <c r="D115" s="1" t="s">
        <v>413</v>
      </c>
      <c r="E115" s="2" t="s">
        <v>414</v>
      </c>
      <c r="F115" s="2" t="s">
        <v>415</v>
      </c>
      <c r="G115" s="2" t="s">
        <v>182</v>
      </c>
      <c r="H115" s="2">
        <v>0</v>
      </c>
      <c r="I115" s="1">
        <v>0</v>
      </c>
      <c r="J115" s="3" t="s">
        <v>135</v>
      </c>
      <c r="K115" s="2" t="str">
        <f>J115*157.36</f>
        <v>0</v>
      </c>
      <c r="L115" s="5"/>
    </row>
    <row r="116" spans="1:12" customHeight="1" ht="105" outlineLevel="4">
      <c r="A116" s="1"/>
      <c r="B116" s="1">
        <v>955216</v>
      </c>
      <c r="C116" s="1" t="s">
        <v>416</v>
      </c>
      <c r="D116" s="1" t="s">
        <v>417</v>
      </c>
      <c r="E116" s="2" t="s">
        <v>418</v>
      </c>
      <c r="F116" s="2" t="s">
        <v>419</v>
      </c>
      <c r="G116" s="2" t="s">
        <v>156</v>
      </c>
      <c r="H116" s="2">
        <v>0</v>
      </c>
      <c r="I116" s="1">
        <v>0</v>
      </c>
      <c r="J116" s="3" t="s">
        <v>135</v>
      </c>
      <c r="K116" s="2" t="str">
        <f>J116*234.95</f>
        <v>0</v>
      </c>
      <c r="L116" s="5"/>
    </row>
    <row r="117" spans="1:12" customHeight="1" ht="105" outlineLevel="4">
      <c r="A117" s="1"/>
      <c r="B117" s="1">
        <v>955217</v>
      </c>
      <c r="C117" s="1" t="s">
        <v>420</v>
      </c>
      <c r="D117" s="1" t="s">
        <v>421</v>
      </c>
      <c r="E117" s="2" t="s">
        <v>422</v>
      </c>
      <c r="F117" s="2" t="s">
        <v>423</v>
      </c>
      <c r="G117" s="2" t="s">
        <v>182</v>
      </c>
      <c r="H117" s="2">
        <v>0</v>
      </c>
      <c r="I117" s="1">
        <v>0</v>
      </c>
      <c r="J117" s="3" t="s">
        <v>135</v>
      </c>
      <c r="K117" s="2" t="str">
        <f>J117*248.45</f>
        <v>0</v>
      </c>
      <c r="L117" s="5"/>
    </row>
    <row r="118" spans="1:12" customHeight="1" ht="105" outlineLevel="4">
      <c r="A118" s="1"/>
      <c r="B118" s="1">
        <v>955218</v>
      </c>
      <c r="C118" s="1" t="s">
        <v>424</v>
      </c>
      <c r="D118" s="1" t="s">
        <v>425</v>
      </c>
      <c r="E118" s="2" t="s">
        <v>426</v>
      </c>
      <c r="F118" s="2" t="s">
        <v>427</v>
      </c>
      <c r="G118" s="2" t="s">
        <v>156</v>
      </c>
      <c r="H118" s="2">
        <v>0</v>
      </c>
      <c r="I118" s="1">
        <v>0</v>
      </c>
      <c r="J118" s="3" t="s">
        <v>135</v>
      </c>
      <c r="K118" s="2" t="str">
        <f>J118*243.39</f>
        <v>0</v>
      </c>
      <c r="L118" s="5"/>
    </row>
    <row r="119" spans="1:12" customHeight="1" ht="105" outlineLevel="4">
      <c r="A119" s="1"/>
      <c r="B119" s="1">
        <v>955219</v>
      </c>
      <c r="C119" s="1" t="s">
        <v>428</v>
      </c>
      <c r="D119" s="1" t="s">
        <v>429</v>
      </c>
      <c r="E119" s="2" t="s">
        <v>430</v>
      </c>
      <c r="F119" s="2" t="s">
        <v>431</v>
      </c>
      <c r="G119" s="2">
        <v>0</v>
      </c>
      <c r="H119" s="2">
        <v>0</v>
      </c>
      <c r="I119" s="1">
        <v>0</v>
      </c>
      <c r="J119" s="3" t="s">
        <v>135</v>
      </c>
      <c r="K119" s="2" t="str">
        <f>J119*438.34</f>
        <v>0</v>
      </c>
      <c r="L119" s="5"/>
    </row>
    <row r="120" spans="1:12" customHeight="1" ht="105" outlineLevel="4">
      <c r="A120" s="1"/>
      <c r="B120" s="1">
        <v>955220</v>
      </c>
      <c r="C120" s="1" t="s">
        <v>432</v>
      </c>
      <c r="D120" s="1" t="s">
        <v>433</v>
      </c>
      <c r="E120" s="2" t="s">
        <v>434</v>
      </c>
      <c r="F120" s="2" t="s">
        <v>435</v>
      </c>
      <c r="G120" s="2">
        <v>0</v>
      </c>
      <c r="H120" s="2">
        <v>0</v>
      </c>
      <c r="I120" s="1">
        <v>0</v>
      </c>
      <c r="J120" s="3" t="s">
        <v>135</v>
      </c>
      <c r="K120" s="2" t="str">
        <f>J120*440.99</f>
        <v>0</v>
      </c>
      <c r="L120" s="5"/>
    </row>
    <row r="121" spans="1:12" customHeight="1" ht="105" outlineLevel="4">
      <c r="A121" s="1"/>
      <c r="B121" s="1">
        <v>955221</v>
      </c>
      <c r="C121" s="1" t="s">
        <v>436</v>
      </c>
      <c r="D121" s="1" t="s">
        <v>437</v>
      </c>
      <c r="E121" s="2" t="s">
        <v>438</v>
      </c>
      <c r="F121" s="2" t="s">
        <v>439</v>
      </c>
      <c r="G121" s="2">
        <v>0</v>
      </c>
      <c r="H121" s="2">
        <v>0</v>
      </c>
      <c r="I121" s="1">
        <v>0</v>
      </c>
      <c r="J121" s="3" t="s">
        <v>135</v>
      </c>
      <c r="K121" s="2" t="str">
        <f>J121*447.26</f>
        <v>0</v>
      </c>
      <c r="L121" s="5"/>
    </row>
    <row r="122" spans="1:12" customHeight="1" ht="105" outlineLevel="4">
      <c r="A122" s="1"/>
      <c r="B122" s="1">
        <v>955222</v>
      </c>
      <c r="C122" s="1" t="s">
        <v>440</v>
      </c>
      <c r="D122" s="1">
        <v>6091</v>
      </c>
      <c r="E122" s="2" t="s">
        <v>441</v>
      </c>
      <c r="F122" s="2" t="s">
        <v>442</v>
      </c>
      <c r="G122" s="2">
        <v>0</v>
      </c>
      <c r="H122" s="2">
        <v>0</v>
      </c>
      <c r="I122" s="1">
        <v>0</v>
      </c>
      <c r="J122" s="3" t="s">
        <v>135</v>
      </c>
      <c r="K122" s="2" t="str">
        <f>J122*90.85</f>
        <v>0</v>
      </c>
      <c r="L122" s="5"/>
    </row>
    <row r="123" spans="1:12" customHeight="1" ht="105" outlineLevel="4">
      <c r="A123" s="1"/>
      <c r="B123" s="1">
        <v>955223</v>
      </c>
      <c r="C123" s="1" t="s">
        <v>443</v>
      </c>
      <c r="D123" s="1" t="s">
        <v>444</v>
      </c>
      <c r="E123" s="2" t="s">
        <v>445</v>
      </c>
      <c r="F123" s="2" t="s">
        <v>446</v>
      </c>
      <c r="G123" s="2">
        <v>0</v>
      </c>
      <c r="H123" s="2">
        <v>0</v>
      </c>
      <c r="I123" s="1">
        <v>0</v>
      </c>
      <c r="J123" s="3" t="s">
        <v>135</v>
      </c>
      <c r="K123" s="2" t="str">
        <f>J123*681.97</f>
        <v>0</v>
      </c>
      <c r="L123" s="5"/>
    </row>
    <row r="124" spans="1:12" customHeight="1" ht="105" outlineLevel="4">
      <c r="A124" s="1"/>
      <c r="B124" s="1">
        <v>955224</v>
      </c>
      <c r="C124" s="1" t="s">
        <v>447</v>
      </c>
      <c r="D124" s="1" t="s">
        <v>448</v>
      </c>
      <c r="E124" s="2" t="s">
        <v>449</v>
      </c>
      <c r="F124" s="2" t="s">
        <v>450</v>
      </c>
      <c r="G124" s="2">
        <v>0</v>
      </c>
      <c r="H124" s="2">
        <v>0</v>
      </c>
      <c r="I124" s="1">
        <v>0</v>
      </c>
      <c r="J124" s="3" t="s">
        <v>135</v>
      </c>
      <c r="K124" s="2" t="str">
        <f>J124*1077.90</f>
        <v>0</v>
      </c>
      <c r="L124" s="5"/>
    </row>
    <row r="125" spans="1:12" customHeight="1" ht="105" outlineLevel="4">
      <c r="A125" s="1"/>
      <c r="B125" s="1">
        <v>955225</v>
      </c>
      <c r="C125" s="1" t="s">
        <v>451</v>
      </c>
      <c r="D125" s="1" t="s">
        <v>452</v>
      </c>
      <c r="E125" s="2" t="s">
        <v>453</v>
      </c>
      <c r="F125" s="2" t="s">
        <v>173</v>
      </c>
      <c r="G125" s="2" t="s">
        <v>23</v>
      </c>
      <c r="H125" s="2">
        <v>0</v>
      </c>
      <c r="I125" s="1">
        <v>0</v>
      </c>
      <c r="J125" s="3" t="s">
        <v>135</v>
      </c>
      <c r="K125" s="2" t="str">
        <f>J125*44.58</f>
        <v>0</v>
      </c>
      <c r="L125" s="5"/>
    </row>
    <row r="126" spans="1:12" customHeight="1" ht="105" outlineLevel="4">
      <c r="A126" s="1"/>
      <c r="B126" s="1">
        <v>955226</v>
      </c>
      <c r="C126" s="1" t="s">
        <v>454</v>
      </c>
      <c r="D126" s="1" t="s">
        <v>455</v>
      </c>
      <c r="E126" s="2" t="s">
        <v>456</v>
      </c>
      <c r="F126" s="2" t="s">
        <v>457</v>
      </c>
      <c r="G126" s="2">
        <v>0</v>
      </c>
      <c r="H126" s="2">
        <v>0</v>
      </c>
      <c r="I126" s="1">
        <v>0</v>
      </c>
      <c r="J126" s="3" t="s">
        <v>135</v>
      </c>
      <c r="K126" s="2" t="str">
        <f>J126*68.68</f>
        <v>0</v>
      </c>
      <c r="L126" s="5"/>
    </row>
    <row r="127" spans="1:12" customHeight="1" ht="105" outlineLevel="4">
      <c r="A127" s="1"/>
      <c r="B127" s="1">
        <v>955227</v>
      </c>
      <c r="C127" s="1" t="s">
        <v>458</v>
      </c>
      <c r="D127" s="1" t="s">
        <v>459</v>
      </c>
      <c r="E127" s="2" t="s">
        <v>460</v>
      </c>
      <c r="F127" s="2" t="s">
        <v>461</v>
      </c>
      <c r="G127" s="2" t="s">
        <v>23</v>
      </c>
      <c r="H127" s="2">
        <v>0</v>
      </c>
      <c r="I127" s="1">
        <v>0</v>
      </c>
      <c r="J127" s="3" t="s">
        <v>135</v>
      </c>
      <c r="K127" s="2" t="str">
        <f>J127*113.50</f>
        <v>0</v>
      </c>
      <c r="L127" s="5"/>
    </row>
    <row r="128" spans="1:12" customHeight="1" ht="105" outlineLevel="4">
      <c r="A128" s="1"/>
      <c r="B128" s="1">
        <v>955228</v>
      </c>
      <c r="C128" s="1" t="s">
        <v>462</v>
      </c>
      <c r="D128" s="1" t="s">
        <v>463</v>
      </c>
      <c r="E128" s="2" t="s">
        <v>464</v>
      </c>
      <c r="F128" s="2" t="s">
        <v>465</v>
      </c>
      <c r="G128" s="2" t="s">
        <v>156</v>
      </c>
      <c r="H128" s="2">
        <v>0</v>
      </c>
      <c r="I128" s="1">
        <v>0</v>
      </c>
      <c r="J128" s="3" t="s">
        <v>135</v>
      </c>
      <c r="K128" s="2" t="str">
        <f>J128*171.58</f>
        <v>0</v>
      </c>
      <c r="L128" s="5"/>
    </row>
    <row r="129" spans="1:12" customHeight="1" ht="105" outlineLevel="4">
      <c r="A129" s="1"/>
      <c r="B129" s="1">
        <v>955229</v>
      </c>
      <c r="C129" s="1" t="s">
        <v>466</v>
      </c>
      <c r="D129" s="1" t="s">
        <v>467</v>
      </c>
      <c r="E129" s="2" t="s">
        <v>468</v>
      </c>
      <c r="F129" s="2" t="s">
        <v>469</v>
      </c>
      <c r="G129" s="2" t="s">
        <v>156</v>
      </c>
      <c r="H129" s="2">
        <v>0</v>
      </c>
      <c r="I129" s="1">
        <v>0</v>
      </c>
      <c r="J129" s="3" t="s">
        <v>135</v>
      </c>
      <c r="K129" s="2" t="str">
        <f>J129*297.37</f>
        <v>0</v>
      </c>
      <c r="L129" s="5"/>
    </row>
    <row r="130" spans="1:12" customHeight="1" ht="105" outlineLevel="4">
      <c r="A130" s="1"/>
      <c r="B130" s="1">
        <v>955230</v>
      </c>
      <c r="C130" s="1" t="s">
        <v>470</v>
      </c>
      <c r="D130" s="1" t="s">
        <v>471</v>
      </c>
      <c r="E130" s="2" t="s">
        <v>472</v>
      </c>
      <c r="F130" s="2" t="s">
        <v>473</v>
      </c>
      <c r="G130" s="2">
        <v>8</v>
      </c>
      <c r="H130" s="2">
        <v>0</v>
      </c>
      <c r="I130" s="1">
        <v>0</v>
      </c>
      <c r="J130" s="3" t="s">
        <v>135</v>
      </c>
      <c r="K130" s="2" t="str">
        <f>J130*459.55</f>
        <v>0</v>
      </c>
      <c r="L130" s="5"/>
    </row>
    <row r="131" spans="1:12" customHeight="1" ht="105" outlineLevel="4">
      <c r="A131" s="1"/>
      <c r="B131" s="1">
        <v>955231</v>
      </c>
      <c r="C131" s="1" t="s">
        <v>474</v>
      </c>
      <c r="D131" s="1" t="s">
        <v>475</v>
      </c>
      <c r="E131" s="2" t="s">
        <v>476</v>
      </c>
      <c r="F131" s="2" t="s">
        <v>477</v>
      </c>
      <c r="G131" s="2">
        <v>0</v>
      </c>
      <c r="H131" s="2">
        <v>0</v>
      </c>
      <c r="I131" s="1">
        <v>0</v>
      </c>
      <c r="J131" s="3" t="s">
        <v>135</v>
      </c>
      <c r="K131" s="2" t="str">
        <f>J131*849.45</f>
        <v>0</v>
      </c>
      <c r="L131" s="5"/>
    </row>
    <row r="132" spans="1:12" customHeight="1" ht="105" outlineLevel="4">
      <c r="A132" s="1"/>
      <c r="B132" s="1">
        <v>955232</v>
      </c>
      <c r="C132" s="1" t="s">
        <v>478</v>
      </c>
      <c r="D132" s="1" t="s">
        <v>479</v>
      </c>
      <c r="E132" s="2" t="s">
        <v>480</v>
      </c>
      <c r="F132" s="2" t="s">
        <v>481</v>
      </c>
      <c r="G132" s="2">
        <v>0</v>
      </c>
      <c r="H132" s="2">
        <v>0</v>
      </c>
      <c r="I132" s="1">
        <v>0</v>
      </c>
      <c r="J132" s="3" t="s">
        <v>135</v>
      </c>
      <c r="K132" s="2" t="str">
        <f>J132*1315.02</f>
        <v>0</v>
      </c>
      <c r="L132" s="5"/>
    </row>
    <row r="133" spans="1:12" customHeight="1" ht="105" outlineLevel="4">
      <c r="A133" s="1"/>
      <c r="B133" s="1">
        <v>955233</v>
      </c>
      <c r="C133" s="1" t="s">
        <v>482</v>
      </c>
      <c r="D133" s="1" t="s">
        <v>483</v>
      </c>
      <c r="E133" s="2" t="s">
        <v>484</v>
      </c>
      <c r="F133" s="2" t="s">
        <v>485</v>
      </c>
      <c r="G133" s="2">
        <v>0</v>
      </c>
      <c r="H133" s="2">
        <v>0</v>
      </c>
      <c r="I133" s="1">
        <v>0</v>
      </c>
      <c r="J133" s="3" t="s">
        <v>135</v>
      </c>
      <c r="K133" s="2" t="str">
        <f>J133*2370.99</f>
        <v>0</v>
      </c>
      <c r="L133" s="5"/>
    </row>
    <row r="134" spans="1:12" customHeight="1" ht="105" outlineLevel="4">
      <c r="A134" s="1"/>
      <c r="B134" s="1">
        <v>955234</v>
      </c>
      <c r="C134" s="1" t="s">
        <v>486</v>
      </c>
      <c r="D134" s="1">
        <v>8320</v>
      </c>
      <c r="E134" s="2" t="s">
        <v>487</v>
      </c>
      <c r="F134" s="2" t="s">
        <v>488</v>
      </c>
      <c r="G134" s="2" t="s">
        <v>182</v>
      </c>
      <c r="H134" s="2">
        <v>0</v>
      </c>
      <c r="I134" s="1">
        <v>0</v>
      </c>
      <c r="J134" s="3" t="s">
        <v>135</v>
      </c>
      <c r="K134" s="2" t="str">
        <f>J134*58.01</f>
        <v>0</v>
      </c>
      <c r="L134" s="5"/>
    </row>
    <row r="135" spans="1:12" customHeight="1" ht="105" outlineLevel="4">
      <c r="A135" s="1"/>
      <c r="B135" s="1">
        <v>955235</v>
      </c>
      <c r="C135" s="1" t="s">
        <v>489</v>
      </c>
      <c r="D135" s="1">
        <v>8325</v>
      </c>
      <c r="E135" s="2" t="s">
        <v>490</v>
      </c>
      <c r="F135" s="2" t="s">
        <v>491</v>
      </c>
      <c r="G135" s="2" t="s">
        <v>182</v>
      </c>
      <c r="H135" s="2">
        <v>0</v>
      </c>
      <c r="I135" s="1">
        <v>0</v>
      </c>
      <c r="J135" s="3" t="s">
        <v>135</v>
      </c>
      <c r="K135" s="2" t="str">
        <f>J135*102.77</f>
        <v>0</v>
      </c>
      <c r="L135" s="5"/>
    </row>
    <row r="136" spans="1:12" customHeight="1" ht="105" outlineLevel="4">
      <c r="A136" s="1"/>
      <c r="B136" s="1">
        <v>955236</v>
      </c>
      <c r="C136" s="1" t="s">
        <v>492</v>
      </c>
      <c r="D136" s="1">
        <v>8332</v>
      </c>
      <c r="E136" s="2" t="s">
        <v>493</v>
      </c>
      <c r="F136" s="2" t="s">
        <v>494</v>
      </c>
      <c r="G136" s="2" t="s">
        <v>156</v>
      </c>
      <c r="H136" s="2">
        <v>0</v>
      </c>
      <c r="I136" s="1">
        <v>0</v>
      </c>
      <c r="J136" s="3" t="s">
        <v>135</v>
      </c>
      <c r="K136" s="2" t="str">
        <f>J136*152.49</f>
        <v>0</v>
      </c>
      <c r="L136" s="5"/>
    </row>
    <row r="137" spans="1:12" customHeight="1" ht="105" outlineLevel="4">
      <c r="A137" s="1"/>
      <c r="B137" s="1">
        <v>955237</v>
      </c>
      <c r="C137" s="1" t="s">
        <v>495</v>
      </c>
      <c r="D137" s="1">
        <v>8340</v>
      </c>
      <c r="E137" s="2" t="s">
        <v>496</v>
      </c>
      <c r="F137" s="2" t="s">
        <v>497</v>
      </c>
      <c r="G137" s="2" t="s">
        <v>156</v>
      </c>
      <c r="H137" s="2">
        <v>0</v>
      </c>
      <c r="I137" s="1">
        <v>0</v>
      </c>
      <c r="J137" s="3" t="s">
        <v>135</v>
      </c>
      <c r="K137" s="2" t="str">
        <f>J137*235.37</f>
        <v>0</v>
      </c>
      <c r="L137" s="5"/>
    </row>
    <row r="138" spans="1:12" customHeight="1" ht="105" outlineLevel="4">
      <c r="A138" s="1"/>
      <c r="B138" s="1">
        <v>955238</v>
      </c>
      <c r="C138" s="1" t="s">
        <v>498</v>
      </c>
      <c r="D138" s="1">
        <v>8350</v>
      </c>
      <c r="E138" s="2" t="s">
        <v>499</v>
      </c>
      <c r="F138" s="2" t="s">
        <v>500</v>
      </c>
      <c r="G138" s="2">
        <v>8</v>
      </c>
      <c r="H138" s="2">
        <v>0</v>
      </c>
      <c r="I138" s="1">
        <v>0</v>
      </c>
      <c r="J138" s="3" t="s">
        <v>135</v>
      </c>
      <c r="K138" s="2" t="str">
        <f>J138*384.54</f>
        <v>0</v>
      </c>
      <c r="L138" s="5"/>
    </row>
    <row r="139" spans="1:12" customHeight="1" ht="105" outlineLevel="4">
      <c r="A139" s="1"/>
      <c r="B139" s="1">
        <v>955239</v>
      </c>
      <c r="C139" s="1" t="s">
        <v>501</v>
      </c>
      <c r="D139" s="1">
        <v>8363</v>
      </c>
      <c r="E139" s="2" t="s">
        <v>502</v>
      </c>
      <c r="F139" s="2" t="s">
        <v>503</v>
      </c>
      <c r="G139" s="2">
        <v>0</v>
      </c>
      <c r="H139" s="2">
        <v>0</v>
      </c>
      <c r="I139" s="1">
        <v>0</v>
      </c>
      <c r="J139" s="3" t="s">
        <v>135</v>
      </c>
      <c r="K139" s="2" t="str">
        <f>J139*706.10</f>
        <v>0</v>
      </c>
      <c r="L139" s="5"/>
    </row>
    <row r="140" spans="1:12" customHeight="1" ht="105" outlineLevel="4">
      <c r="A140" s="1"/>
      <c r="B140" s="1">
        <v>955240</v>
      </c>
      <c r="C140" s="1" t="s">
        <v>504</v>
      </c>
      <c r="D140" s="1">
        <v>8375</v>
      </c>
      <c r="E140" s="2" t="s">
        <v>505</v>
      </c>
      <c r="F140" s="2" t="s">
        <v>506</v>
      </c>
      <c r="G140" s="2">
        <v>0</v>
      </c>
      <c r="H140" s="2">
        <v>0</v>
      </c>
      <c r="I140" s="1">
        <v>0</v>
      </c>
      <c r="J140" s="3" t="s">
        <v>135</v>
      </c>
      <c r="K140" s="2" t="str">
        <f>J140*1064.12</f>
        <v>0</v>
      </c>
      <c r="L140" s="5"/>
    </row>
    <row r="141" spans="1:12" customHeight="1" ht="105" outlineLevel="4">
      <c r="A141" s="1"/>
      <c r="B141" s="1">
        <v>955241</v>
      </c>
      <c r="C141" s="1" t="s">
        <v>507</v>
      </c>
      <c r="D141" s="1">
        <v>8390</v>
      </c>
      <c r="E141" s="2" t="s">
        <v>508</v>
      </c>
      <c r="F141" s="2" t="s">
        <v>509</v>
      </c>
      <c r="G141" s="2">
        <v>0</v>
      </c>
      <c r="H141" s="2">
        <v>0</v>
      </c>
      <c r="I141" s="1">
        <v>0</v>
      </c>
      <c r="J141" s="3" t="s">
        <v>135</v>
      </c>
      <c r="K141" s="2" t="str">
        <f>J141*1622.69</f>
        <v>0</v>
      </c>
      <c r="L141" s="5"/>
    </row>
    <row r="142" spans="1:12" customHeight="1" ht="105" outlineLevel="4">
      <c r="A142" s="1"/>
      <c r="B142" s="1">
        <v>955242</v>
      </c>
      <c r="C142" s="1" t="s">
        <v>510</v>
      </c>
      <c r="D142" s="1" t="s">
        <v>511</v>
      </c>
      <c r="E142" s="2" t="s">
        <v>512</v>
      </c>
      <c r="F142" s="2" t="s">
        <v>513</v>
      </c>
      <c r="G142" s="2" t="s">
        <v>23</v>
      </c>
      <c r="H142" s="2">
        <v>0</v>
      </c>
      <c r="I142" s="1">
        <v>0</v>
      </c>
      <c r="J142" s="3" t="s">
        <v>135</v>
      </c>
      <c r="K142" s="2" t="str">
        <f>J142*36.15</f>
        <v>0</v>
      </c>
      <c r="L142" s="5"/>
    </row>
    <row r="143" spans="1:12" customHeight="1" ht="105" outlineLevel="4">
      <c r="A143" s="1"/>
      <c r="B143" s="1">
        <v>955243</v>
      </c>
      <c r="C143" s="1" t="s">
        <v>514</v>
      </c>
      <c r="D143" s="1" t="s">
        <v>515</v>
      </c>
      <c r="E143" s="2" t="s">
        <v>516</v>
      </c>
      <c r="F143" s="2" t="s">
        <v>517</v>
      </c>
      <c r="G143" s="2" t="s">
        <v>125</v>
      </c>
      <c r="H143" s="2">
        <v>0</v>
      </c>
      <c r="I143" s="1">
        <v>0</v>
      </c>
      <c r="J143" s="3" t="s">
        <v>135</v>
      </c>
      <c r="K143" s="2" t="str">
        <f>J143*42.17</f>
        <v>0</v>
      </c>
      <c r="L143" s="5"/>
    </row>
    <row r="144" spans="1:12" customHeight="1" ht="105" outlineLevel="4">
      <c r="A144" s="1"/>
      <c r="B144" s="1">
        <v>955244</v>
      </c>
      <c r="C144" s="1" t="s">
        <v>518</v>
      </c>
      <c r="D144" s="1" t="s">
        <v>519</v>
      </c>
      <c r="E144" s="2" t="s">
        <v>520</v>
      </c>
      <c r="F144" s="2" t="s">
        <v>521</v>
      </c>
      <c r="G144" s="2" t="s">
        <v>23</v>
      </c>
      <c r="H144" s="2">
        <v>0</v>
      </c>
      <c r="I144" s="1">
        <v>0</v>
      </c>
      <c r="J144" s="3" t="s">
        <v>135</v>
      </c>
      <c r="K144" s="2" t="str">
        <f>J144*48.20</f>
        <v>0</v>
      </c>
      <c r="L144" s="5"/>
    </row>
    <row r="145" spans="1:12" customHeight="1" ht="105" outlineLevel="4">
      <c r="A145" s="1"/>
      <c r="B145" s="1">
        <v>955245</v>
      </c>
      <c r="C145" s="1" t="s">
        <v>522</v>
      </c>
      <c r="D145" s="1" t="s">
        <v>523</v>
      </c>
      <c r="E145" s="2" t="s">
        <v>524</v>
      </c>
      <c r="F145" s="2" t="s">
        <v>521</v>
      </c>
      <c r="G145" s="2" t="s">
        <v>125</v>
      </c>
      <c r="H145" s="2">
        <v>0</v>
      </c>
      <c r="I145" s="1">
        <v>0</v>
      </c>
      <c r="J145" s="3" t="s">
        <v>135</v>
      </c>
      <c r="K145" s="2" t="str">
        <f>J145*48.20</f>
        <v>0</v>
      </c>
      <c r="L145" s="5"/>
    </row>
    <row r="146" spans="1:12" customHeight="1" ht="105" outlineLevel="4">
      <c r="A146" s="1"/>
      <c r="B146" s="1">
        <v>955246</v>
      </c>
      <c r="C146" s="1" t="s">
        <v>525</v>
      </c>
      <c r="D146" s="1" t="s">
        <v>526</v>
      </c>
      <c r="E146" s="2" t="s">
        <v>527</v>
      </c>
      <c r="F146" s="2" t="s">
        <v>528</v>
      </c>
      <c r="G146" s="2" t="s">
        <v>23</v>
      </c>
      <c r="H146" s="2">
        <v>0</v>
      </c>
      <c r="I146" s="1">
        <v>0</v>
      </c>
      <c r="J146" s="3" t="s">
        <v>135</v>
      </c>
      <c r="K146" s="2" t="str">
        <f>J146*60.24</f>
        <v>0</v>
      </c>
      <c r="L146" s="5"/>
    </row>
    <row r="147" spans="1:12" customHeight="1" ht="105" outlineLevel="4">
      <c r="A147" s="1"/>
      <c r="B147" s="1">
        <v>955247</v>
      </c>
      <c r="C147" s="1" t="s">
        <v>529</v>
      </c>
      <c r="D147" s="1" t="s">
        <v>530</v>
      </c>
      <c r="E147" s="2" t="s">
        <v>531</v>
      </c>
      <c r="F147" s="2" t="s">
        <v>532</v>
      </c>
      <c r="G147" s="2" t="s">
        <v>23</v>
      </c>
      <c r="H147" s="2">
        <v>0</v>
      </c>
      <c r="I147" s="1">
        <v>0</v>
      </c>
      <c r="J147" s="3" t="s">
        <v>135</v>
      </c>
      <c r="K147" s="2" t="str">
        <f>J147*81.93</f>
        <v>0</v>
      </c>
      <c r="L147" s="5"/>
    </row>
    <row r="148" spans="1:12" customHeight="1" ht="105" outlineLevel="4">
      <c r="A148" s="1"/>
      <c r="B148" s="1">
        <v>955248</v>
      </c>
      <c r="C148" s="1" t="s">
        <v>533</v>
      </c>
      <c r="D148" s="1" t="s">
        <v>534</v>
      </c>
      <c r="E148" s="2" t="s">
        <v>535</v>
      </c>
      <c r="F148" s="2" t="s">
        <v>536</v>
      </c>
      <c r="G148" s="2" t="s">
        <v>125</v>
      </c>
      <c r="H148" s="2">
        <v>0</v>
      </c>
      <c r="I148" s="1">
        <v>0</v>
      </c>
      <c r="J148" s="3" t="s">
        <v>135</v>
      </c>
      <c r="K148" s="2" t="str">
        <f>J148*84.58</f>
        <v>0</v>
      </c>
      <c r="L148" s="5"/>
    </row>
    <row r="149" spans="1:12" customHeight="1" ht="105" outlineLevel="4">
      <c r="A149" s="1"/>
      <c r="B149" s="1">
        <v>955249</v>
      </c>
      <c r="C149" s="1" t="s">
        <v>537</v>
      </c>
      <c r="D149" s="1" t="s">
        <v>538</v>
      </c>
      <c r="E149" s="2" t="s">
        <v>539</v>
      </c>
      <c r="F149" s="2" t="s">
        <v>540</v>
      </c>
      <c r="G149" s="2" t="s">
        <v>182</v>
      </c>
      <c r="H149" s="2">
        <v>0</v>
      </c>
      <c r="I149" s="1">
        <v>0</v>
      </c>
      <c r="J149" s="3" t="s">
        <v>135</v>
      </c>
      <c r="K149" s="2" t="str">
        <f>J149*133.02</f>
        <v>0</v>
      </c>
      <c r="L149" s="5"/>
    </row>
    <row r="150" spans="1:12" customHeight="1" ht="105" outlineLevel="4">
      <c r="A150" s="1"/>
      <c r="B150" s="1">
        <v>955250</v>
      </c>
      <c r="C150" s="1" t="s">
        <v>541</v>
      </c>
      <c r="D150" s="1" t="s">
        <v>542</v>
      </c>
      <c r="E150" s="2" t="s">
        <v>543</v>
      </c>
      <c r="F150" s="2" t="s">
        <v>540</v>
      </c>
      <c r="G150" s="2" t="s">
        <v>182</v>
      </c>
      <c r="H150" s="2">
        <v>0</v>
      </c>
      <c r="I150" s="1">
        <v>0</v>
      </c>
      <c r="J150" s="3" t="s">
        <v>135</v>
      </c>
      <c r="K150" s="2" t="str">
        <f>J150*133.02</f>
        <v>0</v>
      </c>
      <c r="L150" s="5"/>
    </row>
    <row r="151" spans="1:12" customHeight="1" ht="105" outlineLevel="4">
      <c r="A151" s="1"/>
      <c r="B151" s="1">
        <v>955251</v>
      </c>
      <c r="C151" s="1" t="s">
        <v>544</v>
      </c>
      <c r="D151" s="1" t="s">
        <v>545</v>
      </c>
      <c r="E151" s="2" t="s">
        <v>546</v>
      </c>
      <c r="F151" s="2" t="s">
        <v>547</v>
      </c>
      <c r="G151" s="2" t="s">
        <v>182</v>
      </c>
      <c r="H151" s="2">
        <v>0</v>
      </c>
      <c r="I151" s="1">
        <v>0</v>
      </c>
      <c r="J151" s="3" t="s">
        <v>135</v>
      </c>
      <c r="K151" s="2" t="str">
        <f>J151*216.40</f>
        <v>0</v>
      </c>
      <c r="L151" s="5"/>
    </row>
    <row r="152" spans="1:12" customHeight="1" ht="105" outlineLevel="4">
      <c r="A152" s="1"/>
      <c r="B152" s="1">
        <v>955252</v>
      </c>
      <c r="C152" s="1" t="s">
        <v>548</v>
      </c>
      <c r="D152" s="1" t="s">
        <v>549</v>
      </c>
      <c r="E152" s="2" t="s">
        <v>550</v>
      </c>
      <c r="F152" s="2" t="s">
        <v>551</v>
      </c>
      <c r="G152" s="2" t="s">
        <v>156</v>
      </c>
      <c r="H152" s="2">
        <v>0</v>
      </c>
      <c r="I152" s="1">
        <v>0</v>
      </c>
      <c r="J152" s="3" t="s">
        <v>135</v>
      </c>
      <c r="K152" s="2" t="str">
        <f>J152*217.60</f>
        <v>0</v>
      </c>
      <c r="L152" s="5"/>
    </row>
    <row r="153" spans="1:12" customHeight="1" ht="105" outlineLevel="4">
      <c r="A153" s="1"/>
      <c r="B153" s="1">
        <v>955253</v>
      </c>
      <c r="C153" s="1" t="s">
        <v>552</v>
      </c>
      <c r="D153" s="1">
        <v>8251</v>
      </c>
      <c r="E153" s="2" t="s">
        <v>553</v>
      </c>
      <c r="F153" s="2" t="s">
        <v>554</v>
      </c>
      <c r="G153" s="2" t="s">
        <v>156</v>
      </c>
      <c r="H153" s="2">
        <v>0</v>
      </c>
      <c r="I153" s="1">
        <v>0</v>
      </c>
      <c r="J153" s="3" t="s">
        <v>135</v>
      </c>
      <c r="K153" s="2" t="str">
        <f>J153*298.35</f>
        <v>0</v>
      </c>
      <c r="L153" s="5"/>
    </row>
    <row r="154" spans="1:12" customHeight="1" ht="105" outlineLevel="4">
      <c r="A154" s="1"/>
      <c r="B154" s="1">
        <v>955254</v>
      </c>
      <c r="C154" s="1" t="s">
        <v>555</v>
      </c>
      <c r="D154" s="1" t="s">
        <v>556</v>
      </c>
      <c r="E154" s="2" t="s">
        <v>557</v>
      </c>
      <c r="F154" s="2" t="s">
        <v>558</v>
      </c>
      <c r="G154" s="2">
        <v>9</v>
      </c>
      <c r="H154" s="2">
        <v>0</v>
      </c>
      <c r="I154" s="1">
        <v>0</v>
      </c>
      <c r="J154" s="3" t="s">
        <v>135</v>
      </c>
      <c r="K154" s="2" t="str">
        <f>J154*368.46</f>
        <v>0</v>
      </c>
      <c r="L154" s="5"/>
    </row>
    <row r="155" spans="1:12" customHeight="1" ht="105" outlineLevel="4">
      <c r="A155" s="1"/>
      <c r="B155" s="1">
        <v>955255</v>
      </c>
      <c r="C155" s="1" t="s">
        <v>559</v>
      </c>
      <c r="D155" s="1" t="s">
        <v>560</v>
      </c>
      <c r="E155" s="2" t="s">
        <v>561</v>
      </c>
      <c r="F155" s="2" t="s">
        <v>558</v>
      </c>
      <c r="G155" s="2">
        <v>9</v>
      </c>
      <c r="H155" s="2">
        <v>0</v>
      </c>
      <c r="I155" s="1">
        <v>0</v>
      </c>
      <c r="J155" s="3" t="s">
        <v>135</v>
      </c>
      <c r="K155" s="2" t="str">
        <f>J155*368.46</f>
        <v>0</v>
      </c>
      <c r="L155" s="5"/>
    </row>
    <row r="156" spans="1:12" customHeight="1" ht="105" outlineLevel="4">
      <c r="A156" s="1"/>
      <c r="B156" s="1">
        <v>955256</v>
      </c>
      <c r="C156" s="1" t="s">
        <v>562</v>
      </c>
      <c r="D156" s="1" t="s">
        <v>563</v>
      </c>
      <c r="E156" s="2" t="s">
        <v>564</v>
      </c>
      <c r="F156" s="2" t="s">
        <v>565</v>
      </c>
      <c r="G156" s="2">
        <v>0</v>
      </c>
      <c r="H156" s="2">
        <v>0</v>
      </c>
      <c r="I156" s="1">
        <v>0</v>
      </c>
      <c r="J156" s="3" t="s">
        <v>135</v>
      </c>
      <c r="K156" s="2" t="str">
        <f>J156*595.70</f>
        <v>0</v>
      </c>
      <c r="L156" s="5"/>
    </row>
    <row r="157" spans="1:12" customHeight="1" ht="105" outlineLevel="4">
      <c r="A157" s="1"/>
      <c r="B157" s="1">
        <v>955257</v>
      </c>
      <c r="C157" s="1" t="s">
        <v>566</v>
      </c>
      <c r="D157" s="1" t="s">
        <v>567</v>
      </c>
      <c r="E157" s="2" t="s">
        <v>568</v>
      </c>
      <c r="F157" s="2" t="s">
        <v>569</v>
      </c>
      <c r="G157" s="2">
        <v>0</v>
      </c>
      <c r="H157" s="2">
        <v>0</v>
      </c>
      <c r="I157" s="1">
        <v>0</v>
      </c>
      <c r="J157" s="3" t="s">
        <v>135</v>
      </c>
      <c r="K157" s="2" t="str">
        <f>J157*603.41</f>
        <v>0</v>
      </c>
      <c r="L157" s="5"/>
    </row>
    <row r="158" spans="1:12" customHeight="1" ht="105" outlineLevel="4">
      <c r="A158" s="1"/>
      <c r="B158" s="1">
        <v>955258</v>
      </c>
      <c r="C158" s="1" t="s">
        <v>570</v>
      </c>
      <c r="D158" s="1" t="s">
        <v>571</v>
      </c>
      <c r="E158" s="2" t="s">
        <v>572</v>
      </c>
      <c r="F158" s="2" t="s">
        <v>573</v>
      </c>
      <c r="G158" s="2">
        <v>0</v>
      </c>
      <c r="H158" s="2">
        <v>0</v>
      </c>
      <c r="I158" s="1">
        <v>0</v>
      </c>
      <c r="J158" s="3" t="s">
        <v>135</v>
      </c>
      <c r="K158" s="2" t="str">
        <f>J158*630.40</f>
        <v>0</v>
      </c>
      <c r="L158" s="5"/>
    </row>
    <row r="159" spans="1:12" customHeight="1" ht="105" outlineLevel="4">
      <c r="A159" s="1"/>
      <c r="B159" s="1">
        <v>955259</v>
      </c>
      <c r="C159" s="1" t="s">
        <v>574</v>
      </c>
      <c r="D159" s="1">
        <v>8277</v>
      </c>
      <c r="E159" s="2" t="s">
        <v>575</v>
      </c>
      <c r="F159" s="2" t="s">
        <v>576</v>
      </c>
      <c r="G159" s="2">
        <v>0</v>
      </c>
      <c r="H159" s="2">
        <v>0</v>
      </c>
      <c r="I159" s="1">
        <v>0</v>
      </c>
      <c r="J159" s="3" t="s">
        <v>135</v>
      </c>
      <c r="K159" s="2" t="str">
        <f>J159*938.15</f>
        <v>0</v>
      </c>
      <c r="L159" s="5"/>
    </row>
    <row r="160" spans="1:12" customHeight="1" ht="105" outlineLevel="4">
      <c r="A160" s="1"/>
      <c r="B160" s="1">
        <v>955260</v>
      </c>
      <c r="C160" s="1" t="s">
        <v>577</v>
      </c>
      <c r="D160" s="1">
        <v>8290</v>
      </c>
      <c r="E160" s="2" t="s">
        <v>578</v>
      </c>
      <c r="F160" s="2" t="s">
        <v>579</v>
      </c>
      <c r="G160" s="2">
        <v>0</v>
      </c>
      <c r="H160" s="2">
        <v>0</v>
      </c>
      <c r="I160" s="1">
        <v>0</v>
      </c>
      <c r="J160" s="3" t="s">
        <v>135</v>
      </c>
      <c r="K160" s="2" t="str">
        <f>J160*997.82</f>
        <v>0</v>
      </c>
      <c r="L160" s="5"/>
    </row>
    <row r="161" spans="1:12" customHeight="1" ht="105" outlineLevel="4">
      <c r="A161" s="1"/>
      <c r="B161" s="1">
        <v>955261</v>
      </c>
      <c r="C161" s="1" t="s">
        <v>580</v>
      </c>
      <c r="D161" s="1" t="s">
        <v>581</v>
      </c>
      <c r="E161" s="2" t="s">
        <v>582</v>
      </c>
      <c r="F161" s="2" t="s">
        <v>583</v>
      </c>
      <c r="G161" s="2">
        <v>0</v>
      </c>
      <c r="H161" s="2">
        <v>0</v>
      </c>
      <c r="I161" s="1">
        <v>0</v>
      </c>
      <c r="J161" s="3" t="s">
        <v>135</v>
      </c>
      <c r="K161" s="2" t="str">
        <f>J161*1058.62</f>
        <v>0</v>
      </c>
      <c r="L161" s="5"/>
    </row>
    <row r="162" spans="1:12" customHeight="1" ht="105" outlineLevel="4">
      <c r="A162" s="1"/>
      <c r="B162" s="1">
        <v>955262</v>
      </c>
      <c r="C162" s="1" t="s">
        <v>584</v>
      </c>
      <c r="D162" s="1" t="s">
        <v>585</v>
      </c>
      <c r="E162" s="2" t="s">
        <v>586</v>
      </c>
      <c r="F162" s="2" t="s">
        <v>587</v>
      </c>
      <c r="G162" s="2">
        <v>0</v>
      </c>
      <c r="H162" s="2">
        <v>0</v>
      </c>
      <c r="I162" s="1">
        <v>0</v>
      </c>
      <c r="J162" s="3" t="s">
        <v>135</v>
      </c>
      <c r="K162" s="2" t="str">
        <f>J162*1609.98</f>
        <v>0</v>
      </c>
      <c r="L162" s="5"/>
    </row>
    <row r="163" spans="1:12" customHeight="1" ht="105" outlineLevel="4">
      <c r="A163" s="1"/>
      <c r="B163" s="1">
        <v>955263</v>
      </c>
      <c r="C163" s="1" t="s">
        <v>588</v>
      </c>
      <c r="D163" s="1" t="s">
        <v>589</v>
      </c>
      <c r="E163" s="2" t="s">
        <v>590</v>
      </c>
      <c r="F163" s="2" t="s">
        <v>591</v>
      </c>
      <c r="G163" s="2" t="s">
        <v>23</v>
      </c>
      <c r="H163" s="2">
        <v>0</v>
      </c>
      <c r="I163" s="1">
        <v>0</v>
      </c>
      <c r="J163" s="3" t="s">
        <v>135</v>
      </c>
      <c r="K163" s="2" t="str">
        <f>J163*32.53</f>
        <v>0</v>
      </c>
      <c r="L163" s="5"/>
    </row>
    <row r="164" spans="1:12" customHeight="1" ht="105" outlineLevel="4">
      <c r="A164" s="1"/>
      <c r="B164" s="1">
        <v>955264</v>
      </c>
      <c r="C164" s="1" t="s">
        <v>592</v>
      </c>
      <c r="D164" s="1" t="s">
        <v>593</v>
      </c>
      <c r="E164" s="2" t="s">
        <v>594</v>
      </c>
      <c r="F164" s="2" t="s">
        <v>595</v>
      </c>
      <c r="G164" s="2" t="s">
        <v>125</v>
      </c>
      <c r="H164" s="2">
        <v>0</v>
      </c>
      <c r="I164" s="1">
        <v>0</v>
      </c>
      <c r="J164" s="3" t="s">
        <v>135</v>
      </c>
      <c r="K164" s="2" t="str">
        <f>J164*37.35</f>
        <v>0</v>
      </c>
      <c r="L164" s="5"/>
    </row>
    <row r="165" spans="1:12" customHeight="1" ht="105" outlineLevel="4">
      <c r="A165" s="1"/>
      <c r="B165" s="1">
        <v>955265</v>
      </c>
      <c r="C165" s="1" t="s">
        <v>596</v>
      </c>
      <c r="D165" s="1" t="s">
        <v>597</v>
      </c>
      <c r="E165" s="2" t="s">
        <v>598</v>
      </c>
      <c r="F165" s="2" t="s">
        <v>599</v>
      </c>
      <c r="G165" s="2" t="s">
        <v>23</v>
      </c>
      <c r="H165" s="2">
        <v>0</v>
      </c>
      <c r="I165" s="1">
        <v>0</v>
      </c>
      <c r="J165" s="3" t="s">
        <v>135</v>
      </c>
      <c r="K165" s="2" t="str">
        <f>J165*50.61</f>
        <v>0</v>
      </c>
      <c r="L165" s="5"/>
    </row>
    <row r="166" spans="1:12" customHeight="1" ht="105" outlineLevel="4">
      <c r="A166" s="1"/>
      <c r="B166" s="1">
        <v>955266</v>
      </c>
      <c r="C166" s="1" t="s">
        <v>600</v>
      </c>
      <c r="D166" s="1" t="s">
        <v>601</v>
      </c>
      <c r="E166" s="2" t="s">
        <v>602</v>
      </c>
      <c r="F166" s="2" t="s">
        <v>603</v>
      </c>
      <c r="G166" s="2" t="s">
        <v>23</v>
      </c>
      <c r="H166" s="2">
        <v>0</v>
      </c>
      <c r="I166" s="1">
        <v>0</v>
      </c>
      <c r="J166" s="3" t="s">
        <v>135</v>
      </c>
      <c r="K166" s="2" t="str">
        <f>J166*49.40</f>
        <v>0</v>
      </c>
      <c r="L166" s="5"/>
    </row>
    <row r="167" spans="1:12" customHeight="1" ht="105" outlineLevel="4">
      <c r="A167" s="1"/>
      <c r="B167" s="1">
        <v>955267</v>
      </c>
      <c r="C167" s="1" t="s">
        <v>604</v>
      </c>
      <c r="D167" s="1" t="s">
        <v>605</v>
      </c>
      <c r="E167" s="2" t="s">
        <v>606</v>
      </c>
      <c r="F167" s="2" t="s">
        <v>607</v>
      </c>
      <c r="G167" s="2" t="s">
        <v>23</v>
      </c>
      <c r="H167" s="2">
        <v>0</v>
      </c>
      <c r="I167" s="1">
        <v>0</v>
      </c>
      <c r="J167" s="3" t="s">
        <v>135</v>
      </c>
      <c r="K167" s="2" t="str">
        <f>J167*53.02</f>
        <v>0</v>
      </c>
      <c r="L167" s="5"/>
    </row>
    <row r="168" spans="1:12" customHeight="1" ht="105" outlineLevel="4">
      <c r="A168" s="1"/>
      <c r="B168" s="1">
        <v>955268</v>
      </c>
      <c r="C168" s="1" t="s">
        <v>608</v>
      </c>
      <c r="D168" s="1" t="s">
        <v>609</v>
      </c>
      <c r="E168" s="2" t="s">
        <v>610</v>
      </c>
      <c r="F168" s="2" t="s">
        <v>611</v>
      </c>
      <c r="G168" s="2" t="s">
        <v>125</v>
      </c>
      <c r="H168" s="2">
        <v>0</v>
      </c>
      <c r="I168" s="1">
        <v>0</v>
      </c>
      <c r="J168" s="3" t="s">
        <v>135</v>
      </c>
      <c r="K168" s="2" t="str">
        <f>J168*76.63</f>
        <v>0</v>
      </c>
      <c r="L168" s="5"/>
    </row>
    <row r="169" spans="1:12" customHeight="1" ht="105" outlineLevel="4">
      <c r="A169" s="1"/>
      <c r="B169" s="1">
        <v>955269</v>
      </c>
      <c r="C169" s="1" t="s">
        <v>612</v>
      </c>
      <c r="D169" s="1" t="s">
        <v>613</v>
      </c>
      <c r="E169" s="2" t="s">
        <v>614</v>
      </c>
      <c r="F169" s="2" t="s">
        <v>615</v>
      </c>
      <c r="G169" s="2" t="s">
        <v>125</v>
      </c>
      <c r="H169" s="2">
        <v>0</v>
      </c>
      <c r="I169" s="1">
        <v>0</v>
      </c>
      <c r="J169" s="3" t="s">
        <v>135</v>
      </c>
      <c r="K169" s="2" t="str">
        <f>J169*78.56</f>
        <v>0</v>
      </c>
      <c r="L169" s="5"/>
    </row>
    <row r="170" spans="1:12" customHeight="1" ht="105" outlineLevel="4">
      <c r="A170" s="1"/>
      <c r="B170" s="1">
        <v>955270</v>
      </c>
      <c r="C170" s="1" t="s">
        <v>616</v>
      </c>
      <c r="D170" s="1">
        <v>8134</v>
      </c>
      <c r="E170" s="2" t="s">
        <v>617</v>
      </c>
      <c r="F170" s="2" t="s">
        <v>618</v>
      </c>
      <c r="G170" s="2" t="s">
        <v>125</v>
      </c>
      <c r="H170" s="2">
        <v>0</v>
      </c>
      <c r="I170" s="1">
        <v>0</v>
      </c>
      <c r="J170" s="3" t="s">
        <v>135</v>
      </c>
      <c r="K170" s="2" t="str">
        <f>J170*79.56</f>
        <v>0</v>
      </c>
      <c r="L170" s="5"/>
    </row>
    <row r="171" spans="1:12" customHeight="1" ht="105" outlineLevel="4">
      <c r="A171" s="1"/>
      <c r="B171" s="1">
        <v>955271</v>
      </c>
      <c r="C171" s="1" t="s">
        <v>619</v>
      </c>
      <c r="D171" s="1" t="s">
        <v>620</v>
      </c>
      <c r="E171" s="2" t="s">
        <v>621</v>
      </c>
      <c r="F171" s="2" t="s">
        <v>622</v>
      </c>
      <c r="G171" s="2" t="s">
        <v>182</v>
      </c>
      <c r="H171" s="2">
        <v>0</v>
      </c>
      <c r="I171" s="1">
        <v>0</v>
      </c>
      <c r="J171" s="3" t="s">
        <v>135</v>
      </c>
      <c r="K171" s="2" t="str">
        <f>J171*124.59</f>
        <v>0</v>
      </c>
      <c r="L171" s="5"/>
    </row>
    <row r="172" spans="1:12" customHeight="1" ht="105" outlineLevel="4">
      <c r="A172" s="1"/>
      <c r="B172" s="1">
        <v>955272</v>
      </c>
      <c r="C172" s="1" t="s">
        <v>623</v>
      </c>
      <c r="D172" s="1" t="s">
        <v>624</v>
      </c>
      <c r="E172" s="2" t="s">
        <v>625</v>
      </c>
      <c r="F172" s="2" t="s">
        <v>622</v>
      </c>
      <c r="G172" s="2" t="s">
        <v>182</v>
      </c>
      <c r="H172" s="2">
        <v>0</v>
      </c>
      <c r="I172" s="1">
        <v>0</v>
      </c>
      <c r="J172" s="3" t="s">
        <v>135</v>
      </c>
      <c r="K172" s="2" t="str">
        <f>J172*124.59</f>
        <v>0</v>
      </c>
      <c r="L172" s="5"/>
    </row>
    <row r="173" spans="1:12" customHeight="1" ht="105" outlineLevel="4">
      <c r="A173" s="1"/>
      <c r="B173" s="1">
        <v>955273</v>
      </c>
      <c r="C173" s="1" t="s">
        <v>626</v>
      </c>
      <c r="D173" s="1" t="s">
        <v>627</v>
      </c>
      <c r="E173" s="2" t="s">
        <v>628</v>
      </c>
      <c r="F173" s="2" t="s">
        <v>629</v>
      </c>
      <c r="G173" s="2" t="s">
        <v>156</v>
      </c>
      <c r="H173" s="2">
        <v>0</v>
      </c>
      <c r="I173" s="1">
        <v>0</v>
      </c>
      <c r="J173" s="3" t="s">
        <v>135</v>
      </c>
      <c r="K173" s="2" t="str">
        <f>J173*195.19</f>
        <v>0</v>
      </c>
      <c r="L173" s="5"/>
    </row>
    <row r="174" spans="1:12" customHeight="1" ht="105" outlineLevel="4">
      <c r="A174" s="1"/>
      <c r="B174" s="1">
        <v>955274</v>
      </c>
      <c r="C174" s="1" t="s">
        <v>630</v>
      </c>
      <c r="D174" s="1" t="s">
        <v>631</v>
      </c>
      <c r="E174" s="2" t="s">
        <v>632</v>
      </c>
      <c r="F174" s="2" t="s">
        <v>633</v>
      </c>
      <c r="G174" s="2">
        <v>10</v>
      </c>
      <c r="H174" s="2">
        <v>0</v>
      </c>
      <c r="I174" s="1">
        <v>0</v>
      </c>
      <c r="J174" s="3" t="s">
        <v>135</v>
      </c>
      <c r="K174" s="2" t="str">
        <f>J174*308.69</f>
        <v>0</v>
      </c>
      <c r="L174" s="5"/>
    </row>
    <row r="175" spans="1:12" customHeight="1" ht="105" outlineLevel="4">
      <c r="A175" s="1"/>
      <c r="B175" s="1">
        <v>955275</v>
      </c>
      <c r="C175" s="1" t="s">
        <v>634</v>
      </c>
      <c r="D175" s="1" t="s">
        <v>635</v>
      </c>
      <c r="E175" s="2" t="s">
        <v>636</v>
      </c>
      <c r="F175" s="2" t="s">
        <v>637</v>
      </c>
      <c r="G175" s="2">
        <v>10</v>
      </c>
      <c r="H175" s="2">
        <v>0</v>
      </c>
      <c r="I175" s="1">
        <v>0</v>
      </c>
      <c r="J175" s="3" t="s">
        <v>135</v>
      </c>
      <c r="K175" s="2" t="str">
        <f>J175*302.19</f>
        <v>0</v>
      </c>
      <c r="L175" s="5"/>
    </row>
    <row r="176" spans="1:12" customHeight="1" ht="105" outlineLevel="4">
      <c r="A176" s="1"/>
      <c r="B176" s="1">
        <v>955276</v>
      </c>
      <c r="C176" s="1" t="s">
        <v>638</v>
      </c>
      <c r="D176" s="1" t="s">
        <v>639</v>
      </c>
      <c r="E176" s="2" t="s">
        <v>640</v>
      </c>
      <c r="F176" s="2" t="s">
        <v>641</v>
      </c>
      <c r="G176" s="2">
        <v>0</v>
      </c>
      <c r="H176" s="2">
        <v>0</v>
      </c>
      <c r="I176" s="1">
        <v>0</v>
      </c>
      <c r="J176" s="3" t="s">
        <v>135</v>
      </c>
      <c r="K176" s="2" t="str">
        <f>J176*528.47</f>
        <v>0</v>
      </c>
      <c r="L176" s="5"/>
    </row>
    <row r="177" spans="1:12" customHeight="1" ht="105" outlineLevel="4">
      <c r="A177" s="1"/>
      <c r="B177" s="1">
        <v>955277</v>
      </c>
      <c r="C177" s="1" t="s">
        <v>642</v>
      </c>
      <c r="D177" s="1" t="s">
        <v>643</v>
      </c>
      <c r="E177" s="2" t="s">
        <v>644</v>
      </c>
      <c r="F177" s="2" t="s">
        <v>645</v>
      </c>
      <c r="G177" s="2">
        <v>0</v>
      </c>
      <c r="H177" s="2">
        <v>0</v>
      </c>
      <c r="I177" s="1">
        <v>0</v>
      </c>
      <c r="J177" s="3" t="s">
        <v>135</v>
      </c>
      <c r="K177" s="2" t="str">
        <f>J177*553.53</f>
        <v>0</v>
      </c>
      <c r="L177" s="5"/>
    </row>
    <row r="178" spans="1:12" customHeight="1" ht="105" outlineLevel="4">
      <c r="A178" s="1"/>
      <c r="B178" s="1">
        <v>955278</v>
      </c>
      <c r="C178" s="1" t="s">
        <v>646</v>
      </c>
      <c r="D178" s="1" t="s">
        <v>647</v>
      </c>
      <c r="E178" s="2" t="s">
        <v>648</v>
      </c>
      <c r="F178" s="2" t="s">
        <v>649</v>
      </c>
      <c r="G178" s="2">
        <v>0</v>
      </c>
      <c r="H178" s="2">
        <v>0</v>
      </c>
      <c r="I178" s="1">
        <v>0</v>
      </c>
      <c r="J178" s="3" t="s">
        <v>135</v>
      </c>
      <c r="K178" s="2" t="str">
        <f>J178*557.87</f>
        <v>0</v>
      </c>
      <c r="L178" s="5"/>
    </row>
    <row r="179" spans="1:12" customHeight="1" ht="105" outlineLevel="4">
      <c r="A179" s="1"/>
      <c r="B179" s="1">
        <v>955279</v>
      </c>
      <c r="C179" s="1" t="s">
        <v>650</v>
      </c>
      <c r="D179" s="1">
        <v>8177</v>
      </c>
      <c r="E179" s="2" t="s">
        <v>651</v>
      </c>
      <c r="F179" s="2" t="s">
        <v>576</v>
      </c>
      <c r="G179" s="2">
        <v>0</v>
      </c>
      <c r="H179" s="2">
        <v>0</v>
      </c>
      <c r="I179" s="1">
        <v>0</v>
      </c>
      <c r="J179" s="3" t="s">
        <v>135</v>
      </c>
      <c r="K179" s="2" t="str">
        <f>J179*938.15</f>
        <v>0</v>
      </c>
      <c r="L179" s="5"/>
    </row>
    <row r="180" spans="1:12" customHeight="1" ht="105" outlineLevel="4">
      <c r="A180" s="1"/>
      <c r="B180" s="1">
        <v>955280</v>
      </c>
      <c r="C180" s="1" t="s">
        <v>652</v>
      </c>
      <c r="D180" s="1">
        <v>8190</v>
      </c>
      <c r="E180" s="2" t="s">
        <v>653</v>
      </c>
      <c r="F180" s="2" t="s">
        <v>576</v>
      </c>
      <c r="G180" s="2">
        <v>0</v>
      </c>
      <c r="H180" s="2">
        <v>0</v>
      </c>
      <c r="I180" s="1">
        <v>0</v>
      </c>
      <c r="J180" s="3" t="s">
        <v>135</v>
      </c>
      <c r="K180" s="2" t="str">
        <f>J180*938.15</f>
        <v>0</v>
      </c>
      <c r="L180" s="5"/>
    </row>
    <row r="181" spans="1:12" customHeight="1" ht="105" outlineLevel="4">
      <c r="A181" s="1"/>
      <c r="B181" s="1">
        <v>955281</v>
      </c>
      <c r="C181" s="1" t="s">
        <v>654</v>
      </c>
      <c r="D181" s="1" t="s">
        <v>655</v>
      </c>
      <c r="E181" s="2" t="s">
        <v>656</v>
      </c>
      <c r="F181" s="2" t="s">
        <v>657</v>
      </c>
      <c r="G181" s="2">
        <v>0</v>
      </c>
      <c r="H181" s="2">
        <v>0</v>
      </c>
      <c r="I181" s="1">
        <v>0</v>
      </c>
      <c r="J181" s="3" t="s">
        <v>135</v>
      </c>
      <c r="K181" s="2" t="str">
        <f>J181*995.24</f>
        <v>0</v>
      </c>
      <c r="L181" s="5"/>
    </row>
    <row r="182" spans="1:12" customHeight="1" ht="105" outlineLevel="4">
      <c r="A182" s="1"/>
      <c r="B182" s="1">
        <v>955282</v>
      </c>
      <c r="C182" s="1" t="s">
        <v>658</v>
      </c>
      <c r="D182" s="1">
        <v>8193</v>
      </c>
      <c r="E182" s="2" t="s">
        <v>659</v>
      </c>
      <c r="F182" s="2" t="s">
        <v>660</v>
      </c>
      <c r="G182" s="2">
        <v>0</v>
      </c>
      <c r="H182" s="2">
        <v>0</v>
      </c>
      <c r="I182" s="1">
        <v>0</v>
      </c>
      <c r="J182" s="3" t="s">
        <v>135</v>
      </c>
      <c r="K182" s="2" t="str">
        <f>J182*1491.75</f>
        <v>0</v>
      </c>
      <c r="L182" s="5"/>
    </row>
    <row r="183" spans="1:12" customHeight="1" ht="105" outlineLevel="4">
      <c r="A183" s="1"/>
      <c r="B183" s="1">
        <v>955283</v>
      </c>
      <c r="C183" s="1" t="s">
        <v>661</v>
      </c>
      <c r="D183" s="1" t="s">
        <v>662</v>
      </c>
      <c r="E183" s="2" t="s">
        <v>663</v>
      </c>
      <c r="F183" s="2" t="s">
        <v>664</v>
      </c>
      <c r="G183" s="2">
        <v>0</v>
      </c>
      <c r="H183" s="2">
        <v>0</v>
      </c>
      <c r="I183" s="1">
        <v>0</v>
      </c>
      <c r="J183" s="3" t="s">
        <v>135</v>
      </c>
      <c r="K183" s="2" t="str">
        <f>J183*72.29</f>
        <v>0</v>
      </c>
      <c r="L183" s="5"/>
    </row>
    <row r="184" spans="1:12" customHeight="1" ht="105" outlineLevel="4">
      <c r="A184" s="1"/>
      <c r="B184" s="1">
        <v>955284</v>
      </c>
      <c r="C184" s="1" t="s">
        <v>665</v>
      </c>
      <c r="D184" s="1" t="s">
        <v>666</v>
      </c>
      <c r="E184" s="2" t="s">
        <v>667</v>
      </c>
      <c r="F184" s="2" t="s">
        <v>668</v>
      </c>
      <c r="G184" s="2" t="s">
        <v>125</v>
      </c>
      <c r="H184" s="2">
        <v>0</v>
      </c>
      <c r="I184" s="1">
        <v>0</v>
      </c>
      <c r="J184" s="3" t="s">
        <v>135</v>
      </c>
      <c r="K184" s="2" t="str">
        <f>J184*105.55</f>
        <v>0</v>
      </c>
      <c r="L184" s="5"/>
    </row>
    <row r="185" spans="1:12" customHeight="1" ht="105" outlineLevel="4">
      <c r="A185" s="1"/>
      <c r="B185" s="1">
        <v>955285</v>
      </c>
      <c r="C185" s="1" t="s">
        <v>669</v>
      </c>
      <c r="D185" s="1" t="s">
        <v>670</v>
      </c>
      <c r="E185" s="2" t="s">
        <v>671</v>
      </c>
      <c r="F185" s="2" t="s">
        <v>672</v>
      </c>
      <c r="G185" s="2" t="s">
        <v>23</v>
      </c>
      <c r="H185" s="2">
        <v>0</v>
      </c>
      <c r="I185" s="1">
        <v>0</v>
      </c>
      <c r="J185" s="3" t="s">
        <v>135</v>
      </c>
      <c r="K185" s="2" t="str">
        <f>J185*184.11</f>
        <v>0</v>
      </c>
      <c r="L185" s="5"/>
    </row>
    <row r="186" spans="1:12" customHeight="1" ht="105" outlineLevel="4">
      <c r="A186" s="1"/>
      <c r="B186" s="1">
        <v>955286</v>
      </c>
      <c r="C186" s="1" t="s">
        <v>673</v>
      </c>
      <c r="D186" s="1" t="s">
        <v>674</v>
      </c>
      <c r="E186" s="2" t="s">
        <v>675</v>
      </c>
      <c r="F186" s="2" t="s">
        <v>190</v>
      </c>
      <c r="G186" s="2">
        <v>0</v>
      </c>
      <c r="H186" s="2">
        <v>0</v>
      </c>
      <c r="I186" s="1">
        <v>0</v>
      </c>
      <c r="J186" s="3" t="s">
        <v>135</v>
      </c>
      <c r="K186" s="2" t="str">
        <f>J186*266.04</f>
        <v>0</v>
      </c>
      <c r="L186" s="5"/>
    </row>
    <row r="187" spans="1:12" customHeight="1" ht="105" outlineLevel="4">
      <c r="A187" s="1"/>
      <c r="B187" s="1">
        <v>955287</v>
      </c>
      <c r="C187" s="1" t="s">
        <v>676</v>
      </c>
      <c r="D187" s="1" t="s">
        <v>677</v>
      </c>
      <c r="E187" s="2" t="s">
        <v>678</v>
      </c>
      <c r="F187" s="2" t="s">
        <v>679</v>
      </c>
      <c r="G187" s="2" t="s">
        <v>156</v>
      </c>
      <c r="H187" s="2">
        <v>0</v>
      </c>
      <c r="I187" s="1">
        <v>0</v>
      </c>
      <c r="J187" s="3" t="s">
        <v>135</v>
      </c>
      <c r="K187" s="2" t="str">
        <f>J187*436.41</f>
        <v>0</v>
      </c>
      <c r="L187" s="5"/>
    </row>
    <row r="188" spans="1:12" customHeight="1" ht="105" outlineLevel="4">
      <c r="A188" s="1"/>
      <c r="B188" s="1">
        <v>955288</v>
      </c>
      <c r="C188" s="1" t="s">
        <v>680</v>
      </c>
      <c r="D188" s="1" t="s">
        <v>681</v>
      </c>
      <c r="E188" s="2" t="s">
        <v>682</v>
      </c>
      <c r="F188" s="2" t="s">
        <v>683</v>
      </c>
      <c r="G188" s="2">
        <v>6</v>
      </c>
      <c r="H188" s="2">
        <v>0</v>
      </c>
      <c r="I188" s="1">
        <v>0</v>
      </c>
      <c r="J188" s="3" t="s">
        <v>135</v>
      </c>
      <c r="K188" s="2" t="str">
        <f>J188*704.62</f>
        <v>0</v>
      </c>
      <c r="L188" s="5"/>
    </row>
    <row r="189" spans="1:12" customHeight="1" ht="105" outlineLevel="4">
      <c r="A189" s="1"/>
      <c r="B189" s="1">
        <v>955289</v>
      </c>
      <c r="C189" s="1" t="s">
        <v>684</v>
      </c>
      <c r="D189" s="1" t="s">
        <v>685</v>
      </c>
      <c r="E189" s="2" t="s">
        <v>686</v>
      </c>
      <c r="F189" s="2" t="s">
        <v>687</v>
      </c>
      <c r="G189" s="2">
        <v>0</v>
      </c>
      <c r="H189" s="2">
        <v>0</v>
      </c>
      <c r="I189" s="1">
        <v>0</v>
      </c>
      <c r="J189" s="3" t="s">
        <v>135</v>
      </c>
      <c r="K189" s="2" t="str">
        <f>J189*1305.62</f>
        <v>0</v>
      </c>
      <c r="L189" s="5"/>
    </row>
    <row r="190" spans="1:12" customHeight="1" ht="105" outlineLevel="4">
      <c r="A190" s="1"/>
      <c r="B190" s="1">
        <v>955290</v>
      </c>
      <c r="C190" s="1" t="s">
        <v>688</v>
      </c>
      <c r="D190" s="1" t="s">
        <v>689</v>
      </c>
      <c r="E190" s="2" t="s">
        <v>690</v>
      </c>
      <c r="F190" s="2" t="s">
        <v>691</v>
      </c>
      <c r="G190" s="2">
        <v>0</v>
      </c>
      <c r="H190" s="2">
        <v>0</v>
      </c>
      <c r="I190" s="1">
        <v>0</v>
      </c>
      <c r="J190" s="3" t="s">
        <v>135</v>
      </c>
      <c r="K190" s="2" t="str">
        <f>J190*2028.32</f>
        <v>0</v>
      </c>
      <c r="L190" s="5"/>
    </row>
    <row r="191" spans="1:12" customHeight="1" ht="105" outlineLevel="4">
      <c r="A191" s="1"/>
      <c r="B191" s="1">
        <v>955291</v>
      </c>
      <c r="C191" s="1" t="s">
        <v>692</v>
      </c>
      <c r="D191" s="1" t="s">
        <v>693</v>
      </c>
      <c r="E191" s="2" t="s">
        <v>694</v>
      </c>
      <c r="F191" s="2" t="s">
        <v>695</v>
      </c>
      <c r="G191" s="2">
        <v>0</v>
      </c>
      <c r="H191" s="2">
        <v>0</v>
      </c>
      <c r="I191" s="1">
        <v>0</v>
      </c>
      <c r="J191" s="3" t="s">
        <v>135</v>
      </c>
      <c r="K191" s="2" t="str">
        <f>J191*3422.62</f>
        <v>0</v>
      </c>
      <c r="L191" s="5"/>
    </row>
    <row r="192" spans="1:12" customHeight="1" ht="105" outlineLevel="4">
      <c r="A192" s="1"/>
      <c r="B192" s="1">
        <v>955292</v>
      </c>
      <c r="C192" s="1" t="s">
        <v>696</v>
      </c>
      <c r="D192" s="1" t="s">
        <v>697</v>
      </c>
      <c r="E192" s="2" t="s">
        <v>698</v>
      </c>
      <c r="F192" s="2" t="s">
        <v>699</v>
      </c>
      <c r="G192" s="2" t="s">
        <v>182</v>
      </c>
      <c r="H192" s="2">
        <v>0</v>
      </c>
      <c r="I192" s="1">
        <v>0</v>
      </c>
      <c r="J192" s="3" t="s">
        <v>135</v>
      </c>
      <c r="K192" s="2" t="str">
        <f>J192*108.44</f>
        <v>0</v>
      </c>
      <c r="L192" s="5"/>
    </row>
    <row r="193" spans="1:12" customHeight="1" ht="105" outlineLevel="4">
      <c r="A193" s="1"/>
      <c r="B193" s="1">
        <v>955293</v>
      </c>
      <c r="C193" s="1" t="s">
        <v>700</v>
      </c>
      <c r="D193" s="1">
        <v>9026</v>
      </c>
      <c r="E193" s="2" t="s">
        <v>701</v>
      </c>
      <c r="F193" s="2" t="s">
        <v>494</v>
      </c>
      <c r="G193" s="2" t="s">
        <v>182</v>
      </c>
      <c r="H193" s="2">
        <v>0</v>
      </c>
      <c r="I193" s="1">
        <v>0</v>
      </c>
      <c r="J193" s="3" t="s">
        <v>135</v>
      </c>
      <c r="K193" s="2" t="str">
        <f>J193*152.49</f>
        <v>0</v>
      </c>
      <c r="L193" s="5"/>
    </row>
    <row r="194" spans="1:12" customHeight="1" ht="105" outlineLevel="4">
      <c r="A194" s="1"/>
      <c r="B194" s="1">
        <v>955294</v>
      </c>
      <c r="C194" s="1" t="s">
        <v>702</v>
      </c>
      <c r="D194" s="1" t="s">
        <v>703</v>
      </c>
      <c r="E194" s="2" t="s">
        <v>704</v>
      </c>
      <c r="F194" s="2" t="s">
        <v>705</v>
      </c>
      <c r="G194" s="2" t="s">
        <v>125</v>
      </c>
      <c r="H194" s="2">
        <v>0</v>
      </c>
      <c r="I194" s="1">
        <v>0</v>
      </c>
      <c r="J194" s="3" t="s">
        <v>135</v>
      </c>
      <c r="K194" s="2" t="str">
        <f>J194*147.96</f>
        <v>0</v>
      </c>
      <c r="L194" s="5"/>
    </row>
    <row r="195" spans="1:12" customHeight="1" ht="105" outlineLevel="4">
      <c r="A195" s="1"/>
      <c r="B195" s="1">
        <v>955295</v>
      </c>
      <c r="C195" s="1" t="s">
        <v>706</v>
      </c>
      <c r="D195" s="1" t="s">
        <v>707</v>
      </c>
      <c r="E195" s="2" t="s">
        <v>708</v>
      </c>
      <c r="F195" s="2" t="s">
        <v>709</v>
      </c>
      <c r="G195" s="2" t="s">
        <v>156</v>
      </c>
      <c r="H195" s="2">
        <v>0</v>
      </c>
      <c r="I195" s="1">
        <v>0</v>
      </c>
      <c r="J195" s="3" t="s">
        <v>135</v>
      </c>
      <c r="K195" s="2" t="str">
        <f>J195*156.40</f>
        <v>0</v>
      </c>
      <c r="L195" s="5"/>
    </row>
    <row r="196" spans="1:12" customHeight="1" ht="105" outlineLevel="4">
      <c r="A196" s="1"/>
      <c r="B196" s="1">
        <v>955296</v>
      </c>
      <c r="C196" s="1" t="s">
        <v>710</v>
      </c>
      <c r="D196" s="1" t="s">
        <v>711</v>
      </c>
      <c r="E196" s="2" t="s">
        <v>712</v>
      </c>
      <c r="F196" s="2" t="s">
        <v>713</v>
      </c>
      <c r="G196" s="2" t="s">
        <v>156</v>
      </c>
      <c r="H196" s="2">
        <v>0</v>
      </c>
      <c r="I196" s="1">
        <v>0</v>
      </c>
      <c r="J196" s="3" t="s">
        <v>135</v>
      </c>
      <c r="K196" s="2" t="str">
        <f>J196*239.29</f>
        <v>0</v>
      </c>
      <c r="L196" s="5"/>
    </row>
    <row r="197" spans="1:12" customHeight="1" ht="105" outlineLevel="4">
      <c r="A197" s="1"/>
      <c r="B197" s="1">
        <v>955297</v>
      </c>
      <c r="C197" s="1" t="s">
        <v>714</v>
      </c>
      <c r="D197" s="1">
        <v>9041</v>
      </c>
      <c r="E197" s="2" t="s">
        <v>715</v>
      </c>
      <c r="F197" s="2" t="s">
        <v>716</v>
      </c>
      <c r="G197" s="2" t="s">
        <v>156</v>
      </c>
      <c r="H197" s="2">
        <v>0</v>
      </c>
      <c r="I197" s="1">
        <v>0</v>
      </c>
      <c r="J197" s="3" t="s">
        <v>135</v>
      </c>
      <c r="K197" s="2" t="str">
        <f>J197*240.34</f>
        <v>0</v>
      </c>
      <c r="L197" s="5"/>
    </row>
    <row r="198" spans="1:12" customHeight="1" ht="105" outlineLevel="4">
      <c r="A198" s="1"/>
      <c r="B198" s="1">
        <v>955298</v>
      </c>
      <c r="C198" s="1" t="s">
        <v>717</v>
      </c>
      <c r="D198" s="1" t="s">
        <v>718</v>
      </c>
      <c r="E198" s="2" t="s">
        <v>719</v>
      </c>
      <c r="F198" s="2" t="s">
        <v>720</v>
      </c>
      <c r="G198" s="2" t="s">
        <v>182</v>
      </c>
      <c r="H198" s="2">
        <v>0</v>
      </c>
      <c r="I198" s="1">
        <v>0</v>
      </c>
      <c r="J198" s="3" t="s">
        <v>135</v>
      </c>
      <c r="K198" s="2" t="str">
        <f>J198*375.93</f>
        <v>0</v>
      </c>
      <c r="L198" s="5"/>
    </row>
    <row r="199" spans="1:12" customHeight="1" ht="105" outlineLevel="4">
      <c r="A199" s="1"/>
      <c r="B199" s="1">
        <v>955299</v>
      </c>
      <c r="C199" s="1" t="s">
        <v>721</v>
      </c>
      <c r="D199" s="1" t="s">
        <v>722</v>
      </c>
      <c r="E199" s="2" t="s">
        <v>723</v>
      </c>
      <c r="F199" s="2" t="s">
        <v>724</v>
      </c>
      <c r="G199" s="2" t="s">
        <v>156</v>
      </c>
      <c r="H199" s="2">
        <v>0</v>
      </c>
      <c r="I199" s="1">
        <v>0</v>
      </c>
      <c r="J199" s="3" t="s">
        <v>135</v>
      </c>
      <c r="K199" s="2" t="str">
        <f>J199*402.68</f>
        <v>0</v>
      </c>
      <c r="L199" s="5"/>
    </row>
    <row r="200" spans="1:12" customHeight="1" ht="105" outlineLevel="4">
      <c r="A200" s="1"/>
      <c r="B200" s="1">
        <v>955300</v>
      </c>
      <c r="C200" s="1" t="s">
        <v>725</v>
      </c>
      <c r="D200" s="1" t="s">
        <v>726</v>
      </c>
      <c r="E200" s="2" t="s">
        <v>727</v>
      </c>
      <c r="F200" s="2" t="s">
        <v>728</v>
      </c>
      <c r="G200" s="2" t="s">
        <v>156</v>
      </c>
      <c r="H200" s="2">
        <v>0</v>
      </c>
      <c r="I200" s="1">
        <v>0</v>
      </c>
      <c r="J200" s="3" t="s">
        <v>135</v>
      </c>
      <c r="K200" s="2" t="str">
        <f>J200*423.16</f>
        <v>0</v>
      </c>
      <c r="L200" s="5"/>
    </row>
    <row r="201" spans="1:12" customHeight="1" ht="105" outlineLevel="4">
      <c r="A201" s="1"/>
      <c r="B201" s="1">
        <v>955301</v>
      </c>
      <c r="C201" s="1" t="s">
        <v>729</v>
      </c>
      <c r="D201" s="1">
        <v>9062</v>
      </c>
      <c r="E201" s="2" t="s">
        <v>730</v>
      </c>
      <c r="F201" s="2" t="s">
        <v>731</v>
      </c>
      <c r="G201" s="2">
        <v>9</v>
      </c>
      <c r="H201" s="2">
        <v>0</v>
      </c>
      <c r="I201" s="1">
        <v>0</v>
      </c>
      <c r="J201" s="3" t="s">
        <v>135</v>
      </c>
      <c r="K201" s="2" t="str">
        <f>J201*546.98</f>
        <v>0</v>
      </c>
      <c r="L201" s="5"/>
    </row>
    <row r="202" spans="1:12" customHeight="1" ht="105" outlineLevel="4">
      <c r="A202" s="1"/>
      <c r="B202" s="1">
        <v>955302</v>
      </c>
      <c r="C202" s="1" t="s">
        <v>732</v>
      </c>
      <c r="D202" s="1">
        <v>9063</v>
      </c>
      <c r="E202" s="2" t="s">
        <v>733</v>
      </c>
      <c r="F202" s="2" t="s">
        <v>734</v>
      </c>
      <c r="G202" s="2">
        <v>9</v>
      </c>
      <c r="H202" s="2">
        <v>0</v>
      </c>
      <c r="I202" s="1">
        <v>0</v>
      </c>
      <c r="J202" s="3" t="s">
        <v>135</v>
      </c>
      <c r="K202" s="2" t="str">
        <f>J202*556.92</f>
        <v>0</v>
      </c>
      <c r="L202" s="5"/>
    </row>
    <row r="203" spans="1:12" customHeight="1" ht="105" outlineLevel="4">
      <c r="A203" s="1"/>
      <c r="B203" s="1">
        <v>955303</v>
      </c>
      <c r="C203" s="1" t="s">
        <v>735</v>
      </c>
      <c r="D203" s="1" t="s">
        <v>736</v>
      </c>
      <c r="E203" s="2" t="s">
        <v>737</v>
      </c>
      <c r="F203" s="2" t="s">
        <v>738</v>
      </c>
      <c r="G203" s="2">
        <v>9</v>
      </c>
      <c r="H203" s="2">
        <v>0</v>
      </c>
      <c r="I203" s="1">
        <v>0</v>
      </c>
      <c r="J203" s="3" t="s">
        <v>135</v>
      </c>
      <c r="K203" s="2" t="str">
        <f>J203*652.81</f>
        <v>0</v>
      </c>
      <c r="L203" s="5"/>
    </row>
    <row r="204" spans="1:12" customHeight="1" ht="105" outlineLevel="4">
      <c r="A204" s="1"/>
      <c r="B204" s="1">
        <v>955304</v>
      </c>
      <c r="C204" s="1" t="s">
        <v>739</v>
      </c>
      <c r="D204" s="1" t="s">
        <v>740</v>
      </c>
      <c r="E204" s="2" t="s">
        <v>741</v>
      </c>
      <c r="F204" s="2" t="s">
        <v>742</v>
      </c>
      <c r="G204" s="2">
        <v>9</v>
      </c>
      <c r="H204" s="2">
        <v>0</v>
      </c>
      <c r="I204" s="1">
        <v>0</v>
      </c>
      <c r="J204" s="3" t="s">
        <v>135</v>
      </c>
      <c r="K204" s="2" t="str">
        <f>J204*713.30</f>
        <v>0</v>
      </c>
      <c r="L204" s="5"/>
    </row>
    <row r="205" spans="1:12" customHeight="1" ht="105" outlineLevel="4">
      <c r="A205" s="1"/>
      <c r="B205" s="1">
        <v>955305</v>
      </c>
      <c r="C205" s="1" t="s">
        <v>743</v>
      </c>
      <c r="D205" s="1" t="s">
        <v>744</v>
      </c>
      <c r="E205" s="2" t="s">
        <v>745</v>
      </c>
      <c r="F205" s="2" t="s">
        <v>746</v>
      </c>
      <c r="G205" s="2">
        <v>0</v>
      </c>
      <c r="H205" s="2">
        <v>0</v>
      </c>
      <c r="I205" s="1">
        <v>0</v>
      </c>
      <c r="J205" s="3" t="s">
        <v>135</v>
      </c>
      <c r="K205" s="2" t="str">
        <f>J205*1128.26</f>
        <v>0</v>
      </c>
      <c r="L205" s="5"/>
    </row>
    <row r="206" spans="1:12" customHeight="1" ht="105" outlineLevel="4">
      <c r="A206" s="1"/>
      <c r="B206" s="1">
        <v>955306</v>
      </c>
      <c r="C206" s="1" t="s">
        <v>747</v>
      </c>
      <c r="D206" s="1" t="s">
        <v>748</v>
      </c>
      <c r="E206" s="2" t="s">
        <v>749</v>
      </c>
      <c r="F206" s="2" t="s">
        <v>750</v>
      </c>
      <c r="G206" s="2">
        <v>0</v>
      </c>
      <c r="H206" s="2">
        <v>0</v>
      </c>
      <c r="I206" s="1">
        <v>0</v>
      </c>
      <c r="J206" s="3" t="s">
        <v>135</v>
      </c>
      <c r="K206" s="2" t="str">
        <f>J206*1208.99</f>
        <v>0</v>
      </c>
      <c r="L206" s="5"/>
    </row>
    <row r="207" spans="1:12" customHeight="1" ht="105" outlineLevel="4">
      <c r="A207" s="1"/>
      <c r="B207" s="1">
        <v>955307</v>
      </c>
      <c r="C207" s="1" t="s">
        <v>751</v>
      </c>
      <c r="D207" s="1" t="s">
        <v>752</v>
      </c>
      <c r="E207" s="2" t="s">
        <v>753</v>
      </c>
      <c r="F207" s="2" t="s">
        <v>754</v>
      </c>
      <c r="G207" s="2">
        <v>0</v>
      </c>
      <c r="H207" s="2">
        <v>0</v>
      </c>
      <c r="I207" s="1">
        <v>0</v>
      </c>
      <c r="J207" s="3" t="s">
        <v>135</v>
      </c>
      <c r="K207" s="2" t="str">
        <f>J207*1862.04</f>
        <v>0</v>
      </c>
      <c r="L207" s="5"/>
    </row>
    <row r="208" spans="1:12" customHeight="1" ht="105" outlineLevel="4">
      <c r="A208" s="1"/>
      <c r="B208" s="1">
        <v>955308</v>
      </c>
      <c r="C208" s="1" t="s">
        <v>755</v>
      </c>
      <c r="D208" s="1" t="s">
        <v>756</v>
      </c>
      <c r="E208" s="2" t="s">
        <v>757</v>
      </c>
      <c r="F208" s="2" t="s">
        <v>758</v>
      </c>
      <c r="G208" s="2">
        <v>0</v>
      </c>
      <c r="H208" s="2">
        <v>0</v>
      </c>
      <c r="I208" s="1">
        <v>0</v>
      </c>
      <c r="J208" s="3" t="s">
        <v>135</v>
      </c>
      <c r="K208" s="2" t="str">
        <f>J208*2142.30</f>
        <v>0</v>
      </c>
      <c r="L208" s="5"/>
    </row>
    <row r="209" spans="1:12" customHeight="1" ht="105" outlineLevel="4">
      <c r="A209" s="1"/>
      <c r="B209" s="1">
        <v>955309</v>
      </c>
      <c r="C209" s="1" t="s">
        <v>759</v>
      </c>
      <c r="D209" s="1">
        <v>9092</v>
      </c>
      <c r="E209" s="2" t="s">
        <v>760</v>
      </c>
      <c r="F209" s="2" t="s">
        <v>761</v>
      </c>
      <c r="G209" s="2">
        <v>0</v>
      </c>
      <c r="H209" s="2">
        <v>0</v>
      </c>
      <c r="I209" s="1">
        <v>0</v>
      </c>
      <c r="J209" s="3" t="s">
        <v>135</v>
      </c>
      <c r="K209" s="2" t="str">
        <f>J209*2786.26</f>
        <v>0</v>
      </c>
      <c r="L209" s="5"/>
    </row>
    <row r="210" spans="1:12" customHeight="1" ht="105" outlineLevel="4">
      <c r="A210" s="1"/>
      <c r="B210" s="1">
        <v>955310</v>
      </c>
      <c r="C210" s="1" t="s">
        <v>762</v>
      </c>
      <c r="D210" s="1" t="s">
        <v>763</v>
      </c>
      <c r="E210" s="2" t="s">
        <v>764</v>
      </c>
      <c r="F210" s="2" t="s">
        <v>765</v>
      </c>
      <c r="G210" s="2">
        <v>0</v>
      </c>
      <c r="H210" s="2">
        <v>0</v>
      </c>
      <c r="I210" s="1">
        <v>0</v>
      </c>
      <c r="J210" s="3" t="s">
        <v>135</v>
      </c>
      <c r="K210" s="2" t="str">
        <f>J210*2915.60</f>
        <v>0</v>
      </c>
      <c r="L210" s="5"/>
    </row>
    <row r="211" spans="1:12" customHeight="1" ht="105" outlineLevel="4">
      <c r="A211" s="1"/>
      <c r="B211" s="1">
        <v>955311</v>
      </c>
      <c r="C211" s="1" t="s">
        <v>766</v>
      </c>
      <c r="D211" s="1" t="s">
        <v>767</v>
      </c>
      <c r="E211" s="2" t="s">
        <v>768</v>
      </c>
      <c r="F211" s="2" t="s">
        <v>769</v>
      </c>
      <c r="G211" s="2">
        <v>0</v>
      </c>
      <c r="H211" s="2">
        <v>0</v>
      </c>
      <c r="I211" s="1">
        <v>0</v>
      </c>
      <c r="J211" s="3" t="s">
        <v>135</v>
      </c>
      <c r="K211" s="2" t="str">
        <f>J211*3029.83</f>
        <v>0</v>
      </c>
      <c r="L211" s="5"/>
    </row>
    <row r="212" spans="1:12" customHeight="1" ht="105" outlineLevel="4">
      <c r="A212" s="1"/>
      <c r="B212" s="1">
        <v>955312</v>
      </c>
      <c r="C212" s="1" t="s">
        <v>770</v>
      </c>
      <c r="D212" s="1" t="s">
        <v>771</v>
      </c>
      <c r="E212" s="2" t="s">
        <v>772</v>
      </c>
      <c r="F212" s="2" t="s">
        <v>664</v>
      </c>
      <c r="G212" s="2" t="s">
        <v>23</v>
      </c>
      <c r="H212" s="2">
        <v>0</v>
      </c>
      <c r="I212" s="1">
        <v>0</v>
      </c>
      <c r="J212" s="3" t="s">
        <v>135</v>
      </c>
      <c r="K212" s="2" t="str">
        <f>J212*72.29</f>
        <v>0</v>
      </c>
      <c r="L212" s="5"/>
    </row>
    <row r="213" spans="1:12" customHeight="1" ht="105" outlineLevel="4">
      <c r="A213" s="1"/>
      <c r="B213" s="1">
        <v>955313</v>
      </c>
      <c r="C213" s="1" t="s">
        <v>773</v>
      </c>
      <c r="D213" s="1" t="s">
        <v>774</v>
      </c>
      <c r="E213" s="2" t="s">
        <v>775</v>
      </c>
      <c r="F213" s="2" t="s">
        <v>776</v>
      </c>
      <c r="G213" s="2" t="s">
        <v>125</v>
      </c>
      <c r="H213" s="2">
        <v>0</v>
      </c>
      <c r="I213" s="1">
        <v>0</v>
      </c>
      <c r="J213" s="3" t="s">
        <v>135</v>
      </c>
      <c r="K213" s="2" t="str">
        <f>J213*87.96</f>
        <v>0</v>
      </c>
      <c r="L213" s="5"/>
    </row>
    <row r="214" spans="1:12" customHeight="1" ht="105" outlineLevel="4">
      <c r="A214" s="1"/>
      <c r="B214" s="1">
        <v>955314</v>
      </c>
      <c r="C214" s="1" t="s">
        <v>777</v>
      </c>
      <c r="D214" s="1" t="s">
        <v>778</v>
      </c>
      <c r="E214" s="2" t="s">
        <v>779</v>
      </c>
      <c r="F214" s="2" t="s">
        <v>780</v>
      </c>
      <c r="G214" s="2" t="s">
        <v>125</v>
      </c>
      <c r="H214" s="2">
        <v>0</v>
      </c>
      <c r="I214" s="1">
        <v>0</v>
      </c>
      <c r="J214" s="3" t="s">
        <v>135</v>
      </c>
      <c r="K214" s="2" t="str">
        <f>J214*90.37</f>
        <v>0</v>
      </c>
      <c r="L214" s="5"/>
    </row>
    <row r="215" spans="1:12" customHeight="1" ht="105" outlineLevel="4">
      <c r="A215" s="1"/>
      <c r="B215" s="1">
        <v>955315</v>
      </c>
      <c r="C215" s="1" t="s">
        <v>781</v>
      </c>
      <c r="D215" s="1" t="s">
        <v>782</v>
      </c>
      <c r="E215" s="2" t="s">
        <v>783</v>
      </c>
      <c r="F215" s="2" t="s">
        <v>784</v>
      </c>
      <c r="G215" s="2">
        <v>0</v>
      </c>
      <c r="H215" s="2">
        <v>0</v>
      </c>
      <c r="I215" s="1">
        <v>0</v>
      </c>
      <c r="J215" s="3" t="s">
        <v>135</v>
      </c>
      <c r="K215" s="2" t="str">
        <f>J215*135.91</f>
        <v>0</v>
      </c>
      <c r="L215" s="5"/>
    </row>
    <row r="216" spans="1:12" customHeight="1" ht="105" outlineLevel="4">
      <c r="A216" s="1"/>
      <c r="B216" s="1">
        <v>955316</v>
      </c>
      <c r="C216" s="1" t="s">
        <v>785</v>
      </c>
      <c r="D216" s="1" t="s">
        <v>786</v>
      </c>
      <c r="E216" s="2" t="s">
        <v>787</v>
      </c>
      <c r="F216" s="2" t="s">
        <v>784</v>
      </c>
      <c r="G216" s="2" t="s">
        <v>182</v>
      </c>
      <c r="H216" s="2">
        <v>0</v>
      </c>
      <c r="I216" s="1">
        <v>0</v>
      </c>
      <c r="J216" s="3" t="s">
        <v>135</v>
      </c>
      <c r="K216" s="2" t="str">
        <f>J216*135.91</f>
        <v>0</v>
      </c>
      <c r="L216" s="5"/>
    </row>
    <row r="217" spans="1:12" customHeight="1" ht="105" outlineLevel="4">
      <c r="A217" s="1"/>
      <c r="B217" s="1">
        <v>955317</v>
      </c>
      <c r="C217" s="1" t="s">
        <v>788</v>
      </c>
      <c r="D217" s="1" t="s">
        <v>789</v>
      </c>
      <c r="E217" s="2" t="s">
        <v>790</v>
      </c>
      <c r="F217" s="2" t="s">
        <v>784</v>
      </c>
      <c r="G217" s="2" t="s">
        <v>182</v>
      </c>
      <c r="H217" s="2">
        <v>0</v>
      </c>
      <c r="I217" s="1">
        <v>0</v>
      </c>
      <c r="J217" s="3" t="s">
        <v>135</v>
      </c>
      <c r="K217" s="2" t="str">
        <f>J217*135.91</f>
        <v>0</v>
      </c>
      <c r="L217" s="5"/>
    </row>
    <row r="218" spans="1:12" customHeight="1" ht="105" outlineLevel="4">
      <c r="A218" s="1"/>
      <c r="B218" s="1">
        <v>955318</v>
      </c>
      <c r="C218" s="1" t="s">
        <v>791</v>
      </c>
      <c r="D218" s="1">
        <v>7140</v>
      </c>
      <c r="E218" s="2" t="s">
        <v>792</v>
      </c>
      <c r="F218" s="2" t="s">
        <v>793</v>
      </c>
      <c r="G218" s="2">
        <v>0</v>
      </c>
      <c r="H218" s="2">
        <v>0</v>
      </c>
      <c r="I218" s="1">
        <v>0</v>
      </c>
      <c r="J218" s="3" t="s">
        <v>135</v>
      </c>
      <c r="K218" s="2" t="str">
        <f>J218*246.97</f>
        <v>0</v>
      </c>
      <c r="L218" s="5"/>
    </row>
    <row r="219" spans="1:12" customHeight="1" ht="105" outlineLevel="4">
      <c r="A219" s="1"/>
      <c r="B219" s="1">
        <v>955319</v>
      </c>
      <c r="C219" s="1" t="s">
        <v>794</v>
      </c>
      <c r="D219" s="1" t="s">
        <v>795</v>
      </c>
      <c r="E219" s="2" t="s">
        <v>796</v>
      </c>
      <c r="F219" s="2" t="s">
        <v>551</v>
      </c>
      <c r="G219" s="2">
        <v>8</v>
      </c>
      <c r="H219" s="2">
        <v>0</v>
      </c>
      <c r="I219" s="1">
        <v>0</v>
      </c>
      <c r="J219" s="3" t="s">
        <v>135</v>
      </c>
      <c r="K219" s="2" t="str">
        <f>J219*217.60</f>
        <v>0</v>
      </c>
      <c r="L219" s="5"/>
    </row>
    <row r="220" spans="1:12" customHeight="1" ht="105" outlineLevel="4">
      <c r="A220" s="1"/>
      <c r="B220" s="1">
        <v>955320</v>
      </c>
      <c r="C220" s="1" t="s">
        <v>797</v>
      </c>
      <c r="D220" s="1" t="s">
        <v>798</v>
      </c>
      <c r="E220" s="2" t="s">
        <v>799</v>
      </c>
      <c r="F220" s="2" t="s">
        <v>800</v>
      </c>
      <c r="G220" s="2" t="s">
        <v>156</v>
      </c>
      <c r="H220" s="2">
        <v>0</v>
      </c>
      <c r="I220" s="1">
        <v>0</v>
      </c>
      <c r="J220" s="3" t="s">
        <v>135</v>
      </c>
      <c r="K220" s="2" t="str">
        <f>J220*234.47</f>
        <v>0</v>
      </c>
      <c r="L220" s="5"/>
    </row>
    <row r="221" spans="1:12" customHeight="1" ht="105" outlineLevel="4">
      <c r="A221" s="1"/>
      <c r="B221" s="1">
        <v>955321</v>
      </c>
      <c r="C221" s="1" t="s">
        <v>801</v>
      </c>
      <c r="D221" s="1">
        <v>7151</v>
      </c>
      <c r="E221" s="2" t="s">
        <v>802</v>
      </c>
      <c r="F221" s="2" t="s">
        <v>803</v>
      </c>
      <c r="G221" s="2" t="s">
        <v>156</v>
      </c>
      <c r="H221" s="2">
        <v>0</v>
      </c>
      <c r="I221" s="1">
        <v>0</v>
      </c>
      <c r="J221" s="3" t="s">
        <v>135</v>
      </c>
      <c r="K221" s="2" t="str">
        <f>J221*338.13</f>
        <v>0</v>
      </c>
      <c r="L221" s="5"/>
    </row>
    <row r="222" spans="1:12" customHeight="1" ht="105" outlineLevel="4">
      <c r="A222" s="1"/>
      <c r="B222" s="1">
        <v>955322</v>
      </c>
      <c r="C222" s="1" t="s">
        <v>804</v>
      </c>
      <c r="D222" s="1" t="s">
        <v>805</v>
      </c>
      <c r="E222" s="2" t="s">
        <v>806</v>
      </c>
      <c r="F222" s="2" t="s">
        <v>807</v>
      </c>
      <c r="G222" s="2" t="s">
        <v>156</v>
      </c>
      <c r="H222" s="2">
        <v>0</v>
      </c>
      <c r="I222" s="1">
        <v>0</v>
      </c>
      <c r="J222" s="3" t="s">
        <v>135</v>
      </c>
      <c r="K222" s="2" t="str">
        <f>J222*342.19</f>
        <v>0</v>
      </c>
      <c r="L222" s="5"/>
    </row>
    <row r="223" spans="1:12" customHeight="1" ht="105" outlineLevel="4">
      <c r="A223" s="1"/>
      <c r="B223" s="1">
        <v>955323</v>
      </c>
      <c r="C223" s="1" t="s">
        <v>808</v>
      </c>
      <c r="D223" s="1" t="s">
        <v>809</v>
      </c>
      <c r="E223" s="2" t="s">
        <v>810</v>
      </c>
      <c r="F223" s="2" t="s">
        <v>811</v>
      </c>
      <c r="G223" s="2" t="s">
        <v>156</v>
      </c>
      <c r="H223" s="2">
        <v>0</v>
      </c>
      <c r="I223" s="1">
        <v>0</v>
      </c>
      <c r="J223" s="3" t="s">
        <v>135</v>
      </c>
      <c r="K223" s="2" t="str">
        <f>J223*380.75</f>
        <v>0</v>
      </c>
      <c r="L223" s="5"/>
    </row>
    <row r="224" spans="1:12" customHeight="1" ht="105" outlineLevel="4">
      <c r="A224" s="1"/>
      <c r="B224" s="1">
        <v>955324</v>
      </c>
      <c r="C224" s="1" t="s">
        <v>812</v>
      </c>
      <c r="D224" s="1">
        <v>7163</v>
      </c>
      <c r="E224" s="2" t="s">
        <v>813</v>
      </c>
      <c r="F224" s="2" t="s">
        <v>814</v>
      </c>
      <c r="G224" s="2">
        <v>3</v>
      </c>
      <c r="H224" s="2">
        <v>0</v>
      </c>
      <c r="I224" s="1">
        <v>0</v>
      </c>
      <c r="J224" s="3" t="s">
        <v>135</v>
      </c>
      <c r="K224" s="2" t="str">
        <f>J224*361.34</f>
        <v>0</v>
      </c>
      <c r="L224" s="5"/>
    </row>
    <row r="225" spans="1:12" customHeight="1" ht="105" outlineLevel="4">
      <c r="A225" s="1"/>
      <c r="B225" s="1">
        <v>955325</v>
      </c>
      <c r="C225" s="1" t="s">
        <v>815</v>
      </c>
      <c r="D225" s="1">
        <v>7165</v>
      </c>
      <c r="E225" s="2" t="s">
        <v>816</v>
      </c>
      <c r="F225" s="2" t="s">
        <v>817</v>
      </c>
      <c r="G225" s="2">
        <v>9</v>
      </c>
      <c r="H225" s="2">
        <v>0</v>
      </c>
      <c r="I225" s="1">
        <v>0</v>
      </c>
      <c r="J225" s="3" t="s">
        <v>135</v>
      </c>
      <c r="K225" s="2" t="str">
        <f>J225*454.16</f>
        <v>0</v>
      </c>
      <c r="L225" s="5"/>
    </row>
    <row r="226" spans="1:12" customHeight="1" ht="105" outlineLevel="4">
      <c r="A226" s="1"/>
      <c r="B226" s="1">
        <v>955326</v>
      </c>
      <c r="C226" s="1" t="s">
        <v>818</v>
      </c>
      <c r="D226" s="1">
        <v>7166</v>
      </c>
      <c r="E226" s="2" t="s">
        <v>819</v>
      </c>
      <c r="F226" s="2" t="s">
        <v>820</v>
      </c>
      <c r="G226" s="2">
        <v>9</v>
      </c>
      <c r="H226" s="2">
        <v>0</v>
      </c>
      <c r="I226" s="1">
        <v>0</v>
      </c>
      <c r="J226" s="3" t="s">
        <v>135</v>
      </c>
      <c r="K226" s="2" t="str">
        <f>J226*493.94</f>
        <v>0</v>
      </c>
      <c r="L226" s="5"/>
    </row>
    <row r="227" spans="1:12" customHeight="1" ht="105" outlineLevel="4">
      <c r="A227" s="1"/>
      <c r="B227" s="1">
        <v>955327</v>
      </c>
      <c r="C227" s="1" t="s">
        <v>821</v>
      </c>
      <c r="D227" s="1">
        <v>7175</v>
      </c>
      <c r="E227" s="2" t="s">
        <v>822</v>
      </c>
      <c r="F227" s="2" t="s">
        <v>823</v>
      </c>
      <c r="G227" s="2">
        <v>9</v>
      </c>
      <c r="H227" s="2">
        <v>0</v>
      </c>
      <c r="I227" s="1">
        <v>0</v>
      </c>
      <c r="J227" s="3" t="s">
        <v>135</v>
      </c>
      <c r="K227" s="2" t="str">
        <f>J227*532.06</f>
        <v>0</v>
      </c>
      <c r="L227" s="5"/>
    </row>
    <row r="228" spans="1:12" customHeight="1" ht="105" outlineLevel="4">
      <c r="A228" s="1"/>
      <c r="B228" s="1">
        <v>955328</v>
      </c>
      <c r="C228" s="1" t="s">
        <v>824</v>
      </c>
      <c r="D228" s="1" t="s">
        <v>825</v>
      </c>
      <c r="E228" s="2" t="s">
        <v>826</v>
      </c>
      <c r="F228" s="2" t="s">
        <v>827</v>
      </c>
      <c r="G228" s="2">
        <v>9</v>
      </c>
      <c r="H228" s="2">
        <v>0</v>
      </c>
      <c r="I228" s="1">
        <v>0</v>
      </c>
      <c r="J228" s="3" t="s">
        <v>135</v>
      </c>
      <c r="K228" s="2" t="str">
        <f>J228*560.52</f>
        <v>0</v>
      </c>
      <c r="L228" s="5"/>
    </row>
    <row r="229" spans="1:12" customHeight="1" ht="105" outlineLevel="4">
      <c r="A229" s="1"/>
      <c r="B229" s="1">
        <v>955329</v>
      </c>
      <c r="C229" s="1" t="s">
        <v>828</v>
      </c>
      <c r="D229" s="1" t="s">
        <v>829</v>
      </c>
      <c r="E229" s="2" t="s">
        <v>830</v>
      </c>
      <c r="F229" s="2" t="s">
        <v>831</v>
      </c>
      <c r="G229" s="2">
        <v>0</v>
      </c>
      <c r="H229" s="2">
        <v>0</v>
      </c>
      <c r="I229" s="1">
        <v>0</v>
      </c>
      <c r="J229" s="3" t="s">
        <v>135</v>
      </c>
      <c r="K229" s="2" t="str">
        <f>J229*1105.13</f>
        <v>0</v>
      </c>
      <c r="L229" s="5"/>
    </row>
    <row r="230" spans="1:12" customHeight="1" ht="105" outlineLevel="4">
      <c r="A230" s="1"/>
      <c r="B230" s="1">
        <v>955330</v>
      </c>
      <c r="C230" s="1" t="s">
        <v>832</v>
      </c>
      <c r="D230" s="1" t="s">
        <v>833</v>
      </c>
      <c r="E230" s="2" t="s">
        <v>834</v>
      </c>
      <c r="F230" s="2" t="s">
        <v>831</v>
      </c>
      <c r="G230" s="2">
        <v>0</v>
      </c>
      <c r="H230" s="2">
        <v>0</v>
      </c>
      <c r="I230" s="1">
        <v>0</v>
      </c>
      <c r="J230" s="3" t="s">
        <v>135</v>
      </c>
      <c r="K230" s="2" t="str">
        <f>J230*1105.13</f>
        <v>0</v>
      </c>
      <c r="L230" s="5"/>
    </row>
    <row r="231" spans="1:12" customHeight="1" ht="105" outlineLevel="4">
      <c r="A231" s="1"/>
      <c r="B231" s="1">
        <v>955331</v>
      </c>
      <c r="C231" s="1" t="s">
        <v>835</v>
      </c>
      <c r="D231" s="1" t="s">
        <v>836</v>
      </c>
      <c r="E231" s="2" t="s">
        <v>837</v>
      </c>
      <c r="F231" s="2" t="s">
        <v>838</v>
      </c>
      <c r="G231" s="2">
        <v>0</v>
      </c>
      <c r="H231" s="2">
        <v>0</v>
      </c>
      <c r="I231" s="1">
        <v>0</v>
      </c>
      <c r="J231" s="3" t="s">
        <v>135</v>
      </c>
      <c r="K231" s="2" t="str">
        <f>J231*1533.11</f>
        <v>0</v>
      </c>
      <c r="L231" s="5"/>
    </row>
    <row r="232" spans="1:12" customHeight="1" ht="105" outlineLevel="4">
      <c r="A232" s="1"/>
      <c r="B232" s="1">
        <v>955332</v>
      </c>
      <c r="C232" s="1" t="s">
        <v>839</v>
      </c>
      <c r="D232" s="1" t="s">
        <v>840</v>
      </c>
      <c r="E232" s="2" t="s">
        <v>841</v>
      </c>
      <c r="F232" s="2" t="s">
        <v>842</v>
      </c>
      <c r="G232" s="2">
        <v>0</v>
      </c>
      <c r="H232" s="2">
        <v>0</v>
      </c>
      <c r="I232" s="1">
        <v>0</v>
      </c>
      <c r="J232" s="3" t="s">
        <v>135</v>
      </c>
      <c r="K232" s="2" t="str">
        <f>J232*1571.91</f>
        <v>0</v>
      </c>
      <c r="L232" s="5"/>
    </row>
    <row r="233" spans="1:12" customHeight="1" ht="105" outlineLevel="4">
      <c r="A233" s="1"/>
      <c r="B233" s="1">
        <v>955333</v>
      </c>
      <c r="C233" s="1" t="s">
        <v>843</v>
      </c>
      <c r="D233" s="1" t="s">
        <v>844</v>
      </c>
      <c r="E233" s="2" t="s">
        <v>845</v>
      </c>
      <c r="F233" s="2" t="s">
        <v>846</v>
      </c>
      <c r="G233" s="2">
        <v>0</v>
      </c>
      <c r="H233" s="2">
        <v>0</v>
      </c>
      <c r="I233" s="1">
        <v>0</v>
      </c>
      <c r="J233" s="3" t="s">
        <v>135</v>
      </c>
      <c r="K233" s="2" t="str">
        <f>J233*2250.02</f>
        <v>0</v>
      </c>
      <c r="L233" s="5"/>
    </row>
    <row r="234" spans="1:12" customHeight="1" ht="105" outlineLevel="4">
      <c r="A234" s="1"/>
      <c r="B234" s="1">
        <v>955334</v>
      </c>
      <c r="C234" s="1" t="s">
        <v>847</v>
      </c>
      <c r="D234" s="1">
        <v>7198</v>
      </c>
      <c r="E234" s="2" t="s">
        <v>848</v>
      </c>
      <c r="F234" s="2" t="s">
        <v>849</v>
      </c>
      <c r="G234" s="2">
        <v>0</v>
      </c>
      <c r="H234" s="2">
        <v>0</v>
      </c>
      <c r="I234" s="1">
        <v>0</v>
      </c>
      <c r="J234" s="3" t="s">
        <v>135</v>
      </c>
      <c r="K234" s="2" t="str">
        <f>J234*2163.04</f>
        <v>0</v>
      </c>
      <c r="L234" s="5"/>
    </row>
    <row r="235" spans="1:12" customHeight="1" ht="105" outlineLevel="4">
      <c r="A235" s="1"/>
      <c r="B235" s="1">
        <v>955335</v>
      </c>
      <c r="C235" s="1" t="s">
        <v>850</v>
      </c>
      <c r="D235" s="1" t="s">
        <v>851</v>
      </c>
      <c r="E235" s="2" t="s">
        <v>852</v>
      </c>
      <c r="F235" s="2" t="s">
        <v>853</v>
      </c>
      <c r="G235" s="2" t="s">
        <v>125</v>
      </c>
      <c r="H235" s="2">
        <v>0</v>
      </c>
      <c r="I235" s="1">
        <v>0</v>
      </c>
      <c r="J235" s="3" t="s">
        <v>135</v>
      </c>
      <c r="K235" s="2" t="str">
        <f>J235*55.43</f>
        <v>0</v>
      </c>
      <c r="L235" s="5"/>
    </row>
    <row r="236" spans="1:12" customHeight="1" ht="105" outlineLevel="4">
      <c r="A236" s="1"/>
      <c r="B236" s="1">
        <v>955336</v>
      </c>
      <c r="C236" s="1" t="s">
        <v>854</v>
      </c>
      <c r="D236" s="1" t="s">
        <v>855</v>
      </c>
      <c r="E236" s="2" t="s">
        <v>856</v>
      </c>
      <c r="F236" s="2" t="s">
        <v>116</v>
      </c>
      <c r="G236" s="2" t="s">
        <v>23</v>
      </c>
      <c r="H236" s="2">
        <v>0</v>
      </c>
      <c r="I236" s="1">
        <v>0</v>
      </c>
      <c r="J236" s="3" t="s">
        <v>135</v>
      </c>
      <c r="K236" s="2" t="str">
        <f>J236*56.63</f>
        <v>0</v>
      </c>
      <c r="L236" s="5"/>
    </row>
    <row r="237" spans="1:12" customHeight="1" ht="105" outlineLevel="4">
      <c r="A237" s="1"/>
      <c r="B237" s="1">
        <v>955337</v>
      </c>
      <c r="C237" s="1" t="s">
        <v>857</v>
      </c>
      <c r="D237" s="1" t="s">
        <v>858</v>
      </c>
      <c r="E237" s="2" t="s">
        <v>859</v>
      </c>
      <c r="F237" s="2" t="s">
        <v>860</v>
      </c>
      <c r="G237" s="2" t="s">
        <v>125</v>
      </c>
      <c r="H237" s="2">
        <v>0</v>
      </c>
      <c r="I237" s="1">
        <v>0</v>
      </c>
      <c r="J237" s="3" t="s">
        <v>135</v>
      </c>
      <c r="K237" s="2" t="str">
        <f>J237*80.73</f>
        <v>0</v>
      </c>
      <c r="L237" s="5"/>
    </row>
    <row r="238" spans="1:12" customHeight="1" ht="105" outlineLevel="4">
      <c r="A238" s="1"/>
      <c r="B238" s="1">
        <v>955338</v>
      </c>
      <c r="C238" s="1" t="s">
        <v>861</v>
      </c>
      <c r="D238" s="1" t="s">
        <v>862</v>
      </c>
      <c r="E238" s="2" t="s">
        <v>863</v>
      </c>
      <c r="F238" s="2" t="s">
        <v>860</v>
      </c>
      <c r="G238" s="2" t="s">
        <v>125</v>
      </c>
      <c r="H238" s="2">
        <v>0</v>
      </c>
      <c r="I238" s="1">
        <v>0</v>
      </c>
      <c r="J238" s="3" t="s">
        <v>135</v>
      </c>
      <c r="K238" s="2" t="str">
        <f>J238*80.73</f>
        <v>0</v>
      </c>
      <c r="L238" s="5"/>
    </row>
    <row r="239" spans="1:12" customHeight="1" ht="105" outlineLevel="4">
      <c r="A239" s="1"/>
      <c r="B239" s="1">
        <v>955339</v>
      </c>
      <c r="C239" s="1" t="s">
        <v>864</v>
      </c>
      <c r="D239" s="1" t="s">
        <v>865</v>
      </c>
      <c r="E239" s="2" t="s">
        <v>866</v>
      </c>
      <c r="F239" s="2" t="s">
        <v>867</v>
      </c>
      <c r="G239" s="2" t="s">
        <v>125</v>
      </c>
      <c r="H239" s="2">
        <v>0</v>
      </c>
      <c r="I239" s="1">
        <v>0</v>
      </c>
      <c r="J239" s="3" t="s">
        <v>135</v>
      </c>
      <c r="K239" s="2" t="str">
        <f>J239*84.34</f>
        <v>0</v>
      </c>
      <c r="L239" s="5"/>
    </row>
    <row r="240" spans="1:12" customHeight="1" ht="105" outlineLevel="4">
      <c r="A240" s="1"/>
      <c r="B240" s="1">
        <v>955340</v>
      </c>
      <c r="C240" s="1" t="s">
        <v>868</v>
      </c>
      <c r="D240" s="1" t="s">
        <v>869</v>
      </c>
      <c r="E240" s="2" t="s">
        <v>870</v>
      </c>
      <c r="F240" s="2" t="s">
        <v>784</v>
      </c>
      <c r="G240" s="2" t="s">
        <v>125</v>
      </c>
      <c r="H240" s="2">
        <v>0</v>
      </c>
      <c r="I240" s="1">
        <v>0</v>
      </c>
      <c r="J240" s="3" t="s">
        <v>135</v>
      </c>
      <c r="K240" s="2" t="str">
        <f>J240*135.91</f>
        <v>0</v>
      </c>
      <c r="L240" s="5"/>
    </row>
    <row r="241" spans="1:12" customHeight="1" ht="105" outlineLevel="4">
      <c r="A241" s="1"/>
      <c r="B241" s="1">
        <v>955341</v>
      </c>
      <c r="C241" s="1" t="s">
        <v>871</v>
      </c>
      <c r="D241" s="1" t="s">
        <v>872</v>
      </c>
      <c r="E241" s="2" t="s">
        <v>873</v>
      </c>
      <c r="F241" s="2" t="s">
        <v>874</v>
      </c>
      <c r="G241" s="2">
        <v>0</v>
      </c>
      <c r="H241" s="2">
        <v>0</v>
      </c>
      <c r="I241" s="1">
        <v>0</v>
      </c>
      <c r="J241" s="3" t="s">
        <v>135</v>
      </c>
      <c r="K241" s="2" t="str">
        <f>J241*139.53</f>
        <v>0</v>
      </c>
      <c r="L241" s="5"/>
    </row>
    <row r="242" spans="1:12" customHeight="1" ht="105" outlineLevel="4">
      <c r="A242" s="1"/>
      <c r="B242" s="1">
        <v>955342</v>
      </c>
      <c r="C242" s="1" t="s">
        <v>875</v>
      </c>
      <c r="D242" s="1" t="s">
        <v>876</v>
      </c>
      <c r="E242" s="2" t="s">
        <v>877</v>
      </c>
      <c r="F242" s="2" t="s">
        <v>238</v>
      </c>
      <c r="G242" s="2" t="s">
        <v>156</v>
      </c>
      <c r="H242" s="2">
        <v>0</v>
      </c>
      <c r="I242" s="1">
        <v>0</v>
      </c>
      <c r="J242" s="3" t="s">
        <v>135</v>
      </c>
      <c r="K242" s="2" t="str">
        <f>J242*209.17</f>
        <v>0</v>
      </c>
      <c r="L242" s="5"/>
    </row>
    <row r="243" spans="1:12" customHeight="1" ht="105" outlineLevel="4">
      <c r="A243" s="1"/>
      <c r="B243" s="1">
        <v>955343</v>
      </c>
      <c r="C243" s="1" t="s">
        <v>878</v>
      </c>
      <c r="D243" s="1" t="s">
        <v>879</v>
      </c>
      <c r="E243" s="2" t="s">
        <v>880</v>
      </c>
      <c r="F243" s="2" t="s">
        <v>238</v>
      </c>
      <c r="G243" s="2" t="s">
        <v>156</v>
      </c>
      <c r="H243" s="2">
        <v>0</v>
      </c>
      <c r="I243" s="1">
        <v>0</v>
      </c>
      <c r="J243" s="3" t="s">
        <v>135</v>
      </c>
      <c r="K243" s="2" t="str">
        <f>J243*209.17</f>
        <v>0</v>
      </c>
      <c r="L243" s="5"/>
    </row>
    <row r="244" spans="1:12" customHeight="1" ht="105" outlineLevel="4">
      <c r="A244" s="1"/>
      <c r="B244" s="1">
        <v>955344</v>
      </c>
      <c r="C244" s="1" t="s">
        <v>881</v>
      </c>
      <c r="D244" s="1" t="s">
        <v>882</v>
      </c>
      <c r="E244" s="2" t="s">
        <v>883</v>
      </c>
      <c r="F244" s="2" t="s">
        <v>238</v>
      </c>
      <c r="G244" s="2" t="s">
        <v>156</v>
      </c>
      <c r="H244" s="2">
        <v>0</v>
      </c>
      <c r="I244" s="1">
        <v>0</v>
      </c>
      <c r="J244" s="3" t="s">
        <v>135</v>
      </c>
      <c r="K244" s="2" t="str">
        <f>J244*209.17</f>
        <v>0</v>
      </c>
      <c r="L244" s="5"/>
    </row>
    <row r="245" spans="1:12" customHeight="1" ht="105" outlineLevel="4">
      <c r="A245" s="1"/>
      <c r="B245" s="1">
        <v>955345</v>
      </c>
      <c r="C245" s="1" t="s">
        <v>884</v>
      </c>
      <c r="D245" s="1">
        <v>7050</v>
      </c>
      <c r="E245" s="2" t="s">
        <v>885</v>
      </c>
      <c r="F245" s="2" t="s">
        <v>886</v>
      </c>
      <c r="G245" s="2" t="s">
        <v>156</v>
      </c>
      <c r="H245" s="2">
        <v>0</v>
      </c>
      <c r="I245" s="1">
        <v>0</v>
      </c>
      <c r="J245" s="3" t="s">
        <v>135</v>
      </c>
      <c r="K245" s="2" t="str">
        <f>J245*407.75</f>
        <v>0</v>
      </c>
      <c r="L245" s="5"/>
    </row>
    <row r="246" spans="1:12" customHeight="1" ht="105" outlineLevel="4">
      <c r="A246" s="1"/>
      <c r="B246" s="1">
        <v>955346</v>
      </c>
      <c r="C246" s="1" t="s">
        <v>887</v>
      </c>
      <c r="D246" s="1" t="s">
        <v>888</v>
      </c>
      <c r="E246" s="2" t="s">
        <v>889</v>
      </c>
      <c r="F246" s="2" t="s">
        <v>890</v>
      </c>
      <c r="G246" s="2" t="s">
        <v>156</v>
      </c>
      <c r="H246" s="2">
        <v>0</v>
      </c>
      <c r="I246" s="1">
        <v>0</v>
      </c>
      <c r="J246" s="3" t="s">
        <v>135</v>
      </c>
      <c r="K246" s="2" t="str">
        <f>J246*374.72</f>
        <v>0</v>
      </c>
      <c r="L246" s="5"/>
    </row>
    <row r="247" spans="1:12" customHeight="1" ht="105" outlineLevel="4">
      <c r="A247" s="1"/>
      <c r="B247" s="1">
        <v>955347</v>
      </c>
      <c r="C247" s="1" t="s">
        <v>891</v>
      </c>
      <c r="D247" s="1" t="s">
        <v>892</v>
      </c>
      <c r="E247" s="2" t="s">
        <v>893</v>
      </c>
      <c r="F247" s="2" t="s">
        <v>890</v>
      </c>
      <c r="G247" s="2" t="s">
        <v>156</v>
      </c>
      <c r="H247" s="2">
        <v>0</v>
      </c>
      <c r="I247" s="1">
        <v>0</v>
      </c>
      <c r="J247" s="3" t="s">
        <v>135</v>
      </c>
      <c r="K247" s="2" t="str">
        <f>J247*374.72</f>
        <v>0</v>
      </c>
      <c r="L247" s="5"/>
    </row>
    <row r="248" spans="1:12" customHeight="1" ht="105" outlineLevel="4">
      <c r="A248" s="1"/>
      <c r="B248" s="1">
        <v>955348</v>
      </c>
      <c r="C248" s="1" t="s">
        <v>894</v>
      </c>
      <c r="D248" s="1" t="s">
        <v>895</v>
      </c>
      <c r="E248" s="2" t="s">
        <v>896</v>
      </c>
      <c r="F248" s="2" t="s">
        <v>890</v>
      </c>
      <c r="G248" s="2" t="s">
        <v>156</v>
      </c>
      <c r="H248" s="2">
        <v>0</v>
      </c>
      <c r="I248" s="1">
        <v>0</v>
      </c>
      <c r="J248" s="3" t="s">
        <v>135</v>
      </c>
      <c r="K248" s="2" t="str">
        <f>J248*374.72</f>
        <v>0</v>
      </c>
      <c r="L248" s="5"/>
    </row>
    <row r="249" spans="1:12" customHeight="1" ht="105" outlineLevel="4">
      <c r="A249" s="1"/>
      <c r="B249" s="1">
        <v>955349</v>
      </c>
      <c r="C249" s="1" t="s">
        <v>897</v>
      </c>
      <c r="D249" s="1">
        <v>7064</v>
      </c>
      <c r="E249" s="2" t="s">
        <v>898</v>
      </c>
      <c r="F249" s="2" t="s">
        <v>899</v>
      </c>
      <c r="G249" s="2">
        <v>0</v>
      </c>
      <c r="H249" s="2">
        <v>0</v>
      </c>
      <c r="I249" s="1">
        <v>0</v>
      </c>
      <c r="J249" s="3" t="s">
        <v>135</v>
      </c>
      <c r="K249" s="2" t="str">
        <f>J249*527.09</f>
        <v>0</v>
      </c>
      <c r="L249" s="5"/>
    </row>
    <row r="250" spans="1:12" customHeight="1" ht="105" outlineLevel="4">
      <c r="A250" s="1"/>
      <c r="B250" s="1">
        <v>955350</v>
      </c>
      <c r="C250" s="1" t="s">
        <v>900</v>
      </c>
      <c r="D250" s="1" t="s">
        <v>901</v>
      </c>
      <c r="E250" s="2" t="s">
        <v>902</v>
      </c>
      <c r="F250" s="2" t="s">
        <v>903</v>
      </c>
      <c r="G250" s="2" t="s">
        <v>156</v>
      </c>
      <c r="H250" s="2">
        <v>0</v>
      </c>
      <c r="I250" s="1">
        <v>0</v>
      </c>
      <c r="J250" s="3" t="s">
        <v>135</v>
      </c>
      <c r="K250" s="2" t="str">
        <f>J250*556.18</f>
        <v>0</v>
      </c>
      <c r="L250" s="5"/>
    </row>
    <row r="251" spans="1:12" customHeight="1" ht="105" outlineLevel="4">
      <c r="A251" s="1"/>
      <c r="B251" s="1">
        <v>955351</v>
      </c>
      <c r="C251" s="1" t="s">
        <v>904</v>
      </c>
      <c r="D251" s="1" t="s">
        <v>905</v>
      </c>
      <c r="E251" s="2" t="s">
        <v>906</v>
      </c>
      <c r="F251" s="2" t="s">
        <v>907</v>
      </c>
      <c r="G251" s="2">
        <v>9</v>
      </c>
      <c r="H251" s="2">
        <v>0</v>
      </c>
      <c r="I251" s="1">
        <v>0</v>
      </c>
      <c r="J251" s="3" t="s">
        <v>135</v>
      </c>
      <c r="K251" s="2" t="str">
        <f>J251*580.28</f>
        <v>0</v>
      </c>
      <c r="L251" s="5"/>
    </row>
    <row r="252" spans="1:12" customHeight="1" ht="105" outlineLevel="4">
      <c r="A252" s="1"/>
      <c r="B252" s="1">
        <v>955352</v>
      </c>
      <c r="C252" s="1" t="s">
        <v>908</v>
      </c>
      <c r="D252" s="1" t="s">
        <v>909</v>
      </c>
      <c r="E252" s="2" t="s">
        <v>910</v>
      </c>
      <c r="F252" s="2" t="s">
        <v>911</v>
      </c>
      <c r="G252" s="2">
        <v>0</v>
      </c>
      <c r="H252" s="2">
        <v>0</v>
      </c>
      <c r="I252" s="1">
        <v>0</v>
      </c>
      <c r="J252" s="3" t="s">
        <v>135</v>
      </c>
      <c r="K252" s="2" t="str">
        <f>J252*963.43</f>
        <v>0</v>
      </c>
      <c r="L252" s="5"/>
    </row>
    <row r="253" spans="1:12" customHeight="1" ht="105" outlineLevel="4">
      <c r="A253" s="1"/>
      <c r="B253" s="1">
        <v>955353</v>
      </c>
      <c r="C253" s="1" t="s">
        <v>912</v>
      </c>
      <c r="D253" s="1" t="s">
        <v>913</v>
      </c>
      <c r="E253" s="2" t="s">
        <v>914</v>
      </c>
      <c r="F253" s="2" t="s">
        <v>915</v>
      </c>
      <c r="G253" s="2">
        <v>0</v>
      </c>
      <c r="H253" s="2">
        <v>0</v>
      </c>
      <c r="I253" s="1">
        <v>0</v>
      </c>
      <c r="J253" s="3" t="s">
        <v>135</v>
      </c>
      <c r="K253" s="2" t="str">
        <f>J253*1052.11</f>
        <v>0</v>
      </c>
      <c r="L253" s="5"/>
    </row>
    <row r="254" spans="1:12" customHeight="1" ht="105" outlineLevel="4">
      <c r="A254" s="1"/>
      <c r="B254" s="1">
        <v>955354</v>
      </c>
      <c r="C254" s="1" t="s">
        <v>916</v>
      </c>
      <c r="D254" s="1" t="s">
        <v>917</v>
      </c>
      <c r="E254" s="2" t="s">
        <v>918</v>
      </c>
      <c r="F254" s="2" t="s">
        <v>919</v>
      </c>
      <c r="G254" s="2">
        <v>0</v>
      </c>
      <c r="H254" s="2">
        <v>0</v>
      </c>
      <c r="I254" s="1">
        <v>0</v>
      </c>
      <c r="J254" s="3" t="s">
        <v>135</v>
      </c>
      <c r="K254" s="2" t="str">
        <f>J254*1064.89</f>
        <v>0</v>
      </c>
      <c r="L254" s="5"/>
    </row>
    <row r="255" spans="1:12" customHeight="1" ht="105" outlineLevel="4">
      <c r="A255" s="1"/>
      <c r="B255" s="1">
        <v>955355</v>
      </c>
      <c r="C255" s="1" t="s">
        <v>920</v>
      </c>
      <c r="D255" s="1">
        <v>7090</v>
      </c>
      <c r="E255" s="2" t="s">
        <v>921</v>
      </c>
      <c r="F255" s="2" t="s">
        <v>922</v>
      </c>
      <c r="G255" s="2">
        <v>0</v>
      </c>
      <c r="H255" s="2">
        <v>0</v>
      </c>
      <c r="I255" s="1">
        <v>0</v>
      </c>
      <c r="J255" s="3" t="s">
        <v>135</v>
      </c>
      <c r="K255" s="2" t="str">
        <f>J255*1514.96</f>
        <v>0</v>
      </c>
      <c r="L255" s="5"/>
    </row>
    <row r="256" spans="1:12" customHeight="1" ht="105" outlineLevel="4">
      <c r="A256" s="1"/>
      <c r="B256" s="1">
        <v>955356</v>
      </c>
      <c r="C256" s="1" t="s">
        <v>923</v>
      </c>
      <c r="D256" s="1">
        <v>7091</v>
      </c>
      <c r="E256" s="2" t="s">
        <v>924</v>
      </c>
      <c r="F256" s="2" t="s">
        <v>922</v>
      </c>
      <c r="G256" s="2">
        <v>0</v>
      </c>
      <c r="H256" s="2">
        <v>0</v>
      </c>
      <c r="I256" s="1">
        <v>0</v>
      </c>
      <c r="J256" s="3" t="s">
        <v>135</v>
      </c>
      <c r="K256" s="2" t="str">
        <f>J256*1514.96</f>
        <v>0</v>
      </c>
      <c r="L256" s="5"/>
    </row>
    <row r="257" spans="1:12" customHeight="1" ht="105" outlineLevel="4">
      <c r="A257" s="1"/>
      <c r="B257" s="1">
        <v>955357</v>
      </c>
      <c r="C257" s="1" t="s">
        <v>925</v>
      </c>
      <c r="D257" s="1" t="s">
        <v>926</v>
      </c>
      <c r="E257" s="2" t="s">
        <v>927</v>
      </c>
      <c r="F257" s="2" t="s">
        <v>928</v>
      </c>
      <c r="G257" s="2">
        <v>0</v>
      </c>
      <c r="H257" s="2">
        <v>0</v>
      </c>
      <c r="I257" s="1">
        <v>0</v>
      </c>
      <c r="J257" s="3" t="s">
        <v>135</v>
      </c>
      <c r="K257" s="2" t="str">
        <f>J257*1686.13</f>
        <v>0</v>
      </c>
      <c r="L257" s="5"/>
    </row>
    <row r="258" spans="1:12" customHeight="1" ht="105" outlineLevel="4">
      <c r="A258" s="1"/>
      <c r="B258" s="1">
        <v>955358</v>
      </c>
      <c r="C258" s="1" t="s">
        <v>929</v>
      </c>
      <c r="D258" s="1" t="s">
        <v>930</v>
      </c>
      <c r="E258" s="2" t="s">
        <v>931</v>
      </c>
      <c r="F258" s="2" t="s">
        <v>932</v>
      </c>
      <c r="G258" s="2">
        <v>0</v>
      </c>
      <c r="H258" s="2">
        <v>0</v>
      </c>
      <c r="I258" s="1">
        <v>0</v>
      </c>
      <c r="J258" s="3" t="s">
        <v>135</v>
      </c>
      <c r="K258" s="2" t="str">
        <f>J258*2662.09</f>
        <v>0</v>
      </c>
      <c r="L258" s="5"/>
    </row>
    <row r="259" spans="1:12" customHeight="1" ht="105" outlineLevel="4">
      <c r="A259" s="1"/>
      <c r="B259" s="1">
        <v>955359</v>
      </c>
      <c r="C259" s="1" t="s">
        <v>933</v>
      </c>
      <c r="D259" s="1">
        <v>7095</v>
      </c>
      <c r="E259" s="2" t="s">
        <v>934</v>
      </c>
      <c r="F259" s="2" t="s">
        <v>935</v>
      </c>
      <c r="G259" s="2">
        <v>0</v>
      </c>
      <c r="H259" s="2">
        <v>0</v>
      </c>
      <c r="I259" s="1">
        <v>0</v>
      </c>
      <c r="J259" s="3" t="s">
        <v>135</v>
      </c>
      <c r="K259" s="2" t="str">
        <f>J259*2526.03</f>
        <v>0</v>
      </c>
      <c r="L259" s="5"/>
    </row>
    <row r="260" spans="1:12" customHeight="1" ht="105" outlineLevel="4">
      <c r="A260" s="1"/>
      <c r="B260" s="1">
        <v>955360</v>
      </c>
      <c r="C260" s="1" t="s">
        <v>936</v>
      </c>
      <c r="D260" s="1" t="s">
        <v>937</v>
      </c>
      <c r="E260" s="2" t="s">
        <v>938</v>
      </c>
      <c r="F260" s="2" t="s">
        <v>939</v>
      </c>
      <c r="G260" s="2" t="s">
        <v>182</v>
      </c>
      <c r="H260" s="2">
        <v>0</v>
      </c>
      <c r="I260" s="1">
        <v>0</v>
      </c>
      <c r="J260" s="3" t="s">
        <v>135</v>
      </c>
      <c r="K260" s="2" t="str">
        <f>J260*26.99</f>
        <v>0</v>
      </c>
      <c r="L260" s="5"/>
    </row>
    <row r="261" spans="1:12" customHeight="1" ht="105" outlineLevel="4">
      <c r="A261" s="1"/>
      <c r="B261" s="1">
        <v>955361</v>
      </c>
      <c r="C261" s="1" t="s">
        <v>940</v>
      </c>
      <c r="D261" s="1" t="s">
        <v>941</v>
      </c>
      <c r="E261" s="2" t="s">
        <v>942</v>
      </c>
      <c r="F261" s="2" t="s">
        <v>296</v>
      </c>
      <c r="G261" s="2">
        <v>0</v>
      </c>
      <c r="H261" s="2">
        <v>0</v>
      </c>
      <c r="I261" s="1">
        <v>0</v>
      </c>
      <c r="J261" s="3" t="s">
        <v>135</v>
      </c>
      <c r="K261" s="2" t="str">
        <f>J261*39.76</f>
        <v>0</v>
      </c>
      <c r="L261" s="5"/>
    </row>
    <row r="262" spans="1:12" customHeight="1" ht="105" outlineLevel="4">
      <c r="A262" s="1"/>
      <c r="B262" s="1">
        <v>955362</v>
      </c>
      <c r="C262" s="1" t="s">
        <v>943</v>
      </c>
      <c r="D262" s="1" t="s">
        <v>944</v>
      </c>
      <c r="E262" s="2" t="s">
        <v>945</v>
      </c>
      <c r="F262" s="2" t="s">
        <v>946</v>
      </c>
      <c r="G262" s="2" t="s">
        <v>156</v>
      </c>
      <c r="H262" s="2">
        <v>0</v>
      </c>
      <c r="I262" s="1">
        <v>0</v>
      </c>
      <c r="J262" s="3" t="s">
        <v>135</v>
      </c>
      <c r="K262" s="2" t="str">
        <f>J262*57.83</f>
        <v>0</v>
      </c>
      <c r="L262" s="5"/>
    </row>
    <row r="263" spans="1:12" customHeight="1" ht="105" outlineLevel="4">
      <c r="A263" s="1"/>
      <c r="B263" s="1">
        <v>955363</v>
      </c>
      <c r="C263" s="1" t="s">
        <v>947</v>
      </c>
      <c r="D263" s="1" t="s">
        <v>948</v>
      </c>
      <c r="E263" s="2" t="s">
        <v>949</v>
      </c>
      <c r="F263" s="2" t="s">
        <v>950</v>
      </c>
      <c r="G263" s="2" t="s">
        <v>156</v>
      </c>
      <c r="H263" s="2">
        <v>0</v>
      </c>
      <c r="I263" s="1">
        <v>0</v>
      </c>
      <c r="J263" s="3" t="s">
        <v>135</v>
      </c>
      <c r="K263" s="2" t="str">
        <f>J263*96.63</f>
        <v>0</v>
      </c>
      <c r="L263" s="5"/>
    </row>
    <row r="264" spans="1:12" customHeight="1" ht="105" outlineLevel="4">
      <c r="A264" s="1"/>
      <c r="B264" s="1">
        <v>955364</v>
      </c>
      <c r="C264" s="1" t="s">
        <v>951</v>
      </c>
      <c r="D264" s="1" t="s">
        <v>952</v>
      </c>
      <c r="E264" s="2" t="s">
        <v>953</v>
      </c>
      <c r="F264" s="2" t="s">
        <v>954</v>
      </c>
      <c r="G264" s="2" t="s">
        <v>156</v>
      </c>
      <c r="H264" s="2">
        <v>0</v>
      </c>
      <c r="I264" s="1">
        <v>0</v>
      </c>
      <c r="J264" s="3" t="s">
        <v>135</v>
      </c>
      <c r="K264" s="2" t="str">
        <f>J264*157.12</f>
        <v>0</v>
      </c>
      <c r="L264" s="5"/>
    </row>
    <row r="265" spans="1:12" customHeight="1" ht="105" outlineLevel="4">
      <c r="A265" s="1"/>
      <c r="B265" s="1">
        <v>955365</v>
      </c>
      <c r="C265" s="1" t="s">
        <v>955</v>
      </c>
      <c r="D265" s="1" t="s">
        <v>956</v>
      </c>
      <c r="E265" s="2" t="s">
        <v>957</v>
      </c>
      <c r="F265" s="2" t="s">
        <v>958</v>
      </c>
      <c r="G265" s="2" t="s">
        <v>156</v>
      </c>
      <c r="H265" s="2">
        <v>0</v>
      </c>
      <c r="I265" s="1">
        <v>0</v>
      </c>
      <c r="J265" s="3" t="s">
        <v>135</v>
      </c>
      <c r="K265" s="2" t="str">
        <f>J265*224.83</f>
        <v>0</v>
      </c>
      <c r="L265" s="5"/>
    </row>
    <row r="266" spans="1:12" customHeight="1" ht="105" outlineLevel="4">
      <c r="A266" s="1"/>
      <c r="B266" s="1">
        <v>955366</v>
      </c>
      <c r="C266" s="1" t="s">
        <v>959</v>
      </c>
      <c r="D266" s="1">
        <v>9375</v>
      </c>
      <c r="E266" s="2" t="s">
        <v>960</v>
      </c>
      <c r="F266" s="2" t="s">
        <v>961</v>
      </c>
      <c r="G266" s="2">
        <v>0</v>
      </c>
      <c r="H266" s="2">
        <v>0</v>
      </c>
      <c r="I266" s="1">
        <v>0</v>
      </c>
      <c r="J266" s="3" t="s">
        <v>135</v>
      </c>
      <c r="K266" s="2" t="str">
        <f>J266*376.25</f>
        <v>0</v>
      </c>
      <c r="L266" s="5"/>
    </row>
    <row r="267" spans="1:12" customHeight="1" ht="105" outlineLevel="4">
      <c r="A267" s="1"/>
      <c r="B267" s="1">
        <v>955367</v>
      </c>
      <c r="C267" s="1" t="s">
        <v>962</v>
      </c>
      <c r="D267" s="1" t="s">
        <v>963</v>
      </c>
      <c r="E267" s="2" t="s">
        <v>964</v>
      </c>
      <c r="F267" s="2" t="s">
        <v>965</v>
      </c>
      <c r="G267" s="2">
        <v>0</v>
      </c>
      <c r="H267" s="2">
        <v>0</v>
      </c>
      <c r="I267" s="1">
        <v>0</v>
      </c>
      <c r="J267" s="3" t="s">
        <v>135</v>
      </c>
      <c r="K267" s="2" t="str">
        <f>J267*659.08</f>
        <v>0</v>
      </c>
      <c r="L267" s="5"/>
    </row>
    <row r="268" spans="1:12" customHeight="1" ht="105" outlineLevel="4">
      <c r="A268" s="1"/>
      <c r="B268" s="1">
        <v>955368</v>
      </c>
      <c r="C268" s="1" t="s">
        <v>966</v>
      </c>
      <c r="D268" s="1" t="s">
        <v>967</v>
      </c>
      <c r="E268" s="2" t="s">
        <v>968</v>
      </c>
      <c r="F268" s="2" t="s">
        <v>915</v>
      </c>
      <c r="G268" s="2">
        <v>0</v>
      </c>
      <c r="H268" s="2">
        <v>0</v>
      </c>
      <c r="I268" s="1">
        <v>0</v>
      </c>
      <c r="J268" s="3" t="s">
        <v>135</v>
      </c>
      <c r="K268" s="2" t="str">
        <f>J268*1052.11</f>
        <v>0</v>
      </c>
      <c r="L268" s="5"/>
    </row>
    <row r="269" spans="1:12" customHeight="1" ht="105" outlineLevel="4">
      <c r="A269" s="1"/>
      <c r="B269" s="1">
        <v>955370</v>
      </c>
      <c r="C269" s="1" t="s">
        <v>969</v>
      </c>
      <c r="D269" s="1" t="s">
        <v>970</v>
      </c>
      <c r="E269" s="2" t="s">
        <v>971</v>
      </c>
      <c r="F269" s="2" t="s">
        <v>972</v>
      </c>
      <c r="G269" s="2">
        <v>6</v>
      </c>
      <c r="H269" s="2">
        <v>0</v>
      </c>
      <c r="I269" s="1">
        <v>0</v>
      </c>
      <c r="J269" s="3" t="s">
        <v>135</v>
      </c>
      <c r="K269" s="2" t="str">
        <f>J269*785.83</f>
        <v>0</v>
      </c>
      <c r="L269" s="5"/>
    </row>
    <row r="270" spans="1:12" customHeight="1" ht="105" outlineLevel="4">
      <c r="A270" s="1"/>
      <c r="B270" s="1">
        <v>955372</v>
      </c>
      <c r="C270" s="1" t="s">
        <v>973</v>
      </c>
      <c r="D270" s="1" t="s">
        <v>974</v>
      </c>
      <c r="E270" s="2" t="s">
        <v>975</v>
      </c>
      <c r="F270" s="2" t="s">
        <v>976</v>
      </c>
      <c r="G270" s="2">
        <v>6</v>
      </c>
      <c r="H270" s="2">
        <v>0</v>
      </c>
      <c r="I270" s="1">
        <v>0</v>
      </c>
      <c r="J270" s="3" t="s">
        <v>135</v>
      </c>
      <c r="K270" s="2" t="str">
        <f>J270*1010.67</f>
        <v>0</v>
      </c>
      <c r="L270" s="5"/>
    </row>
    <row r="271" spans="1:12" customHeight="1" ht="105" outlineLevel="4">
      <c r="A271" s="1"/>
      <c r="B271" s="1">
        <v>955374</v>
      </c>
      <c r="C271" s="1" t="s">
        <v>977</v>
      </c>
      <c r="D271" s="1" t="s">
        <v>978</v>
      </c>
      <c r="E271" s="2" t="s">
        <v>979</v>
      </c>
      <c r="F271" s="2" t="s">
        <v>980</v>
      </c>
      <c r="G271" s="2">
        <v>6</v>
      </c>
      <c r="H271" s="2">
        <v>0</v>
      </c>
      <c r="I271" s="1">
        <v>0</v>
      </c>
      <c r="J271" s="3" t="s">
        <v>135</v>
      </c>
      <c r="K271" s="2" t="str">
        <f>J271*1112.36</f>
        <v>0</v>
      </c>
      <c r="L271" s="5"/>
    </row>
    <row r="272" spans="1:12" customHeight="1" ht="105" outlineLevel="4">
      <c r="A272" s="1"/>
      <c r="B272" s="1">
        <v>955376</v>
      </c>
      <c r="C272" s="1" t="s">
        <v>981</v>
      </c>
      <c r="D272" s="1" t="s">
        <v>982</v>
      </c>
      <c r="E272" s="2" t="s">
        <v>983</v>
      </c>
      <c r="F272" s="2" t="s">
        <v>984</v>
      </c>
      <c r="G272" s="2">
        <v>6</v>
      </c>
      <c r="H272" s="2">
        <v>0</v>
      </c>
      <c r="I272" s="1">
        <v>0</v>
      </c>
      <c r="J272" s="3" t="s">
        <v>135</v>
      </c>
      <c r="K272" s="2" t="str">
        <f>J272*1329.96</f>
        <v>0</v>
      </c>
      <c r="L272" s="5"/>
    </row>
    <row r="273" spans="1:12" customHeight="1" ht="105" outlineLevel="4">
      <c r="A273" s="1"/>
      <c r="B273" s="1">
        <v>955378</v>
      </c>
      <c r="C273" s="1" t="s">
        <v>985</v>
      </c>
      <c r="D273" s="1" t="s">
        <v>986</v>
      </c>
      <c r="E273" s="2" t="s">
        <v>987</v>
      </c>
      <c r="F273" s="2" t="s">
        <v>988</v>
      </c>
      <c r="G273" s="2">
        <v>5</v>
      </c>
      <c r="H273" s="2">
        <v>0</v>
      </c>
      <c r="I273" s="1">
        <v>0</v>
      </c>
      <c r="J273" s="3" t="s">
        <v>135</v>
      </c>
      <c r="K273" s="2" t="str">
        <f>J273*1853.85</f>
        <v>0</v>
      </c>
      <c r="L273" s="5"/>
    </row>
    <row r="274" spans="1:12" customHeight="1" ht="105" outlineLevel="4">
      <c r="A274" s="1"/>
      <c r="B274" s="1">
        <v>955380</v>
      </c>
      <c r="C274" s="1" t="s">
        <v>989</v>
      </c>
      <c r="D274" s="1" t="s">
        <v>990</v>
      </c>
      <c r="E274" s="2" t="s">
        <v>991</v>
      </c>
      <c r="F274" s="2" t="s">
        <v>988</v>
      </c>
      <c r="G274" s="2">
        <v>5</v>
      </c>
      <c r="H274" s="2">
        <v>0</v>
      </c>
      <c r="I274" s="1">
        <v>0</v>
      </c>
      <c r="J274" s="3" t="s">
        <v>135</v>
      </c>
      <c r="K274" s="2" t="str">
        <f>J274*1853.85</f>
        <v>0</v>
      </c>
      <c r="L274" s="5"/>
    </row>
    <row r="275" spans="1:12" customHeight="1" ht="105" outlineLevel="4">
      <c r="A275" s="1"/>
      <c r="B275" s="1">
        <v>955383</v>
      </c>
      <c r="C275" s="1" t="s">
        <v>992</v>
      </c>
      <c r="D275" s="1" t="s">
        <v>993</v>
      </c>
      <c r="E275" s="2" t="s">
        <v>994</v>
      </c>
      <c r="F275" s="2" t="s">
        <v>995</v>
      </c>
      <c r="G275" s="2">
        <v>3</v>
      </c>
      <c r="H275" s="2">
        <v>0</v>
      </c>
      <c r="I275" s="1">
        <v>0</v>
      </c>
      <c r="J275" s="3" t="s">
        <v>135</v>
      </c>
      <c r="K275" s="2" t="str">
        <f>J275*2636.55</f>
        <v>0</v>
      </c>
      <c r="L275" s="5"/>
    </row>
    <row r="276" spans="1:12" customHeight="1" ht="105" outlineLevel="4">
      <c r="A276" s="1"/>
      <c r="B276" s="1">
        <v>955384</v>
      </c>
      <c r="C276" s="1" t="s">
        <v>996</v>
      </c>
      <c r="D276" s="1" t="s">
        <v>997</v>
      </c>
      <c r="E276" s="2" t="s">
        <v>998</v>
      </c>
      <c r="F276" s="2" t="s">
        <v>995</v>
      </c>
      <c r="G276" s="2">
        <v>3</v>
      </c>
      <c r="H276" s="2">
        <v>0</v>
      </c>
      <c r="I276" s="1">
        <v>0</v>
      </c>
      <c r="J276" s="3" t="s">
        <v>135</v>
      </c>
      <c r="K276" s="2" t="str">
        <f>J276*2636.55</f>
        <v>0</v>
      </c>
      <c r="L276" s="5"/>
    </row>
    <row r="277" spans="1:12" customHeight="1" ht="105" outlineLevel="4">
      <c r="A277" s="1"/>
      <c r="B277" s="1">
        <v>955386</v>
      </c>
      <c r="C277" s="1" t="s">
        <v>999</v>
      </c>
      <c r="D277" s="1" t="s">
        <v>1000</v>
      </c>
      <c r="E277" s="2" t="s">
        <v>1001</v>
      </c>
      <c r="F277" s="2" t="s">
        <v>1002</v>
      </c>
      <c r="G277" s="2">
        <v>3</v>
      </c>
      <c r="H277" s="2">
        <v>0</v>
      </c>
      <c r="I277" s="1">
        <v>0</v>
      </c>
      <c r="J277" s="3" t="s">
        <v>135</v>
      </c>
      <c r="K277" s="2" t="str">
        <f>J277*4911.87</f>
        <v>0</v>
      </c>
      <c r="L277" s="5"/>
    </row>
    <row r="278" spans="1:12" customHeight="1" ht="105" outlineLevel="4">
      <c r="A278" s="1"/>
      <c r="B278" s="1">
        <v>955387</v>
      </c>
      <c r="C278" s="1" t="s">
        <v>1003</v>
      </c>
      <c r="D278" s="1" t="s">
        <v>1004</v>
      </c>
      <c r="E278" s="2" t="s">
        <v>1005</v>
      </c>
      <c r="F278" s="2" t="s">
        <v>1006</v>
      </c>
      <c r="G278" s="2" t="s">
        <v>23</v>
      </c>
      <c r="H278" s="2">
        <v>0</v>
      </c>
      <c r="I278" s="1">
        <v>0</v>
      </c>
      <c r="J278" s="3" t="s">
        <v>135</v>
      </c>
      <c r="K278" s="2" t="str">
        <f>J278*164.35</f>
        <v>0</v>
      </c>
      <c r="L278" s="5"/>
    </row>
    <row r="279" spans="1:12" customHeight="1" ht="105" outlineLevel="4">
      <c r="A279" s="1"/>
      <c r="B279" s="1">
        <v>955388</v>
      </c>
      <c r="C279" s="1" t="s">
        <v>1007</v>
      </c>
      <c r="D279" s="1" t="s">
        <v>1008</v>
      </c>
      <c r="E279" s="2" t="s">
        <v>1009</v>
      </c>
      <c r="F279" s="2" t="s">
        <v>1010</v>
      </c>
      <c r="G279" s="2">
        <v>0</v>
      </c>
      <c r="H279" s="2">
        <v>0</v>
      </c>
      <c r="I279" s="1">
        <v>0</v>
      </c>
      <c r="J279" s="3" t="s">
        <v>135</v>
      </c>
      <c r="K279" s="2" t="str">
        <f>J279*237.12</f>
        <v>0</v>
      </c>
      <c r="L279" s="5"/>
    </row>
    <row r="280" spans="1:12" customHeight="1" ht="105" outlineLevel="4">
      <c r="A280" s="1"/>
      <c r="B280" s="1">
        <v>955389</v>
      </c>
      <c r="C280" s="1" t="s">
        <v>1011</v>
      </c>
      <c r="D280" s="1" t="s">
        <v>1012</v>
      </c>
      <c r="E280" s="2" t="s">
        <v>1013</v>
      </c>
      <c r="F280" s="2" t="s">
        <v>1014</v>
      </c>
      <c r="G280" s="2" t="s">
        <v>23</v>
      </c>
      <c r="H280" s="2">
        <v>0</v>
      </c>
      <c r="I280" s="1">
        <v>0</v>
      </c>
      <c r="J280" s="3" t="s">
        <v>135</v>
      </c>
      <c r="K280" s="2" t="str">
        <f>J280*368.70</f>
        <v>0</v>
      </c>
      <c r="L280" s="5"/>
    </row>
    <row r="281" spans="1:12" customHeight="1" ht="105" outlineLevel="4">
      <c r="A281" s="1"/>
      <c r="B281" s="1">
        <v>955390</v>
      </c>
      <c r="C281" s="1" t="s">
        <v>1015</v>
      </c>
      <c r="D281" s="1" t="s">
        <v>1016</v>
      </c>
      <c r="E281" s="2" t="s">
        <v>1017</v>
      </c>
      <c r="F281" s="2" t="s">
        <v>1018</v>
      </c>
      <c r="G281" s="2" t="s">
        <v>156</v>
      </c>
      <c r="H281" s="2">
        <v>0</v>
      </c>
      <c r="I281" s="1">
        <v>0</v>
      </c>
      <c r="J281" s="3" t="s">
        <v>135</v>
      </c>
      <c r="K281" s="2" t="str">
        <f>J281*547.50</f>
        <v>0</v>
      </c>
      <c r="L281" s="5"/>
    </row>
    <row r="282" spans="1:12" customHeight="1" ht="105" outlineLevel="4">
      <c r="A282" s="1"/>
      <c r="B282" s="1">
        <v>955391</v>
      </c>
      <c r="C282" s="1" t="s">
        <v>1019</v>
      </c>
      <c r="D282" s="1" t="s">
        <v>1020</v>
      </c>
      <c r="E282" s="2" t="s">
        <v>1021</v>
      </c>
      <c r="F282" s="2" t="s">
        <v>269</v>
      </c>
      <c r="G282" s="2">
        <v>6</v>
      </c>
      <c r="H282" s="2">
        <v>0</v>
      </c>
      <c r="I282" s="1">
        <v>0</v>
      </c>
      <c r="J282" s="3" t="s">
        <v>135</v>
      </c>
      <c r="K282" s="2" t="str">
        <f>J282*808.24</f>
        <v>0</v>
      </c>
      <c r="L282" s="5"/>
    </row>
    <row r="283" spans="1:12" customHeight="1" ht="105" outlineLevel="4">
      <c r="A283" s="1"/>
      <c r="B283" s="1">
        <v>955392</v>
      </c>
      <c r="C283" s="1" t="s">
        <v>1022</v>
      </c>
      <c r="D283" s="1" t="s">
        <v>1023</v>
      </c>
      <c r="E283" s="2" t="s">
        <v>1024</v>
      </c>
      <c r="F283" s="2" t="s">
        <v>1025</v>
      </c>
      <c r="G283" s="2">
        <v>8</v>
      </c>
      <c r="H283" s="2">
        <v>0</v>
      </c>
      <c r="I283" s="1">
        <v>0</v>
      </c>
      <c r="J283" s="3" t="s">
        <v>135</v>
      </c>
      <c r="K283" s="2" t="str">
        <f>J283*1367.80</f>
        <v>0</v>
      </c>
      <c r="L283" s="5"/>
    </row>
    <row r="284" spans="1:12" customHeight="1" ht="105" outlineLevel="4">
      <c r="A284" s="1"/>
      <c r="B284" s="1">
        <v>955393</v>
      </c>
      <c r="C284" s="1" t="s">
        <v>1026</v>
      </c>
      <c r="D284" s="1" t="s">
        <v>1027</v>
      </c>
      <c r="E284" s="2" t="s">
        <v>1028</v>
      </c>
      <c r="F284" s="2" t="s">
        <v>1029</v>
      </c>
      <c r="G284" s="2" t="s">
        <v>125</v>
      </c>
      <c r="H284" s="2">
        <v>0</v>
      </c>
      <c r="I284" s="1">
        <v>0</v>
      </c>
      <c r="J284" s="3" t="s">
        <v>135</v>
      </c>
      <c r="K284" s="2" t="str">
        <f>J284*133.74</f>
        <v>0</v>
      </c>
      <c r="L284" s="5"/>
    </row>
    <row r="285" spans="1:12" customHeight="1" ht="105" outlineLevel="4">
      <c r="A285" s="1"/>
      <c r="B285" s="1">
        <v>955394</v>
      </c>
      <c r="C285" s="1" t="s">
        <v>1030</v>
      </c>
      <c r="D285" s="1" t="s">
        <v>1031</v>
      </c>
      <c r="E285" s="2" t="s">
        <v>1032</v>
      </c>
      <c r="F285" s="2" t="s">
        <v>1033</v>
      </c>
      <c r="G285" s="2">
        <v>0</v>
      </c>
      <c r="H285" s="2">
        <v>0</v>
      </c>
      <c r="I285" s="1">
        <v>0</v>
      </c>
      <c r="J285" s="3" t="s">
        <v>135</v>
      </c>
      <c r="K285" s="2" t="str">
        <f>J285*190.61</f>
        <v>0</v>
      </c>
      <c r="L285" s="5"/>
    </row>
    <row r="286" spans="1:12" customHeight="1" ht="105" outlineLevel="4">
      <c r="A286" s="1"/>
      <c r="B286" s="1">
        <v>955395</v>
      </c>
      <c r="C286" s="1" t="s">
        <v>1034</v>
      </c>
      <c r="D286" s="1" t="s">
        <v>1035</v>
      </c>
      <c r="E286" s="2" t="s">
        <v>1036</v>
      </c>
      <c r="F286" s="2" t="s">
        <v>1037</v>
      </c>
      <c r="G286" s="2">
        <v>0</v>
      </c>
      <c r="H286" s="2">
        <v>0</v>
      </c>
      <c r="I286" s="1">
        <v>0</v>
      </c>
      <c r="J286" s="3" t="s">
        <v>135</v>
      </c>
      <c r="K286" s="2" t="str">
        <f>J286*295.20</f>
        <v>0</v>
      </c>
      <c r="L286" s="5"/>
    </row>
    <row r="287" spans="1:12" customHeight="1" ht="105" outlineLevel="4">
      <c r="A287" s="1"/>
      <c r="B287" s="1">
        <v>955396</v>
      </c>
      <c r="C287" s="1" t="s">
        <v>1038</v>
      </c>
      <c r="D287" s="1" t="s">
        <v>1039</v>
      </c>
      <c r="E287" s="2" t="s">
        <v>1040</v>
      </c>
      <c r="F287" s="2" t="s">
        <v>1041</v>
      </c>
      <c r="G287" s="2" t="s">
        <v>125</v>
      </c>
      <c r="H287" s="2">
        <v>0</v>
      </c>
      <c r="I287" s="1">
        <v>0</v>
      </c>
      <c r="J287" s="3" t="s">
        <v>135</v>
      </c>
      <c r="K287" s="2" t="str">
        <f>J287*136.64</f>
        <v>0</v>
      </c>
      <c r="L287" s="5"/>
    </row>
    <row r="288" spans="1:12" customHeight="1" ht="105" outlineLevel="4">
      <c r="A288" s="1"/>
      <c r="B288" s="1">
        <v>955397</v>
      </c>
      <c r="C288" s="1" t="s">
        <v>1042</v>
      </c>
      <c r="D288" s="1" t="s">
        <v>1043</v>
      </c>
      <c r="E288" s="2" t="s">
        <v>1044</v>
      </c>
      <c r="F288" s="2" t="s">
        <v>1045</v>
      </c>
      <c r="G288" s="2">
        <v>0</v>
      </c>
      <c r="H288" s="2">
        <v>0</v>
      </c>
      <c r="I288" s="1">
        <v>0</v>
      </c>
      <c r="J288" s="3" t="s">
        <v>135</v>
      </c>
      <c r="K288" s="2" t="str">
        <f>J288*212.06</f>
        <v>0</v>
      </c>
      <c r="L288" s="5"/>
    </row>
    <row r="289" spans="1:12" customHeight="1" ht="105" outlineLevel="4">
      <c r="A289" s="1"/>
      <c r="B289" s="1">
        <v>955398</v>
      </c>
      <c r="C289" s="1" t="s">
        <v>1046</v>
      </c>
      <c r="D289" s="1" t="s">
        <v>1047</v>
      </c>
      <c r="E289" s="2" t="s">
        <v>1048</v>
      </c>
      <c r="F289" s="2" t="s">
        <v>1049</v>
      </c>
      <c r="G289" s="2">
        <v>0</v>
      </c>
      <c r="H289" s="2">
        <v>0</v>
      </c>
      <c r="I289" s="1">
        <v>0</v>
      </c>
      <c r="J289" s="3" t="s">
        <v>135</v>
      </c>
      <c r="K289" s="2" t="str">
        <f>J289*332.07</f>
        <v>0</v>
      </c>
      <c r="L289" s="5"/>
    </row>
    <row r="290" spans="1:12" customHeight="1" ht="105" outlineLevel="4">
      <c r="A290" s="1"/>
      <c r="B290" s="1">
        <v>955399</v>
      </c>
      <c r="C290" s="1" t="s">
        <v>1050</v>
      </c>
      <c r="D290" s="1" t="s">
        <v>1051</v>
      </c>
      <c r="E290" s="2" t="s">
        <v>1052</v>
      </c>
      <c r="F290" s="2" t="s">
        <v>1053</v>
      </c>
      <c r="G290" s="2" t="s">
        <v>182</v>
      </c>
      <c r="H290" s="2">
        <v>0</v>
      </c>
      <c r="I290" s="1">
        <v>0</v>
      </c>
      <c r="J290" s="3" t="s">
        <v>135</v>
      </c>
      <c r="K290" s="2" t="str">
        <f>J290*106.75</f>
        <v>0</v>
      </c>
      <c r="L290" s="5"/>
    </row>
    <row r="291" spans="1:12" customHeight="1" ht="105" outlineLevel="4">
      <c r="A291" s="1"/>
      <c r="B291" s="1">
        <v>955400</v>
      </c>
      <c r="C291" s="1" t="s">
        <v>1054</v>
      </c>
      <c r="D291" s="1" t="s">
        <v>1055</v>
      </c>
      <c r="E291" s="2" t="s">
        <v>1056</v>
      </c>
      <c r="F291" s="2" t="s">
        <v>1057</v>
      </c>
      <c r="G291" s="2" t="s">
        <v>182</v>
      </c>
      <c r="H291" s="2">
        <v>0</v>
      </c>
      <c r="I291" s="1">
        <v>0</v>
      </c>
      <c r="J291" s="3" t="s">
        <v>135</v>
      </c>
      <c r="K291" s="2" t="str">
        <f>J291*166.76</f>
        <v>0</v>
      </c>
      <c r="L291" s="5"/>
    </row>
    <row r="292" spans="1:12" customHeight="1" ht="105" outlineLevel="4">
      <c r="A292" s="1"/>
      <c r="B292" s="1">
        <v>955401</v>
      </c>
      <c r="C292" s="1" t="s">
        <v>1058</v>
      </c>
      <c r="D292" s="1" t="s">
        <v>1059</v>
      </c>
      <c r="E292" s="2" t="s">
        <v>1060</v>
      </c>
      <c r="F292" s="2" t="s">
        <v>1061</v>
      </c>
      <c r="G292" s="2" t="s">
        <v>156</v>
      </c>
      <c r="H292" s="2">
        <v>0</v>
      </c>
      <c r="I292" s="1">
        <v>0</v>
      </c>
      <c r="J292" s="3" t="s">
        <v>135</v>
      </c>
      <c r="K292" s="2" t="str">
        <f>J292*216.64</f>
        <v>0</v>
      </c>
      <c r="L292" s="5"/>
    </row>
    <row r="293" spans="1:12" customHeight="1" ht="105" outlineLevel="4">
      <c r="A293" s="1"/>
      <c r="B293" s="1">
        <v>955402</v>
      </c>
      <c r="C293" s="1" t="s">
        <v>1062</v>
      </c>
      <c r="D293" s="1" t="s">
        <v>1063</v>
      </c>
      <c r="E293" s="2" t="s">
        <v>1064</v>
      </c>
      <c r="F293" s="2" t="s">
        <v>1065</v>
      </c>
      <c r="G293" s="2" t="s">
        <v>156</v>
      </c>
      <c r="H293" s="2">
        <v>0</v>
      </c>
      <c r="I293" s="1">
        <v>0</v>
      </c>
      <c r="J293" s="3" t="s">
        <v>135</v>
      </c>
      <c r="K293" s="2" t="str">
        <f>J293*470.39</f>
        <v>0</v>
      </c>
      <c r="L293" s="5"/>
    </row>
    <row r="294" spans="1:12" customHeight="1" ht="105" outlineLevel="4">
      <c r="A294" s="1"/>
      <c r="B294" s="1">
        <v>955403</v>
      </c>
      <c r="C294" s="1" t="s">
        <v>1066</v>
      </c>
      <c r="D294" s="1" t="s">
        <v>1067</v>
      </c>
      <c r="E294" s="2" t="s">
        <v>1068</v>
      </c>
      <c r="F294" s="2" t="s">
        <v>1069</v>
      </c>
      <c r="G294" s="2">
        <v>8</v>
      </c>
      <c r="H294" s="2">
        <v>0</v>
      </c>
      <c r="I294" s="1">
        <v>0</v>
      </c>
      <c r="J294" s="3" t="s">
        <v>135</v>
      </c>
      <c r="K294" s="2" t="str">
        <f>J294*741.25</f>
        <v>0</v>
      </c>
      <c r="L294" s="5"/>
    </row>
    <row r="295" spans="1:12" customHeight="1" ht="105" outlineLevel="4">
      <c r="A295" s="1"/>
      <c r="B295" s="1">
        <v>955404</v>
      </c>
      <c r="C295" s="1" t="s">
        <v>1070</v>
      </c>
      <c r="D295" s="1" t="s">
        <v>1071</v>
      </c>
      <c r="E295" s="2" t="s">
        <v>1072</v>
      </c>
      <c r="F295" s="2" t="s">
        <v>699</v>
      </c>
      <c r="G295" s="2" t="s">
        <v>182</v>
      </c>
      <c r="H295" s="2">
        <v>0</v>
      </c>
      <c r="I295" s="1">
        <v>0</v>
      </c>
      <c r="J295" s="3" t="s">
        <v>135</v>
      </c>
      <c r="K295" s="2" t="str">
        <f>J295*108.44</f>
        <v>0</v>
      </c>
      <c r="L295" s="5"/>
    </row>
    <row r="296" spans="1:12" customHeight="1" ht="105" outlineLevel="4">
      <c r="A296" s="1"/>
      <c r="B296" s="1">
        <v>955405</v>
      </c>
      <c r="C296" s="1" t="s">
        <v>1073</v>
      </c>
      <c r="D296" s="1" t="s">
        <v>1074</v>
      </c>
      <c r="E296" s="2" t="s">
        <v>1075</v>
      </c>
      <c r="F296" s="2" t="s">
        <v>1076</v>
      </c>
      <c r="G296" s="2" t="s">
        <v>182</v>
      </c>
      <c r="H296" s="2">
        <v>0</v>
      </c>
      <c r="I296" s="1">
        <v>0</v>
      </c>
      <c r="J296" s="3" t="s">
        <v>135</v>
      </c>
      <c r="K296" s="2" t="str">
        <f>J296*177.36</f>
        <v>0</v>
      </c>
      <c r="L296" s="5"/>
    </row>
    <row r="297" spans="1:12" customHeight="1" ht="105" outlineLevel="4">
      <c r="A297" s="1"/>
      <c r="B297" s="1">
        <v>955406</v>
      </c>
      <c r="C297" s="1" t="s">
        <v>1077</v>
      </c>
      <c r="D297" s="1" t="s">
        <v>1078</v>
      </c>
      <c r="E297" s="2" t="s">
        <v>1079</v>
      </c>
      <c r="F297" s="2" t="s">
        <v>238</v>
      </c>
      <c r="G297" s="2" t="s">
        <v>182</v>
      </c>
      <c r="H297" s="2">
        <v>0</v>
      </c>
      <c r="I297" s="1">
        <v>0</v>
      </c>
      <c r="J297" s="3" t="s">
        <v>135</v>
      </c>
      <c r="K297" s="2" t="str">
        <f>J297*209.17</f>
        <v>0</v>
      </c>
      <c r="L297" s="5"/>
    </row>
    <row r="298" spans="1:12" customHeight="1" ht="105" outlineLevel="4">
      <c r="A298" s="1"/>
      <c r="B298" s="1">
        <v>955410</v>
      </c>
      <c r="C298" s="1" t="s">
        <v>1080</v>
      </c>
      <c r="D298" s="1" t="s">
        <v>1081</v>
      </c>
      <c r="E298" s="2" t="s">
        <v>1082</v>
      </c>
      <c r="F298" s="2" t="s">
        <v>1083</v>
      </c>
      <c r="G298" s="2" t="s">
        <v>156</v>
      </c>
      <c r="H298" s="2">
        <v>0</v>
      </c>
      <c r="I298" s="1">
        <v>0</v>
      </c>
      <c r="J298" s="3" t="s">
        <v>135</v>
      </c>
      <c r="K298" s="2" t="str">
        <f>J298*101.11</f>
        <v>0</v>
      </c>
      <c r="L298" s="5"/>
    </row>
    <row r="299" spans="1:12" customHeight="1" ht="105" outlineLevel="4">
      <c r="A299" s="1"/>
      <c r="B299" s="1">
        <v>955411</v>
      </c>
      <c r="C299" s="1" t="s">
        <v>1084</v>
      </c>
      <c r="D299" s="1" t="s">
        <v>1085</v>
      </c>
      <c r="E299" s="2" t="s">
        <v>1086</v>
      </c>
      <c r="F299" s="2" t="s">
        <v>1087</v>
      </c>
      <c r="G299" s="2">
        <v>0</v>
      </c>
      <c r="H299" s="2">
        <v>0</v>
      </c>
      <c r="I299" s="1">
        <v>0</v>
      </c>
      <c r="J299" s="3" t="s">
        <v>135</v>
      </c>
      <c r="K299" s="2" t="str">
        <f>J299*62.99</f>
        <v>0</v>
      </c>
      <c r="L299" s="5"/>
    </row>
    <row r="300" spans="1:12" customHeight="1" ht="105" outlineLevel="4">
      <c r="A300" s="1"/>
      <c r="B300" s="1">
        <v>955412</v>
      </c>
      <c r="C300" s="1" t="s">
        <v>1088</v>
      </c>
      <c r="D300" s="1" t="s">
        <v>1089</v>
      </c>
      <c r="E300" s="2" t="s">
        <v>1090</v>
      </c>
      <c r="F300" s="2" t="s">
        <v>1083</v>
      </c>
      <c r="G300" s="2" t="s">
        <v>156</v>
      </c>
      <c r="H300" s="2">
        <v>0</v>
      </c>
      <c r="I300" s="1">
        <v>0</v>
      </c>
      <c r="J300" s="3" t="s">
        <v>135</v>
      </c>
      <c r="K300" s="2" t="str">
        <f>J300*101.11</f>
        <v>0</v>
      </c>
      <c r="L300" s="5"/>
    </row>
    <row r="301" spans="1:12" customHeight="1" ht="105" outlineLevel="4">
      <c r="A301" s="1"/>
      <c r="B301" s="1">
        <v>955413</v>
      </c>
      <c r="C301" s="1" t="s">
        <v>1091</v>
      </c>
      <c r="D301" s="1" t="s">
        <v>1092</v>
      </c>
      <c r="E301" s="2" t="s">
        <v>1093</v>
      </c>
      <c r="F301" s="2" t="s">
        <v>1094</v>
      </c>
      <c r="G301" s="2">
        <v>0</v>
      </c>
      <c r="H301" s="2">
        <v>0</v>
      </c>
      <c r="I301" s="1">
        <v>0</v>
      </c>
      <c r="J301" s="3" t="s">
        <v>135</v>
      </c>
      <c r="K301" s="2" t="str">
        <f>J301*116.03</f>
        <v>0</v>
      </c>
      <c r="L301" s="5"/>
    </row>
    <row r="302" spans="1:12" customHeight="1" ht="105" outlineLevel="4">
      <c r="A302" s="1"/>
      <c r="B302" s="1">
        <v>955414</v>
      </c>
      <c r="C302" s="1" t="s">
        <v>1095</v>
      </c>
      <c r="D302" s="1" t="s">
        <v>1096</v>
      </c>
      <c r="E302" s="2" t="s">
        <v>1097</v>
      </c>
      <c r="F302" s="2" t="s">
        <v>1098</v>
      </c>
      <c r="G302" s="2">
        <v>9</v>
      </c>
      <c r="H302" s="2">
        <v>0</v>
      </c>
      <c r="I302" s="1">
        <v>0</v>
      </c>
      <c r="J302" s="3" t="s">
        <v>135</v>
      </c>
      <c r="K302" s="2" t="str">
        <f>J302*106.08</f>
        <v>0</v>
      </c>
      <c r="L302" s="5"/>
    </row>
    <row r="303" spans="1:12" customHeight="1" ht="105" outlineLevel="4">
      <c r="A303" s="1"/>
      <c r="B303" s="1">
        <v>955415</v>
      </c>
      <c r="C303" s="1" t="s">
        <v>1099</v>
      </c>
      <c r="D303" s="1" t="s">
        <v>1100</v>
      </c>
      <c r="E303" s="2" t="s">
        <v>1101</v>
      </c>
      <c r="F303" s="2" t="s">
        <v>1098</v>
      </c>
      <c r="G303" s="2">
        <v>0</v>
      </c>
      <c r="H303" s="2">
        <v>0</v>
      </c>
      <c r="I303" s="1">
        <v>0</v>
      </c>
      <c r="J303" s="3" t="s">
        <v>135</v>
      </c>
      <c r="K303" s="2" t="str">
        <f>J303*106.08</f>
        <v>0</v>
      </c>
      <c r="L303" s="5"/>
    </row>
    <row r="304" spans="1:12" customHeight="1" ht="105" outlineLevel="4">
      <c r="A304" s="1"/>
      <c r="B304" s="1">
        <v>955416</v>
      </c>
      <c r="C304" s="1" t="s">
        <v>1102</v>
      </c>
      <c r="D304" s="1" t="s">
        <v>1103</v>
      </c>
      <c r="E304" s="2" t="s">
        <v>1104</v>
      </c>
      <c r="F304" s="2" t="s">
        <v>1105</v>
      </c>
      <c r="G304" s="2" t="s">
        <v>156</v>
      </c>
      <c r="H304" s="2">
        <v>0</v>
      </c>
      <c r="I304" s="1">
        <v>0</v>
      </c>
      <c r="J304" s="3" t="s">
        <v>135</v>
      </c>
      <c r="K304" s="2" t="str">
        <f>J304*129.29</f>
        <v>0</v>
      </c>
      <c r="L304" s="5"/>
    </row>
    <row r="305" spans="1:12" customHeight="1" ht="105" outlineLevel="4">
      <c r="A305" s="1"/>
      <c r="B305" s="1">
        <v>955417</v>
      </c>
      <c r="C305" s="1" t="s">
        <v>1106</v>
      </c>
      <c r="D305" s="1" t="s">
        <v>1107</v>
      </c>
      <c r="E305" s="2" t="s">
        <v>1108</v>
      </c>
      <c r="F305" s="2" t="s">
        <v>1109</v>
      </c>
      <c r="G305" s="2" t="s">
        <v>156</v>
      </c>
      <c r="H305" s="2">
        <v>0</v>
      </c>
      <c r="I305" s="1">
        <v>0</v>
      </c>
      <c r="J305" s="3" t="s">
        <v>135</v>
      </c>
      <c r="K305" s="2" t="str">
        <f>J305*132.60</f>
        <v>0</v>
      </c>
      <c r="L305" s="5"/>
    </row>
    <row r="306" spans="1:12" customHeight="1" ht="105" outlineLevel="4">
      <c r="A306" s="1"/>
      <c r="B306" s="1">
        <v>955418</v>
      </c>
      <c r="C306" s="1" t="s">
        <v>1110</v>
      </c>
      <c r="D306" s="1" t="s">
        <v>1111</v>
      </c>
      <c r="E306" s="2" t="s">
        <v>1112</v>
      </c>
      <c r="F306" s="2" t="s">
        <v>1113</v>
      </c>
      <c r="G306" s="2">
        <v>0</v>
      </c>
      <c r="H306" s="2">
        <v>0</v>
      </c>
      <c r="I306" s="1">
        <v>0</v>
      </c>
      <c r="J306" s="3" t="s">
        <v>135</v>
      </c>
      <c r="K306" s="2" t="str">
        <f>J306*112.71</f>
        <v>0</v>
      </c>
      <c r="L306" s="5"/>
    </row>
    <row r="307" spans="1:12" customHeight="1" ht="105" outlineLevel="4">
      <c r="A307" s="1"/>
      <c r="B307" s="1">
        <v>955419</v>
      </c>
      <c r="C307" s="1" t="s">
        <v>1114</v>
      </c>
      <c r="D307" s="1" t="s">
        <v>1115</v>
      </c>
      <c r="E307" s="2" t="s">
        <v>1116</v>
      </c>
      <c r="F307" s="2" t="s">
        <v>1117</v>
      </c>
      <c r="G307" s="2" t="s">
        <v>156</v>
      </c>
      <c r="H307" s="2">
        <v>0</v>
      </c>
      <c r="I307" s="1">
        <v>0</v>
      </c>
      <c r="J307" s="3" t="s">
        <v>135</v>
      </c>
      <c r="K307" s="2" t="str">
        <f>J307*140.89</f>
        <v>0</v>
      </c>
      <c r="L307" s="5"/>
    </row>
    <row r="308" spans="1:12" customHeight="1" ht="105" outlineLevel="4">
      <c r="A308" s="1"/>
      <c r="B308" s="1">
        <v>955420</v>
      </c>
      <c r="C308" s="1" t="s">
        <v>1118</v>
      </c>
      <c r="D308" s="1" t="s">
        <v>1119</v>
      </c>
      <c r="E308" s="2" t="s">
        <v>1120</v>
      </c>
      <c r="F308" s="2" t="s">
        <v>1121</v>
      </c>
      <c r="G308" s="2">
        <v>0</v>
      </c>
      <c r="H308" s="2">
        <v>0</v>
      </c>
      <c r="I308" s="1">
        <v>0</v>
      </c>
      <c r="J308" s="3" t="s">
        <v>135</v>
      </c>
      <c r="K308" s="2" t="str">
        <f>J308*215.48</f>
        <v>0</v>
      </c>
      <c r="L308" s="5"/>
    </row>
    <row r="309" spans="1:12" customHeight="1" ht="105" outlineLevel="4">
      <c r="A309" s="1"/>
      <c r="B309" s="1">
        <v>955421</v>
      </c>
      <c r="C309" s="1" t="s">
        <v>1122</v>
      </c>
      <c r="D309" s="1" t="s">
        <v>1123</v>
      </c>
      <c r="E309" s="2" t="s">
        <v>1124</v>
      </c>
      <c r="F309" s="2" t="s">
        <v>1121</v>
      </c>
      <c r="G309" s="2">
        <v>10</v>
      </c>
      <c r="H309" s="2">
        <v>0</v>
      </c>
      <c r="I309" s="1">
        <v>0</v>
      </c>
      <c r="J309" s="3" t="s">
        <v>135</v>
      </c>
      <c r="K309" s="2" t="str">
        <f>J309*215.48</f>
        <v>0</v>
      </c>
      <c r="L309" s="5"/>
    </row>
    <row r="310" spans="1:12" customHeight="1" ht="105" outlineLevel="4">
      <c r="A310" s="1"/>
      <c r="B310" s="1">
        <v>955422</v>
      </c>
      <c r="C310" s="1" t="s">
        <v>1125</v>
      </c>
      <c r="D310" s="1" t="s">
        <v>1126</v>
      </c>
      <c r="E310" s="2" t="s">
        <v>1127</v>
      </c>
      <c r="F310" s="2" t="s">
        <v>1121</v>
      </c>
      <c r="G310" s="2">
        <v>9</v>
      </c>
      <c r="H310" s="2">
        <v>0</v>
      </c>
      <c r="I310" s="1">
        <v>0</v>
      </c>
      <c r="J310" s="3" t="s">
        <v>135</v>
      </c>
      <c r="K310" s="2" t="str">
        <f>J310*215.48</f>
        <v>0</v>
      </c>
      <c r="L310" s="5"/>
    </row>
    <row r="311" spans="1:12" customHeight="1" ht="105" outlineLevel="4">
      <c r="A311" s="1"/>
      <c r="B311" s="1">
        <v>955423</v>
      </c>
      <c r="C311" s="1" t="s">
        <v>1128</v>
      </c>
      <c r="D311" s="1" t="s">
        <v>1129</v>
      </c>
      <c r="E311" s="2" t="s">
        <v>1130</v>
      </c>
      <c r="F311" s="2" t="s">
        <v>1131</v>
      </c>
      <c r="G311" s="2">
        <v>0</v>
      </c>
      <c r="H311" s="2">
        <v>0</v>
      </c>
      <c r="I311" s="1">
        <v>0</v>
      </c>
      <c r="J311" s="3" t="s">
        <v>135</v>
      </c>
      <c r="K311" s="2" t="str">
        <f>J311*202.22</f>
        <v>0</v>
      </c>
      <c r="L311" s="5"/>
    </row>
    <row r="312" spans="1:12" customHeight="1" ht="105" outlineLevel="4">
      <c r="A312" s="1"/>
      <c r="B312" s="1">
        <v>955424</v>
      </c>
      <c r="C312" s="1" t="s">
        <v>1132</v>
      </c>
      <c r="D312" s="1" t="s">
        <v>1133</v>
      </c>
      <c r="E312" s="2" t="s">
        <v>1134</v>
      </c>
      <c r="F312" s="2" t="s">
        <v>1135</v>
      </c>
      <c r="G312" s="2">
        <v>0</v>
      </c>
      <c r="H312" s="2">
        <v>0</v>
      </c>
      <c r="I312" s="1">
        <v>0</v>
      </c>
      <c r="J312" s="3" t="s">
        <v>135</v>
      </c>
      <c r="K312" s="2" t="str">
        <f>J312*220.45</f>
        <v>0</v>
      </c>
      <c r="L312" s="5"/>
    </row>
    <row r="313" spans="1:12" customHeight="1" ht="105" outlineLevel="4">
      <c r="A313" s="1"/>
      <c r="B313" s="1">
        <v>955425</v>
      </c>
      <c r="C313" s="1" t="s">
        <v>1136</v>
      </c>
      <c r="D313" s="1" t="s">
        <v>1137</v>
      </c>
      <c r="E313" s="2" t="s">
        <v>1138</v>
      </c>
      <c r="F313" s="2" t="s">
        <v>1139</v>
      </c>
      <c r="G313" s="2">
        <v>8</v>
      </c>
      <c r="H313" s="2">
        <v>0</v>
      </c>
      <c r="I313" s="1">
        <v>0</v>
      </c>
      <c r="J313" s="3" t="s">
        <v>135</v>
      </c>
      <c r="K313" s="2" t="str">
        <f>J313*230.39</f>
        <v>0</v>
      </c>
      <c r="L313" s="5"/>
    </row>
    <row r="314" spans="1:12" customHeight="1" ht="105" outlineLevel="4">
      <c r="A314" s="1"/>
      <c r="B314" s="1">
        <v>955426</v>
      </c>
      <c r="C314" s="1" t="s">
        <v>1140</v>
      </c>
      <c r="D314" s="1" t="s">
        <v>1141</v>
      </c>
      <c r="E314" s="2" t="s">
        <v>1142</v>
      </c>
      <c r="F314" s="2" t="s">
        <v>1139</v>
      </c>
      <c r="G314" s="2">
        <v>0</v>
      </c>
      <c r="H314" s="2">
        <v>0</v>
      </c>
      <c r="I314" s="1">
        <v>0</v>
      </c>
      <c r="J314" s="3" t="s">
        <v>135</v>
      </c>
      <c r="K314" s="2" t="str">
        <f>J314*230.39</f>
        <v>0</v>
      </c>
      <c r="L314" s="5"/>
    </row>
    <row r="315" spans="1:12" customHeight="1" ht="105" outlineLevel="4">
      <c r="A315" s="1"/>
      <c r="B315" s="1">
        <v>955427</v>
      </c>
      <c r="C315" s="1" t="s">
        <v>1143</v>
      </c>
      <c r="D315" s="1" t="s">
        <v>1144</v>
      </c>
      <c r="E315" s="2" t="s">
        <v>1145</v>
      </c>
      <c r="F315" s="2" t="s">
        <v>1139</v>
      </c>
      <c r="G315" s="2">
        <v>0</v>
      </c>
      <c r="H315" s="2">
        <v>0</v>
      </c>
      <c r="I315" s="1">
        <v>0</v>
      </c>
      <c r="J315" s="3" t="s">
        <v>135</v>
      </c>
      <c r="K315" s="2" t="str">
        <f>J315*230.39</f>
        <v>0</v>
      </c>
      <c r="L315" s="5"/>
    </row>
    <row r="316" spans="1:12" customHeight="1" ht="105" outlineLevel="4">
      <c r="A316" s="1"/>
      <c r="B316" s="1">
        <v>955428</v>
      </c>
      <c r="C316" s="1" t="s">
        <v>1146</v>
      </c>
      <c r="D316" s="1" t="s">
        <v>1147</v>
      </c>
      <c r="E316" s="2" t="s">
        <v>1148</v>
      </c>
      <c r="F316" s="2" t="s">
        <v>1149</v>
      </c>
      <c r="G316" s="2">
        <v>8</v>
      </c>
      <c r="H316" s="2">
        <v>0</v>
      </c>
      <c r="I316" s="1">
        <v>0</v>
      </c>
      <c r="J316" s="3" t="s">
        <v>135</v>
      </c>
      <c r="K316" s="2" t="str">
        <f>J316*253.60</f>
        <v>0</v>
      </c>
      <c r="L316" s="5"/>
    </row>
    <row r="317" spans="1:12" customHeight="1" ht="105" outlineLevel="4">
      <c r="A317" s="1"/>
      <c r="B317" s="1">
        <v>955429</v>
      </c>
      <c r="C317" s="1" t="s">
        <v>1150</v>
      </c>
      <c r="D317" s="1" t="s">
        <v>1151</v>
      </c>
      <c r="E317" s="2" t="s">
        <v>1152</v>
      </c>
      <c r="F317" s="2" t="s">
        <v>1153</v>
      </c>
      <c r="G317" s="2">
        <v>0</v>
      </c>
      <c r="H317" s="2">
        <v>0</v>
      </c>
      <c r="I317" s="1">
        <v>0</v>
      </c>
      <c r="J317" s="3" t="s">
        <v>135</v>
      </c>
      <c r="K317" s="2" t="str">
        <f>J317*256.91</f>
        <v>0</v>
      </c>
      <c r="L317" s="5"/>
    </row>
    <row r="318" spans="1:12" customHeight="1" ht="105" outlineLevel="4">
      <c r="A318" s="1"/>
      <c r="B318" s="1">
        <v>955430</v>
      </c>
      <c r="C318" s="1" t="s">
        <v>1154</v>
      </c>
      <c r="D318" s="1" t="s">
        <v>1155</v>
      </c>
      <c r="E318" s="2" t="s">
        <v>1156</v>
      </c>
      <c r="F318" s="2" t="s">
        <v>1157</v>
      </c>
      <c r="G318" s="2">
        <v>0</v>
      </c>
      <c r="H318" s="2">
        <v>0</v>
      </c>
      <c r="I318" s="1">
        <v>0</v>
      </c>
      <c r="J318" s="3" t="s">
        <v>135</v>
      </c>
      <c r="K318" s="2" t="str">
        <f>J318*344.76</f>
        <v>0</v>
      </c>
      <c r="L318" s="5"/>
    </row>
    <row r="319" spans="1:12" customHeight="1" ht="105" outlineLevel="4">
      <c r="A319" s="1"/>
      <c r="B319" s="1">
        <v>955431</v>
      </c>
      <c r="C319" s="1" t="s">
        <v>1158</v>
      </c>
      <c r="D319" s="1" t="s">
        <v>1159</v>
      </c>
      <c r="E319" s="2" t="s">
        <v>1160</v>
      </c>
      <c r="F319" s="2" t="s">
        <v>1161</v>
      </c>
      <c r="G319" s="2">
        <v>10</v>
      </c>
      <c r="H319" s="2">
        <v>0</v>
      </c>
      <c r="I319" s="1">
        <v>0</v>
      </c>
      <c r="J319" s="3" t="s">
        <v>135</v>
      </c>
      <c r="K319" s="2" t="str">
        <f>J319*290.06</f>
        <v>0</v>
      </c>
      <c r="L319" s="5"/>
    </row>
    <row r="320" spans="1:12" customHeight="1" ht="105" outlineLevel="4">
      <c r="A320" s="1"/>
      <c r="B320" s="1">
        <v>955432</v>
      </c>
      <c r="C320" s="1" t="s">
        <v>1162</v>
      </c>
      <c r="D320" s="1" t="s">
        <v>1163</v>
      </c>
      <c r="E320" s="2" t="s">
        <v>1164</v>
      </c>
      <c r="F320" s="2" t="s">
        <v>1161</v>
      </c>
      <c r="G320" s="2">
        <v>0</v>
      </c>
      <c r="H320" s="2">
        <v>0</v>
      </c>
      <c r="I320" s="1">
        <v>0</v>
      </c>
      <c r="J320" s="3" t="s">
        <v>135</v>
      </c>
      <c r="K320" s="2" t="str">
        <f>J320*290.06</f>
        <v>0</v>
      </c>
      <c r="L320" s="5"/>
    </row>
    <row r="321" spans="1:12" customHeight="1" ht="105" outlineLevel="4">
      <c r="A321" s="1"/>
      <c r="B321" s="1">
        <v>955433</v>
      </c>
      <c r="C321" s="1" t="s">
        <v>1165</v>
      </c>
      <c r="D321" s="1" t="s">
        <v>1166</v>
      </c>
      <c r="E321" s="2" t="s">
        <v>1167</v>
      </c>
      <c r="F321" s="2" t="s">
        <v>1168</v>
      </c>
      <c r="G321" s="2">
        <v>0</v>
      </c>
      <c r="H321" s="2">
        <v>0</v>
      </c>
      <c r="I321" s="1">
        <v>0</v>
      </c>
      <c r="J321" s="3" t="s">
        <v>135</v>
      </c>
      <c r="K321" s="2" t="str">
        <f>J321*245.31</f>
        <v>0</v>
      </c>
      <c r="L321" s="5"/>
    </row>
    <row r="322" spans="1:12" customHeight="1" ht="105" outlineLevel="4">
      <c r="A322" s="1"/>
      <c r="B322" s="1">
        <v>955434</v>
      </c>
      <c r="C322" s="1" t="s">
        <v>1169</v>
      </c>
      <c r="D322" s="1" t="s">
        <v>1170</v>
      </c>
      <c r="E322" s="2" t="s">
        <v>1171</v>
      </c>
      <c r="F322" s="2" t="s">
        <v>1172</v>
      </c>
      <c r="G322" s="2">
        <v>3</v>
      </c>
      <c r="H322" s="2">
        <v>0</v>
      </c>
      <c r="I322" s="1">
        <v>0</v>
      </c>
      <c r="J322" s="3" t="s">
        <v>135</v>
      </c>
      <c r="K322" s="2" t="str">
        <f>J322*346.42</f>
        <v>0</v>
      </c>
      <c r="L322" s="5"/>
    </row>
    <row r="323" spans="1:12" customHeight="1" ht="105" outlineLevel="4">
      <c r="A323" s="1"/>
      <c r="B323" s="1">
        <v>955435</v>
      </c>
      <c r="C323" s="1" t="s">
        <v>1173</v>
      </c>
      <c r="D323" s="1" t="s">
        <v>1174</v>
      </c>
      <c r="E323" s="2" t="s">
        <v>1175</v>
      </c>
      <c r="F323" s="2" t="s">
        <v>1176</v>
      </c>
      <c r="G323" s="2">
        <v>0</v>
      </c>
      <c r="H323" s="2">
        <v>0</v>
      </c>
      <c r="I323" s="1">
        <v>0</v>
      </c>
      <c r="J323" s="3" t="s">
        <v>135</v>
      </c>
      <c r="K323" s="2" t="str">
        <f>J323*404.43</f>
        <v>0</v>
      </c>
      <c r="L323" s="5"/>
    </row>
    <row r="324" spans="1:12" customHeight="1" ht="105" outlineLevel="4">
      <c r="A324" s="1"/>
      <c r="B324" s="1">
        <v>955436</v>
      </c>
      <c r="C324" s="1" t="s">
        <v>1177</v>
      </c>
      <c r="D324" s="1" t="s">
        <v>1178</v>
      </c>
      <c r="E324" s="2" t="s">
        <v>1179</v>
      </c>
      <c r="F324" s="2" t="s">
        <v>1172</v>
      </c>
      <c r="G324" s="2">
        <v>8</v>
      </c>
      <c r="H324" s="2">
        <v>0</v>
      </c>
      <c r="I324" s="1">
        <v>0</v>
      </c>
      <c r="J324" s="3" t="s">
        <v>135</v>
      </c>
      <c r="K324" s="2" t="str">
        <f>J324*346.42</f>
        <v>0</v>
      </c>
      <c r="L324" s="5"/>
    </row>
    <row r="325" spans="1:12" customHeight="1" ht="105" outlineLevel="4">
      <c r="A325" s="1"/>
      <c r="B325" s="1">
        <v>955437</v>
      </c>
      <c r="C325" s="1" t="s">
        <v>1180</v>
      </c>
      <c r="D325" s="1" t="s">
        <v>1181</v>
      </c>
      <c r="E325" s="2" t="s">
        <v>1182</v>
      </c>
      <c r="F325" s="2" t="s">
        <v>1172</v>
      </c>
      <c r="G325" s="2">
        <v>8</v>
      </c>
      <c r="H325" s="2">
        <v>0</v>
      </c>
      <c r="I325" s="1">
        <v>0</v>
      </c>
      <c r="J325" s="3" t="s">
        <v>135</v>
      </c>
      <c r="K325" s="2" t="str">
        <f>J325*346.42</f>
        <v>0</v>
      </c>
      <c r="L325" s="5"/>
    </row>
    <row r="326" spans="1:12" customHeight="1" ht="105" outlineLevel="4">
      <c r="A326" s="1"/>
      <c r="B326" s="1">
        <v>955438</v>
      </c>
      <c r="C326" s="1" t="s">
        <v>1183</v>
      </c>
      <c r="D326" s="1" t="s">
        <v>1184</v>
      </c>
      <c r="E326" s="2" t="s">
        <v>1185</v>
      </c>
      <c r="F326" s="2" t="s">
        <v>1172</v>
      </c>
      <c r="G326" s="2">
        <v>0</v>
      </c>
      <c r="H326" s="2">
        <v>0</v>
      </c>
      <c r="I326" s="1">
        <v>0</v>
      </c>
      <c r="J326" s="3" t="s">
        <v>135</v>
      </c>
      <c r="K326" s="2" t="str">
        <f>J326*346.42</f>
        <v>0</v>
      </c>
      <c r="L326" s="5"/>
    </row>
    <row r="327" spans="1:12" customHeight="1" ht="105" outlineLevel="4">
      <c r="A327" s="1"/>
      <c r="B327" s="1">
        <v>955439</v>
      </c>
      <c r="C327" s="1" t="s">
        <v>1186</v>
      </c>
      <c r="D327" s="1" t="s">
        <v>1187</v>
      </c>
      <c r="E327" s="2" t="s">
        <v>1188</v>
      </c>
      <c r="F327" s="2" t="s">
        <v>1189</v>
      </c>
      <c r="G327" s="2">
        <v>8</v>
      </c>
      <c r="H327" s="2">
        <v>0</v>
      </c>
      <c r="I327" s="1">
        <v>0</v>
      </c>
      <c r="J327" s="3" t="s">
        <v>135</v>
      </c>
      <c r="K327" s="2" t="str">
        <f>J327*439.24</f>
        <v>0</v>
      </c>
      <c r="L327" s="5"/>
    </row>
    <row r="328" spans="1:12" customHeight="1" ht="105" outlineLevel="4">
      <c r="A328" s="1"/>
      <c r="B328" s="1">
        <v>955440</v>
      </c>
      <c r="C328" s="1" t="s">
        <v>1190</v>
      </c>
      <c r="D328" s="1" t="s">
        <v>1191</v>
      </c>
      <c r="E328" s="2" t="s">
        <v>1192</v>
      </c>
      <c r="F328" s="2" t="s">
        <v>1189</v>
      </c>
      <c r="G328" s="2">
        <v>8</v>
      </c>
      <c r="H328" s="2">
        <v>0</v>
      </c>
      <c r="I328" s="1">
        <v>0</v>
      </c>
      <c r="J328" s="3" t="s">
        <v>135</v>
      </c>
      <c r="K328" s="2" t="str">
        <f>J328*439.24</f>
        <v>0</v>
      </c>
      <c r="L328" s="5"/>
    </row>
    <row r="329" spans="1:12" customHeight="1" ht="105" outlineLevel="4">
      <c r="A329" s="1"/>
      <c r="B329" s="1">
        <v>955441</v>
      </c>
      <c r="C329" s="1" t="s">
        <v>1193</v>
      </c>
      <c r="D329" s="1" t="s">
        <v>1194</v>
      </c>
      <c r="E329" s="2" t="s">
        <v>1195</v>
      </c>
      <c r="F329" s="2" t="s">
        <v>1189</v>
      </c>
      <c r="G329" s="2">
        <v>8</v>
      </c>
      <c r="H329" s="2">
        <v>0</v>
      </c>
      <c r="I329" s="1">
        <v>0</v>
      </c>
      <c r="J329" s="3" t="s">
        <v>135</v>
      </c>
      <c r="K329" s="2" t="str">
        <f>J329*439.24</f>
        <v>0</v>
      </c>
      <c r="L329" s="5"/>
    </row>
    <row r="330" spans="1:12" customHeight="1" ht="105" outlineLevel="4">
      <c r="A330" s="1"/>
      <c r="B330" s="1">
        <v>955442</v>
      </c>
      <c r="C330" s="1" t="s">
        <v>1196</v>
      </c>
      <c r="D330" s="1" t="s">
        <v>1197</v>
      </c>
      <c r="E330" s="2" t="s">
        <v>1198</v>
      </c>
      <c r="F330" s="2" t="s">
        <v>1199</v>
      </c>
      <c r="G330" s="2">
        <v>8</v>
      </c>
      <c r="H330" s="2">
        <v>0</v>
      </c>
      <c r="I330" s="1">
        <v>0</v>
      </c>
      <c r="J330" s="3" t="s">
        <v>135</v>
      </c>
      <c r="K330" s="2" t="str">
        <f>J330*421.01</f>
        <v>0</v>
      </c>
      <c r="L330" s="5"/>
    </row>
    <row r="331" spans="1:12" customHeight="1" ht="105" outlineLevel="4">
      <c r="A331" s="1"/>
      <c r="B331" s="1">
        <v>955443</v>
      </c>
      <c r="C331" s="1" t="s">
        <v>1200</v>
      </c>
      <c r="D331" s="1" t="s">
        <v>1201</v>
      </c>
      <c r="E331" s="2" t="s">
        <v>1202</v>
      </c>
      <c r="F331" s="2" t="s">
        <v>1199</v>
      </c>
      <c r="G331" s="2">
        <v>0</v>
      </c>
      <c r="H331" s="2">
        <v>0</v>
      </c>
      <c r="I331" s="1">
        <v>0</v>
      </c>
      <c r="J331" s="3" t="s">
        <v>135</v>
      </c>
      <c r="K331" s="2" t="str">
        <f>J331*421.01</f>
        <v>0</v>
      </c>
      <c r="L331" s="5"/>
    </row>
    <row r="332" spans="1:12" customHeight="1" ht="105" outlineLevel="4">
      <c r="A332" s="1"/>
      <c r="B332" s="1">
        <v>955444</v>
      </c>
      <c r="C332" s="1" t="s">
        <v>1203</v>
      </c>
      <c r="D332" s="1" t="s">
        <v>1204</v>
      </c>
      <c r="E332" s="2" t="s">
        <v>1205</v>
      </c>
      <c r="F332" s="2" t="s">
        <v>1199</v>
      </c>
      <c r="G332" s="2">
        <v>0</v>
      </c>
      <c r="H332" s="2">
        <v>0</v>
      </c>
      <c r="I332" s="1">
        <v>0</v>
      </c>
      <c r="J332" s="3" t="s">
        <v>135</v>
      </c>
      <c r="K332" s="2" t="str">
        <f>J332*421.01</f>
        <v>0</v>
      </c>
      <c r="L332" s="5"/>
    </row>
    <row r="333" spans="1:12" customHeight="1" ht="105" outlineLevel="4">
      <c r="A333" s="1"/>
      <c r="B333" s="1">
        <v>955445</v>
      </c>
      <c r="C333" s="1" t="s">
        <v>1206</v>
      </c>
      <c r="D333" s="1" t="s">
        <v>1207</v>
      </c>
      <c r="E333" s="2" t="s">
        <v>1208</v>
      </c>
      <c r="F333" s="2" t="s">
        <v>1209</v>
      </c>
      <c r="G333" s="2">
        <v>0</v>
      </c>
      <c r="H333" s="2">
        <v>0</v>
      </c>
      <c r="I333" s="1">
        <v>0</v>
      </c>
      <c r="J333" s="3" t="s">
        <v>135</v>
      </c>
      <c r="K333" s="2" t="str">
        <f>J333*492.28</f>
        <v>0</v>
      </c>
      <c r="L333" s="5"/>
    </row>
    <row r="334" spans="1:12" customHeight="1" ht="105" outlineLevel="4">
      <c r="A334" s="1"/>
      <c r="B334" s="1">
        <v>955446</v>
      </c>
      <c r="C334" s="1" t="s">
        <v>1210</v>
      </c>
      <c r="D334" s="1" t="s">
        <v>1211</v>
      </c>
      <c r="E334" s="2" t="s">
        <v>1212</v>
      </c>
      <c r="F334" s="2" t="s">
        <v>1209</v>
      </c>
      <c r="G334" s="2">
        <v>3</v>
      </c>
      <c r="H334" s="2">
        <v>0</v>
      </c>
      <c r="I334" s="1">
        <v>0</v>
      </c>
      <c r="J334" s="3" t="s">
        <v>135</v>
      </c>
      <c r="K334" s="2" t="str">
        <f>J334*492.28</f>
        <v>0</v>
      </c>
      <c r="L334" s="5"/>
    </row>
    <row r="335" spans="1:12" customHeight="1" ht="105" outlineLevel="4">
      <c r="A335" s="1"/>
      <c r="B335" s="1">
        <v>955447</v>
      </c>
      <c r="C335" s="1" t="s">
        <v>1213</v>
      </c>
      <c r="D335" s="1" t="s">
        <v>1214</v>
      </c>
      <c r="E335" s="2" t="s">
        <v>1215</v>
      </c>
      <c r="F335" s="2" t="s">
        <v>1209</v>
      </c>
      <c r="G335" s="2">
        <v>0</v>
      </c>
      <c r="H335" s="2">
        <v>0</v>
      </c>
      <c r="I335" s="1">
        <v>0</v>
      </c>
      <c r="J335" s="3" t="s">
        <v>135</v>
      </c>
      <c r="K335" s="2" t="str">
        <f>J335*492.28</f>
        <v>0</v>
      </c>
      <c r="L335" s="5"/>
    </row>
    <row r="336" spans="1:12" customHeight="1" ht="105" outlineLevel="4">
      <c r="A336" s="1"/>
      <c r="B336" s="1">
        <v>955448</v>
      </c>
      <c r="C336" s="1" t="s">
        <v>1216</v>
      </c>
      <c r="D336" s="1" t="s">
        <v>1217</v>
      </c>
      <c r="E336" s="2" t="s">
        <v>1218</v>
      </c>
      <c r="F336" s="2" t="s">
        <v>1219</v>
      </c>
      <c r="G336" s="2">
        <v>0</v>
      </c>
      <c r="H336" s="2">
        <v>0</v>
      </c>
      <c r="I336" s="1">
        <v>0</v>
      </c>
      <c r="J336" s="3" t="s">
        <v>135</v>
      </c>
      <c r="K336" s="2" t="str">
        <f>J336*394.49</f>
        <v>0</v>
      </c>
      <c r="L336" s="5"/>
    </row>
    <row r="337" spans="1:12" customHeight="1" ht="105" outlineLevel="4">
      <c r="A337" s="1"/>
      <c r="B337" s="1">
        <v>955449</v>
      </c>
      <c r="C337" s="1" t="s">
        <v>1220</v>
      </c>
      <c r="D337" s="1" t="s">
        <v>1221</v>
      </c>
      <c r="E337" s="2" t="s">
        <v>1222</v>
      </c>
      <c r="F337" s="2" t="s">
        <v>1223</v>
      </c>
      <c r="G337" s="2">
        <v>0</v>
      </c>
      <c r="H337" s="2">
        <v>0</v>
      </c>
      <c r="I337" s="1">
        <v>0</v>
      </c>
      <c r="J337" s="3" t="s">
        <v>135</v>
      </c>
      <c r="K337" s="2" t="str">
        <f>J337*1296.17</f>
        <v>0</v>
      </c>
      <c r="L337" s="5"/>
    </row>
    <row r="338" spans="1:12" customHeight="1" ht="105" outlineLevel="4">
      <c r="A338" s="1"/>
      <c r="B338" s="1">
        <v>955450</v>
      </c>
      <c r="C338" s="1" t="s">
        <v>1224</v>
      </c>
      <c r="D338" s="1" t="s">
        <v>1225</v>
      </c>
      <c r="E338" s="2" t="s">
        <v>1226</v>
      </c>
      <c r="F338" s="2" t="s">
        <v>1227</v>
      </c>
      <c r="G338" s="2">
        <v>0</v>
      </c>
      <c r="H338" s="2">
        <v>0</v>
      </c>
      <c r="I338" s="1">
        <v>0</v>
      </c>
      <c r="J338" s="3" t="s">
        <v>135</v>
      </c>
      <c r="K338" s="2" t="str">
        <f>J338*654.71</f>
        <v>0</v>
      </c>
      <c r="L338" s="5"/>
    </row>
    <row r="339" spans="1:12" customHeight="1" ht="105" outlineLevel="4">
      <c r="A339" s="1"/>
      <c r="B339" s="1">
        <v>955451</v>
      </c>
      <c r="C339" s="1" t="s">
        <v>1228</v>
      </c>
      <c r="D339" s="1" t="s">
        <v>1229</v>
      </c>
      <c r="E339" s="2" t="s">
        <v>1230</v>
      </c>
      <c r="F339" s="2" t="s">
        <v>1231</v>
      </c>
      <c r="G339" s="2">
        <v>0</v>
      </c>
      <c r="H339" s="2">
        <v>0</v>
      </c>
      <c r="I339" s="1">
        <v>0</v>
      </c>
      <c r="J339" s="3" t="s">
        <v>135</v>
      </c>
      <c r="K339" s="2" t="str">
        <f>J339*626.54</f>
        <v>0</v>
      </c>
      <c r="L339" s="5"/>
    </row>
    <row r="340" spans="1:12" customHeight="1" ht="105" outlineLevel="4">
      <c r="A340" s="1"/>
      <c r="B340" s="1">
        <v>955452</v>
      </c>
      <c r="C340" s="1" t="s">
        <v>1232</v>
      </c>
      <c r="D340" s="1" t="s">
        <v>1233</v>
      </c>
      <c r="E340" s="2" t="s">
        <v>1234</v>
      </c>
      <c r="F340" s="2" t="s">
        <v>1231</v>
      </c>
      <c r="G340" s="2">
        <v>0</v>
      </c>
      <c r="H340" s="2">
        <v>0</v>
      </c>
      <c r="I340" s="1">
        <v>0</v>
      </c>
      <c r="J340" s="3" t="s">
        <v>135</v>
      </c>
      <c r="K340" s="2" t="str">
        <f>J340*626.54</f>
        <v>0</v>
      </c>
      <c r="L340" s="5"/>
    </row>
    <row r="341" spans="1:12" customHeight="1" ht="105" outlineLevel="4">
      <c r="A341" s="1"/>
      <c r="B341" s="1">
        <v>955453</v>
      </c>
      <c r="C341" s="1" t="s">
        <v>1235</v>
      </c>
      <c r="D341" s="1" t="s">
        <v>1236</v>
      </c>
      <c r="E341" s="2" t="s">
        <v>1237</v>
      </c>
      <c r="F341" s="2" t="s">
        <v>1238</v>
      </c>
      <c r="G341" s="2">
        <v>0</v>
      </c>
      <c r="H341" s="2">
        <v>0</v>
      </c>
      <c r="I341" s="1">
        <v>0</v>
      </c>
      <c r="J341" s="3" t="s">
        <v>135</v>
      </c>
      <c r="K341" s="2" t="str">
        <f>J341*464.10</f>
        <v>0</v>
      </c>
      <c r="L341" s="5"/>
    </row>
    <row r="342" spans="1:12" customHeight="1" ht="105" outlineLevel="4">
      <c r="A342" s="1"/>
      <c r="B342" s="1">
        <v>955454</v>
      </c>
      <c r="C342" s="1" t="s">
        <v>1239</v>
      </c>
      <c r="D342" s="1" t="s">
        <v>1240</v>
      </c>
      <c r="E342" s="2" t="s">
        <v>1241</v>
      </c>
      <c r="F342" s="2" t="s">
        <v>1242</v>
      </c>
      <c r="G342" s="2">
        <v>0</v>
      </c>
      <c r="H342" s="2">
        <v>0</v>
      </c>
      <c r="I342" s="1">
        <v>0</v>
      </c>
      <c r="J342" s="3" t="s">
        <v>135</v>
      </c>
      <c r="K342" s="2" t="str">
        <f>J342*1138.70</f>
        <v>0</v>
      </c>
      <c r="L342" s="5"/>
    </row>
    <row r="343" spans="1:12" customHeight="1" ht="105" outlineLevel="4">
      <c r="A343" s="1"/>
      <c r="B343" s="1">
        <v>955455</v>
      </c>
      <c r="C343" s="1" t="s">
        <v>1243</v>
      </c>
      <c r="D343" s="1" t="s">
        <v>1244</v>
      </c>
      <c r="E343" s="2" t="s">
        <v>1245</v>
      </c>
      <c r="F343" s="2" t="s">
        <v>1242</v>
      </c>
      <c r="G343" s="2">
        <v>0</v>
      </c>
      <c r="H343" s="2">
        <v>0</v>
      </c>
      <c r="I343" s="1">
        <v>0</v>
      </c>
      <c r="J343" s="3" t="s">
        <v>135</v>
      </c>
      <c r="K343" s="2" t="str">
        <f>J343*1138.70</f>
        <v>0</v>
      </c>
      <c r="L343" s="5"/>
    </row>
    <row r="344" spans="1:12" customHeight="1" ht="105" outlineLevel="4">
      <c r="A344" s="1"/>
      <c r="B344" s="1">
        <v>955456</v>
      </c>
      <c r="C344" s="1" t="s">
        <v>1246</v>
      </c>
      <c r="D344" s="1" t="s">
        <v>1247</v>
      </c>
      <c r="E344" s="2" t="s">
        <v>1248</v>
      </c>
      <c r="F344" s="2" t="s">
        <v>1249</v>
      </c>
      <c r="G344" s="2">
        <v>0</v>
      </c>
      <c r="H344" s="2">
        <v>0</v>
      </c>
      <c r="I344" s="1">
        <v>0</v>
      </c>
      <c r="J344" s="3" t="s">
        <v>135</v>
      </c>
      <c r="K344" s="2" t="str">
        <f>J344*876.82</f>
        <v>0</v>
      </c>
      <c r="L344" s="5"/>
    </row>
    <row r="345" spans="1:12" customHeight="1" ht="105" outlineLevel="4">
      <c r="A345" s="1"/>
      <c r="B345" s="1">
        <v>955457</v>
      </c>
      <c r="C345" s="1" t="s">
        <v>1250</v>
      </c>
      <c r="D345" s="1" t="s">
        <v>1178</v>
      </c>
      <c r="E345" s="2" t="s">
        <v>1251</v>
      </c>
      <c r="F345" s="2" t="s">
        <v>1252</v>
      </c>
      <c r="G345" s="2">
        <v>0</v>
      </c>
      <c r="H345" s="2">
        <v>0</v>
      </c>
      <c r="I345" s="1">
        <v>0</v>
      </c>
      <c r="J345" s="3" t="s">
        <v>135</v>
      </c>
      <c r="K345" s="2" t="str">
        <f>J345*1155.28</f>
        <v>0</v>
      </c>
      <c r="L345" s="5"/>
    </row>
    <row r="346" spans="1:12" customHeight="1" ht="105" outlineLevel="4">
      <c r="A346" s="1"/>
      <c r="B346" s="1">
        <v>955458</v>
      </c>
      <c r="C346" s="1" t="s">
        <v>1253</v>
      </c>
      <c r="D346" s="1" t="s">
        <v>1254</v>
      </c>
      <c r="E346" s="2" t="s">
        <v>1255</v>
      </c>
      <c r="F346" s="2" t="s">
        <v>1256</v>
      </c>
      <c r="G346" s="2">
        <v>0</v>
      </c>
      <c r="H346" s="2">
        <v>0</v>
      </c>
      <c r="I346" s="1">
        <v>0</v>
      </c>
      <c r="J346" s="3" t="s">
        <v>135</v>
      </c>
      <c r="K346" s="2" t="str">
        <f>J346*143.86</f>
        <v>0</v>
      </c>
      <c r="L346" s="5"/>
    </row>
    <row r="347" spans="1:12" customHeight="1" ht="105" outlineLevel="4">
      <c r="A347" s="1"/>
      <c r="B347" s="1">
        <v>955459</v>
      </c>
      <c r="C347" s="1" t="s">
        <v>1257</v>
      </c>
      <c r="D347" s="1" t="s">
        <v>1258</v>
      </c>
      <c r="E347" s="2" t="s">
        <v>1259</v>
      </c>
      <c r="F347" s="2" t="s">
        <v>1260</v>
      </c>
      <c r="G347" s="2">
        <v>0</v>
      </c>
      <c r="H347" s="2">
        <v>0</v>
      </c>
      <c r="I347" s="1">
        <v>0</v>
      </c>
      <c r="J347" s="3" t="s">
        <v>135</v>
      </c>
      <c r="K347" s="2" t="str">
        <f>J347*191.82</f>
        <v>0</v>
      </c>
      <c r="L347" s="5"/>
    </row>
    <row r="348" spans="1:12" customHeight="1" ht="105" outlineLevel="4">
      <c r="A348" s="1"/>
      <c r="B348" s="1">
        <v>955460</v>
      </c>
      <c r="C348" s="1" t="s">
        <v>1261</v>
      </c>
      <c r="D348" s="1">
        <v>4011</v>
      </c>
      <c r="E348" s="2" t="s">
        <v>1262</v>
      </c>
      <c r="F348" s="2" t="s">
        <v>1263</v>
      </c>
      <c r="G348" s="2">
        <v>0</v>
      </c>
      <c r="H348" s="2">
        <v>0</v>
      </c>
      <c r="I348" s="1">
        <v>0</v>
      </c>
      <c r="J348" s="3" t="s">
        <v>135</v>
      </c>
      <c r="K348" s="2" t="str">
        <f>J348*169.07</f>
        <v>0</v>
      </c>
      <c r="L348" s="5"/>
    </row>
    <row r="349" spans="1:12" customHeight="1" ht="105" outlineLevel="4">
      <c r="A349" s="1"/>
      <c r="B349" s="1">
        <v>955461</v>
      </c>
      <c r="C349" s="1" t="s">
        <v>1264</v>
      </c>
      <c r="D349" s="1">
        <v>4022</v>
      </c>
      <c r="E349" s="2" t="s">
        <v>1265</v>
      </c>
      <c r="F349" s="2" t="s">
        <v>1266</v>
      </c>
      <c r="G349" s="2">
        <v>0</v>
      </c>
      <c r="H349" s="2">
        <v>0</v>
      </c>
      <c r="I349" s="1">
        <v>0</v>
      </c>
      <c r="J349" s="3" t="s">
        <v>135</v>
      </c>
      <c r="K349" s="2" t="str">
        <f>J349*440.90</f>
        <v>0</v>
      </c>
      <c r="L349" s="5"/>
    </row>
    <row r="350" spans="1:12" outlineLevel="1">
      <c r="A350" s="7" t="s">
        <v>1267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5"/>
    </row>
    <row r="351" spans="1:12" customHeight="1" ht="105" outlineLevel="3">
      <c r="A351" s="1"/>
      <c r="B351" s="1">
        <v>888638</v>
      </c>
      <c r="C351" s="1" t="s">
        <v>1268</v>
      </c>
      <c r="D351" s="1" t="s">
        <v>1269</v>
      </c>
      <c r="E351" s="2" t="s">
        <v>1270</v>
      </c>
      <c r="F351" s="2" t="s">
        <v>1271</v>
      </c>
      <c r="G351" s="2" t="s">
        <v>156</v>
      </c>
      <c r="H351" s="2">
        <v>0</v>
      </c>
      <c r="I351" s="1">
        <v>0</v>
      </c>
      <c r="J351" s="3" t="s">
        <v>135</v>
      </c>
      <c r="K351" s="2" t="str">
        <f>J351*6069.19</f>
        <v>0</v>
      </c>
      <c r="L351" s="5"/>
    </row>
    <row r="352" spans="1:12" customHeight="1" ht="105" outlineLevel="3">
      <c r="A352" s="1"/>
      <c r="B352" s="1">
        <v>829336</v>
      </c>
      <c r="C352" s="1" t="s">
        <v>1272</v>
      </c>
      <c r="D352" s="1" t="s">
        <v>1273</v>
      </c>
      <c r="E352" s="2" t="s">
        <v>1274</v>
      </c>
      <c r="F352" s="2" t="s">
        <v>1275</v>
      </c>
      <c r="G352" s="2" t="s">
        <v>156</v>
      </c>
      <c r="H352" s="2">
        <v>0</v>
      </c>
      <c r="I352" s="1">
        <v>0</v>
      </c>
      <c r="J352" s="3" t="s">
        <v>135</v>
      </c>
      <c r="K352" s="2" t="str">
        <f>J352*2847.39</f>
        <v>0</v>
      </c>
      <c r="L352" s="5"/>
    </row>
    <row r="353" spans="1:12" customHeight="1" ht="105" outlineLevel="3">
      <c r="A353" s="1"/>
      <c r="B353" s="1">
        <v>829337</v>
      </c>
      <c r="C353" s="1" t="s">
        <v>1276</v>
      </c>
      <c r="D353" s="1" t="s">
        <v>1277</v>
      </c>
      <c r="E353" s="2" t="s">
        <v>1278</v>
      </c>
      <c r="F353" s="2" t="s">
        <v>1279</v>
      </c>
      <c r="G353" s="2">
        <v>-3</v>
      </c>
      <c r="H353" s="2">
        <v>0</v>
      </c>
      <c r="I353" s="1">
        <v>0</v>
      </c>
      <c r="J353" s="3" t="s">
        <v>135</v>
      </c>
      <c r="K353" s="2" t="str">
        <f>J353*527.73</f>
        <v>0</v>
      </c>
      <c r="L353" s="5"/>
    </row>
    <row r="354" spans="1:12" customHeight="1" ht="105" outlineLevel="3">
      <c r="A354" s="1"/>
      <c r="B354" s="1">
        <v>829338</v>
      </c>
      <c r="C354" s="1" t="s">
        <v>1280</v>
      </c>
      <c r="D354" s="1" t="s">
        <v>1281</v>
      </c>
      <c r="E354" s="2" t="s">
        <v>1282</v>
      </c>
      <c r="F354" s="2" t="s">
        <v>1283</v>
      </c>
      <c r="G354" s="2">
        <v>7</v>
      </c>
      <c r="H354" s="2">
        <v>0</v>
      </c>
      <c r="I354" s="1">
        <v>0</v>
      </c>
      <c r="J354" s="3" t="s">
        <v>135</v>
      </c>
      <c r="K354" s="2" t="str">
        <f>J354*520.38</f>
        <v>0</v>
      </c>
      <c r="L354" s="5"/>
    </row>
    <row r="355" spans="1:12" customHeight="1" ht="105" outlineLevel="3">
      <c r="A355" s="1"/>
      <c r="B355" s="1">
        <v>829339</v>
      </c>
      <c r="C355" s="1" t="s">
        <v>1284</v>
      </c>
      <c r="D355" s="1" t="s">
        <v>1285</v>
      </c>
      <c r="E355" s="2" t="s">
        <v>1286</v>
      </c>
      <c r="F355" s="2" t="s">
        <v>1287</v>
      </c>
      <c r="G355" s="2">
        <v>9</v>
      </c>
      <c r="H355" s="2">
        <v>0</v>
      </c>
      <c r="I355" s="1">
        <v>0</v>
      </c>
      <c r="J355" s="3" t="s">
        <v>135</v>
      </c>
      <c r="K355" s="2" t="str">
        <f>J355*677.67</f>
        <v>0</v>
      </c>
      <c r="L355" s="5"/>
    </row>
    <row r="356" spans="1:12" customHeight="1" ht="105" outlineLevel="3">
      <c r="A356" s="1"/>
      <c r="B356" s="1">
        <v>829340</v>
      </c>
      <c r="C356" s="1" t="s">
        <v>1288</v>
      </c>
      <c r="D356" s="1" t="s">
        <v>1289</v>
      </c>
      <c r="E356" s="2" t="s">
        <v>1290</v>
      </c>
      <c r="F356" s="2" t="s">
        <v>1291</v>
      </c>
      <c r="G356" s="2">
        <v>10</v>
      </c>
      <c r="H356" s="2">
        <v>0</v>
      </c>
      <c r="I356" s="1">
        <v>0</v>
      </c>
      <c r="J356" s="3" t="s">
        <v>135</v>
      </c>
      <c r="K356" s="2" t="str">
        <f>J356*642.39</f>
        <v>0</v>
      </c>
      <c r="L356" s="5"/>
    </row>
    <row r="357" spans="1:12" customHeight="1" ht="105" outlineLevel="3">
      <c r="A357" s="1"/>
      <c r="B357" s="1">
        <v>878105</v>
      </c>
      <c r="C357" s="1" t="s">
        <v>1292</v>
      </c>
      <c r="D357" s="1" t="s">
        <v>1293</v>
      </c>
      <c r="E357" s="2" t="s">
        <v>1294</v>
      </c>
      <c r="F357" s="2" t="s">
        <v>1295</v>
      </c>
      <c r="G357" s="2">
        <v>0</v>
      </c>
      <c r="H357" s="2">
        <v>0</v>
      </c>
      <c r="I357" s="1">
        <v>0</v>
      </c>
      <c r="J357" s="3" t="s">
        <v>135</v>
      </c>
      <c r="K357" s="2" t="str">
        <f>J357*299.88</f>
        <v>0</v>
      </c>
      <c r="L357" s="5"/>
    </row>
    <row r="358" spans="1:12" customHeight="1" ht="105" outlineLevel="3">
      <c r="A358" s="1"/>
      <c r="B358" s="1">
        <v>878106</v>
      </c>
      <c r="C358" s="1" t="s">
        <v>1296</v>
      </c>
      <c r="D358" s="1" t="s">
        <v>1297</v>
      </c>
      <c r="E358" s="2" t="s">
        <v>1298</v>
      </c>
      <c r="F358" s="2" t="s">
        <v>1299</v>
      </c>
      <c r="G358" s="2" t="s">
        <v>23</v>
      </c>
      <c r="H358" s="2">
        <v>0</v>
      </c>
      <c r="I358" s="1">
        <v>0</v>
      </c>
      <c r="J358" s="3" t="s">
        <v>135</v>
      </c>
      <c r="K358" s="2" t="str">
        <f>J358*338.10</f>
        <v>0</v>
      </c>
      <c r="L358" s="5"/>
    </row>
    <row r="359" spans="1:12" customHeight="1" ht="105" outlineLevel="3">
      <c r="A359" s="1"/>
      <c r="B359" s="1">
        <v>878107</v>
      </c>
      <c r="C359" s="1" t="s">
        <v>1300</v>
      </c>
      <c r="D359" s="1" t="s">
        <v>1301</v>
      </c>
      <c r="E359" s="2" t="s">
        <v>1302</v>
      </c>
      <c r="F359" s="2" t="s">
        <v>1303</v>
      </c>
      <c r="G359" s="2">
        <v>0</v>
      </c>
      <c r="H359" s="2">
        <v>0</v>
      </c>
      <c r="I359" s="1">
        <v>0</v>
      </c>
      <c r="J359" s="3" t="s">
        <v>135</v>
      </c>
      <c r="K359" s="2" t="str">
        <f>J359*526.26</f>
        <v>0</v>
      </c>
      <c r="L359" s="5"/>
    </row>
    <row r="360" spans="1:12" customHeight="1" ht="105" outlineLevel="3">
      <c r="A360" s="1"/>
      <c r="B360" s="1">
        <v>878108</v>
      </c>
      <c r="C360" s="1" t="s">
        <v>1304</v>
      </c>
      <c r="D360" s="1" t="s">
        <v>1305</v>
      </c>
      <c r="E360" s="2" t="s">
        <v>1306</v>
      </c>
      <c r="F360" s="2" t="s">
        <v>1307</v>
      </c>
      <c r="G360" s="2">
        <v>0</v>
      </c>
      <c r="H360" s="2">
        <v>0</v>
      </c>
      <c r="I360" s="1">
        <v>0</v>
      </c>
      <c r="J360" s="3" t="s">
        <v>135</v>
      </c>
      <c r="K360" s="2" t="str">
        <f>J360*767.34</f>
        <v>0</v>
      </c>
      <c r="L360" s="5"/>
    </row>
    <row r="361" spans="1:12" customHeight="1" ht="105" outlineLevel="3">
      <c r="A361" s="1"/>
      <c r="B361" s="1">
        <v>878109</v>
      </c>
      <c r="C361" s="1" t="s">
        <v>1308</v>
      </c>
      <c r="D361" s="1" t="s">
        <v>1309</v>
      </c>
      <c r="E361" s="2" t="s">
        <v>1310</v>
      </c>
      <c r="F361" s="2" t="s">
        <v>1311</v>
      </c>
      <c r="G361" s="2" t="s">
        <v>125</v>
      </c>
      <c r="H361" s="2">
        <v>0</v>
      </c>
      <c r="I361" s="1">
        <v>0</v>
      </c>
      <c r="J361" s="3" t="s">
        <v>135</v>
      </c>
      <c r="K361" s="2" t="str">
        <f>J361*730.59</f>
        <v>0</v>
      </c>
      <c r="L361" s="5"/>
    </row>
    <row r="362" spans="1:12" customHeight="1" ht="105" outlineLevel="3">
      <c r="A362" s="1"/>
      <c r="B362" s="1">
        <v>878110</v>
      </c>
      <c r="C362" s="1" t="s">
        <v>1312</v>
      </c>
      <c r="D362" s="1" t="s">
        <v>1313</v>
      </c>
      <c r="E362" s="2" t="s">
        <v>1314</v>
      </c>
      <c r="F362" s="2" t="s">
        <v>1315</v>
      </c>
      <c r="G362" s="2">
        <v>0</v>
      </c>
      <c r="H362" s="2">
        <v>0</v>
      </c>
      <c r="I362" s="1">
        <v>0</v>
      </c>
      <c r="J362" s="3" t="s">
        <v>135</v>
      </c>
      <c r="K362" s="2" t="str">
        <f>J362*1070.16</f>
        <v>0</v>
      </c>
      <c r="L362" s="5"/>
    </row>
    <row r="363" spans="1:12" customHeight="1" ht="105" outlineLevel="3">
      <c r="A363" s="1"/>
      <c r="B363" s="1">
        <v>878111</v>
      </c>
      <c r="C363" s="1" t="s">
        <v>1316</v>
      </c>
      <c r="D363" s="1" t="s">
        <v>1317</v>
      </c>
      <c r="E363" s="2" t="s">
        <v>1318</v>
      </c>
      <c r="F363" s="2" t="s">
        <v>1319</v>
      </c>
      <c r="G363" s="2">
        <v>0</v>
      </c>
      <c r="H363" s="2">
        <v>0</v>
      </c>
      <c r="I363" s="1">
        <v>0</v>
      </c>
      <c r="J363" s="3" t="s">
        <v>135</v>
      </c>
      <c r="K363" s="2" t="str">
        <f>J363*1306.83</f>
        <v>0</v>
      </c>
      <c r="L363" s="5"/>
    </row>
    <row r="364" spans="1:12" customHeight="1" ht="105" outlineLevel="3">
      <c r="A364" s="1"/>
      <c r="B364" s="1">
        <v>883906</v>
      </c>
      <c r="C364" s="1" t="s">
        <v>1320</v>
      </c>
      <c r="D364" s="1" t="s">
        <v>1321</v>
      </c>
      <c r="E364" s="2" t="s">
        <v>1322</v>
      </c>
      <c r="F364" s="2" t="s">
        <v>1323</v>
      </c>
      <c r="G364" s="2" t="s">
        <v>156</v>
      </c>
      <c r="H364" s="2">
        <v>0</v>
      </c>
      <c r="I364" s="1">
        <v>0</v>
      </c>
      <c r="J364" s="3" t="s">
        <v>135</v>
      </c>
      <c r="K364" s="2" t="str">
        <f>J364*3092.88</f>
        <v>0</v>
      </c>
      <c r="L364" s="5"/>
    </row>
    <row r="365" spans="1:12" customHeight="1" ht="105" outlineLevel="3">
      <c r="A365" s="1"/>
      <c r="B365" s="1">
        <v>885066</v>
      </c>
      <c r="C365" s="1" t="s">
        <v>1324</v>
      </c>
      <c r="D365" s="1" t="s">
        <v>1325</v>
      </c>
      <c r="E365" s="2" t="s">
        <v>1326</v>
      </c>
      <c r="F365" s="2" t="s">
        <v>1327</v>
      </c>
      <c r="G365" s="2" t="s">
        <v>125</v>
      </c>
      <c r="H365" s="2">
        <v>0</v>
      </c>
      <c r="I365" s="1">
        <v>0</v>
      </c>
      <c r="J365" s="3" t="s">
        <v>135</v>
      </c>
      <c r="K365" s="2" t="str">
        <f>J365*539.49</f>
        <v>0</v>
      </c>
      <c r="L365" s="5"/>
    </row>
    <row r="366" spans="1:12" customHeight="1" ht="105" outlineLevel="3">
      <c r="A366" s="1"/>
      <c r="B366" s="1">
        <v>885067</v>
      </c>
      <c r="C366" s="1" t="s">
        <v>1328</v>
      </c>
      <c r="D366" s="1" t="s">
        <v>1329</v>
      </c>
      <c r="E366" s="2" t="s">
        <v>1330</v>
      </c>
      <c r="F366" s="2" t="s">
        <v>1331</v>
      </c>
      <c r="G366" s="2">
        <v>0</v>
      </c>
      <c r="H366" s="2">
        <v>0</v>
      </c>
      <c r="I366" s="1">
        <v>0</v>
      </c>
      <c r="J366" s="3" t="s">
        <v>135</v>
      </c>
      <c r="K366" s="2" t="str">
        <f>J366*805.56</f>
        <v>0</v>
      </c>
      <c r="L366" s="5"/>
    </row>
    <row r="367" spans="1:12" customHeight="1" ht="105" outlineLevel="3">
      <c r="A367" s="1"/>
      <c r="B367" s="1">
        <v>885068</v>
      </c>
      <c r="C367" s="1" t="s">
        <v>1332</v>
      </c>
      <c r="D367" s="1" t="s">
        <v>1333</v>
      </c>
      <c r="E367" s="2" t="s">
        <v>1334</v>
      </c>
      <c r="F367" s="2" t="s">
        <v>1335</v>
      </c>
      <c r="G367" s="2">
        <v>0</v>
      </c>
      <c r="H367" s="2">
        <v>0</v>
      </c>
      <c r="I367" s="1">
        <v>0</v>
      </c>
      <c r="J367" s="3" t="s">
        <v>135</v>
      </c>
      <c r="K367" s="2" t="str">
        <f>J367*798.21</f>
        <v>0</v>
      </c>
      <c r="L367" s="5"/>
    </row>
    <row r="368" spans="1:12" customHeight="1" ht="105" outlineLevel="3">
      <c r="A368" s="1"/>
      <c r="B368" s="1">
        <v>885977</v>
      </c>
      <c r="C368" s="1" t="s">
        <v>1336</v>
      </c>
      <c r="D368" s="1" t="s">
        <v>1337</v>
      </c>
      <c r="E368" s="2" t="s">
        <v>1338</v>
      </c>
      <c r="F368" s="2" t="s">
        <v>1339</v>
      </c>
      <c r="G368" s="2" t="s">
        <v>156</v>
      </c>
      <c r="H368" s="2">
        <v>0</v>
      </c>
      <c r="I368" s="1">
        <v>0</v>
      </c>
      <c r="J368" s="3" t="s">
        <v>135</v>
      </c>
      <c r="K368" s="2" t="str">
        <f>J368*787.92</f>
        <v>0</v>
      </c>
      <c r="L368" s="5"/>
    </row>
    <row r="369" spans="1:12" customHeight="1" ht="105" outlineLevel="3">
      <c r="A369" s="1"/>
      <c r="B369" s="1">
        <v>885859</v>
      </c>
      <c r="C369" s="1" t="s">
        <v>1340</v>
      </c>
      <c r="D369" s="1" t="s">
        <v>1341</v>
      </c>
      <c r="E369" s="2" t="s">
        <v>1342</v>
      </c>
      <c r="F369" s="2" t="s">
        <v>1343</v>
      </c>
      <c r="G369" s="2" t="s">
        <v>156</v>
      </c>
      <c r="H369" s="2">
        <v>0</v>
      </c>
      <c r="I369" s="1">
        <v>0</v>
      </c>
      <c r="J369" s="3" t="s">
        <v>135</v>
      </c>
      <c r="K369" s="2" t="str">
        <f>J369*780.57</f>
        <v>0</v>
      </c>
      <c r="L369" s="5"/>
    </row>
    <row r="370" spans="1:12" customHeight="1" ht="105" outlineLevel="3">
      <c r="A370" s="1"/>
      <c r="B370" s="1">
        <v>955806</v>
      </c>
      <c r="C370" s="1" t="s">
        <v>1344</v>
      </c>
      <c r="D370" s="1" t="s">
        <v>1345</v>
      </c>
      <c r="E370" s="2" t="s">
        <v>1346</v>
      </c>
      <c r="F370" s="2" t="s">
        <v>1347</v>
      </c>
      <c r="G370" s="2" t="s">
        <v>23</v>
      </c>
      <c r="H370" s="2">
        <v>0</v>
      </c>
      <c r="I370" s="1">
        <v>0</v>
      </c>
      <c r="J370" s="3" t="s">
        <v>135</v>
      </c>
      <c r="K370" s="2" t="str">
        <f>J370*57.33</f>
        <v>0</v>
      </c>
      <c r="L370" s="5"/>
    </row>
    <row r="371" spans="1:12" customHeight="1" ht="105" outlineLevel="3">
      <c r="A371" s="1"/>
      <c r="B371" s="1">
        <v>955807</v>
      </c>
      <c r="C371" s="1" t="s">
        <v>1348</v>
      </c>
      <c r="D371" s="1" t="s">
        <v>1349</v>
      </c>
      <c r="E371" s="2" t="s">
        <v>1350</v>
      </c>
      <c r="F371" s="2" t="s">
        <v>1351</v>
      </c>
      <c r="G371" s="2">
        <v>0</v>
      </c>
      <c r="H371" s="2">
        <v>0</v>
      </c>
      <c r="I371" s="1">
        <v>0</v>
      </c>
      <c r="J371" s="3" t="s">
        <v>135</v>
      </c>
      <c r="K371" s="2" t="str">
        <f>J371*99.96</f>
        <v>0</v>
      </c>
      <c r="L371" s="5"/>
    </row>
    <row r="372" spans="1:12" customHeight="1" ht="105" outlineLevel="3">
      <c r="A372" s="1"/>
      <c r="B372" s="1">
        <v>955808</v>
      </c>
      <c r="C372" s="1" t="s">
        <v>1352</v>
      </c>
      <c r="D372" s="1" t="s">
        <v>1353</v>
      </c>
      <c r="E372" s="2" t="s">
        <v>1354</v>
      </c>
      <c r="F372" s="2" t="s">
        <v>1355</v>
      </c>
      <c r="G372" s="2" t="s">
        <v>156</v>
      </c>
      <c r="H372" s="2">
        <v>0</v>
      </c>
      <c r="I372" s="1">
        <v>0</v>
      </c>
      <c r="J372" s="3" t="s">
        <v>135</v>
      </c>
      <c r="K372" s="2" t="str">
        <f>J372*167.58</f>
        <v>0</v>
      </c>
      <c r="L372" s="5"/>
    </row>
    <row r="373" spans="1:12" outlineLevel="1">
      <c r="A373" s="7" t="s">
        <v>1356</v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5"/>
    </row>
    <row r="374" spans="1:12" customHeight="1" ht="105" outlineLevel="3">
      <c r="A374" s="1"/>
      <c r="B374" s="1">
        <v>871416</v>
      </c>
      <c r="C374" s="1" t="s">
        <v>1357</v>
      </c>
      <c r="D374" s="1">
        <v>4011</v>
      </c>
      <c r="E374" s="2" t="s">
        <v>1358</v>
      </c>
      <c r="F374" s="2" t="s">
        <v>1359</v>
      </c>
      <c r="G374" s="2">
        <v>10</v>
      </c>
      <c r="H374" s="2">
        <v>0</v>
      </c>
      <c r="I374" s="1">
        <v>0</v>
      </c>
      <c r="J374" s="3" t="s">
        <v>135</v>
      </c>
      <c r="K374" s="2" t="str">
        <f>J374*194.34</f>
        <v>0</v>
      </c>
      <c r="L374" s="5"/>
    </row>
    <row r="375" spans="1:12" customHeight="1" ht="105" outlineLevel="3">
      <c r="A375" s="1"/>
      <c r="B375" s="1">
        <v>871417</v>
      </c>
      <c r="C375" s="1" t="s">
        <v>1360</v>
      </c>
      <c r="D375" s="1">
        <v>4022</v>
      </c>
      <c r="E375" s="2" t="s">
        <v>1361</v>
      </c>
      <c r="F375" s="2" t="s">
        <v>1362</v>
      </c>
      <c r="G375" s="2">
        <v>0</v>
      </c>
      <c r="H375" s="2">
        <v>0</v>
      </c>
      <c r="I375" s="1">
        <v>0</v>
      </c>
      <c r="J375" s="3" t="s">
        <v>135</v>
      </c>
      <c r="K375" s="2" t="str">
        <f>J375*509.38</f>
        <v>0</v>
      </c>
      <c r="L37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8:K38"/>
    <mergeCell ref="A350:K350"/>
    <mergeCell ref="A373:K373"/>
    <mergeCell ref="A4:K4"/>
    <mergeCell ref="A21:K21"/>
    <mergeCell ref="A30:K30"/>
    <mergeCell ref="A39:K39"/>
    <mergeCell ref="A45:K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2026-07-29T23:58:33+03:00</dcterms:created>
  <dcterms:modified xsi:type="dcterms:W3CDTF">2026-07-29T23:58:33+03:00</dcterms:modified>
  <dc:title>Untitled Spreadsheet</dc:title>
  <dc:description/>
  <dc:subject/>
  <cp:keywords/>
  <cp:category/>
</cp:coreProperties>
</file>