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<sst xmlns="http://schemas.openxmlformats.org/spreadsheetml/2006/main" uniqueCount="963">
  <si>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</si>
  <si>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</si>
  <si>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</si>
  <si>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</si>
  <si>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</si>
  <si>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</si>
  <si>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</si>
  <si>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</si>
  <si>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</si>
  <si>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</si>
  <si>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</si>
  <si>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Предохранительные клапана</t>
  </si>
  <si>
    <t>Предохранительные клапанa VALTEC</t>
  </si>
  <si>
    <t>VLC-1142008</t>
  </si>
  <si>
    <t>VT.1831.N.04</t>
  </si>
  <si>
    <t>Клапан предохр. регул. 1-12 бар 1/2" (6 /96шт)</t>
  </si>
  <si>
    <t>1 291.00 руб.</t>
  </si>
  <si>
    <t>&gt;10</t>
  </si>
  <si>
    <t>&gt;100</t>
  </si>
  <si>
    <t>шт</t>
  </si>
  <si>
    <t>VLC-1142009</t>
  </si>
  <si>
    <t>VT.1831.N.05</t>
  </si>
  <si>
    <t>Клапан предохр. регул. 1-12 бар 3/4" (5 /60шт)</t>
  </si>
  <si>
    <t>2 212.00 руб.</t>
  </si>
  <si>
    <t>VLC-1142010</t>
  </si>
  <si>
    <t>VT.1831.N.06</t>
  </si>
  <si>
    <t>Клапан предохр. регул. 1-12 бар 1" (4 /36шт)</t>
  </si>
  <si>
    <t>3 229.00 руб.</t>
  </si>
  <si>
    <t>VLC-1142011</t>
  </si>
  <si>
    <t>VT.1831.N.07</t>
  </si>
  <si>
    <t>Клапан предохр. регул. 1-12 бар 1 1/4" (2 /18шт)</t>
  </si>
  <si>
    <t>5 523.00 руб.</t>
  </si>
  <si>
    <t>&gt;25</t>
  </si>
  <si>
    <t>&gt;50</t>
  </si>
  <si>
    <t>VLC-1142012</t>
  </si>
  <si>
    <t>VT.1831.N.08</t>
  </si>
  <si>
    <t>Клапан предохр. регул. 1-12 бар 1 1/2" (1 /12шт)</t>
  </si>
  <si>
    <t>8 171.00 руб.</t>
  </si>
  <si>
    <t>VLC-1142013</t>
  </si>
  <si>
    <t>VT.1831.N.09</t>
  </si>
  <si>
    <t>Клапан предохр. регул. 1-12 бар 2" (1 /6шт)</t>
  </si>
  <si>
    <t>13 484.00 руб.</t>
  </si>
  <si>
    <t>VLC-1142014</t>
  </si>
  <si>
    <t>VT.496.N.0430</t>
  </si>
  <si>
    <t>Клапан предохр. 1/2" х3 бара, вн.-нар.</t>
  </si>
  <si>
    <t>606.00 руб.</t>
  </si>
  <si>
    <t>VLC-900176</t>
  </si>
  <si>
    <t>VT.1831.RG.04</t>
  </si>
  <si>
    <t>Клапан предохр. регул. 1-16 Бар, 1/2"</t>
  </si>
  <si>
    <t>2 523.00 руб.</t>
  </si>
  <si>
    <t>VLC-900177</t>
  </si>
  <si>
    <t>VT.1831.RG.05</t>
  </si>
  <si>
    <t>Клапан предохр. регул. 1-16 Бар, 3/4"</t>
  </si>
  <si>
    <t>3 791.00 руб.</t>
  </si>
  <si>
    <t>VLC-900178</t>
  </si>
  <si>
    <t>VT.1831.RG.06</t>
  </si>
  <si>
    <t>Клапан предохр. регул. 1-16 Бар, 1"</t>
  </si>
  <si>
    <t>5 128.00 руб.</t>
  </si>
  <si>
    <t>VLC-900179</t>
  </si>
  <si>
    <t>VT.1831.RG.07</t>
  </si>
  <si>
    <t>Клапан предохр. регул. 1-16 Бар, 1 1/4"</t>
  </si>
  <si>
    <t>7 858.00 руб.</t>
  </si>
  <si>
    <t>VLC-900180</t>
  </si>
  <si>
    <t>VT.1831.RG.08</t>
  </si>
  <si>
    <t>Клапан предохр. регул. 1-16 Бар, 1 1/2"</t>
  </si>
  <si>
    <t>9 725.00 руб.</t>
  </si>
  <si>
    <t>VLC-900181</t>
  </si>
  <si>
    <t>VT.1831.RG.09</t>
  </si>
  <si>
    <t>Клапан предохр. регул. 1-16 Бар, 2"</t>
  </si>
  <si>
    <t>13 391.00 руб.</t>
  </si>
  <si>
    <t>VLC-900182</t>
  </si>
  <si>
    <t>VT.1831.RG.10</t>
  </si>
  <si>
    <t>Клапан предохр. регул. 1-16 Бар, 2 1/2"</t>
  </si>
  <si>
    <t>44 763.00 руб.</t>
  </si>
  <si>
    <t>VLC-900183</t>
  </si>
  <si>
    <t>VT.1831.RG.11</t>
  </si>
  <si>
    <t>Клапан предохр. регул. 1-16 Бар, 3"</t>
  </si>
  <si>
    <t>56 247.00 руб.</t>
  </si>
  <si>
    <t>Предохранительные клапана VIEIR</t>
  </si>
  <si>
    <t>SOS-110001</t>
  </si>
  <si>
    <t>VR33FFK-1.5</t>
  </si>
  <si>
    <t>Клапан предохранительный 1/2"вн х1/2"вн красный VR 1,5 бара (100/10шт)</t>
  </si>
  <si>
    <t>400.14 руб.</t>
  </si>
  <si>
    <t>SOS-110002</t>
  </si>
  <si>
    <t>VR33FFK-3</t>
  </si>
  <si>
    <t>Клапан предохранительный 1/2"вн х1/2"вн красный VR 3 бара (100/10шт)</t>
  </si>
  <si>
    <t>SOS-110003</t>
  </si>
  <si>
    <t>VR33FFK-6</t>
  </si>
  <si>
    <t>Клапан предохранительный 1/2"вн х1/2"вн красный VR 6 бар (100/10шт)</t>
  </si>
  <si>
    <t>SOS-110004</t>
  </si>
  <si>
    <t>VR34FFK-3</t>
  </si>
  <si>
    <t>Клапан предохранительный 1/2"вн х3/4"вн красный VR 3 бара (100/10шт)</t>
  </si>
  <si>
    <t>480.46 руб.</t>
  </si>
  <si>
    <t>SOS-110005</t>
  </si>
  <si>
    <t>VR33FMK-1.5</t>
  </si>
  <si>
    <t>Клапан предохранительный 1/2"вн х1/2"нар красный VR 1,5 бара (100/10шт)</t>
  </si>
  <si>
    <t>SOS-110006</t>
  </si>
  <si>
    <t>VR33FMK-3</t>
  </si>
  <si>
    <t>Клапан предохранительный 1/2"вн х1/2"нар красный VR 3 бара (100/10шт)</t>
  </si>
  <si>
    <t>SOS-110007</t>
  </si>
  <si>
    <t>VR33FFC-6</t>
  </si>
  <si>
    <t>Клапан предохранительный 1/2"вн х1/2"вн синий VR 6 бар (100/10шт)</t>
  </si>
  <si>
    <t>401.63 руб.</t>
  </si>
  <si>
    <t>SOS-110008</t>
  </si>
  <si>
    <t>VR33FFC-8</t>
  </si>
  <si>
    <t>Клапан предохранительный 1/2"вн х1/2"вн синий VR 8 бар (100/10шт)</t>
  </si>
  <si>
    <t>SOS-110009</t>
  </si>
  <si>
    <t>BL10</t>
  </si>
  <si>
    <t>Клапан предохранительный для водонагревателя 1/2 7 бар (200/10шт)</t>
  </si>
  <si>
    <t>266.26 руб.</t>
  </si>
  <si>
    <t>SOS-110013</t>
  </si>
  <si>
    <t>BL11</t>
  </si>
  <si>
    <t>Клапан предохранительный для водонагревателя 3/4 7 бар (200/10шт)</t>
  </si>
  <si>
    <t>425.43 руб.</t>
  </si>
  <si>
    <t>SOS-110015</t>
  </si>
  <si>
    <t>VR11KFM-1.5</t>
  </si>
  <si>
    <t>Клапан предохранительный 1/2"вн х1/2"нар  красный VR 1,5 бара (100/10шт)</t>
  </si>
  <si>
    <t>426.91 руб.</t>
  </si>
  <si>
    <t>SOS-110016</t>
  </si>
  <si>
    <t>VR11KFM-3</t>
  </si>
  <si>
    <t>Клапан предохранительный 1/2"вн х1/2"нар  красный VR 3 бара (100/10шт)</t>
  </si>
  <si>
    <t>VER-000209</t>
  </si>
  <si>
    <t>VR33FMK-3N</t>
  </si>
  <si>
    <t>Предохранительный  клапан 3 бара 1/2"гх1/2"ш красный "ViEiR" НИКЕЛЬ"(100/1шт)</t>
  </si>
  <si>
    <t>404.60 руб.</t>
  </si>
  <si>
    <t>VER-001084</t>
  </si>
  <si>
    <t>VR45FFK-8</t>
  </si>
  <si>
    <t>Предохранительный  клапан 3/4"х1" красный 8 BAR  (100/1шт)</t>
  </si>
  <si>
    <t>535.50 руб.</t>
  </si>
  <si>
    <t>VER-001085</t>
  </si>
  <si>
    <t>VR45FFC-6</t>
  </si>
  <si>
    <t>Предохранительный  клапан 3/4"х1" синий 6 BAR  (100/1шт)</t>
  </si>
  <si>
    <t>556.33 руб.</t>
  </si>
  <si>
    <t>VER-001086</t>
  </si>
  <si>
    <t>VR45FFC-8</t>
  </si>
  <si>
    <t>Предохранительный  клапан 3/4"х1" синий 8 BAR  (100/1шт)</t>
  </si>
  <si>
    <t>VER-001114</t>
  </si>
  <si>
    <t>VR33FFK-2</t>
  </si>
  <si>
    <t>Предохранительный  клапан 1/2"х2" красный 2 BAR  (100/1шт)</t>
  </si>
  <si>
    <t>VER-001115</t>
  </si>
  <si>
    <t>VR34FFC-6</t>
  </si>
  <si>
    <t>Предохранительный  клапан 1/2"х3/4" синий 6 BAR  (100/1шт)</t>
  </si>
  <si>
    <t>461.13 руб.</t>
  </si>
  <si>
    <t>VER-001116</t>
  </si>
  <si>
    <t>VR34FFC-8</t>
  </si>
  <si>
    <t>Предохранительный  клапан 1/2"х3/4" синий 8 BAR  (100/1шт)</t>
  </si>
  <si>
    <t>VER-001117</t>
  </si>
  <si>
    <t>VR34FFC-10</t>
  </si>
  <si>
    <t>Предохранительный  клапан 1/2"х3/4" синий 10 BAR  (100/1шт)</t>
  </si>
  <si>
    <t>VER-001530</t>
  </si>
  <si>
    <t>AM15</t>
  </si>
  <si>
    <t>AM15 Группа безопасности для бойлера 3/4" (30/1шт)</t>
  </si>
  <si>
    <t>962.41 руб.</t>
  </si>
  <si>
    <t>Предохранительные клапана OR (Италия)</t>
  </si>
  <si>
    <t>VLC-900168</t>
  </si>
  <si>
    <t>OR.1831.04</t>
  </si>
  <si>
    <t>Клапан пред-ый 1-12 б.1/2" вн. р.</t>
  </si>
  <si>
    <t>2 873.00 руб.</t>
  </si>
  <si>
    <t>VLC-900169</t>
  </si>
  <si>
    <t>OR.1831.05</t>
  </si>
  <si>
    <t>Клапан пред-ый 1-12 б.3/4" вн. р.</t>
  </si>
  <si>
    <t>3 970.00 руб.</t>
  </si>
  <si>
    <t>VLC-900170</t>
  </si>
  <si>
    <t>OR.1831.06</t>
  </si>
  <si>
    <t>Клапан пред-ый 1-12 б.1" вн. р.</t>
  </si>
  <si>
    <t>5 207.00 руб.</t>
  </si>
  <si>
    <t>VLC-900171</t>
  </si>
  <si>
    <t>OR.1831.07</t>
  </si>
  <si>
    <t>Клапан пред-ый 1-12 б.1 1/4" вн. р.</t>
  </si>
  <si>
    <t>8 523.00 руб.</t>
  </si>
  <si>
    <t>VLC-900172</t>
  </si>
  <si>
    <t>OR.1831.08</t>
  </si>
  <si>
    <t>Клапан пред-ый 1-12 б.1 1/2" вн. р.</t>
  </si>
  <si>
    <t>11 881.00 руб.</t>
  </si>
  <si>
    <t>VLC-900173</t>
  </si>
  <si>
    <t>OR.1831.09</t>
  </si>
  <si>
    <t>Клапан пред-ый 1-12 б.2" вн. р.</t>
  </si>
  <si>
    <t>16 749.00 руб.</t>
  </si>
  <si>
    <t>VLC-900174</t>
  </si>
  <si>
    <t>OR.1831.10</t>
  </si>
  <si>
    <t>Клапан пред-ый 1-12 б.2 1/2" вн. р</t>
  </si>
  <si>
    <t>44 226.00 руб.</t>
  </si>
  <si>
    <t>VLC-900175</t>
  </si>
  <si>
    <t>OR.1831.11</t>
  </si>
  <si>
    <t>Клапан пред-ый 1-12 б.3" вн. р.</t>
  </si>
  <si>
    <t>56 547.00 руб.</t>
  </si>
  <si>
    <t>Предохранительные клапана ZEGOR</t>
  </si>
  <si>
    <t>ZGR-000101</t>
  </si>
  <si>
    <t>QS-3071</t>
  </si>
  <si>
    <t>Клапан предохранительный 1/2"вн х1/2"вн  ZEGOR 1,5 бара (1/100шт)</t>
  </si>
  <si>
    <t>317.42 руб.</t>
  </si>
  <si>
    <t>ZGR-000102</t>
  </si>
  <si>
    <t>QS-3072</t>
  </si>
  <si>
    <t>Клапан предохранительный 2,5 бара 1/2" вн-вн  ZEGOR (1/100шт)</t>
  </si>
  <si>
    <t>309.61 руб.</t>
  </si>
  <si>
    <t>ZGR-000103</t>
  </si>
  <si>
    <t>QS-3070</t>
  </si>
  <si>
    <t>Клапан предохранительный 1/2"вн х1/2"вн  ZEGOR 3 бара (1/100шт)</t>
  </si>
  <si>
    <t>ZGR-000104</t>
  </si>
  <si>
    <t>QS-3073</t>
  </si>
  <si>
    <t>Клапан предохранительный 1/2"вн х1/2"вн  ZEGOR 6 бар (1/100шт)</t>
  </si>
  <si>
    <t>337.26 руб.</t>
  </si>
  <si>
    <t>ZGR-000105</t>
  </si>
  <si>
    <t>QS-3401</t>
  </si>
  <si>
    <t>Клапан предохранительный  бойлера 6 бар с курком 1/2“х1/2“ НВ (35/210шт)</t>
  </si>
  <si>
    <t>290.84 руб.</t>
  </si>
  <si>
    <t>ZGR-000114</t>
  </si>
  <si>
    <t>QS-3070N</t>
  </si>
  <si>
    <t>Клапан предохранительный 1/2"вн х1/2"нар  ZEGOR 3 бара (1/100шт)</t>
  </si>
  <si>
    <t>ZGR-000115</t>
  </si>
  <si>
    <t>QS-3071N</t>
  </si>
  <si>
    <t>Клапан предохранительный 1/2"вн х1/2"нар  ZEGOR 1,5 бара (1/100шт)</t>
  </si>
  <si>
    <t>ZGR-000116</t>
  </si>
  <si>
    <t>QS-3072N</t>
  </si>
  <si>
    <t>Клапан предохранительный 2,5 бара 1/2" вн-нар  ZEGOR (1/100шт)</t>
  </si>
  <si>
    <t>ZGR-000117</t>
  </si>
  <si>
    <t>QS-3073N</t>
  </si>
  <si>
    <t>Клапан предохранительный 1/2"вн х1/2"нар  ZEGOR 6 бар (1/100шт)</t>
  </si>
  <si>
    <t>Предохранительные клапана E-LINE</t>
  </si>
  <si>
    <t>ELT-101001</t>
  </si>
  <si>
    <t>Предохранительный клапан для бойлера 1/2" с курком (240/10)</t>
  </si>
  <si>
    <t>217.58 руб.</t>
  </si>
  <si>
    <t>ELT-101002</t>
  </si>
  <si>
    <t>Предохранительный клапан для бойлера 1/2" без курка (240/10)</t>
  </si>
  <si>
    <t>212.01 руб.</t>
  </si>
  <si>
    <t>Группы безопасности</t>
  </si>
  <si>
    <t>Группы безопасности VIEIR</t>
  </si>
  <si>
    <t>SOS-310001</t>
  </si>
  <si>
    <t>AQ1058</t>
  </si>
  <si>
    <t>Настенная группа безопасности расширительного бака в сборе (1/10шт)</t>
  </si>
  <si>
    <t>2 342.81 руб.</t>
  </si>
  <si>
    <t>SOS-310002</t>
  </si>
  <si>
    <t>AQ1063</t>
  </si>
  <si>
    <t>Группа безопасности для котла  в сборе VR (1/20шт)</t>
  </si>
  <si>
    <t>2 298.19 руб.</t>
  </si>
  <si>
    <t>SOS-310003</t>
  </si>
  <si>
    <t>AQ1123</t>
  </si>
  <si>
    <t>Группа безопасности 3 бара для котла VR в сборе мини (1/20шт)</t>
  </si>
  <si>
    <t>1 613.94 руб.</t>
  </si>
  <si>
    <t>SOS-310004</t>
  </si>
  <si>
    <t>AQ1124</t>
  </si>
  <si>
    <t>Группа безопасности для котла VR в сборе никель (1/20шт)</t>
  </si>
  <si>
    <t>2 302.65 руб.</t>
  </si>
  <si>
    <t>SOS-310005</t>
  </si>
  <si>
    <t>AQ1113</t>
  </si>
  <si>
    <t>Группа безопасности для котла ViEiR стальная (1/20шт)</t>
  </si>
  <si>
    <t>2 202.99 руб.</t>
  </si>
  <si>
    <t>SOS-310006</t>
  </si>
  <si>
    <t>AQ1063A</t>
  </si>
  <si>
    <t>Группа безопасности для котла  ЛАТУНЬ ViEiR  (20/1шт) 1,5BAR</t>
  </si>
  <si>
    <t>SOS-310007</t>
  </si>
  <si>
    <t>AQ1123A</t>
  </si>
  <si>
    <t>Группа безопасности МИНИ  ViEiR (20/1шт) 1,5BAR</t>
  </si>
  <si>
    <t>VER-000210</t>
  </si>
  <si>
    <t>AQ1123N</t>
  </si>
  <si>
    <t xml:space="preserve">Группа безопасности МИНИ никелированная "ViEiR"(20/1шт) 3BAR </t>
  </si>
  <si>
    <t>1 637.74 руб.</t>
  </si>
  <si>
    <t>VER-000304</t>
  </si>
  <si>
    <t>AQ1063N</t>
  </si>
  <si>
    <t>Группа безопасности для котла  ЛАТУНЬ"ViEiR" (20/1шт) 3BAR НИКЕЛЬ</t>
  </si>
  <si>
    <t>2 330.91 руб.</t>
  </si>
  <si>
    <t>VER-000380</t>
  </si>
  <si>
    <t>AQ1063B</t>
  </si>
  <si>
    <t>Группа безопасности в теплоизоляции "ViEiR"(20/1шт)</t>
  </si>
  <si>
    <t>2 457.35 руб.</t>
  </si>
  <si>
    <t>VER-001012</t>
  </si>
  <si>
    <t>AQ1059-A</t>
  </si>
  <si>
    <t>Группа безопасности, 1.5bar 1"(20/1шт)</t>
  </si>
  <si>
    <t>2 705.76 руб.</t>
  </si>
  <si>
    <t>VER-001013</t>
  </si>
  <si>
    <t>AQ1059</t>
  </si>
  <si>
    <t>Группа безопасности, 3bar 1"(20/1шт)</t>
  </si>
  <si>
    <t>VER-001101</t>
  </si>
  <si>
    <t>AM1163</t>
  </si>
  <si>
    <t>Группа безопасности 1" 3 BAR  (20/1шт)</t>
  </si>
  <si>
    <t>1 786.49 руб.</t>
  </si>
  <si>
    <t>VER-001102</t>
  </si>
  <si>
    <t>AM1223</t>
  </si>
  <si>
    <t>1 395.28 руб.</t>
  </si>
  <si>
    <t>VER-001240</t>
  </si>
  <si>
    <t>Группа безопасности для бойлера 3/4" (30/1шт)</t>
  </si>
  <si>
    <t>Группы безопасности ZEGOR</t>
  </si>
  <si>
    <t>ZGR-000099</t>
  </si>
  <si>
    <t>QS-5801</t>
  </si>
  <si>
    <t>Группа безопасности котла ZEGOR КОМПАКТ (3 бара) в сборе (1/12шт)</t>
  </si>
  <si>
    <t>2 196.66 руб.</t>
  </si>
  <si>
    <t>ZGR-000100</t>
  </si>
  <si>
    <t>QS-5802</t>
  </si>
  <si>
    <t>Группа безопасности котла ZEGOR ЭКО (3 бара) в сборе (1/30шт)</t>
  </si>
  <si>
    <t>1 656.92 руб.</t>
  </si>
  <si>
    <t>ZGR-000155</t>
  </si>
  <si>
    <t>QS-5802Е</t>
  </si>
  <si>
    <t>Группа безопасности котла ZEGOR ЭКОНОМ (3 бара) в сборе (1/30шт)</t>
  </si>
  <si>
    <t>0.00 руб.</t>
  </si>
  <si>
    <t>ZGR-000233</t>
  </si>
  <si>
    <t>QS-5803</t>
  </si>
  <si>
    <t>Настенная группа безопасности консольная в сборе, с отсекающим клапаном 3/4" (1/12шт)</t>
  </si>
  <si>
    <t>2 948.65 руб.</t>
  </si>
  <si>
    <t>Группы безопасности VALTEC</t>
  </si>
  <si>
    <t>VLC-1142001</t>
  </si>
  <si>
    <t>VT.460.0.3</t>
  </si>
  <si>
    <t>Группа безопасности с латунным корпусом (с манометрами 0-4 бар ) (1 /20шт)</t>
  </si>
  <si>
    <t>2 962.00 руб.</t>
  </si>
  <si>
    <t>VLC-1142007</t>
  </si>
  <si>
    <t>VT.495.0.3</t>
  </si>
  <si>
    <t>Настенная группа безопасности стальная консольная с манометром  0-4 бар (1 /9шт)</t>
  </si>
  <si>
    <t>VLC-900555</t>
  </si>
  <si>
    <t>VT.461.NC.05</t>
  </si>
  <si>
    <t>Группа безопасности бойлера  3/4"</t>
  </si>
  <si>
    <t>1 410.00 руб.</t>
  </si>
  <si>
    <t>VLC-900923</t>
  </si>
  <si>
    <t>VT.461.NE.05</t>
  </si>
  <si>
    <t>Группа безопасности бойлера (евроконус)</t>
  </si>
  <si>
    <t>VLC-901111</t>
  </si>
  <si>
    <t>VT.495.SS.03</t>
  </si>
  <si>
    <t>Группа безопасности из нержавеющей стали консольная</t>
  </si>
  <si>
    <t>3 859.00 руб.</t>
  </si>
  <si>
    <t>Группа безопасности ALTSTREAM</t>
  </si>
  <si>
    <t>УТ000001842</t>
  </si>
  <si>
    <t>Группа безопасности 3 бара для котла ALT в теплоизоляции</t>
  </si>
  <si>
    <t>2 500.00 руб.</t>
  </si>
  <si>
    <t>Группы безопасности E-LINE</t>
  </si>
  <si>
    <t>ELT-101009</t>
  </si>
  <si>
    <t>Группа безопасности мини 1" (20/1)</t>
  </si>
  <si>
    <t>1 317.50 руб.</t>
  </si>
  <si>
    <t>ELT-101010</t>
  </si>
  <si>
    <t>Группа безопасности настенная  3/4" (3 bar) (10/1)</t>
  </si>
  <si>
    <t>1 997.50 руб.</t>
  </si>
  <si>
    <t>Воздухоотводчики</t>
  </si>
  <si>
    <t>Воздухоотводчики VALTEC</t>
  </si>
  <si>
    <t>VLC-431001</t>
  </si>
  <si>
    <t>VT.502.NH.04</t>
  </si>
  <si>
    <t>Воздухоотводчик автомат. 1/2" (NEW) (20 /120шт)</t>
  </si>
  <si>
    <t>707.00 руб.</t>
  </si>
  <si>
    <t>&gt;1000</t>
  </si>
  <si>
    <t>VLC-431002</t>
  </si>
  <si>
    <t>VT.502.NV.04</t>
  </si>
  <si>
    <t>Воздухоотводчик автомат.  верт. 1/2"</t>
  </si>
  <si>
    <t>744.00 руб.</t>
  </si>
  <si>
    <t>VLC-431003</t>
  </si>
  <si>
    <t>VT.502.NA.04</t>
  </si>
  <si>
    <t>Воздухоотводчик автомат. угл. 1/2"</t>
  </si>
  <si>
    <t>810.00 руб.</t>
  </si>
  <si>
    <t>&gt;500</t>
  </si>
  <si>
    <t>VLC-431004</t>
  </si>
  <si>
    <t>VT.539.N.03</t>
  </si>
  <si>
    <t>Клапан отсекающий 3/8" (50 /400шт)</t>
  </si>
  <si>
    <t>111.00 руб.</t>
  </si>
  <si>
    <t>VLC-431005</t>
  </si>
  <si>
    <t>VT.539.N.04</t>
  </si>
  <si>
    <t>Клапан отсекающий 1/2" (50 /400шт)</t>
  </si>
  <si>
    <t>172.00 руб.</t>
  </si>
  <si>
    <t>VLC-900602</t>
  </si>
  <si>
    <t>VT.502.N.04</t>
  </si>
  <si>
    <t>Воздухоотводчик автомат. 1/2"</t>
  </si>
  <si>
    <t>631.00 руб.</t>
  </si>
  <si>
    <t>VLC-900603</t>
  </si>
  <si>
    <t>VT.539.NO.04</t>
  </si>
  <si>
    <t>Клапан отсекающий для монтажа автоматического воздухоотводчика</t>
  </si>
  <si>
    <t>188.00 руб.</t>
  </si>
  <si>
    <t>VLC-901055</t>
  </si>
  <si>
    <t>Автоматический поплавковый воздухоотводчик Flovent 1/2</t>
  </si>
  <si>
    <t>746.00 руб.</t>
  </si>
  <si>
    <t>VLC-901067</t>
  </si>
  <si>
    <t>VT.502.ON.04</t>
  </si>
  <si>
    <t>Воздухоотводчик автомат. 1/2" ( без уплотн. кольца )</t>
  </si>
  <si>
    <t>Воздухоотводчики VIEIR</t>
  </si>
  <si>
    <t>SOS-220001</t>
  </si>
  <si>
    <t>PF500</t>
  </si>
  <si>
    <t>Воздухоотводчик автомат. прямой 1/2" VR никель (1/100шт)</t>
  </si>
  <si>
    <t>409.06 руб.</t>
  </si>
  <si>
    <t>SOS-220002</t>
  </si>
  <si>
    <t>PF505</t>
  </si>
  <si>
    <t>Воздухоотводчик автомат. угловой 1/2" VR никель(1/100шт)</t>
  </si>
  <si>
    <t>364.44 руб.</t>
  </si>
  <si>
    <t>SOS-220003</t>
  </si>
  <si>
    <t>PF504</t>
  </si>
  <si>
    <t>Воздухоотводчик с обратным клапаном 1/2" ХРОМ (100/1шт)</t>
  </si>
  <si>
    <t>395.68 руб.</t>
  </si>
  <si>
    <t>SOS-220004</t>
  </si>
  <si>
    <t>PF501</t>
  </si>
  <si>
    <t>Воздухоотводчик автомат. угловой 1/2 латунь (1/100шт)</t>
  </si>
  <si>
    <t>455.18 руб.</t>
  </si>
  <si>
    <t>SOS-220005</t>
  </si>
  <si>
    <t>PF503</t>
  </si>
  <si>
    <t>Воздухоотводчик с обратным клапаном 1/2" ЛАТУНЬ (100/1шт)</t>
  </si>
  <si>
    <t>502.78 руб.</t>
  </si>
  <si>
    <t>SOS-220006</t>
  </si>
  <si>
    <t>PF506</t>
  </si>
  <si>
    <t>449.23 руб.</t>
  </si>
  <si>
    <t>SOS-220007</t>
  </si>
  <si>
    <t>PF502</t>
  </si>
  <si>
    <t>Воздухоотводчик автомат. прямой 1/2" VR латунь (1/100шт)</t>
  </si>
  <si>
    <t>403.11 руб.</t>
  </si>
  <si>
    <t>SOS-220008</t>
  </si>
  <si>
    <t>PF507</t>
  </si>
  <si>
    <t>Воздухоотводчик автомат. прямой 1/2 , Никель   ViEiR  (150/1шт)</t>
  </si>
  <si>
    <t>383.78 руб.</t>
  </si>
  <si>
    <t>SOS-220009</t>
  </si>
  <si>
    <t>PF508</t>
  </si>
  <si>
    <t>Воздухоотводчик автомат. прямой 1/2" VR никель(1/100шт)</t>
  </si>
  <si>
    <t>VER-000848</t>
  </si>
  <si>
    <t>VPF511</t>
  </si>
  <si>
    <t>Воздухоотводчик с обратным клапаном 1/2" (100/1шт)</t>
  </si>
  <si>
    <t>557.81 руб.</t>
  </si>
  <si>
    <t>VER-000849</t>
  </si>
  <si>
    <t>VPF511-N</t>
  </si>
  <si>
    <t>Воздухоотводчик с обратным клапаном,никелированный 1/2" (100/1шт)</t>
  </si>
  <si>
    <t>566.74 руб.</t>
  </si>
  <si>
    <t>Воздухоотводчики ZEGOR</t>
  </si>
  <si>
    <t>ZGR-000106</t>
  </si>
  <si>
    <t>QS-3441</t>
  </si>
  <si>
    <t>Воздухоотводчик автомат. ZEGOR 3/8  прямой ХРОМ в комплекте с отсеч. клапаном 1/2 (1/100шт)</t>
  </si>
  <si>
    <t>392.52 руб.</t>
  </si>
  <si>
    <t>Воздухоотводчики TEBO</t>
  </si>
  <si>
    <t>ALT-122007</t>
  </si>
  <si>
    <t>T-АБ.203.12.CN</t>
  </si>
  <si>
    <t>Воздухоотводчик автоматический TEBO НАР 1/2" (1/100)</t>
  </si>
  <si>
    <t>237.90 руб.</t>
  </si>
  <si>
    <t>ALT-122008</t>
  </si>
  <si>
    <t>T-АБ.303.12.CN</t>
  </si>
  <si>
    <t>Отсекающий клапан для воздухоотводчика TEBO НАР 1/2" (50/200)</t>
  </si>
  <si>
    <t>83.77 руб.</t>
  </si>
  <si>
    <t>Воздухоотводчики GAPPO</t>
  </si>
  <si>
    <t>GAP-101012</t>
  </si>
  <si>
    <t>G1458</t>
  </si>
  <si>
    <t>Воздухоотводчик автоматический с отсекающим клапаном 1/2", латунь, Gappo</t>
  </si>
  <si>
    <t>623.30 руб.</t>
  </si>
  <si>
    <t>GAP-101016</t>
  </si>
  <si>
    <t>G1462</t>
  </si>
  <si>
    <t>Клапан отсекающий 1/2 для воздухоотводчика никелированный (40/400шт)</t>
  </si>
  <si>
    <t>134.68 руб.</t>
  </si>
  <si>
    <t>Редукторы давления</t>
  </si>
  <si>
    <t>Редуктора давления VALTEC</t>
  </si>
  <si>
    <t>VLC-1144001</t>
  </si>
  <si>
    <t>VT.082.N.04</t>
  </si>
  <si>
    <t>Редуктор давления с фильтром и манометром, от 2 до 5 бар 1/2" (1 /36шт)</t>
  </si>
  <si>
    <t>1 721.00 руб.</t>
  </si>
  <si>
    <t>VLC-1144002</t>
  </si>
  <si>
    <t>VT.082.N.05</t>
  </si>
  <si>
    <t>Редуктор давления с фильтром и манометром, от 2 до 5 бар 3/4"</t>
  </si>
  <si>
    <t>3 326.00 руб.</t>
  </si>
  <si>
    <t>VLC-1144003</t>
  </si>
  <si>
    <t>VT.084.N.04</t>
  </si>
  <si>
    <t>Линейный редуктор -ограничитель расхода 1/2"  (1 /36шт)</t>
  </si>
  <si>
    <t>2 397.00 руб.</t>
  </si>
  <si>
    <t>VLC-1144005</t>
  </si>
  <si>
    <t>VT.085.N.0407</t>
  </si>
  <si>
    <t>-Редуктор давления мембранный, от 1 до 7 бар 1/2" (1 /30шт)</t>
  </si>
  <si>
    <t>4 836.00 руб.</t>
  </si>
  <si>
    <t>VLC-1144006</t>
  </si>
  <si>
    <t>VT.085.N.0507</t>
  </si>
  <si>
    <t>Редуктор давления мембранный, от 1 до 7 бар 3/4" (1 /20шт)</t>
  </si>
  <si>
    <t>6 794.00 руб.</t>
  </si>
  <si>
    <t>VLC-1144008</t>
  </si>
  <si>
    <t>VT.086.N.05</t>
  </si>
  <si>
    <t>Редуктор давления от 1 до 5,5 бар 3/4" (1 /80шт)</t>
  </si>
  <si>
    <t>1 729.00 руб.</t>
  </si>
  <si>
    <t>VLC-1144009</t>
  </si>
  <si>
    <t>VT.087.N.0445</t>
  </si>
  <si>
    <t>Редуктор давления поршневой, от 1 до 4,5 бар 1/2" (1 /48шт)</t>
  </si>
  <si>
    <t>1 378.00 руб.</t>
  </si>
  <si>
    <t>VLC-1144010</t>
  </si>
  <si>
    <t>VT.087.N.0545</t>
  </si>
  <si>
    <t>Редуктор давления поршневой, от 1 до 4,5 бар 3/4" (1 /48шт)</t>
  </si>
  <si>
    <t>1 597.00 руб.</t>
  </si>
  <si>
    <t>VLC-1144011</t>
  </si>
  <si>
    <t>VT.087.N.0645</t>
  </si>
  <si>
    <t>Редуктор давления поршневой, от 1 до 4,5 бар 1" (1 /24шт)</t>
  </si>
  <si>
    <t>7 835.00 руб.</t>
  </si>
  <si>
    <t>VLC-1144012</t>
  </si>
  <si>
    <t>VT.087.N.0745</t>
  </si>
  <si>
    <t>Редуктор давления поршневой, от 1 до 4,5 бар 1 1/4" (1 /12шт)</t>
  </si>
  <si>
    <t>12 064.00 руб.</t>
  </si>
  <si>
    <t>VLC-1144013</t>
  </si>
  <si>
    <t>VT.087.N.0845</t>
  </si>
  <si>
    <t>Редуктор давления поршневой, от 1 до 4,5 бар 1 1/2" 91 /6шт)</t>
  </si>
  <si>
    <t>15 715.00 руб.</t>
  </si>
  <si>
    <t>VLC-1144014</t>
  </si>
  <si>
    <t>VT.087.N.0945</t>
  </si>
  <si>
    <t>Редуктор давления поршневой, от 1 до 4,5 бар 2"</t>
  </si>
  <si>
    <t>22 689.00 руб.</t>
  </si>
  <si>
    <t>VLC-1144016</t>
  </si>
  <si>
    <t>VT.088.N.0455</t>
  </si>
  <si>
    <t>Редуктор давления поршневой с манометром, от 0,5 до 5,5 бар 1/2" (1 /60шт)</t>
  </si>
  <si>
    <t>2 560.00 руб.</t>
  </si>
  <si>
    <t>VLC-1144018</t>
  </si>
  <si>
    <t>VT.515.N.04</t>
  </si>
  <si>
    <t>Подпиточный клапан с фильтром и манометром 1/2" (1 /36шт)</t>
  </si>
  <si>
    <t>2 894.00 руб.</t>
  </si>
  <si>
    <t>VLC-1144020</t>
  </si>
  <si>
    <t>Редуктор давления поршневой с манометром, от 0,5 до 5,5 бар 1/2"</t>
  </si>
  <si>
    <t>VLC-900543</t>
  </si>
  <si>
    <t>VT.081.N.04</t>
  </si>
  <si>
    <t>Редуктор давления поршневой, от 2 до 5 бар 1/2"</t>
  </si>
  <si>
    <t>1 078.00 руб.</t>
  </si>
  <si>
    <t>VLC-900544</t>
  </si>
  <si>
    <t>VT.083.N.04</t>
  </si>
  <si>
    <t>Редуктор давления поршневой, от 1 до 6 бар 1/2"</t>
  </si>
  <si>
    <t>1 548.00 руб.</t>
  </si>
  <si>
    <t>VLC-900570</t>
  </si>
  <si>
    <t>VT.083.N.05</t>
  </si>
  <si>
    <t>Редуктор давления поршневой регулируемый от 1 до 6 бар, 3/4"</t>
  </si>
  <si>
    <t>1 594.00 руб.</t>
  </si>
  <si>
    <t>VLC-900571</t>
  </si>
  <si>
    <t>VT.089.N.04</t>
  </si>
  <si>
    <t>Редуктор давления мембранный регулируемый 1/2"</t>
  </si>
  <si>
    <t>1 174.00 руб.</t>
  </si>
  <si>
    <t>VLC-900572</t>
  </si>
  <si>
    <t>VT.089.N.05</t>
  </si>
  <si>
    <t>Редуктор давления мембранный регулируемый 3/4"</t>
  </si>
  <si>
    <t>1 361.00 руб.</t>
  </si>
  <si>
    <t>VLC-900573</t>
  </si>
  <si>
    <t>VT.089.N.06</t>
  </si>
  <si>
    <t>Редуктор давления мембранный регулируемый 1"</t>
  </si>
  <si>
    <t>1 442.00 руб.</t>
  </si>
  <si>
    <t>VLC-900574</t>
  </si>
  <si>
    <t>VT.089.N.07</t>
  </si>
  <si>
    <t>Редуктор давления мембранный регулируемый  1 1/4 "</t>
  </si>
  <si>
    <t>3 543.00 руб.</t>
  </si>
  <si>
    <t>VLC-900575</t>
  </si>
  <si>
    <t>VT.089.N.08</t>
  </si>
  <si>
    <t>Редуктор давления мембранный регулируемый 1 1/2"</t>
  </si>
  <si>
    <t>3 713.00 руб.</t>
  </si>
  <si>
    <t>VLC-900622</t>
  </si>
  <si>
    <t>VT.089.N.09</t>
  </si>
  <si>
    <t>Редуктор давления мембранный регулируемый 2"</t>
  </si>
  <si>
    <t>6 724.00 руб.</t>
  </si>
  <si>
    <t>VLC-900623</t>
  </si>
  <si>
    <t>VT.089.NH.06</t>
  </si>
  <si>
    <t>Редуктор давления мембранный регулируемый  с повышенным расходом, 1"</t>
  </si>
  <si>
    <t>1 934.00 руб.</t>
  </si>
  <si>
    <t>VLC-999011</t>
  </si>
  <si>
    <t>VT.085.N.0607</t>
  </si>
  <si>
    <t>Редуктор давления мембранный, от 1 до 7 бар 1"</t>
  </si>
  <si>
    <t>11 599.00 руб.</t>
  </si>
  <si>
    <t>VLC-999012</t>
  </si>
  <si>
    <t>VT.085.N.0707</t>
  </si>
  <si>
    <t>Редуктор давления мембранный, от 1 до 7 бар 1 1/4"</t>
  </si>
  <si>
    <t>17 043.00 руб.</t>
  </si>
  <si>
    <t>VLC-999013</t>
  </si>
  <si>
    <t>VT.085.N.0807</t>
  </si>
  <si>
    <t>Редуктор давления мембранный, от 1 до 7 бар 1 1/2"</t>
  </si>
  <si>
    <t>27 278.00 руб.</t>
  </si>
  <si>
    <t>VLC-999014</t>
  </si>
  <si>
    <t>VT.085.N.0907</t>
  </si>
  <si>
    <t>Редуктор давления мембранный, от 1 до 7 бар 2"</t>
  </si>
  <si>
    <t>42 865.00 руб.</t>
  </si>
  <si>
    <t>VLC-999015</t>
  </si>
  <si>
    <t>VT.086.NH.06</t>
  </si>
  <si>
    <t>Редуктор давления поршневой PN25, от 1 до 5,5 бар 1"</t>
  </si>
  <si>
    <t>4 232.00 руб.</t>
  </si>
  <si>
    <t>VLC-999016</t>
  </si>
  <si>
    <t>VT.086.NH.07</t>
  </si>
  <si>
    <t>Редуктор давления поршневой PN25, от 1 до 5,5 бар 1 1/4"</t>
  </si>
  <si>
    <t>6 695.00 руб.</t>
  </si>
  <si>
    <t>VLC-999017</t>
  </si>
  <si>
    <t>VT.086.NH.08</t>
  </si>
  <si>
    <t>Редуктор давления поршневой PN25, от 1 до 5,5 бар 1 1/2"</t>
  </si>
  <si>
    <t>9 041.00 руб.</t>
  </si>
  <si>
    <t>VLC-999018</t>
  </si>
  <si>
    <t>VT.086.NH.09</t>
  </si>
  <si>
    <t>Редуктор давления поршневой PN25, от 1 до 5,5 бар 2"</t>
  </si>
  <si>
    <t>11 574.00 руб.</t>
  </si>
  <si>
    <t>Редуктора давления VIEIR</t>
  </si>
  <si>
    <t>SOS-410001</t>
  </si>
  <si>
    <t>BL766</t>
  </si>
  <si>
    <t>Регулятор давления поршневой VR под манометр 1/2  (1/40шт)</t>
  </si>
  <si>
    <t>1 341.19 руб.</t>
  </si>
  <si>
    <t>SOS-410002</t>
  </si>
  <si>
    <t>BL767</t>
  </si>
  <si>
    <t>Регулятор давления поршневой VR под манометр 3/4  (1/40шт)</t>
  </si>
  <si>
    <t>1 478.65 руб.</t>
  </si>
  <si>
    <t>SOS-410003</t>
  </si>
  <si>
    <t>BL769</t>
  </si>
  <si>
    <t>Регулятор давления VR под манометр 1/2 (1/30шт)</t>
  </si>
  <si>
    <t>2 078.04 руб.</t>
  </si>
  <si>
    <t>SOS-410004</t>
  </si>
  <si>
    <t>BL770</t>
  </si>
  <si>
    <t>Регулятор давления VR под манометр 3/4 (1/30шт)</t>
  </si>
  <si>
    <t>2 229.76 руб.</t>
  </si>
  <si>
    <t>SOS-410005</t>
  </si>
  <si>
    <t>BL771</t>
  </si>
  <si>
    <t>Регулятор давления VR под манометр 1 (1/30шт)</t>
  </si>
  <si>
    <t>3 592.31 руб.</t>
  </si>
  <si>
    <t>SOS-410006</t>
  </si>
  <si>
    <t>BL763</t>
  </si>
  <si>
    <t>Регулятор давления VR под манометр 1/2 (1/40шт)</t>
  </si>
  <si>
    <t>877.63 руб.</t>
  </si>
  <si>
    <t>SOS-410007</t>
  </si>
  <si>
    <t>BL764</t>
  </si>
  <si>
    <t>Регулятор давления VR под манометр 3/4 (1/40шт)</t>
  </si>
  <si>
    <t>1 048.69 руб.</t>
  </si>
  <si>
    <t>SOS-410008</t>
  </si>
  <si>
    <t>BL765</t>
  </si>
  <si>
    <t>1 133.48 руб.</t>
  </si>
  <si>
    <t>SOS-410009</t>
  </si>
  <si>
    <t>BL768</t>
  </si>
  <si>
    <t>Регулятор давления 1/2 под  манометр(1/40шт)</t>
  </si>
  <si>
    <t>1 221.24 руб.</t>
  </si>
  <si>
    <t>SOS-410011</t>
  </si>
  <si>
    <t>VR720</t>
  </si>
  <si>
    <t>Регулятор давления ( РЕДУКТОР) 1/2  "ViEiR" (80шт)</t>
  </si>
  <si>
    <t>660.45 руб.</t>
  </si>
  <si>
    <t>VER-000136</t>
  </si>
  <si>
    <t>BL775</t>
  </si>
  <si>
    <t>Регулятор давления поршневой под манометр 1/2  "ViEiR" (60шт)</t>
  </si>
  <si>
    <t>949.03 руб.</t>
  </si>
  <si>
    <t>VER-000137</t>
  </si>
  <si>
    <t>BL776</t>
  </si>
  <si>
    <t>Регулятор давления поршневой под манометр 3/4" "ViEiR" (60шт)</t>
  </si>
  <si>
    <t>1 014.48 руб.</t>
  </si>
  <si>
    <t>VER-000216</t>
  </si>
  <si>
    <t>VP53</t>
  </si>
  <si>
    <t>Регулятор давления (РЕДУКТОР) 1/2  "VER-PRO" (20шт)</t>
  </si>
  <si>
    <t>3 779.74 руб.</t>
  </si>
  <si>
    <t>VER-000646</t>
  </si>
  <si>
    <t>BL790</t>
  </si>
  <si>
    <t>Регулятор давления мембранный под манометр 1/2" "ViEiR" (30шт)</t>
  </si>
  <si>
    <t>2 647.75 руб.</t>
  </si>
  <si>
    <t>VER-000711</t>
  </si>
  <si>
    <t>VP65</t>
  </si>
  <si>
    <t>Редуктор давления поршневой 1/2" (60/1шт)</t>
  </si>
  <si>
    <t>1 148.35 руб.</t>
  </si>
  <si>
    <t>VER-000712</t>
  </si>
  <si>
    <t>VP66</t>
  </si>
  <si>
    <t>Редуктор давления поршневой 3/4" (60/1шт)</t>
  </si>
  <si>
    <t>1 248.01 руб.</t>
  </si>
  <si>
    <t>VER-001173</t>
  </si>
  <si>
    <t>VR721</t>
  </si>
  <si>
    <t>Редуктор давления с фильтром и манометром 1/2" (20/1шт)</t>
  </si>
  <si>
    <t>1 765.66 руб.</t>
  </si>
  <si>
    <t>VER-001174</t>
  </si>
  <si>
    <t>VR722</t>
  </si>
  <si>
    <t>Редуктор давления с фильтром и манометром 3/4" (20/1шт)</t>
  </si>
  <si>
    <t>2 536.19 руб.</t>
  </si>
  <si>
    <t>VER-001539</t>
  </si>
  <si>
    <t>BL772</t>
  </si>
  <si>
    <t>Редуктор давления под манометр 1 1/4" (8/1шт)</t>
  </si>
  <si>
    <t>7 087.94 руб.</t>
  </si>
  <si>
    <t>VER-001540</t>
  </si>
  <si>
    <t>BL773</t>
  </si>
  <si>
    <t>Редуктор давления под манометр 1 1/2" (8/1шт)</t>
  </si>
  <si>
    <t>7 447.91 руб.</t>
  </si>
  <si>
    <t>VER-001541</t>
  </si>
  <si>
    <t>BL774</t>
  </si>
  <si>
    <t>Редуктор давления под манометр 2" (6/1шт)</t>
  </si>
  <si>
    <t>10 948.00 руб.</t>
  </si>
  <si>
    <t>Редуктора давления ZEGOR</t>
  </si>
  <si>
    <t>ZGR-000107</t>
  </si>
  <si>
    <t>QS-3431</t>
  </si>
  <si>
    <t>Регулятор давления поршневой 1/2 ZEGOR регулир. 2-10бар с вых. под манометр (1/50шт)</t>
  </si>
  <si>
    <t>912.81 руб.</t>
  </si>
  <si>
    <t>ZGR-000108</t>
  </si>
  <si>
    <t>QS-3831</t>
  </si>
  <si>
    <t>Регулятор давления поршневой 3/4 ZEGOR регулир. 2-10бар с вых. под манометр (1/50шт)</t>
  </si>
  <si>
    <t>1 052.01 руб.</t>
  </si>
  <si>
    <t>ZGR-000203</t>
  </si>
  <si>
    <t>QS-3432</t>
  </si>
  <si>
    <t>Регулятор давления МЕМБРАННЫЙ 1/2"  1,5-6 бар никель латунь с выходом под манометр ZEGOR (1/80шт)</t>
  </si>
  <si>
    <t>951.01 руб.</t>
  </si>
  <si>
    <t>Редуктора давления VIEIR для газа</t>
  </si>
  <si>
    <t>VER-000800</t>
  </si>
  <si>
    <t>VRQ11</t>
  </si>
  <si>
    <t>Регулятор давления газовый со встроенным фильтром DN15 - 1/2" (20/1шт)</t>
  </si>
  <si>
    <t>1 311.98 руб.</t>
  </si>
  <si>
    <t>VER-000801</t>
  </si>
  <si>
    <t>VRQ12</t>
  </si>
  <si>
    <t>Регулятор давления газовый со встроенным фильтром DN20 - 3/4" (20/1шт)</t>
  </si>
  <si>
    <t>Редуктора давления GAPPO</t>
  </si>
  <si>
    <t>GAP-100982</t>
  </si>
  <si>
    <t>G1401.04.1</t>
  </si>
  <si>
    <t>Редуктор давления GAPPO 1/2" -3 бар (1/50шт)</t>
  </si>
  <si>
    <t>873.41 руб.</t>
  </si>
  <si>
    <t>Клапана балансировочные регулировочные</t>
  </si>
  <si>
    <t>Балансировочные клапана VALTEC</t>
  </si>
  <si>
    <t>VLC-1145001</t>
  </si>
  <si>
    <t>VT.623.G.05</t>
  </si>
  <si>
    <t>Клапан перепускной 3/4" (5 /40шт)</t>
  </si>
  <si>
    <t>6 283.00 руб.</t>
  </si>
  <si>
    <t>VLC-1145002</t>
  </si>
  <si>
    <t>VT.054.N.04</t>
  </si>
  <si>
    <t>Клапан балансировочный 1/2" (1 /30шт)</t>
  </si>
  <si>
    <t>1 390.00 руб.</t>
  </si>
  <si>
    <t>VLC-1145003</t>
  </si>
  <si>
    <t>VT.054.N.05</t>
  </si>
  <si>
    <t>Клапан балансировочный 3/4" (1 /30шт)</t>
  </si>
  <si>
    <t>1 816.00 руб.</t>
  </si>
  <si>
    <t>VLC-1145004</t>
  </si>
  <si>
    <t>VT.054.N.06</t>
  </si>
  <si>
    <t>Клапан балансировочный 1" (1 /20шт)</t>
  </si>
  <si>
    <t>2 593.00 руб.</t>
  </si>
  <si>
    <t>VLC-1145005</t>
  </si>
  <si>
    <t>VT.054.N.08</t>
  </si>
  <si>
    <t>Клапан балансировочный 1 1/2" (1 /12шт)</t>
  </si>
  <si>
    <t>5 661.00 руб.</t>
  </si>
  <si>
    <t>VLC-1145006</t>
  </si>
  <si>
    <t>VT.054.N.07</t>
  </si>
  <si>
    <t>Клапан балансировочный 1 1/4"</t>
  </si>
  <si>
    <t>3 368.00 руб.</t>
  </si>
  <si>
    <t>VLC-1145007</t>
  </si>
  <si>
    <t>VT.054.NLF.04</t>
  </si>
  <si>
    <t>Клапан балансировочный с пониженной пропускной способностью 1/2" (Kvs 2,8) (1 /30шт)</t>
  </si>
  <si>
    <t>1 480.00 руб.</t>
  </si>
  <si>
    <t>VLC-900131</t>
  </si>
  <si>
    <t>VT.043.G.0401</t>
  </si>
  <si>
    <t>Автоматический регулятор перепада давления регулируемый ½” 5-50 кПа</t>
  </si>
  <si>
    <t>9 787.00 руб.</t>
  </si>
  <si>
    <t>VLC-900132</t>
  </si>
  <si>
    <t>VT.043.G.0501</t>
  </si>
  <si>
    <t>Автоматический регулятор перепада давления регулируемый 3/4” 5-50 кПа</t>
  </si>
  <si>
    <t>VLC-900133</t>
  </si>
  <si>
    <t>VT.043.G.0601</t>
  </si>
  <si>
    <t>Автоматический регулятор перепада давления регулируемый 1” 5-50 кПа</t>
  </si>
  <si>
    <t>10 496.00 руб.</t>
  </si>
  <si>
    <t>VLC-900134</t>
  </si>
  <si>
    <t>VT.043.G.0602</t>
  </si>
  <si>
    <t>Автоматический регулятор перепада давления регулируемый 1” 10-60 кПа</t>
  </si>
  <si>
    <t>17 054.00 руб.</t>
  </si>
  <si>
    <t>VLC-900135</t>
  </si>
  <si>
    <t>VT.043.G.0702</t>
  </si>
  <si>
    <t>Автоматический регулятор перепада давления регулируемый 1 1/4” 10-60 кПа</t>
  </si>
  <si>
    <t>17 857.00 руб.</t>
  </si>
  <si>
    <t>VLC-900136</t>
  </si>
  <si>
    <t>VT.044.G.0420</t>
  </si>
  <si>
    <t>Автоматический регулятор перепада давления фиксированный ½” 20 кПа</t>
  </si>
  <si>
    <t>6 125.00 руб.</t>
  </si>
  <si>
    <t>VLC-900137</t>
  </si>
  <si>
    <t>VT.044.G.0520</t>
  </si>
  <si>
    <t>Автоматический регулятор перепада давления фиксированный 3/4” 20 кПа</t>
  </si>
  <si>
    <t>VLC-900138</t>
  </si>
  <si>
    <t>VT.044.G.0620</t>
  </si>
  <si>
    <t>Автоматический регулятор перепада давления фиксированный 1” 20 кПа</t>
  </si>
  <si>
    <t>7 076.00 руб.</t>
  </si>
  <si>
    <t>VLC-999019</t>
  </si>
  <si>
    <t>VT.054.N.09</t>
  </si>
  <si>
    <t>Клапан балансировочный 2"</t>
  </si>
  <si>
    <t>6 882.00 руб.</t>
  </si>
  <si>
    <t>VLC-999120</t>
  </si>
  <si>
    <t>VT.9154.02800.0405E</t>
  </si>
  <si>
    <t>Ограничитель темп. прям. действ (тип RTL),  прямой, 1/2" нар. X 3/4" евроконус</t>
  </si>
  <si>
    <t>9 048.00 руб.</t>
  </si>
  <si>
    <t>Термостатические смесительные клапана VALTEC</t>
  </si>
  <si>
    <t>VLC-1141001</t>
  </si>
  <si>
    <t>VT.MT10NR</t>
  </si>
  <si>
    <t>Трехходовой термостатический смесительный клапанThermomix 1/2"  (не регул.)</t>
  </si>
  <si>
    <t>10 630.00 руб.</t>
  </si>
  <si>
    <t>VLC-1141002</t>
  </si>
  <si>
    <t>VT.MT10RU</t>
  </si>
  <si>
    <t>Трехходовой термостатический смесительный клапан Thermomix 1/2" (регул)</t>
  </si>
  <si>
    <t>10 571.00 руб.</t>
  </si>
  <si>
    <t>Балансировочные клапана VIEIR</t>
  </si>
  <si>
    <t>STP-310050</t>
  </si>
  <si>
    <t>VRGL13</t>
  </si>
  <si>
    <t>Балансировочный клапан 1/2"  ""ViEiR" (36/1шт)</t>
  </si>
  <si>
    <t>2 339.84 руб.</t>
  </si>
  <si>
    <t>STP-310051</t>
  </si>
  <si>
    <t>VRGL14</t>
  </si>
  <si>
    <t>Балансировочный клапан 3/4"  ""ViEiR" (36/1шт)</t>
  </si>
  <si>
    <t>2 564.45 руб.</t>
  </si>
  <si>
    <t>STP-310052</t>
  </si>
  <si>
    <t>VRGL15</t>
  </si>
  <si>
    <t>Балансировочный клапан 1"  ""ViEiR" (36/1шт)</t>
  </si>
  <si>
    <t>3 180.28 руб.</t>
  </si>
  <si>
    <t>STP-310053</t>
  </si>
  <si>
    <t>VRGL16</t>
  </si>
  <si>
    <t>Балансировочный клапан 11/4"  ""ViEiR" (12/1шт)</t>
  </si>
  <si>
    <t>5 503.75 руб.</t>
  </si>
  <si>
    <t>STP-310054</t>
  </si>
  <si>
    <t>VRGL17</t>
  </si>
  <si>
    <t>Балансировочный клапан 11/2"  ""ViEiR" (12/1шт)</t>
  </si>
  <si>
    <t>6 719.04 руб.</t>
  </si>
  <si>
    <t>VER-001124</t>
  </si>
  <si>
    <t>VRGL18</t>
  </si>
  <si>
    <t>Автоматический  регулятор перепада давления в комплекте со статическим балансировочным клапаном 3/4"</t>
  </si>
  <si>
    <t>6 433.44 руб.</t>
  </si>
  <si>
    <t>VER-001125</t>
  </si>
  <si>
    <t>VRGL19</t>
  </si>
  <si>
    <t>Автоматический  регулятор перепада давления в комплекте со статическим балансировочным клапаном 1" (</t>
  </si>
  <si>
    <t>8 260.09 руб.</t>
  </si>
  <si>
    <t>Регулировочные клапаны VALTEC</t>
  </si>
  <si>
    <t>VLC-1143001</t>
  </si>
  <si>
    <t>VT.040.G.60006</t>
  </si>
  <si>
    <t>Автоматич. регулятор перепада  давл. в компл. с запорно-регулировочным клапаном, 1" 250-600 mBar</t>
  </si>
  <si>
    <t>24 102.00 руб.</t>
  </si>
  <si>
    <t>VLC-1143002</t>
  </si>
  <si>
    <t>VT.040.G.30006</t>
  </si>
  <si>
    <t>Автоматич. регулятор перепада  давл. в компл. с запорно-регулировочным клапаном, 1" 50-300 mBar</t>
  </si>
  <si>
    <t>22 897.00 руб.</t>
  </si>
  <si>
    <t>VLC-1143003</t>
  </si>
  <si>
    <t>VT.040.G.60004</t>
  </si>
  <si>
    <t>Автоматич. регулятор перепада  давл. в компл. с запорно-регулировочным клапаном, 1/2" 250-600 mBar</t>
  </si>
  <si>
    <t>21 303.00 руб.</t>
  </si>
  <si>
    <t>VLC-1143004</t>
  </si>
  <si>
    <t>VT.040.G.30004</t>
  </si>
  <si>
    <t>Автоматич. регулятор перепада  давл. в компл. с запорно-регулировочным клапаном, 1/2" 50-300 mBar</t>
  </si>
  <si>
    <t>VLC-1143005</t>
  </si>
  <si>
    <t>VT.040.G.60005</t>
  </si>
  <si>
    <t>Автоматич. регулятор перепада  давл. в компл. с запорно-регулировочным клапаном, 3/4" 250-600 mBar</t>
  </si>
  <si>
    <t>22 493.00 руб.</t>
  </si>
  <si>
    <t>VLC-1143006</t>
  </si>
  <si>
    <t>VT.040.G.30005</t>
  </si>
  <si>
    <t>Автоматич. регулятор перепада  давл. в компл. с запорно-регулировочным клапаном, 3/4" 50-300 mBar</t>
  </si>
  <si>
    <t>22 313.00 руб.</t>
  </si>
  <si>
    <t>VLC-1143007</t>
  </si>
  <si>
    <t>VT.041.G.30006</t>
  </si>
  <si>
    <t>Автоматический регулятор перепада давления 1" 50-300 mBar</t>
  </si>
  <si>
    <t>14 797.00 руб.</t>
  </si>
  <si>
    <t>VLC-1143008</t>
  </si>
  <si>
    <t>VT.041.G.30004</t>
  </si>
  <si>
    <t>Автоматический регулятор перепада давления 1/2" 50-300 mBar</t>
  </si>
  <si>
    <t>14 525.00 руб.</t>
  </si>
  <si>
    <t>VLC-1143009</t>
  </si>
  <si>
    <t>VT.041.G.30005</t>
  </si>
  <si>
    <t>Автоматический регулятор перепада давления 3/4" 50-300 mBar</t>
  </si>
  <si>
    <t>14 774.00 руб.</t>
  </si>
  <si>
    <t>VLC-1143010</t>
  </si>
  <si>
    <t>VT.PICV.G.06</t>
  </si>
  <si>
    <t>Автоматический стабилизатор расхода регулируемый, динамический, 1  вн.-вн</t>
  </si>
  <si>
    <t>10 812.00 руб.</t>
  </si>
  <si>
    <t>VLC-1143011</t>
  </si>
  <si>
    <t>VT.PICV.G.04</t>
  </si>
  <si>
    <t>Автоматический стабилизатор расхода регулируемый, динамический, 1/2  вн.-вн</t>
  </si>
  <si>
    <t>3 537.00 руб.</t>
  </si>
  <si>
    <t>VLC-1143012</t>
  </si>
  <si>
    <t>VT.PICV.G.05</t>
  </si>
  <si>
    <t>Автоматический стабилизатор расхода регулируемый, динамический, 3/4  вн.-вн</t>
  </si>
  <si>
    <t>3 636.00 руб.</t>
  </si>
  <si>
    <t>VLC-1143013</t>
  </si>
  <si>
    <t>Автоматич.стабилизатор расхода,регулируемый,динамический,корпус 1  вн.-вн (590141)</t>
  </si>
  <si>
    <t>10 846.00 руб.</t>
  </si>
  <si>
    <t>VLC-1143014</t>
  </si>
  <si>
    <t>VT.PICV.G.17</t>
  </si>
  <si>
    <t>Автоматический стабилизатор расхода регулируемый, динамический, 1 1/4 вн.-вн (590068)</t>
  </si>
  <si>
    <t>10 432.00 руб.</t>
  </si>
  <si>
    <t>VLC-1143015</t>
  </si>
  <si>
    <t>VT.042.G.30006</t>
  </si>
  <si>
    <t>Запорно-регулировочный клапан 1"</t>
  </si>
  <si>
    <t>8 493.00 руб.</t>
  </si>
  <si>
    <t>VLC-1143016</t>
  </si>
  <si>
    <t>VT.042.G.30004</t>
  </si>
  <si>
    <t>Запорно-регулировочный клапан 1/2"</t>
  </si>
  <si>
    <t>6 878.00 руб.</t>
  </si>
  <si>
    <t>VLC-1143017</t>
  </si>
  <si>
    <t>VT.042.G.30005</t>
  </si>
  <si>
    <t>Запорно-регулировочный клапан 3/4"</t>
  </si>
  <si>
    <t>7 626.00 руб.</t>
  </si>
  <si>
    <t>VLC-1143018</t>
  </si>
  <si>
    <t>VT.PICC.G.035</t>
  </si>
  <si>
    <t>Картридж с встр.рег.клап для корп. 1/2" или 3/4", 16-200 кПа, 37-575 л/ч, Сер. (590123)</t>
  </si>
  <si>
    <t>13 168.00 руб.</t>
  </si>
  <si>
    <t>VLC-1143019</t>
  </si>
  <si>
    <t>VT.PICC.G.136</t>
  </si>
  <si>
    <t>Картридж с встр.рег.клап. для корп. 1", 16-400 кПа, 865-4630 л/ч, Черн (590125)</t>
  </si>
  <si>
    <t>26 070.00 руб.</t>
  </si>
  <si>
    <t>VLC-1143020</t>
  </si>
  <si>
    <t>VT.PICC.G.036</t>
  </si>
  <si>
    <t>Картридж с встр.рег.клап. для корп. 1/2" или 3/4", 30-400 кПа, 64-1110 л/ч, Черн. (590124)</t>
  </si>
  <si>
    <t>VLC-1143021</t>
  </si>
  <si>
    <t>VT.PICC.G.125</t>
  </si>
  <si>
    <t>Картридж с откр. настр. для корп. 1", 17–400 кПа, 535-5830 л/ч, черн/сер (590122)</t>
  </si>
  <si>
    <t>13 220.00 руб.</t>
  </si>
  <si>
    <t>VLC-1143022</t>
  </si>
  <si>
    <t>VT.PICC.G.022</t>
  </si>
  <si>
    <t>Картридж с открытой настройкой. 17-200 кПа, 276-825 л/ч, Красный</t>
  </si>
  <si>
    <t>6 887.00 руб.</t>
  </si>
  <si>
    <t>VLC-1143023</t>
  </si>
  <si>
    <t>VT.PICC.G.020</t>
  </si>
  <si>
    <t>Картридж с открытой настройкой. 17-210 кПа, 100-412 л/ч, Черный</t>
  </si>
  <si>
    <t>6 703.00 руб.</t>
  </si>
  <si>
    <t>VLC-1143024</t>
  </si>
  <si>
    <t>VT.PICC.G.021</t>
  </si>
  <si>
    <t>Картридж с открытой настройкой. 17-210 кПа, 157-609 л/ч, Зеленый</t>
  </si>
  <si>
    <t>6 971.00 руб.</t>
  </si>
  <si>
    <t>VLC-1143025</t>
  </si>
  <si>
    <t>VT.PICC.G.024</t>
  </si>
  <si>
    <t>Картридж с открытой настройкой. 30-400 кПа, 138-615 л/ч, Черный</t>
  </si>
  <si>
    <t>6 746.00 руб.</t>
  </si>
  <si>
    <t>VLC-1143026</t>
  </si>
  <si>
    <t>VT.PICC.G.025</t>
  </si>
  <si>
    <t>Картридж с открытой настройкой. 30-400 кПа, 238-896 л/ч, Зеленый</t>
  </si>
  <si>
    <t>6 852.00 руб.</t>
  </si>
  <si>
    <t>VLC-1143027</t>
  </si>
  <si>
    <t>VT.PICC.G.023</t>
  </si>
  <si>
    <t>Картридж с открытой настройкой. 30-400 кПа, 406-1270 л/ч, Красный</t>
  </si>
  <si>
    <t>6 864.00 руб.</t>
  </si>
  <si>
    <t>VLC-1143028</t>
  </si>
  <si>
    <t>VT.348.N.04</t>
  </si>
  <si>
    <t>Регулятор температуры прямого действия 1/2"</t>
  </si>
  <si>
    <t>3 652.00 руб.</t>
  </si>
  <si>
    <t>VLC-901068</t>
  </si>
  <si>
    <t>VT.062.NE.0405</t>
  </si>
  <si>
    <t>Клапан запорно-регулирующий с выходом под датчик температуры 1/2"x3/4" Евроконус</t>
  </si>
  <si>
    <t>1 500.00 руб.</t>
  </si>
  <si>
    <t>Балансировочные клапана GAPPO</t>
  </si>
  <si>
    <t>GAP-100990</t>
  </si>
  <si>
    <t>G1430.04</t>
  </si>
  <si>
    <t>Балансировочный клапан 1/2" латунный GAPPO (1/20шт)</t>
  </si>
  <si>
    <t>1 427.83 руб.</t>
  </si>
  <si>
    <t>GAP-100991</t>
  </si>
  <si>
    <t>G1430.05</t>
  </si>
  <si>
    <t>Балансировочный клапан 3/4" латунный GAPPO (1/20шт)</t>
  </si>
  <si>
    <t>1 714.91 руб.</t>
  </si>
  <si>
    <t>GAP-100992</t>
  </si>
  <si>
    <t>G1430.06</t>
  </si>
  <si>
    <t>Балансировочный клапан 1" латунный GAPPO (1/20шт)</t>
  </si>
  <si>
    <t>1 995.92 руб.</t>
  </si>
  <si>
    <t>Гасители гидроударов</t>
  </si>
  <si>
    <t>VER-000215</t>
  </si>
  <si>
    <t>VP54</t>
  </si>
  <si>
    <t>Гаситель гидроудара поршневой "VER-PRO"1/2 (60шт)</t>
  </si>
  <si>
    <t>1 239.09 руб.</t>
  </si>
  <si>
    <t>VER-000643</t>
  </si>
  <si>
    <t>VRT31</t>
  </si>
  <si>
    <t>Гаситель гидроудара мембранный 1/2" "ViEiR" (50/1шт)</t>
  </si>
  <si>
    <t>892.50 руб.</t>
  </si>
  <si>
    <t>VER-001154</t>
  </si>
  <si>
    <t>VP1148</t>
  </si>
  <si>
    <t>Гаситель гидроудара проходной 3/4" (50/1шт)</t>
  </si>
  <si>
    <t>1 535.10 руб.</t>
  </si>
  <si>
    <t>VLC-1011004</t>
  </si>
  <si>
    <t>VT.CAR20.I.04001</t>
  </si>
  <si>
    <t>Гаситель гидроударов мембранный с манометром</t>
  </si>
  <si>
    <t>2 625.00 руб.</t>
  </si>
  <si>
    <t>VLC-900402</t>
  </si>
  <si>
    <t>VT.CAR19.I.04001</t>
  </si>
  <si>
    <t>Гаситель гидроударов мембранный,  0,162л. (нерж) (Италия)</t>
  </si>
  <si>
    <t>3 660.00 руб.</t>
  </si>
  <si>
    <t>VLC-900601</t>
  </si>
  <si>
    <t>OR.0198.N.04</t>
  </si>
  <si>
    <t>Гаситель гидроударов пружинный (Италия)</t>
  </si>
  <si>
    <t>3 124.00 руб.</t>
  </si>
  <si>
    <t>Системы контроля</t>
  </si>
  <si>
    <t>Системы контроля загазованности</t>
  </si>
  <si>
    <t>VER-001332</t>
  </si>
  <si>
    <t>VRQ28/2-15</t>
  </si>
  <si>
    <t>Комплект автоматического контроля загазованности (сигнализатор газа бытовой+клапан газовый соленоидн</t>
  </si>
  <si>
    <t>1 904.00 руб.</t>
  </si>
  <si>
    <t>ком</t>
  </si>
  <si>
    <t>VER-001333</t>
  </si>
  <si>
    <t>VRQ28/2-20</t>
  </si>
  <si>
    <t>1 972.43 руб.</t>
  </si>
  <si>
    <t>VER-001334</t>
  </si>
  <si>
    <t>VRQ28/2-25</t>
  </si>
  <si>
    <t>2 104.81 руб.</t>
  </si>
  <si>
    <t>VER-001335</t>
  </si>
  <si>
    <t>VRQ27/3-15</t>
  </si>
  <si>
    <t>2 644.78 руб.</t>
  </si>
  <si>
    <t>VER-001336</t>
  </si>
  <si>
    <t>VRQ27/3-20</t>
  </si>
  <si>
    <t>2 708.74 руб.</t>
  </si>
  <si>
    <t>VER-001337</t>
  </si>
  <si>
    <t>VRQ27/3-25</t>
  </si>
  <si>
    <t>2 842.61 руб.</t>
  </si>
  <si>
    <t>Системы контроля от протечки воды</t>
  </si>
  <si>
    <t>VER-001521</t>
  </si>
  <si>
    <t>VR23</t>
  </si>
  <si>
    <t>Система контроля протечки воды (4/1комплект)</t>
  </si>
  <si>
    <t>9 279.03 руб.</t>
  </si>
  <si>
    <t>VER-001723</t>
  </si>
  <si>
    <t>VR23-2</t>
  </si>
  <si>
    <t>Система контроля протечки воды 3/4" (4/1комплект)</t>
  </si>
  <si>
    <t>10 010.88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</si>
</sst>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31_86a6_11e9_8101_003048fd731b_d7887d73_a59e_11ee_a526_047c1617b1431.jpeg"/><Relationship Id="rId2" Type="http://schemas.openxmlformats.org/officeDocument/2006/relationships/image" Target="../media/21186235_86a6_11e9_8101_003048fd731b_189ecd90_a59f_11ee_a526_047c1617b1432.jpeg"/><Relationship Id="rId3" Type="http://schemas.openxmlformats.org/officeDocument/2006/relationships/image" Target="../media/21186239_86a6_11e9_8101_003048fd731b_189ecd94_a59f_11ee_a526_047c1617b1433.jpeg"/><Relationship Id="rId4" Type="http://schemas.openxmlformats.org/officeDocument/2006/relationships/image" Target="../media/2118623d_86a6_11e9_8101_003048fd731b_189ecd98_a59f_11ee_a526_047c1617b1434.jpeg"/><Relationship Id="rId5" Type="http://schemas.openxmlformats.org/officeDocument/2006/relationships/image" Target="../media/21186241_86a6_11e9_8101_003048fd731b_189ecd9c_a59f_11ee_a526_047c1617b1435.jpeg"/><Relationship Id="rId6" Type="http://schemas.openxmlformats.org/officeDocument/2006/relationships/image" Target="../media/21186244_86a6_11e9_8101_003048fd731b_189ecda0_a59f_11ee_a526_047c1617b1436.jpeg"/><Relationship Id="rId7" Type="http://schemas.openxmlformats.org/officeDocument/2006/relationships/image" Target="../media/d981dabd_77ea_11ea_8111_003048fd731b_189ecda4_a59f_11ee_a526_047c1617b1437.jpeg"/><Relationship Id="rId8" Type="http://schemas.openxmlformats.org/officeDocument/2006/relationships/image" Target="../media/662b15b0_3466_11eb_81f3_003048fd731b_189ecda8_a59f_11ee_a526_047c1617b1438.jpeg"/><Relationship Id="rId9" Type="http://schemas.openxmlformats.org/officeDocument/2006/relationships/image" Target="../media/662b15b2_3466_11eb_81f3_003048fd731b_189ecdac_a59f_11ee_a526_047c1617b1439.jpeg"/><Relationship Id="rId10" Type="http://schemas.openxmlformats.org/officeDocument/2006/relationships/image" Target="../media/662b15b4_3466_11eb_81f3_003048fd731b_189ecdb0_a59f_11ee_a526_047c1617b14310.jpeg"/><Relationship Id="rId11" Type="http://schemas.openxmlformats.org/officeDocument/2006/relationships/image" Target="../media/662b15b6_3466_11eb_81f3_003048fd731b_189ecdb4_a59f_11ee_a526_047c1617b14311.jpeg"/><Relationship Id="rId12" Type="http://schemas.openxmlformats.org/officeDocument/2006/relationships/image" Target="../media/662b15b8_3466_11eb_81f3_003048fd731b_189ecdb8_a59f_11ee_a526_047c1617b14312.jpeg"/><Relationship Id="rId13" Type="http://schemas.openxmlformats.org/officeDocument/2006/relationships/image" Target="../media/662b15ba_3466_11eb_81f3_003048fd731b_189ecdbc_a59f_11ee_a526_047c1617b14313.jpeg"/><Relationship Id="rId14" Type="http://schemas.openxmlformats.org/officeDocument/2006/relationships/image" Target="../media/662b15bc_3466_11eb_81f3_003048fd731b_189ecdc0_a59f_11ee_a526_047c1617b14314.jpeg"/><Relationship Id="rId15" Type="http://schemas.openxmlformats.org/officeDocument/2006/relationships/image" Target="../media/662b15be_3466_11eb_81f3_003048fd731b_189ecdc4_a59f_11ee_a526_047c1617b14315.jpeg"/><Relationship Id="rId16" Type="http://schemas.openxmlformats.org/officeDocument/2006/relationships/image" Target="../media/21186248_86a6_11e9_8101_003048fd731b_21d4f5bf_793a_11f0_a79f_047c1617b14316.jpeg"/><Relationship Id="rId17" Type="http://schemas.openxmlformats.org/officeDocument/2006/relationships/image" Target="../media/2118624c_86a6_11e9_8101_003048fd731b_21d4f5c0_793a_11f0_a79f_047c1617b14317.jpeg"/><Relationship Id="rId18" Type="http://schemas.openxmlformats.org/officeDocument/2006/relationships/image" Target="../media/21186250_86a6_11e9_8101_003048fd731b_21d4f5c1_793a_11f0_a79f_047c1617b14318.jpeg"/><Relationship Id="rId19" Type="http://schemas.openxmlformats.org/officeDocument/2006/relationships/image" Target="../media/21186254_86a6_11e9_8101_003048fd731b_21d4f5c4_793a_11f0_a79f_047c1617b14319.jpeg"/><Relationship Id="rId20" Type="http://schemas.openxmlformats.org/officeDocument/2006/relationships/image" Target="../media/21186258_86a6_11e9_8101_003048fd731b_6f54f1ab_11fe_11ef_a5b8_047c1617b14320.jpeg"/><Relationship Id="rId21" Type="http://schemas.openxmlformats.org/officeDocument/2006/relationships/image" Target="../media/2118625c_86a6_11e9_8101_003048fd731b_6f54f1ac_11fe_11ef_a5b8_047c1617b14321.jpeg"/><Relationship Id="rId22" Type="http://schemas.openxmlformats.org/officeDocument/2006/relationships/image" Target="../media/21186260_86a6_11e9_8101_003048fd731b_21d4f5c2_793a_11f0_a79f_047c1617b14322.jpeg"/><Relationship Id="rId23" Type="http://schemas.openxmlformats.org/officeDocument/2006/relationships/image" Target="../media/21186264_86a6_11e9_8101_003048fd731b_21d4f5c3_793a_11f0_a79f_047c1617b14323.jpeg"/><Relationship Id="rId24" Type="http://schemas.openxmlformats.org/officeDocument/2006/relationships/image" Target="../media/21186268_86a6_11e9_8101_003048fd731b_d7887d62_a59e_11ee_a526_047c1617b14324.jpeg"/><Relationship Id="rId25" Type="http://schemas.openxmlformats.org/officeDocument/2006/relationships/image" Target="../media/2a60475f_f967_11e9_810b_003048fd731b_d7887d63_a59e_11ee_a526_047c1617b14325.jpeg"/><Relationship Id="rId26" Type="http://schemas.openxmlformats.org/officeDocument/2006/relationships/image" Target="../media/9238bc92_0c3e_11eb_81bc_003048fd731b_d7887d65_a59e_11ee_a526_047c1617b14326.jpeg"/><Relationship Id="rId27" Type="http://schemas.openxmlformats.org/officeDocument/2006/relationships/image" Target="../media/9238bc94_0c3e_11eb_81bc_003048fd731b_d7887d66_a59e_11ee_a526_047c1617b14327.jpeg"/><Relationship Id="rId28" Type="http://schemas.openxmlformats.org/officeDocument/2006/relationships/image" Target="../media/d0d91a71_7762_11ec_a212_00259070b487_6f54f1ad_11fe_11ef_a5b8_047c1617b14328.jpeg"/><Relationship Id="rId29" Type="http://schemas.openxmlformats.org/officeDocument/2006/relationships/image" Target="../media/fa083bc5_526f_11ef_a60b_047c1617b143_21d4f5c9_793a_11f0_a79f_047c1617b14329.jpeg"/><Relationship Id="rId30" Type="http://schemas.openxmlformats.org/officeDocument/2006/relationships/image" Target="../media/fa083bc7_526f_11ef_a60b_047c1617b143_21d4f5ca_793a_11f0_a79f_047c1617b14330.jpeg"/><Relationship Id="rId31" Type="http://schemas.openxmlformats.org/officeDocument/2006/relationships/image" Target="../media/fa083bc9_526f_11ef_a60b_047c1617b143_21d4f5cb_793a_11f0_a79f_047c1617b14331.jpeg"/><Relationship Id="rId32" Type="http://schemas.openxmlformats.org/officeDocument/2006/relationships/image" Target="../media/fa083c01_526f_11ef_a60b_047c1617b143_21d4f5c5_793a_11f0_a79f_047c1617b14332.jpeg"/><Relationship Id="rId33" Type="http://schemas.openxmlformats.org/officeDocument/2006/relationships/image" Target="../media/fa083c03_526f_11ef_a60b_047c1617b143_21d4f5c7_793a_11f0_a79f_047c1617b14333.jpeg"/><Relationship Id="rId34" Type="http://schemas.openxmlformats.org/officeDocument/2006/relationships/image" Target="../media/fa083c05_526f_11ef_a60b_047c1617b143_21d4f5c8_793a_11f0_a79f_047c1617b14334.jpeg"/><Relationship Id="rId35" Type="http://schemas.openxmlformats.org/officeDocument/2006/relationships/image" Target="../media/fa083c07_526f_11ef_a60b_047c1617b143_21d4f5c6_793a_11f0_a79f_047c1617b14335.jpeg"/><Relationship Id="rId36" Type="http://schemas.openxmlformats.org/officeDocument/2006/relationships/image" Target="../media/b44e4290_245f_11f0_a725_047c1617b143_26859874_34da_11f0_a73b_047c1617b14336.jpeg"/><Relationship Id="rId37" Type="http://schemas.openxmlformats.org/officeDocument/2006/relationships/image" Target="../media/662b15a0_3466_11eb_81f3_003048fd731b_189ecdc8_a59f_11ee_a526_047c1617b14337.jpeg"/><Relationship Id="rId38" Type="http://schemas.openxmlformats.org/officeDocument/2006/relationships/image" Target="../media/662b15a2_3466_11eb_81f3_003048fd731b_189ecdcc_a59f_11ee_a526_047c1617b14338.jpeg"/><Relationship Id="rId39" Type="http://schemas.openxmlformats.org/officeDocument/2006/relationships/image" Target="../media/662b15a4_3466_11eb_81f3_003048fd731b_189ecdd0_a59f_11ee_a526_047c1617b14339.jpeg"/><Relationship Id="rId40" Type="http://schemas.openxmlformats.org/officeDocument/2006/relationships/image" Target="../media/662b15a6_3466_11eb_81f3_003048fd731b_189ecdd4_a59f_11ee_a526_047c1617b14340.jpeg"/><Relationship Id="rId41" Type="http://schemas.openxmlformats.org/officeDocument/2006/relationships/image" Target="../media/662b15a8_3466_11eb_81f3_003048fd731b_189ecdd8_a59f_11ee_a526_047c1617b14341.jpeg"/><Relationship Id="rId42" Type="http://schemas.openxmlformats.org/officeDocument/2006/relationships/image" Target="../media/662b15aa_3466_11eb_81f3_003048fd731b_189ecddc_a59f_11ee_a526_047c1617b14342.jpeg"/><Relationship Id="rId43" Type="http://schemas.openxmlformats.org/officeDocument/2006/relationships/image" Target="../media/662b15ac_3466_11eb_81f3_003048fd731b_189ecde0_a59f_11ee_a526_047c1617b14343.jpeg"/><Relationship Id="rId44" Type="http://schemas.openxmlformats.org/officeDocument/2006/relationships/image" Target="../media/662b15ae_3466_11eb_81f3_003048fd731b_189ecde4_a59f_11ee_a526_047c1617b14344.jpeg"/><Relationship Id="rId45" Type="http://schemas.openxmlformats.org/officeDocument/2006/relationships/image" Target="../media/5540d7a7_f5a0_11eb_8302_003048fd731b_189ecde8_a59f_11ee_a526_047c1617b14345.jpeg"/><Relationship Id="rId46" Type="http://schemas.openxmlformats.org/officeDocument/2006/relationships/image" Target="../media/5540d7a9_f5a0_11eb_8302_003048fd731b_189ecde9_a59f_11ee_a526_047c1617b14346.jpeg"/><Relationship Id="rId47" Type="http://schemas.openxmlformats.org/officeDocument/2006/relationships/image" Target="../media/5540d7ab_f5a0_11eb_8302_003048fd731b_189ecdea_a59f_11ee_a526_047c1617b14347.jpeg"/><Relationship Id="rId48" Type="http://schemas.openxmlformats.org/officeDocument/2006/relationships/image" Target="../media/5540d7ad_f5a0_11eb_8302_003048fd731b_189ecdeb_a59f_11ee_a526_047c1617b14348.jpeg"/><Relationship Id="rId49" Type="http://schemas.openxmlformats.org/officeDocument/2006/relationships/image" Target="../media/5540d7af_f5a0_11eb_8302_003048fd731b_189ecdec_a59f_11ee_a526_047c1617b14349.jpeg"/><Relationship Id="rId50" Type="http://schemas.openxmlformats.org/officeDocument/2006/relationships/image" Target="../media/29b1cbb7_3e5b_11ec_836e_003048fd731b_a155543c_602e_11ec_a20b_00259070b48750.jpeg"/><Relationship Id="rId51" Type="http://schemas.openxmlformats.org/officeDocument/2006/relationships/image" Target="../media/29b1cbb9_3e5b_11ec_836e_003048fd731b_a155543d_602e_11ec_a20b_00259070b48751.jpeg"/><Relationship Id="rId52" Type="http://schemas.openxmlformats.org/officeDocument/2006/relationships/image" Target="../media/29b1cbbb_3e5b_11ec_836e_003048fd731b_a155543e_602e_11ec_a20b_00259070b48752.jpeg"/><Relationship Id="rId53" Type="http://schemas.openxmlformats.org/officeDocument/2006/relationships/image" Target="../media/29b1cbbd_3e5b_11ec_836e_003048fd731b_a155543f_602e_11ec_a20b_00259070b48753.jpeg"/><Relationship Id="rId54" Type="http://schemas.openxmlformats.org/officeDocument/2006/relationships/image" Target="../media/c80274cc_2e67_11ef_a5dc_047c1617b143_d159fa0b_42c7_11ef_a5f7_047c1617b14354.jpeg"/><Relationship Id="rId55" Type="http://schemas.openxmlformats.org/officeDocument/2006/relationships/image" Target="../media/c80274ce_2e67_11ef_a5dc_047c1617b143_d159fa0c_42c7_11ef_a5f7_047c1617b14355.jpeg"/><Relationship Id="rId56" Type="http://schemas.openxmlformats.org/officeDocument/2006/relationships/image" Target="../media/211862a2_86a6_11e9_8101_003048fd731b_189ece0f_a59f_11ee_a526_047c1617b14356.jpeg"/><Relationship Id="rId57" Type="http://schemas.openxmlformats.org/officeDocument/2006/relationships/image" Target="../media/211862a6_86a6_11e9_8101_003048fd731b_189ece10_a59f_11ee_a526_047c1617b14357.jpeg"/><Relationship Id="rId58" Type="http://schemas.openxmlformats.org/officeDocument/2006/relationships/image" Target="../media/211862aa_86a6_11e9_8101_003048fd731b_189ece11_a59f_11ee_a526_047c1617b14358.jpeg"/><Relationship Id="rId59" Type="http://schemas.openxmlformats.org/officeDocument/2006/relationships/image" Target="../media/211862ae_86a6_11e9_8101_003048fd731b_189ece12_a59f_11ee_a526_047c1617b14359.jpeg"/><Relationship Id="rId60" Type="http://schemas.openxmlformats.org/officeDocument/2006/relationships/image" Target="../media/64b52f15_7c9e_11ea_8111_003048fd731b_189ece13_a59f_11ee_a526_047c1617b14360.jpeg"/><Relationship Id="rId61" Type="http://schemas.openxmlformats.org/officeDocument/2006/relationships/image" Target="../media/1fcb313a_5f91_11eb_822d_003048fd731b_189ece14_a59f_11ee_a526_047c1617b14361.jpeg"/><Relationship Id="rId62" Type="http://schemas.openxmlformats.org/officeDocument/2006/relationships/image" Target="../media/1fcb313c_5f91_11eb_822d_003048fd731b_189ece15_a59f_11ee_a526_047c1617b14362.jpeg"/><Relationship Id="rId63" Type="http://schemas.openxmlformats.org/officeDocument/2006/relationships/image" Target="../media/d0d91a73_7762_11ec_a212_00259070b487_189ece16_a59f_11ee_a526_047c1617b14363.jpeg"/><Relationship Id="rId64" Type="http://schemas.openxmlformats.org/officeDocument/2006/relationships/image" Target="../media/13e8ca4c_5853_11ed_a364_047c1617b143_6f54f1a5_11fe_11ef_a5b8_047c1617b14364.jpeg"/><Relationship Id="rId65" Type="http://schemas.openxmlformats.org/officeDocument/2006/relationships/image" Target="../media/a0751d91_0af9_11ee_a45c_047c1617b143_6f54f1a1_11fe_11ef_a5b8_047c1617b14365.png"/><Relationship Id="rId66" Type="http://schemas.openxmlformats.org/officeDocument/2006/relationships/image" Target="../media/8811367b_37d2_11ef_a5e9_047c1617b143_14e1e196_f93d_11ef_a6ea_047c1617b14366.jpeg"/><Relationship Id="rId67" Type="http://schemas.openxmlformats.org/officeDocument/2006/relationships/image" Target="../media/8811367d_37d2_11ef_a5e9_047c1617b143_14e1e194_f93d_11ef_a6ea_047c1617b14367.jpeg"/><Relationship Id="rId68" Type="http://schemas.openxmlformats.org/officeDocument/2006/relationships/image" Target="../media/fa083be7_526f_11ef_a60b_047c1617b143_21d4f5bd_793a_11f0_a79f_047c1617b14368.jpeg"/><Relationship Id="rId69" Type="http://schemas.openxmlformats.org/officeDocument/2006/relationships/image" Target="../media/fa083be9_526f_11ef_a60b_047c1617b143_21d4f5be_793a_11f0_a79f_047c1617b14369.jpeg"/><Relationship Id="rId70" Type="http://schemas.openxmlformats.org/officeDocument/2006/relationships/image" Target="../media/3e84721a_afd7_11ef_a68d_047c1617b143_64c8bbab_5a46_11f0_a775_047c1617b14370.jpeg"/><Relationship Id="rId71" Type="http://schemas.openxmlformats.org/officeDocument/2006/relationships/image" Target="../media/5540d7a3_f5a0_11eb_8302_003048fd731b_6f54f1a7_11fe_11ef_a5b8_047c1617b14371.jpeg"/><Relationship Id="rId72" Type="http://schemas.openxmlformats.org/officeDocument/2006/relationships/image" Target="../media/5540d7a5_f5a0_11eb_8302_003048fd731b_a1555442_602e_11ec_a20b_00259070b48772.jpeg"/><Relationship Id="rId73" Type="http://schemas.openxmlformats.org/officeDocument/2006/relationships/image" Target="../media/3613e6f1_1867_11ed_a2f9_00259070b487_6f54f1a8_11fe_11ef_a5b8_047c1617b14373.jpeg"/><Relationship Id="rId74" Type="http://schemas.openxmlformats.org/officeDocument/2006/relationships/image" Target="../media/856efa77_cb53_11ef_a6b0_047c1617b143_14e1e0ce_f93d_11ef_a6ea_047c1617b14374.jpeg"/><Relationship Id="rId75" Type="http://schemas.openxmlformats.org/officeDocument/2006/relationships/image" Target="../media/21186219_86a6_11e9_8101_003048fd731b_189ece18_a59f_11ee_a526_047c1617b14375.jpeg"/><Relationship Id="rId76" Type="http://schemas.openxmlformats.org/officeDocument/2006/relationships/image" Target="../media/2118622e_86a6_11e9_8101_003048fd731b_189ece24_a59f_11ee_a526_047c1617b14376.jpeg"/><Relationship Id="rId77" Type="http://schemas.openxmlformats.org/officeDocument/2006/relationships/image" Target="../media/933ec59b_f88e_11ee_a597_047c1617b143_85119bb7_fcc8_11ef_a6ef_047c1617b14377.jpeg"/><Relationship Id="rId78" Type="http://schemas.openxmlformats.org/officeDocument/2006/relationships/image" Target="../media/af38586c_ce99_11ef_a6b4_047c1617b143_1b5db498_f93d_11ef_a6ea_047c1617b14378.jpeg"/><Relationship Id="rId79" Type="http://schemas.openxmlformats.org/officeDocument/2006/relationships/image" Target="../media/b7995f9b_96ee_11f0_a7c5_047c1617b143_fafd768c_b70d_11f0_a7ef_047c1617b14379.jpeg"/><Relationship Id="rId80" Type="http://schemas.openxmlformats.org/officeDocument/2006/relationships/image" Target="../media/49ebcef3_d2f6_11ed_a411_047c1617b143_d43ed666_f115_11ee_a58b_047c1617b14380.jpeg"/><Relationship Id="rId81" Type="http://schemas.openxmlformats.org/officeDocument/2006/relationships/image" Target="../media/c80274dc_2e67_11ef_a5dc_047c1617b143_d159fa0d_42c7_11ef_a5f7_047c1617b14381.jpeg"/><Relationship Id="rId82" Type="http://schemas.openxmlformats.org/officeDocument/2006/relationships/image" Target="../media/c80274de_2e67_11ef_a5dc_047c1617b143_d159fa0e_42c7_11ef_a5f7_047c1617b14382.jpeg"/><Relationship Id="rId83" Type="http://schemas.openxmlformats.org/officeDocument/2006/relationships/image" Target="../media/21186274_86a6_11e9_8101_003048fd731b_189ecdfb_a59f_11ee_a526_047c1617b14383.jpeg"/><Relationship Id="rId84" Type="http://schemas.openxmlformats.org/officeDocument/2006/relationships/image" Target="../media/21186278_86a6_11e9_8101_003048fd731b_189ecdff_a59f_11ee_a526_047c1617b14384.jpeg"/><Relationship Id="rId85" Type="http://schemas.openxmlformats.org/officeDocument/2006/relationships/image" Target="../media/2118627b_86a6_11e9_8101_003048fd731b_189ece03_a59f_11ee_a526_047c1617b14385.jpeg"/><Relationship Id="rId86" Type="http://schemas.openxmlformats.org/officeDocument/2006/relationships/image" Target="../media/2118627e_86a6_11e9_8101_003048fd731b_189ece07_a59f_11ee_a526_047c1617b14386.jpeg"/><Relationship Id="rId87" Type="http://schemas.openxmlformats.org/officeDocument/2006/relationships/image" Target="../media/21186282_86a6_11e9_8101_003048fd731b_189ece0b_a59f_11ee_a526_047c1617b14387.jpeg"/><Relationship Id="rId88" Type="http://schemas.openxmlformats.org/officeDocument/2006/relationships/image" Target="../media/ff7d8e3f_3450_11ef_a5e4_047c1617b143_e61c13cd_fcc3_11ef_a6ef_047c1617b14388.jpeg"/><Relationship Id="rId89" Type="http://schemas.openxmlformats.org/officeDocument/2006/relationships/image" Target="../media/ff7d8e41_3450_11ef_a5e4_047c1617b143_4e2a73ec_fcc7_11ef_a6ef_047c1617b14389.jpeg"/><Relationship Id="rId90" Type="http://schemas.openxmlformats.org/officeDocument/2006/relationships/image" Target="../media/145c8a10_551c_11f0_a76e_047c1617b143_579e2404_5a46_11f0_a775_047c1617b14390.jpeg"/><Relationship Id="rId91" Type="http://schemas.openxmlformats.org/officeDocument/2006/relationships/image" Target="../media/9bfb105f_78e1_11f0_a79f_047c1617b143_85576915_7c1e_11f0_a7a3_047c1617b14391.jpeg"/><Relationship Id="rId92" Type="http://schemas.openxmlformats.org/officeDocument/2006/relationships/image" Target="../media/2118628c_86a6_11e9_8101_003048fd731b_189ecded_a59f_11ee_a526_047c1617b14392.jpeg"/><Relationship Id="rId93" Type="http://schemas.openxmlformats.org/officeDocument/2006/relationships/image" Target="../media/21186290_86a6_11e9_8101_003048fd731b_189ecdee_a59f_11ee_a526_047c1617b14393.jpeg"/><Relationship Id="rId94" Type="http://schemas.openxmlformats.org/officeDocument/2006/relationships/image" Target="../media/21186294_86a6_11e9_8101_003048fd731b_189ecdef_a59f_11ee_a526_047c1617b14394.jpeg"/><Relationship Id="rId95" Type="http://schemas.openxmlformats.org/officeDocument/2006/relationships/image" Target="../media/21186298_86a6_11e9_8101_003048fd731b_189ecdf0_a59f_11ee_a526_047c1617b14395.jpeg"/><Relationship Id="rId96" Type="http://schemas.openxmlformats.org/officeDocument/2006/relationships/image" Target="../media/2118629c_86a6_11e9_8101_003048fd731b_6f54f19b_11fe_11ef_a5b8_047c1617b14396.png"/><Relationship Id="rId97" Type="http://schemas.openxmlformats.org/officeDocument/2006/relationships/image" Target="../media/2a604763_f967_11e9_810b_003048fd731b_189ecdf2_a59f_11ee_a526_047c1617b14397.jpeg"/><Relationship Id="rId98" Type="http://schemas.openxmlformats.org/officeDocument/2006/relationships/image" Target="../media/e1867f0f_3767_11ea_810f_003048fd731b_189ecdf3_a59f_11ee_a526_047c1617b14398.jpeg"/><Relationship Id="rId99" Type="http://schemas.openxmlformats.org/officeDocument/2006/relationships/image" Target="../media/1fcb3138_5f91_11eb_822d_003048fd731b_189ecdf4_a59f_11ee_a526_047c1617b14399.jpeg"/><Relationship Id="rId100" Type="http://schemas.openxmlformats.org/officeDocument/2006/relationships/image" Target="../media/65198544_39f6_11eb_81fc_003048fd731b_189ecdf7_a59f_11ee_a526_047c1617b143100.jpeg"/><Relationship Id="rId101" Type="http://schemas.openxmlformats.org/officeDocument/2006/relationships/image" Target="../media/be281c70_f776_11ee_a595_047c1617b143_14e1e0ed_f93d_11ef_a6ea_047c1617b143101.jpeg"/><Relationship Id="rId102" Type="http://schemas.openxmlformats.org/officeDocument/2006/relationships/image" Target="../media/be281c72_f776_11ee_a595_047c1617b143_14e1e0f0_f93d_11ef_a6ea_047c1617b143102.jpeg"/><Relationship Id="rId103" Type="http://schemas.openxmlformats.org/officeDocument/2006/relationships/image" Target="../media/5540d7b1_f5a0_11eb_8302_003048fd731b_a1555440_602e_11ec_a20b_00259070b487103.jpeg"/><Relationship Id="rId104" Type="http://schemas.openxmlformats.org/officeDocument/2006/relationships/image" Target="../media/314559e6_e840_11ef_a6d5_047c1617b143_5dcd87d5_5a46_11f0_a775_047c1617b143104.jpeg"/><Relationship Id="rId105" Type="http://schemas.openxmlformats.org/officeDocument/2006/relationships/image" Target="../media/314559e8_e840_11ef_a6d5_047c1617b143_5dcd87d7_5a46_11f0_a775_047c1617b143105.jpeg"/><Relationship Id="rId106" Type="http://schemas.openxmlformats.org/officeDocument/2006/relationships/image" Target="../media/211804d9_ce2b_11f0_a80d_047c1617b143_ab7d9000_d05b_11f0_a810_047c1617b143106.jpeg"/><Relationship Id="rId107" Type="http://schemas.openxmlformats.org/officeDocument/2006/relationships/image" Target="../media/211804e1_ce2b_11f0_a80d_047c1617b143_ab7d8ffa_d05b_11f0_a810_047c1617b143107.jpeg"/><Relationship Id="rId108" Type="http://schemas.openxmlformats.org/officeDocument/2006/relationships/image" Target="../media/211862d4_86a6_11e9_8101_003048fd731b_189ece34_a59f_11ee_a526_047c1617b143108.jpeg"/><Relationship Id="rId109" Type="http://schemas.openxmlformats.org/officeDocument/2006/relationships/image" Target="../media/211862d7_86a6_11e9_8101_003048fd731b_189ece38_a59f_11ee_a526_047c1617b143109.jpeg"/><Relationship Id="rId110" Type="http://schemas.openxmlformats.org/officeDocument/2006/relationships/image" Target="../media/211862d9_86a6_11e9_8101_003048fd731b_189ece3c_a59f_11ee_a526_047c1617b143110.jpeg"/><Relationship Id="rId111" Type="http://schemas.openxmlformats.org/officeDocument/2006/relationships/image" Target="../media/211862de_86a6_11e9_8101_003048fd731b_189ece44_a59f_11ee_a526_047c1617b143111.jpeg"/><Relationship Id="rId112" Type="http://schemas.openxmlformats.org/officeDocument/2006/relationships/image" Target="../media/211862e1_86a6_11e9_8101_003048fd731b_189ece48_a59f_11ee_a526_047c1617b143112.jpeg"/><Relationship Id="rId113" Type="http://schemas.openxmlformats.org/officeDocument/2006/relationships/image" Target="../media/27dd1e9d_86a6_11e9_8101_003048fd731b_189ece50_a59f_11ee_a526_047c1617b143113.jpeg"/><Relationship Id="rId114" Type="http://schemas.openxmlformats.org/officeDocument/2006/relationships/image" Target="../media/27dd1ea0_86a6_11e9_8101_003048fd731b_189ece54_a59f_11ee_a526_047c1617b143114.jpeg"/><Relationship Id="rId115" Type="http://schemas.openxmlformats.org/officeDocument/2006/relationships/image" Target="../media/27dd1ea3_86a6_11e9_8101_003048fd731b_189ece58_a59f_11ee_a526_047c1617b143115.jpeg"/><Relationship Id="rId116" Type="http://schemas.openxmlformats.org/officeDocument/2006/relationships/image" Target="../media/27dd1ea6_86a6_11e9_8101_003048fd731b_189ece5c_a59f_11ee_a526_047c1617b143116.jpeg"/><Relationship Id="rId117" Type="http://schemas.openxmlformats.org/officeDocument/2006/relationships/image" Target="../media/27dd1ea9_86a6_11e9_8101_003048fd731b_189ece60_a59f_11ee_a526_047c1617b143117.jpeg"/><Relationship Id="rId118" Type="http://schemas.openxmlformats.org/officeDocument/2006/relationships/image" Target="../media/27dd1eac_86a6_11e9_8101_003048fd731b_189ece64_a59f_11ee_a526_047c1617b143118.jpeg"/><Relationship Id="rId119" Type="http://schemas.openxmlformats.org/officeDocument/2006/relationships/image" Target="../media/27dd1eaf_86a6_11e9_8101_003048fd731b_189ece68_a59f_11ee_a526_047c1617b143119.jpeg"/><Relationship Id="rId120" Type="http://schemas.openxmlformats.org/officeDocument/2006/relationships/image" Target="../media/27dd1eba_86a6_11e9_8101_003048fd731b_189ece70_a59f_11ee_a526_047c1617b143120.jpeg"/><Relationship Id="rId121" Type="http://schemas.openxmlformats.org/officeDocument/2006/relationships/image" Target="../media/4687ac51_ffbc_11e9_810b_003048fd731b_189ece78_a59f_11ee_a526_047c1617b143121.jpeg"/><Relationship Id="rId122" Type="http://schemas.openxmlformats.org/officeDocument/2006/relationships/image" Target="../media/aff82a9c_1073_11ee_a463_047c1617b143_6f54f1b1_11fe_11ef_a5b8_047c1617b143122.jpeg"/><Relationship Id="rId123" Type="http://schemas.openxmlformats.org/officeDocument/2006/relationships/image" Target="../media/cadd875f_207c_11ee_a47a_047c1617b143_6f54f1b5_11fe_11ef_a5b8_047c1617b143123.jpeg"/><Relationship Id="rId124" Type="http://schemas.openxmlformats.org/officeDocument/2006/relationships/image" Target="../media/7571ec4d_f891_11ee_a597_047c1617b143_d9a6566d_f1e4_11ef_a6e1_047c1617b143124.jpeg"/><Relationship Id="rId125" Type="http://schemas.openxmlformats.org/officeDocument/2006/relationships/image" Target="../media/7571ec4f_f891_11ee_a597_047c1617b143_85119bff_fcc8_11ef_a6ef_047c1617b143125.jpeg"/><Relationship Id="rId126" Type="http://schemas.openxmlformats.org/officeDocument/2006/relationships/image" Target="../media/7571ec51_f891_11ee_a597_047c1617b143_85119c02_fcc8_11ef_a6ef_047c1617b143126.jpeg"/><Relationship Id="rId127" Type="http://schemas.openxmlformats.org/officeDocument/2006/relationships/image" Target="../media/7571ec53_f891_11ee_a597_047c1617b143_85119bfc_fcc8_11ef_a6ef_047c1617b143127.jpeg"/><Relationship Id="rId128" Type="http://schemas.openxmlformats.org/officeDocument/2006/relationships/image" Target="../media/7571ec55_f891_11ee_a597_047c1617b143_85119bf6_fcc8_11ef_a6ef_047c1617b143128.jpeg"/><Relationship Id="rId129" Type="http://schemas.openxmlformats.org/officeDocument/2006/relationships/image" Target="../media/7571ec57_f891_11ee_a597_047c1617b143_85119bf9_fcc8_11ef_a6ef_047c1617b143129.jpeg"/><Relationship Id="rId130" Type="http://schemas.openxmlformats.org/officeDocument/2006/relationships/image" Target="../media/54e1da64_3459_11ef_a5e4_047c1617b143_4e2a73fc_fcc7_11ef_a6ef_047c1617b143130.jpeg"/><Relationship Id="rId131" Type="http://schemas.openxmlformats.org/officeDocument/2006/relationships/image" Target="../media/54e1da66_3459_11ef_a5e4_047c1617b143_4e2a73f8_fcc7_11ef_a6ef_047c1617b143131.jpeg"/><Relationship Id="rId132" Type="http://schemas.openxmlformats.org/officeDocument/2006/relationships/image" Target="../media/3a76c3bd_0b65_11ec_831e_003048fd731b_189ece7c_a59f_11ee_a526_047c1617b143132.jpeg"/><Relationship Id="rId133" Type="http://schemas.openxmlformats.org/officeDocument/2006/relationships/image" Target="../media/3a76c3bf_0b65_11ec_831e_003048fd731b_189ece80_a59f_11ee_a526_047c1617b143133.jpeg"/><Relationship Id="rId134" Type="http://schemas.openxmlformats.org/officeDocument/2006/relationships/image" Target="../media/3a76c3c1_0b65_11ec_831e_003048fd731b_189ece84_a59f_11ee_a526_047c1617b143134.jpeg"/><Relationship Id="rId135" Type="http://schemas.openxmlformats.org/officeDocument/2006/relationships/image" Target="../media/3a76c3c3_0b65_11ec_831e_003048fd731b_189ece88_a59f_11ee_a526_047c1617b143135.jpeg"/><Relationship Id="rId136" Type="http://schemas.openxmlformats.org/officeDocument/2006/relationships/image" Target="../media/3a76c3c5_0b65_11ec_831e_003048fd731b_189ece8c_a59f_11ee_a526_047c1617b143136.jpeg"/><Relationship Id="rId137" Type="http://schemas.openxmlformats.org/officeDocument/2006/relationships/image" Target="../media/3a76c3c7_0b65_11ec_831e_003048fd731b_189ece90_a59f_11ee_a526_047c1617b143137.jpeg"/><Relationship Id="rId138" Type="http://schemas.openxmlformats.org/officeDocument/2006/relationships/image" Target="../media/3a76c3c9_0b65_11ec_831e_003048fd731b_189ece94_a59f_11ee_a526_047c1617b143138.jpeg"/><Relationship Id="rId139" Type="http://schemas.openxmlformats.org/officeDocument/2006/relationships/image" Target="../media/3a76c3cb_0b65_11ec_831e_003048fd731b_189ece98_a59f_11ee_a526_047c1617b143139.jpeg"/><Relationship Id="rId140" Type="http://schemas.openxmlformats.org/officeDocument/2006/relationships/image" Target="../media/211862bf_86a6_11e9_8101_003048fd731b_189ece28_a59f_11ee_a526_047c1617b143140.jpeg"/><Relationship Id="rId141" Type="http://schemas.openxmlformats.org/officeDocument/2006/relationships/image" Target="../media/211862c3_86a6_11e9_8101_003048fd731b_189ece29_a59f_11ee_a526_047c1617b143141.jpeg"/><Relationship Id="rId142" Type="http://schemas.openxmlformats.org/officeDocument/2006/relationships/image" Target="../media/211862c7_86a6_11e9_8101_003048fd731b_189ece2a_a59f_11ee_a526_047c1617b143142.jpeg"/><Relationship Id="rId143" Type="http://schemas.openxmlformats.org/officeDocument/2006/relationships/image" Target="../media/211862cb_86a6_11e9_8101_003048fd731b_189ece2b_a59f_11ee_a526_047c1617b143143.jpeg"/><Relationship Id="rId144" Type="http://schemas.openxmlformats.org/officeDocument/2006/relationships/image" Target="../media/211862cf_86a6_11e9_8101_003048fd731b_189ece2c_a59f_11ee_a526_047c1617b143144.jpeg"/><Relationship Id="rId145" Type="http://schemas.openxmlformats.org/officeDocument/2006/relationships/image" Target="../media/394360d9_c40a_11ea_8158_003048fd731b_189ece2d_a59f_11ee_a526_047c1617b143145.jpeg"/><Relationship Id="rId146" Type="http://schemas.openxmlformats.org/officeDocument/2006/relationships/image" Target="../media/1c9ed0ef_aad1_11ea_8138_003048fd731b_189ece2e_a59f_11ee_a526_047c1617b143146.jpeg"/><Relationship Id="rId147" Type="http://schemas.openxmlformats.org/officeDocument/2006/relationships/image" Target="../media/b3858dc1_8705_11ea_8112_003048fd731b_189ece2f_a59f_11ee_a526_047c1617b143147.jpeg"/><Relationship Id="rId148" Type="http://schemas.openxmlformats.org/officeDocument/2006/relationships/image" Target="../media/0ec51d6a_bcf8_11ea_814f_003048fd731b_189ece30_a59f_11ee_a526_047c1617b143148.jpeg"/><Relationship Id="rId149" Type="http://schemas.openxmlformats.org/officeDocument/2006/relationships/image" Target="../media/3650f782_f3c8_11eb_82ff_003048fd731b_189ece31_a59f_11ee_a526_047c1617b143149.jpeg"/><Relationship Id="rId150" Type="http://schemas.openxmlformats.org/officeDocument/2006/relationships/image" Target="../media/45f592a2_4009_11ec_8370_003048fd731b_6f54f1b9_11fe_11ef_a5b8_047c1617b143150.png"/><Relationship Id="rId151" Type="http://schemas.openxmlformats.org/officeDocument/2006/relationships/image" Target="../media/45f592a4_4009_11ec_8370_003048fd731b_6f54f1bc_11fe_11ef_a5b8_047c1617b143151.png"/><Relationship Id="rId152" Type="http://schemas.openxmlformats.org/officeDocument/2006/relationships/image" Target="../media/d0d91a7f_7762_11ec_a212_00259070b487_6f54f1c1_11fe_11ef_a5b8_047c1617b143152.png"/><Relationship Id="rId153" Type="http://schemas.openxmlformats.org/officeDocument/2006/relationships/image" Target="../media/d882db10_72af_11ee_a4e3_047c1617b143_6f54f1bf_11fe_11ef_a5b8_047c1617b143153.png"/><Relationship Id="rId154" Type="http://schemas.openxmlformats.org/officeDocument/2006/relationships/image" Target="../media/a2f573e9_c27f_11ee_a54c_047c1617b143_6f54f1c4_11fe_11ef_a5b8_047c1617b143154.jpeg"/><Relationship Id="rId155" Type="http://schemas.openxmlformats.org/officeDocument/2006/relationships/image" Target="../media/a2f573eb_c27f_11ee_a54c_047c1617b143_6f54f1c6_11fe_11ef_a5b8_047c1617b143155.jpeg"/><Relationship Id="rId156" Type="http://schemas.openxmlformats.org/officeDocument/2006/relationships/image" Target="../media/5a6d7b4f_847d_11ef_a64e_047c1617b143_1b5db387_f93d_11ef_a6ea_047c1617b143156.jpeg"/><Relationship Id="rId157" Type="http://schemas.openxmlformats.org/officeDocument/2006/relationships/image" Target="../media/5a6d7b51_847d_11ef_a64e_047c1617b143_1b5db38a_f93d_11ef_a6ea_047c1617b143157.jpeg"/><Relationship Id="rId158" Type="http://schemas.openxmlformats.org/officeDocument/2006/relationships/image" Target="../media/b44e42a2_245f_11f0_a725_047c1617b143_5ed793f2_34e6_11f0_a73b_047c1617b143158.jpeg"/><Relationship Id="rId159" Type="http://schemas.openxmlformats.org/officeDocument/2006/relationships/image" Target="../media/b44e42a4_245f_11f0_a725_047c1617b143_5ed793f0_34e6_11f0_a73b_047c1617b143159.jpeg"/><Relationship Id="rId160" Type="http://schemas.openxmlformats.org/officeDocument/2006/relationships/image" Target="../media/b44e42a6_245f_11f0_a725_047c1617b143_5ed793f4_34e6_11f0_a73b_047c1617b143160.jpeg"/><Relationship Id="rId161" Type="http://schemas.openxmlformats.org/officeDocument/2006/relationships/image" Target="../media/5540d7b3_f5a0_11eb_8302_003048fd731b_a1555443_602e_11ec_a20b_00259070b487161.jpeg"/><Relationship Id="rId162" Type="http://schemas.openxmlformats.org/officeDocument/2006/relationships/image" Target="../media/5540d7b5_f5a0_11eb_8302_003048fd731b_a1555444_602e_11ec_a20b_00259070b487162.jpeg"/><Relationship Id="rId163" Type="http://schemas.openxmlformats.org/officeDocument/2006/relationships/image" Target="../media/ab08e991_3fea_11ee_a4a3_047c1617b143_6f54f1c8_11fe_11ef_a5b8_047c1617b143163.png"/><Relationship Id="rId164" Type="http://schemas.openxmlformats.org/officeDocument/2006/relationships/image" Target="../media/cb15cc71_f760_11ee_a595_047c1617b143_14e1e117_f93d_11ef_a6ea_047c1617b143164.jpeg"/><Relationship Id="rId165" Type="http://schemas.openxmlformats.org/officeDocument/2006/relationships/image" Target="../media/cb15cc73_f760_11ee_a595_047c1617b143_14e1e11b_f93d_11ef_a6ea_047c1617b143165.jpeg"/><Relationship Id="rId166" Type="http://schemas.openxmlformats.org/officeDocument/2006/relationships/image" Target="../media/2118049d_ce2b_11f0_a80d_047c1617b143_ab7d8fd3_d05b_11f0_a810_047c1617b143166.jpeg"/><Relationship Id="rId167" Type="http://schemas.openxmlformats.org/officeDocument/2006/relationships/image" Target="../media/27dd1f0e_86a6_11e9_8101_003048fd731b_189eceec_a59f_11ee_a526_047c1617b143167.jpeg"/><Relationship Id="rId168" Type="http://schemas.openxmlformats.org/officeDocument/2006/relationships/image" Target="../media/27dd1f12_86a6_11e9_8101_003048fd731b_189ecef0_a59f_11ee_a526_047c1617b143168.jpeg"/><Relationship Id="rId169" Type="http://schemas.openxmlformats.org/officeDocument/2006/relationships/image" Target="../media/27dd1f15_86a6_11e9_8101_003048fd731b_189ecef4_a59f_11ee_a526_047c1617b143169.jpeg"/><Relationship Id="rId170" Type="http://schemas.openxmlformats.org/officeDocument/2006/relationships/image" Target="../media/27dd1f18_86a6_11e9_8101_003048fd731b_189ecef8_a59f_11ee_a526_047c1617b143170.jpeg"/><Relationship Id="rId171" Type="http://schemas.openxmlformats.org/officeDocument/2006/relationships/image" Target="../media/27dd1f1b_86a6_11e9_8101_003048fd731b_189ecefc_a59f_11ee_a526_047c1617b143171.jpeg"/><Relationship Id="rId172" Type="http://schemas.openxmlformats.org/officeDocument/2006/relationships/image" Target="../media/27dd1f1e_86a6_11e9_8101_003048fd731b_189ecf00_a59f_11ee_a526_047c1617b143172.jpeg"/><Relationship Id="rId173" Type="http://schemas.openxmlformats.org/officeDocument/2006/relationships/image" Target="../media/27dd1f20_86a6_11e9_8101_003048fd731b_189ecf04_a59f_11ee_a526_047c1617b143173.jpeg"/><Relationship Id="rId174" Type="http://schemas.openxmlformats.org/officeDocument/2006/relationships/image" Target="../media/662b1556_3466_11eb_81f3_003048fd731b_189ecf08_a59f_11ee_a526_047c1617b143174.jpeg"/><Relationship Id="rId175" Type="http://schemas.openxmlformats.org/officeDocument/2006/relationships/image" Target="../media/662b1558_3466_11eb_81f3_003048fd731b_189ecf0c_a59f_11ee_a526_047c1617b143175.jpeg"/><Relationship Id="rId176" Type="http://schemas.openxmlformats.org/officeDocument/2006/relationships/image" Target="../media/662b155a_3466_11eb_81f3_003048fd731b_189ecf10_a59f_11ee_a526_047c1617b143176.jpeg"/><Relationship Id="rId177" Type="http://schemas.openxmlformats.org/officeDocument/2006/relationships/image" Target="../media/662b155c_3466_11eb_81f3_003048fd731b_189ecf14_a59f_11ee_a526_047c1617b143177.jpeg"/><Relationship Id="rId178" Type="http://schemas.openxmlformats.org/officeDocument/2006/relationships/image" Target="../media/662b155e_3466_11eb_81f3_003048fd731b_189ecf18_a59f_11ee_a526_047c1617b143178.jpeg"/><Relationship Id="rId179" Type="http://schemas.openxmlformats.org/officeDocument/2006/relationships/image" Target="../media/662b1560_3466_11eb_81f3_003048fd731b_189ecf1c_a59f_11ee_a526_047c1617b143179.jpeg"/><Relationship Id="rId180" Type="http://schemas.openxmlformats.org/officeDocument/2006/relationships/image" Target="../media/662b1562_3466_11eb_81f3_003048fd731b_189ecf20_a59f_11ee_a526_047c1617b143180.jpeg"/><Relationship Id="rId181" Type="http://schemas.openxmlformats.org/officeDocument/2006/relationships/image" Target="../media/662b1564_3466_11eb_81f3_003048fd731b_189ecf24_a59f_11ee_a526_047c1617b143181.jpeg"/><Relationship Id="rId182" Type="http://schemas.openxmlformats.org/officeDocument/2006/relationships/image" Target="../media/3a76c3cd_0b65_11ec_831e_003048fd731b_189ecf28_a59f_11ee_a526_047c1617b143182.jpeg"/><Relationship Id="rId183" Type="http://schemas.openxmlformats.org/officeDocument/2006/relationships/image" Target="../media/65637da2_0b65_11ec_831e_003048fd731b_189ecf2c_a59f_11ee_a526_047c1617b143183.jpeg"/><Relationship Id="rId184" Type="http://schemas.openxmlformats.org/officeDocument/2006/relationships/image" Target="../media/27dd1ec1_86a6_11e9_8101_003048fd731b_189ece9c_a59f_11ee_a526_047c1617b143184.jpeg"/><Relationship Id="rId185" Type="http://schemas.openxmlformats.org/officeDocument/2006/relationships/image" Target="../media/27dd1ec4_86a6_11e9_8101_003048fd731b_189ecea0_a59f_11ee_a526_047c1617b143185.jpeg"/><Relationship Id="rId186" Type="http://schemas.openxmlformats.org/officeDocument/2006/relationships/image" Target="../media/19176362_f3c8_11eb_82ff_003048fd731b_189ecf30_a59f_11ee_a526_047c1617b143186.jpeg"/><Relationship Id="rId187" Type="http://schemas.openxmlformats.org/officeDocument/2006/relationships/image" Target="../media/19176364_f3c8_11eb_82ff_003048fd731b_189ecf33_a59f_11ee_a526_047c1617b143187.jpeg"/><Relationship Id="rId188" Type="http://schemas.openxmlformats.org/officeDocument/2006/relationships/image" Target="../media/19176366_f3c8_11eb_82ff_003048fd731b_189ecf36_a59f_11ee_a526_047c1617b143188.jpeg"/><Relationship Id="rId189" Type="http://schemas.openxmlformats.org/officeDocument/2006/relationships/image" Target="../media/19176368_f3c8_11eb_82ff_003048fd731b_189ecf39_a59f_11ee_a526_047c1617b143189.jpeg"/><Relationship Id="rId190" Type="http://schemas.openxmlformats.org/officeDocument/2006/relationships/image" Target="../media/1917636a_f3c8_11eb_82ff_003048fd731b_189ecf3c_a59f_11ee_a526_047c1617b143190.jpeg"/><Relationship Id="rId191" Type="http://schemas.openxmlformats.org/officeDocument/2006/relationships/image" Target="../media/fa083c15_526f_11ef_a60b_047c1617b143_14e1e1fc_f93d_11ef_a6ea_047c1617b143191.jpeg"/><Relationship Id="rId192" Type="http://schemas.openxmlformats.org/officeDocument/2006/relationships/image" Target="../media/fa083c17_526f_11ef_a60b_047c1617b143_14e1e1fd_f93d_11ef_a6ea_047c1617b143192.jpeg"/><Relationship Id="rId193" Type="http://schemas.openxmlformats.org/officeDocument/2006/relationships/image" Target="../media/27dd1ec8_86a6_11e9_8101_003048fd731b_189ecea4_a59f_11ee_a526_047c1617b143193.jpeg"/><Relationship Id="rId194" Type="http://schemas.openxmlformats.org/officeDocument/2006/relationships/image" Target="../media/27dd1eca_86a6_11e9_8101_003048fd731b_189ecea8_a59f_11ee_a526_047c1617b143194.jpeg"/><Relationship Id="rId195" Type="http://schemas.openxmlformats.org/officeDocument/2006/relationships/image" Target="../media/27dd1ecc_86a6_11e9_8101_003048fd731b_189eceac_a59f_11ee_a526_047c1617b143195.jpeg"/><Relationship Id="rId196" Type="http://schemas.openxmlformats.org/officeDocument/2006/relationships/image" Target="../media/27dd1ece_86a6_11e9_8101_003048fd731b_189eceb0_a59f_11ee_a526_047c1617b143196.jpeg"/><Relationship Id="rId197" Type="http://schemas.openxmlformats.org/officeDocument/2006/relationships/image" Target="../media/27dd1ed0_86a6_11e9_8101_003048fd731b_189eceb4_a59f_11ee_a526_047c1617b143197.jpeg"/><Relationship Id="rId198" Type="http://schemas.openxmlformats.org/officeDocument/2006/relationships/image" Target="../media/27dd1ed2_86a6_11e9_8101_003048fd731b_189eceb8_a59f_11ee_a526_047c1617b143198.jpeg"/><Relationship Id="rId199" Type="http://schemas.openxmlformats.org/officeDocument/2006/relationships/image" Target="../media/27dd1ed4_86a6_11e9_8101_003048fd731b_189ecebc_a59f_11ee_a526_047c1617b143199.jpeg"/><Relationship Id="rId200" Type="http://schemas.openxmlformats.org/officeDocument/2006/relationships/image" Target="../media/27dd1ed6_86a6_11e9_8101_003048fd731b_189ecec0_a59f_11ee_a526_047c1617b143200.jpeg"/><Relationship Id="rId201" Type="http://schemas.openxmlformats.org/officeDocument/2006/relationships/image" Target="../media/27dd1ed8_86a6_11e9_8101_003048fd731b_189ecec4_a59f_11ee_a526_047c1617b143201.jpeg"/><Relationship Id="rId202" Type="http://schemas.openxmlformats.org/officeDocument/2006/relationships/image" Target="../media/27dd1eda_86a6_11e9_8101_003048fd731b_189ecec8_a59f_11ee_a526_047c1617b143202.jpeg"/><Relationship Id="rId203" Type="http://schemas.openxmlformats.org/officeDocument/2006/relationships/image" Target="../media/27dd1ede_86a6_11e9_8101_003048fd731b_189ececc_a59f_11ee_a526_047c1617b143203.jpeg"/><Relationship Id="rId204" Type="http://schemas.openxmlformats.org/officeDocument/2006/relationships/image" Target="../media/27dd1ee2_86a6_11e9_8101_003048fd731b_189eced0_a59f_11ee_a526_047c1617b143204.jpeg"/><Relationship Id="rId205" Type="http://schemas.openxmlformats.org/officeDocument/2006/relationships/image" Target="../media/27dd1ee6_86a6_11e9_8101_003048fd731b_189eced4_a59f_11ee_a526_047c1617b143205.jpeg"/><Relationship Id="rId206" Type="http://schemas.openxmlformats.org/officeDocument/2006/relationships/image" Target="../media/27dd1ee8_86a6_11e9_8101_003048fd731b_189eced8_a59f_11ee_a526_047c1617b143206.jpeg"/><Relationship Id="rId207" Type="http://schemas.openxmlformats.org/officeDocument/2006/relationships/image" Target="../media/27dd1eea_86a6_11e9_8101_003048fd731b_189ecedc_a59f_11ee_a526_047c1617b143207.jpeg"/><Relationship Id="rId208" Type="http://schemas.openxmlformats.org/officeDocument/2006/relationships/image" Target="../media/27dd1eec_86a6_11e9_8101_003048fd731b_189ecee0_a59f_11ee_a526_047c1617b143208.jpeg"/><Relationship Id="rId209" Type="http://schemas.openxmlformats.org/officeDocument/2006/relationships/image" Target="../media/27dd1eee_86a6_11e9_8101_003048fd731b_189ecee4_a59f_11ee_a526_047c1617b143209.jpeg"/><Relationship Id="rId210" Type="http://schemas.openxmlformats.org/officeDocument/2006/relationships/image" Target="../media/27dd1ef0_86a6_11e9_8101_003048fd731b_634a4356_f953_11e9_810b_003048fd731b210.jpeg"/><Relationship Id="rId211" Type="http://schemas.openxmlformats.org/officeDocument/2006/relationships/image" Target="../media/27dd1ef2_86a6_11e9_8101_003048fd731b_634a4357_f953_11e9_810b_003048fd731b211.jpeg"/><Relationship Id="rId212" Type="http://schemas.openxmlformats.org/officeDocument/2006/relationships/image" Target="../media/27dd1ef4_86a6_11e9_8101_003048fd731b_634a4358_f953_11e9_810b_003048fd731b212.jpeg"/><Relationship Id="rId213" Type="http://schemas.openxmlformats.org/officeDocument/2006/relationships/image" Target="../media/27dd1ef6_86a6_11e9_8101_003048fd731b_634a4359_f953_11e9_810b_003048fd731b213.jpeg"/><Relationship Id="rId214" Type="http://schemas.openxmlformats.org/officeDocument/2006/relationships/image" Target="../media/27dd1ef8_86a6_11e9_8101_003048fd731b_634a435a_f953_11e9_810b_003048fd731b214.jpeg"/><Relationship Id="rId215" Type="http://schemas.openxmlformats.org/officeDocument/2006/relationships/image" Target="../media/27dd1efa_86a6_11e9_8101_003048fd731b_634a435b_f953_11e9_810b_003048fd731b215.jpeg"/><Relationship Id="rId216" Type="http://schemas.openxmlformats.org/officeDocument/2006/relationships/image" Target="../media/27dd1efe_86a6_11e9_8101_003048fd731b_634a435c_f953_11e9_810b_003048fd731b216.jpeg"/><Relationship Id="rId217" Type="http://schemas.openxmlformats.org/officeDocument/2006/relationships/image" Target="../media/27dd1f02_86a6_11e9_8101_003048fd731b_634a435d_f953_11e9_810b_003048fd731b217.jpeg"/><Relationship Id="rId218" Type="http://schemas.openxmlformats.org/officeDocument/2006/relationships/image" Target="../media/27dd1f04_86a6_11e9_8101_003048fd731b_634a435e_f953_11e9_810b_003048fd731b218.jpeg"/><Relationship Id="rId219" Type="http://schemas.openxmlformats.org/officeDocument/2006/relationships/image" Target="../media/27dd1f08_86a6_11e9_8101_003048fd731b_634a435f_f953_11e9_810b_003048fd731b219.jpeg"/><Relationship Id="rId220" Type="http://schemas.openxmlformats.org/officeDocument/2006/relationships/image" Target="../media/27dd1f0a_86a6_11e9_8101_003048fd731b_189ecee8_a59f_11ee_a526_047c1617b143220.jpeg"/><Relationship Id="rId221" Type="http://schemas.openxmlformats.org/officeDocument/2006/relationships/image" Target="../media/9bfb1061_78e1_11f0_a79f_047c1617b143_85576919_7c1e_11f0_a7a3_047c1617b143221.jpeg"/><Relationship Id="rId222" Type="http://schemas.openxmlformats.org/officeDocument/2006/relationships/image" Target="../media/211804ad_ce2b_11f0_a80d_047c1617b143_ab7d8fd5_d05b_11f0_a810_047c1617b143222.jpeg"/><Relationship Id="rId223" Type="http://schemas.openxmlformats.org/officeDocument/2006/relationships/image" Target="../media/211804af_ce2b_11f0_a80d_047c1617b143_ab7d8fd6_d05b_11f0_a810_047c1617b143223.jpeg"/><Relationship Id="rId224" Type="http://schemas.openxmlformats.org/officeDocument/2006/relationships/image" Target="../media/211804b1_ce2b_11f0_a80d_047c1617b143_ab7d8fd7_d05b_11f0_a810_047c1617b143224.jpeg"/><Relationship Id="rId225" Type="http://schemas.openxmlformats.org/officeDocument/2006/relationships/image" Target="../media/d0d91a7d_7762_11ec_a212_00259070b487_6f54f19e_11fe_11ef_a5b8_047c1617b143225.png"/><Relationship Id="rId226" Type="http://schemas.openxmlformats.org/officeDocument/2006/relationships/image" Target="../media/efe049a2_729c_11ee_a4e3_047c1617b143_6f54f1a0_11fe_11ef_a5b8_047c1617b143226.png"/><Relationship Id="rId227" Type="http://schemas.openxmlformats.org/officeDocument/2006/relationships/image" Target="../media/5a6d7b29_847d_11ef_a64e_047c1617b143_1b5db369_f93d_11ef_a6ea_047c1617b143227.jpeg"/><Relationship Id="rId228" Type="http://schemas.openxmlformats.org/officeDocument/2006/relationships/image" Target="../media/6a6c2f26_86a6_11e9_8101_003048fd731b_189ecf3f_a59f_11ee_a526_047c1617b143228.jpeg"/><Relationship Id="rId229" Type="http://schemas.openxmlformats.org/officeDocument/2006/relationships/image" Target="../media/6d083b19_3466_11eb_81f3_003048fd731b_189ecf43_a59f_11ee_a526_047c1617b143229.jpeg"/><Relationship Id="rId230" Type="http://schemas.openxmlformats.org/officeDocument/2006/relationships/image" Target="../media/7571ec8b_f891_11ee_a597_047c1617b143_85119bb4_fcc8_11ef_a6ef_047c1617b143230.jpeg"/><Relationship Id="rId231" Type="http://schemas.openxmlformats.org/officeDocument/2006/relationships/image" Target="../media/3e8472d2_afd7_11ef_a68d_047c1617b143_64c8bbb6_5a46_11f0_a775_047c1617b143231.jpeg"/><Relationship Id="rId232" Type="http://schemas.openxmlformats.org/officeDocument/2006/relationships/image" Target="../media/3e8472d4_afd7_11ef_a68d_047c1617b143_64c8bbb7_5a46_11f0_a775_047c1617b143232.jpeg"/><Relationship Id="rId233" Type="http://schemas.openxmlformats.org/officeDocument/2006/relationships/image" Target="../media/3e8472d6_afd7_11ef_a68d_047c1617b143_64c8bbb8_5a46_11f0_a775_047c1617b143233.jpeg"/><Relationship Id="rId234" Type="http://schemas.openxmlformats.org/officeDocument/2006/relationships/image" Target="../media/3e8472d8_afd7_11ef_a68d_047c1617b143_64c8bbb3_5a46_11f0_a775_047c1617b143234.jpeg"/><Relationship Id="rId235" Type="http://schemas.openxmlformats.org/officeDocument/2006/relationships/image" Target="../media/3e8472da_afd7_11ef_a68d_047c1617b143_64c8bbb4_5a46_11f0_a775_047c1617b143235.jpeg"/><Relationship Id="rId236" Type="http://schemas.openxmlformats.org/officeDocument/2006/relationships/image" Target="../media/3e8472dc_afd7_11ef_a68d_047c1617b143_64c8bbb5_5a46_11f0_a775_047c1617b143236.jpeg"/><Relationship Id="rId237" Type="http://schemas.openxmlformats.org/officeDocument/2006/relationships/image" Target="../media/b44e427e_245f_11f0_a725_047c1617b143_2685987d_34da_11f0_a73b_047c1617b143237.jpeg"/><Relationship Id="rId238" Type="http://schemas.openxmlformats.org/officeDocument/2006/relationships/image" Target="../media/e939d85b_ad80_11f0_a7e3_047c1617b143_ab7d8fb9_d05b_11f0_a810_047c1617b1432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1" name="Image_82" descr="Image_8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6" name="Image_88" descr="Image_8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7" name="Image_89" descr="Image_8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8" name="Image_90" descr="Image_9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9" name="Image_91" descr="Image_91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0" name="Image_93" descr="Image_9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1" name="Image_95" descr="Image_9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2" name="Image_96" descr="Image_9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3" name="Image_99" descr="Image_9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4" name="Image_100" descr="Image_10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5" name="Image_101" descr="Image_10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6" name="Image_102" descr="Image_10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7" name="Image_103" descr="Image_10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8" name="Image_104" descr="Image_10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9" name="Image_105" descr="Image_10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0" name="Image_106" descr="Image_106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1" name="Image_107" descr="Image_10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2" name="Image_109" descr="Image_10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3" name="Image_110" descr="Image_11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4" name="Image_111" descr="Image_11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5" name="Image_112" descr="Image_11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6" name="Image_113" descr="Image_11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7" name="Image_114" descr="Image_11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8" name="Image_115" descr="Image_11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9" name="Image_116" descr="Image_11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0" name="Image_117" descr="Image_11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1" name="Image_118" descr="Image_11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2" name="Image_119" descr="Image_11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3" name="Image_121" descr="Image_121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4" name="Image_123" descr="Image_12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5" name="Image_124" descr="Image_12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6" name="Image_126" descr="Image_126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07" name="Image_127" descr="Image_127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08" name="Image_130" descr="Image_130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09" name="Image_131" descr="Image_131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0" name="Image_132" descr="Image_132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1" name="Image_133" descr="Image_133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2" name="Image_134" descr="Image_134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3" name="Image_135" descr="Image_135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4" name="Image_136" descr="Image_136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5" name="Image_137" descr="Image_137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6" name="Image_138" descr="Image_138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7" name="Image_139" descr="Image_139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8" name="Image_140" descr="Image_14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9" name="Image_141" descr="Image_141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0" name="Image_143" descr="Image_14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1" name="Image_144" descr="Image_14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2" name="Image_145" descr="Image_14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3" name="Image_146" descr="Image_14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4" name="Image_147" descr="Image_14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5" name="Image_148" descr="Image_14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6" name="Image_149" descr="Image_14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27" name="Image_150" descr="Image_15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28" name="Image_151" descr="Image_15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29" name="Image_152" descr="Image_15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0" name="Image_153" descr="Image_15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1" name="Image_154" descr="Image_15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2" name="Image_155" descr="Image_15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3" name="Image_156" descr="Image_15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4" name="Image_157" descr="Image_15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5" name="Image_158" descr="Image_15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6" name="Image_159" descr="Image_15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37" name="Image_160" descr="Image_16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38" name="Image_161" descr="Image_161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39" name="Image_162" descr="Image_162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0" name="Image_164" descr="Image_16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1" name="Image_165" descr="Image_16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2" name="Image_166" descr="Image_16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3" name="Image_167" descr="Image_16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4" name="Image_168" descr="Image_16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5" name="Image_169" descr="Image_16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6" name="Image_170" descr="Image_17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47" name="Image_171" descr="Image_17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48" name="Image_172" descr="Image_17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49" name="Image_173" descr="Image_173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0" name="Image_174" descr="Image_174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1" name="Image_175" descr="Image_175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2" name="Image_176" descr="Image_176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3" name="Image_177" descr="Image_177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4" name="Image_178" descr="Image_178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5" name="Image_179" descr="Image_179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6" name="Image_180" descr="Image_180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57" name="Image_181" descr="Image_181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58" name="Image_182" descr="Image_182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59" name="Image_183" descr="Image_183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0" name="Image_184" descr="Image_184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1" name="Image_186" descr="Image_186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2" name="Image_187" descr="Image_18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3" name="Image_188" descr="Image_188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4" name="Image_190" descr="Image_190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65" name="Image_191" descr="Image_191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66" name="Image_193" descr="Image_193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67" name="Image_196" descr="Image_19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68" name="Image_197" descr="Image_19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69" name="Image_198" descr="Image_19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0" name="Image_199" descr="Image_19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1" name="Image_200" descr="Image_20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2" name="Image_201" descr="Image_20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3" name="Image_202" descr="Image_20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4" name="Image_203" descr="Image_203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5" name="Image_204" descr="Image_20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6" name="Image_205" descr="Image_20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77" name="Image_206" descr="Image_20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78" name="Image_207" descr="Image_207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79" name="Image_208" descr="Image_208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0" name="Image_209" descr="Image_20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1" name="Image_210" descr="Image_210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2" name="Image_211" descr="Image_211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3" name="Image_212" descr="Image_212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4" name="Image_214" descr="Image_214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5" name="Image_215" descr="Image_215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86" name="Image_217" descr="Image_217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87" name="Image_218" descr="Image_218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88" name="Image_219" descr="Image_219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89" name="Image_220" descr="Image_220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0" name="Image_221" descr="Image_221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1" name="Image_222" descr="Image_222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2" name="Image_223" descr="Image_223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3" name="Image_225" descr="Image_225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4" name="Image_226" descr="Image_226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5" name="Image_227" descr="Image_227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96" name="Image_228" descr="Image_228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97" name="Image_229" descr="Image_229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198" name="Image_230" descr="Image_230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199" name="Image_231" descr="Image_231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0" name="Image_232" descr="Image_232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1" name="Image_233" descr="Image_233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2" name="Image_234" descr="Image_234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3" name="Image_235" descr="Image_235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4" name="Image_236" descr="Image_236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5" name="Image_237" descr="Image_237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6" name="Image_238" descr="Image_238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07" name="Image_239" descr="Image_239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08" name="Image_240" descr="Image_240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09" name="Image_241" descr="Image_241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0" name="Image_242" descr="Image_242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1" name="Image_243" descr="Image_243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2" name="Image_244" descr="Image_244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3" name="Image_245" descr="Image_245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4" name="Image_246" descr="Image_246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5" name="Image_247" descr="Image_247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6" name="Image_248" descr="Image_248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17" name="Image_249" descr="Image_249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18" name="Image_250" descr="Image_250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19" name="Image_251" descr="Image_251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0" name="Image_252" descr="Image_252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1" name="Image_253" descr="Image_253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2" name="Image_255" descr="Image_25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3" name="Image_256" descr="Image_25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4" name="Image_257" descr="Image_25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25" name="Image_259" descr="Image_25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26" name="Image_260" descr="Image_26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7" name="Image_261" descr="Image_26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28" name="Image_262" descr="Image_26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29" name="Image_263" descr="Image_26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0" name="Image_264" descr="Image_26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1" name="Image_267" descr="Image_267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2" name="Image_268" descr="Image_268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3" name="Image_269" descr="Image_269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4" name="Image_270" descr="Image_270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5" name="Image_271" descr="Image_271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36" name="Image_272" descr="Image_272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37" name="Image_274" descr="Image_274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38" name="Image_275" descr="Image_275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7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SUM(J2:J275)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821365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J5*1291.00</f>
        <v>0</v>
      </c>
      <c r="L5" s="5"/>
    </row>
    <row r="6" spans="1:12" customHeight="1" ht="105" outlineLevel="4">
      <c r="A6" s="1"/>
      <c r="B6" s="1">
        <v>821366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J6*2212.00</f>
        <v>0</v>
      </c>
      <c r="L6" s="5"/>
    </row>
    <row r="7" spans="1:12" customHeight="1" ht="105" outlineLevel="4">
      <c r="A7" s="1"/>
      <c r="B7" s="1">
        <v>821367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17</v>
      </c>
      <c r="H7" s="2" t="s">
        <v>18</v>
      </c>
      <c r="I7" s="1">
        <v>0</v>
      </c>
      <c r="J7" s="3" t="s">
        <v>19</v>
      </c>
      <c r="K7" s="2" t="str">
        <f>J7*3229.00</f>
        <v>0</v>
      </c>
      <c r="L7" s="5"/>
    </row>
    <row r="8" spans="1:12" customHeight="1" ht="105" outlineLevel="4">
      <c r="A8" s="1"/>
      <c r="B8" s="1">
        <v>821368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 t="s">
        <v>33</v>
      </c>
      <c r="I8" s="1">
        <v>0</v>
      </c>
      <c r="J8" s="3" t="s">
        <v>19</v>
      </c>
      <c r="K8" s="2" t="str">
        <f>J8*5523.00</f>
        <v>0</v>
      </c>
      <c r="L8" s="5"/>
    </row>
    <row r="9" spans="1:12" customHeight="1" ht="105" outlineLevel="4">
      <c r="A9" s="1"/>
      <c r="B9" s="1">
        <v>821369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4</v>
      </c>
      <c r="H9" s="2" t="s">
        <v>32</v>
      </c>
      <c r="I9" s="1">
        <v>0</v>
      </c>
      <c r="J9" s="3" t="s">
        <v>19</v>
      </c>
      <c r="K9" s="2" t="str">
        <f>J9*8171.00</f>
        <v>0</v>
      </c>
      <c r="L9" s="5"/>
    </row>
    <row r="10" spans="1:12" customHeight="1" ht="105" outlineLevel="4">
      <c r="A10" s="1"/>
      <c r="B10" s="1">
        <v>821370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5</v>
      </c>
      <c r="H10" s="2" t="s">
        <v>33</v>
      </c>
      <c r="I10" s="1">
        <v>0</v>
      </c>
      <c r="J10" s="3" t="s">
        <v>19</v>
      </c>
      <c r="K10" s="2" t="str">
        <f>J10*13484.00</f>
        <v>0</v>
      </c>
      <c r="L10" s="5"/>
    </row>
    <row r="11" spans="1:12" customHeight="1" ht="105" outlineLevel="4">
      <c r="A11" s="1"/>
      <c r="B11" s="1">
        <v>825519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17</v>
      </c>
      <c r="H11" s="2" t="s">
        <v>18</v>
      </c>
      <c r="I11" s="1">
        <v>0</v>
      </c>
      <c r="J11" s="3" t="s">
        <v>19</v>
      </c>
      <c r="K11" s="2" t="str">
        <f>J11*606.00</f>
        <v>0</v>
      </c>
      <c r="L11" s="5"/>
    </row>
    <row r="12" spans="1:12" customHeight="1" ht="105" outlineLevel="4">
      <c r="A12" s="1"/>
      <c r="B12" s="1">
        <v>836242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>
        <v>0</v>
      </c>
      <c r="I12" s="1">
        <v>0</v>
      </c>
      <c r="J12" s="3" t="s">
        <v>19</v>
      </c>
      <c r="K12" s="2" t="str">
        <f>J12*2523.00</f>
        <v>0</v>
      </c>
      <c r="L12" s="5"/>
    </row>
    <row r="13" spans="1:12" customHeight="1" ht="105" outlineLevel="4">
      <c r="A13" s="1"/>
      <c r="B13" s="1">
        <v>836243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>
        <v>0</v>
      </c>
      <c r="I13" s="1">
        <v>0</v>
      </c>
      <c r="J13" s="3" t="s">
        <v>19</v>
      </c>
      <c r="K13" s="2" t="str">
        <f>J13*3791.00</f>
        <v>0</v>
      </c>
      <c r="L13" s="5"/>
    </row>
    <row r="14" spans="1:12" customHeight="1" ht="105" outlineLevel="4">
      <c r="A14" s="1"/>
      <c r="B14" s="1">
        <v>836244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19</v>
      </c>
      <c r="K14" s="2" t="str">
        <f>J14*5128.00</f>
        <v>0</v>
      </c>
      <c r="L14" s="5"/>
    </row>
    <row r="15" spans="1:12" customHeight="1" ht="105" outlineLevel="4">
      <c r="A15" s="1"/>
      <c r="B15" s="1">
        <v>836245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0</v>
      </c>
      <c r="I15" s="1">
        <v>0</v>
      </c>
      <c r="J15" s="3" t="s">
        <v>19</v>
      </c>
      <c r="K15" s="2" t="str">
        <f>J15*7858.00</f>
        <v>0</v>
      </c>
      <c r="L15" s="5"/>
    </row>
    <row r="16" spans="1:12" customHeight="1" ht="105" outlineLevel="4">
      <c r="A16" s="1"/>
      <c r="B16" s="1">
        <v>836246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19</v>
      </c>
      <c r="K16" s="2" t="str">
        <f>J16*9725.00</f>
        <v>0</v>
      </c>
      <c r="L16" s="5"/>
    </row>
    <row r="17" spans="1:12" customHeight="1" ht="105" outlineLevel="4">
      <c r="A17" s="1"/>
      <c r="B17" s="1">
        <v>836247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19</v>
      </c>
      <c r="K17" s="2" t="str">
        <f>J17*13391.00</f>
        <v>0</v>
      </c>
      <c r="L17" s="5"/>
    </row>
    <row r="18" spans="1:12" customHeight="1" ht="105" outlineLevel="4">
      <c r="A18" s="1"/>
      <c r="B18" s="1">
        <v>836248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>
        <v>0</v>
      </c>
      <c r="I18" s="1">
        <v>0</v>
      </c>
      <c r="J18" s="3" t="s">
        <v>19</v>
      </c>
      <c r="K18" s="2" t="str">
        <f>J18*44763.00</f>
        <v>0</v>
      </c>
      <c r="L18" s="5"/>
    </row>
    <row r="19" spans="1:12" customHeight="1" ht="105" outlineLevel="4">
      <c r="A19" s="1"/>
      <c r="B19" s="1">
        <v>836249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0</v>
      </c>
      <c r="H19" s="2">
        <v>0</v>
      </c>
      <c r="I19" s="1">
        <v>0</v>
      </c>
      <c r="J19" s="3" t="s">
        <v>19</v>
      </c>
      <c r="K19" s="2" t="str">
        <f>J19*56247.00</f>
        <v>0</v>
      </c>
      <c r="L19" s="5"/>
    </row>
    <row r="20" spans="1:12" outlineLevel="2">
      <c r="A20" s="8" t="s">
        <v>78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821371</v>
      </c>
      <c r="C21" s="1" t="s">
        <v>79</v>
      </c>
      <c r="D21" s="1" t="s">
        <v>80</v>
      </c>
      <c r="E21" s="2" t="s">
        <v>81</v>
      </c>
      <c r="F21" s="2" t="s">
        <v>82</v>
      </c>
      <c r="G21" s="2" t="s">
        <v>33</v>
      </c>
      <c r="H21" s="2">
        <v>0</v>
      </c>
      <c r="I21" s="1">
        <v>0</v>
      </c>
      <c r="J21" s="3" t="s">
        <v>19</v>
      </c>
      <c r="K21" s="2" t="str">
        <f>J21*400.14</f>
        <v>0</v>
      </c>
      <c r="L21" s="5"/>
    </row>
    <row r="22" spans="1:12" customHeight="1" ht="105" outlineLevel="4">
      <c r="A22" s="1"/>
      <c r="B22" s="1">
        <v>821372</v>
      </c>
      <c r="C22" s="1" t="s">
        <v>83</v>
      </c>
      <c r="D22" s="1" t="s">
        <v>84</v>
      </c>
      <c r="E22" s="2" t="s">
        <v>85</v>
      </c>
      <c r="F22" s="2" t="s">
        <v>82</v>
      </c>
      <c r="G22" s="2" t="s">
        <v>32</v>
      </c>
      <c r="H22" s="2">
        <v>0</v>
      </c>
      <c r="I22" s="1">
        <v>0</v>
      </c>
      <c r="J22" s="3" t="s">
        <v>19</v>
      </c>
      <c r="K22" s="2" t="str">
        <f>J22*400.14</f>
        <v>0</v>
      </c>
      <c r="L22" s="5"/>
    </row>
    <row r="23" spans="1:12" customHeight="1" ht="105" outlineLevel="4">
      <c r="A23" s="1"/>
      <c r="B23" s="1">
        <v>821373</v>
      </c>
      <c r="C23" s="1" t="s">
        <v>86</v>
      </c>
      <c r="D23" s="1" t="s">
        <v>87</v>
      </c>
      <c r="E23" s="2" t="s">
        <v>88</v>
      </c>
      <c r="F23" s="2" t="s">
        <v>82</v>
      </c>
      <c r="G23" s="2">
        <v>9</v>
      </c>
      <c r="H23" s="2">
        <v>0</v>
      </c>
      <c r="I23" s="1">
        <v>0</v>
      </c>
      <c r="J23" s="3" t="s">
        <v>19</v>
      </c>
      <c r="K23" s="2" t="str">
        <f>J23*400.14</f>
        <v>0</v>
      </c>
      <c r="L23" s="5"/>
    </row>
    <row r="24" spans="1:12" customHeight="1" ht="105" outlineLevel="4">
      <c r="A24" s="1"/>
      <c r="B24" s="1">
        <v>821374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32</v>
      </c>
      <c r="H24" s="2">
        <v>0</v>
      </c>
      <c r="I24" s="1">
        <v>0</v>
      </c>
      <c r="J24" s="3" t="s">
        <v>19</v>
      </c>
      <c r="K24" s="2" t="str">
        <f>J24*480.46</f>
        <v>0</v>
      </c>
      <c r="L24" s="5"/>
    </row>
    <row r="25" spans="1:12" customHeight="1" ht="105" outlineLevel="4">
      <c r="A25" s="1"/>
      <c r="B25" s="1">
        <v>821375</v>
      </c>
      <c r="C25" s="1" t="s">
        <v>93</v>
      </c>
      <c r="D25" s="1" t="s">
        <v>94</v>
      </c>
      <c r="E25" s="2" t="s">
        <v>95</v>
      </c>
      <c r="F25" s="2" t="s">
        <v>82</v>
      </c>
      <c r="G25" s="2" t="s">
        <v>33</v>
      </c>
      <c r="H25" s="2">
        <v>0</v>
      </c>
      <c r="I25" s="1">
        <v>0</v>
      </c>
      <c r="J25" s="3" t="s">
        <v>19</v>
      </c>
      <c r="K25" s="2" t="str">
        <f>J25*400.14</f>
        <v>0</v>
      </c>
      <c r="L25" s="5"/>
    </row>
    <row r="26" spans="1:12" customHeight="1" ht="105" outlineLevel="4">
      <c r="A26" s="1"/>
      <c r="B26" s="1">
        <v>821376</v>
      </c>
      <c r="C26" s="1" t="s">
        <v>96</v>
      </c>
      <c r="D26" s="1" t="s">
        <v>97</v>
      </c>
      <c r="E26" s="2" t="s">
        <v>98</v>
      </c>
      <c r="F26" s="2" t="s">
        <v>82</v>
      </c>
      <c r="G26" s="2" t="s">
        <v>33</v>
      </c>
      <c r="H26" s="2">
        <v>0</v>
      </c>
      <c r="I26" s="1">
        <v>0</v>
      </c>
      <c r="J26" s="3" t="s">
        <v>19</v>
      </c>
      <c r="K26" s="2" t="str">
        <f>J26*400.14</f>
        <v>0</v>
      </c>
      <c r="L26" s="5"/>
    </row>
    <row r="27" spans="1:12" customHeight="1" ht="105" outlineLevel="4">
      <c r="A27" s="1"/>
      <c r="B27" s="1">
        <v>821377</v>
      </c>
      <c r="C27" s="1" t="s">
        <v>99</v>
      </c>
      <c r="D27" s="1" t="s">
        <v>100</v>
      </c>
      <c r="E27" s="2" t="s">
        <v>101</v>
      </c>
      <c r="F27" s="2" t="s">
        <v>102</v>
      </c>
      <c r="G27" s="2">
        <v>0</v>
      </c>
      <c r="H27" s="2">
        <v>0</v>
      </c>
      <c r="I27" s="1">
        <v>0</v>
      </c>
      <c r="J27" s="3" t="s">
        <v>19</v>
      </c>
      <c r="K27" s="2" t="str">
        <f>J27*401.63</f>
        <v>0</v>
      </c>
      <c r="L27" s="5"/>
    </row>
    <row r="28" spans="1:12" customHeight="1" ht="105" outlineLevel="4">
      <c r="A28" s="1"/>
      <c r="B28" s="1">
        <v>821378</v>
      </c>
      <c r="C28" s="1" t="s">
        <v>103</v>
      </c>
      <c r="D28" s="1" t="s">
        <v>104</v>
      </c>
      <c r="E28" s="2" t="s">
        <v>105</v>
      </c>
      <c r="F28" s="2" t="s">
        <v>102</v>
      </c>
      <c r="G28" s="2">
        <v>5</v>
      </c>
      <c r="H28" s="2">
        <v>0</v>
      </c>
      <c r="I28" s="1">
        <v>0</v>
      </c>
      <c r="J28" s="3" t="s">
        <v>19</v>
      </c>
      <c r="K28" s="2" t="str">
        <f>J28*401.63</f>
        <v>0</v>
      </c>
      <c r="L28" s="5"/>
    </row>
    <row r="29" spans="1:12" customHeight="1" ht="105" outlineLevel="4">
      <c r="A29" s="1"/>
      <c r="B29" s="1">
        <v>821379</v>
      </c>
      <c r="C29" s="1" t="s">
        <v>106</v>
      </c>
      <c r="D29" s="1" t="s">
        <v>107</v>
      </c>
      <c r="E29" s="2" t="s">
        <v>108</v>
      </c>
      <c r="F29" s="2" t="s">
        <v>109</v>
      </c>
      <c r="G29" s="2" t="s">
        <v>33</v>
      </c>
      <c r="H29" s="2">
        <v>0</v>
      </c>
      <c r="I29" s="1">
        <v>0</v>
      </c>
      <c r="J29" s="3" t="s">
        <v>19</v>
      </c>
      <c r="K29" s="2" t="str">
        <f>J29*266.26</f>
        <v>0</v>
      </c>
      <c r="L29" s="5"/>
    </row>
    <row r="30" spans="1:12" customHeight="1" ht="105" outlineLevel="4">
      <c r="A30" s="1"/>
      <c r="B30" s="1">
        <v>824108</v>
      </c>
      <c r="C30" s="1" t="s">
        <v>110</v>
      </c>
      <c r="D30" s="1" t="s">
        <v>111</v>
      </c>
      <c r="E30" s="2" t="s">
        <v>112</v>
      </c>
      <c r="F30" s="2" t="s">
        <v>113</v>
      </c>
      <c r="G30" s="2" t="s">
        <v>17</v>
      </c>
      <c r="H30" s="2">
        <v>0</v>
      </c>
      <c r="I30" s="1">
        <v>0</v>
      </c>
      <c r="J30" s="3" t="s">
        <v>19</v>
      </c>
      <c r="K30" s="2" t="str">
        <f>J30*425.43</f>
        <v>0</v>
      </c>
      <c r="L30" s="5"/>
    </row>
    <row r="31" spans="1:12" customHeight="1" ht="105" outlineLevel="4">
      <c r="A31" s="1"/>
      <c r="B31" s="1">
        <v>828502</v>
      </c>
      <c r="C31" s="1" t="s">
        <v>114</v>
      </c>
      <c r="D31" s="1" t="s">
        <v>115</v>
      </c>
      <c r="E31" s="2" t="s">
        <v>116</v>
      </c>
      <c r="F31" s="2" t="s">
        <v>117</v>
      </c>
      <c r="G31" s="2" t="s">
        <v>18</v>
      </c>
      <c r="H31" s="2">
        <v>0</v>
      </c>
      <c r="I31" s="1">
        <v>0</v>
      </c>
      <c r="J31" s="3" t="s">
        <v>19</v>
      </c>
      <c r="K31" s="2" t="str">
        <f>J31*426.91</f>
        <v>0</v>
      </c>
      <c r="L31" s="5"/>
    </row>
    <row r="32" spans="1:12" customHeight="1" ht="105" outlineLevel="4">
      <c r="A32" s="1"/>
      <c r="B32" s="1">
        <v>828503</v>
      </c>
      <c r="C32" s="1" t="s">
        <v>118</v>
      </c>
      <c r="D32" s="1" t="s">
        <v>119</v>
      </c>
      <c r="E32" s="2" t="s">
        <v>120</v>
      </c>
      <c r="F32" s="2" t="s">
        <v>117</v>
      </c>
      <c r="G32" s="2" t="s">
        <v>33</v>
      </c>
      <c r="H32" s="2">
        <v>0</v>
      </c>
      <c r="I32" s="1">
        <v>0</v>
      </c>
      <c r="J32" s="3" t="s">
        <v>19</v>
      </c>
      <c r="K32" s="2" t="str">
        <f>J32*426.91</f>
        <v>0</v>
      </c>
      <c r="L32" s="5"/>
    </row>
    <row r="33" spans="1:12" customHeight="1" ht="105" outlineLevel="4">
      <c r="A33" s="1"/>
      <c r="B33" s="1">
        <v>857751</v>
      </c>
      <c r="C33" s="1" t="s">
        <v>121</v>
      </c>
      <c r="D33" s="1" t="s">
        <v>122</v>
      </c>
      <c r="E33" s="2" t="s">
        <v>123</v>
      </c>
      <c r="F33" s="2" t="s">
        <v>124</v>
      </c>
      <c r="G33" s="2">
        <v>3</v>
      </c>
      <c r="H33" s="2">
        <v>0</v>
      </c>
      <c r="I33" s="1">
        <v>0</v>
      </c>
      <c r="J33" s="3" t="s">
        <v>19</v>
      </c>
      <c r="K33" s="2" t="str">
        <f>J33*404.60</f>
        <v>0</v>
      </c>
      <c r="L33" s="5"/>
    </row>
    <row r="34" spans="1:12" customHeight="1" ht="105" outlineLevel="4">
      <c r="A34" s="1"/>
      <c r="B34" s="1">
        <v>885003</v>
      </c>
      <c r="C34" s="1" t="s">
        <v>125</v>
      </c>
      <c r="D34" s="1" t="s">
        <v>126</v>
      </c>
      <c r="E34" s="2" t="s">
        <v>127</v>
      </c>
      <c r="F34" s="2" t="s">
        <v>128</v>
      </c>
      <c r="G34" s="2" t="s">
        <v>17</v>
      </c>
      <c r="H34" s="2">
        <v>0</v>
      </c>
      <c r="I34" s="1">
        <v>0</v>
      </c>
      <c r="J34" s="3" t="s">
        <v>19</v>
      </c>
      <c r="K34" s="2" t="str">
        <f>J34*535.50</f>
        <v>0</v>
      </c>
      <c r="L34" s="5"/>
    </row>
    <row r="35" spans="1:12" customHeight="1" ht="105" outlineLevel="4">
      <c r="A35" s="1"/>
      <c r="B35" s="1">
        <v>885004</v>
      </c>
      <c r="C35" s="1" t="s">
        <v>129</v>
      </c>
      <c r="D35" s="1" t="s">
        <v>130</v>
      </c>
      <c r="E35" s="2" t="s">
        <v>131</v>
      </c>
      <c r="F35" s="2" t="s">
        <v>132</v>
      </c>
      <c r="G35" s="2" t="s">
        <v>17</v>
      </c>
      <c r="H35" s="2">
        <v>0</v>
      </c>
      <c r="I35" s="1">
        <v>0</v>
      </c>
      <c r="J35" s="3" t="s">
        <v>19</v>
      </c>
      <c r="K35" s="2" t="str">
        <f>J35*556.33</f>
        <v>0</v>
      </c>
      <c r="L35" s="5"/>
    </row>
    <row r="36" spans="1:12" customHeight="1" ht="105" outlineLevel="4">
      <c r="A36" s="1"/>
      <c r="B36" s="1">
        <v>885005</v>
      </c>
      <c r="C36" s="1" t="s">
        <v>133</v>
      </c>
      <c r="D36" s="1" t="s">
        <v>134</v>
      </c>
      <c r="E36" s="2" t="s">
        <v>135</v>
      </c>
      <c r="F36" s="2" t="s">
        <v>132</v>
      </c>
      <c r="G36" s="2" t="s">
        <v>17</v>
      </c>
      <c r="H36" s="2">
        <v>0</v>
      </c>
      <c r="I36" s="1">
        <v>0</v>
      </c>
      <c r="J36" s="3" t="s">
        <v>19</v>
      </c>
      <c r="K36" s="2" t="str">
        <f>J36*556.33</f>
        <v>0</v>
      </c>
      <c r="L36" s="5"/>
    </row>
    <row r="37" spans="1:12" customHeight="1" ht="105" outlineLevel="4">
      <c r="A37" s="1"/>
      <c r="B37" s="1">
        <v>885030</v>
      </c>
      <c r="C37" s="1" t="s">
        <v>136</v>
      </c>
      <c r="D37" s="1" t="s">
        <v>137</v>
      </c>
      <c r="E37" s="2" t="s">
        <v>138</v>
      </c>
      <c r="F37" s="2" t="s">
        <v>102</v>
      </c>
      <c r="G37" s="2">
        <v>8</v>
      </c>
      <c r="H37" s="2">
        <v>0</v>
      </c>
      <c r="I37" s="1">
        <v>0</v>
      </c>
      <c r="J37" s="3" t="s">
        <v>19</v>
      </c>
      <c r="K37" s="2" t="str">
        <f>J37*401.63</f>
        <v>0</v>
      </c>
      <c r="L37" s="5"/>
    </row>
    <row r="38" spans="1:12" customHeight="1" ht="105" outlineLevel="4">
      <c r="A38" s="1"/>
      <c r="B38" s="1">
        <v>885031</v>
      </c>
      <c r="C38" s="1" t="s">
        <v>139</v>
      </c>
      <c r="D38" s="1" t="s">
        <v>140</v>
      </c>
      <c r="E38" s="2" t="s">
        <v>141</v>
      </c>
      <c r="F38" s="2" t="s">
        <v>142</v>
      </c>
      <c r="G38" s="2" t="s">
        <v>17</v>
      </c>
      <c r="H38" s="2">
        <v>0</v>
      </c>
      <c r="I38" s="1">
        <v>0</v>
      </c>
      <c r="J38" s="3" t="s">
        <v>19</v>
      </c>
      <c r="K38" s="2" t="str">
        <f>J38*461.13</f>
        <v>0</v>
      </c>
      <c r="L38" s="5"/>
    </row>
    <row r="39" spans="1:12" customHeight="1" ht="105" outlineLevel="4">
      <c r="A39" s="1"/>
      <c r="B39" s="1">
        <v>885032</v>
      </c>
      <c r="C39" s="1" t="s">
        <v>143</v>
      </c>
      <c r="D39" s="1" t="s">
        <v>144</v>
      </c>
      <c r="E39" s="2" t="s">
        <v>145</v>
      </c>
      <c r="F39" s="2" t="s">
        <v>142</v>
      </c>
      <c r="G39" s="2">
        <v>2</v>
      </c>
      <c r="H39" s="2">
        <v>0</v>
      </c>
      <c r="I39" s="1">
        <v>0</v>
      </c>
      <c r="J39" s="3" t="s">
        <v>19</v>
      </c>
      <c r="K39" s="2" t="str">
        <f>J39*461.13</f>
        <v>0</v>
      </c>
      <c r="L39" s="5"/>
    </row>
    <row r="40" spans="1:12" customHeight="1" ht="105" outlineLevel="4">
      <c r="A40" s="1"/>
      <c r="B40" s="1">
        <v>885033</v>
      </c>
      <c r="C40" s="1" t="s">
        <v>146</v>
      </c>
      <c r="D40" s="1" t="s">
        <v>147</v>
      </c>
      <c r="E40" s="2" t="s">
        <v>148</v>
      </c>
      <c r="F40" s="2" t="s">
        <v>142</v>
      </c>
      <c r="G40" s="2" t="s">
        <v>17</v>
      </c>
      <c r="H40" s="2">
        <v>0</v>
      </c>
      <c r="I40" s="1">
        <v>0</v>
      </c>
      <c r="J40" s="3" t="s">
        <v>19</v>
      </c>
      <c r="K40" s="2" t="str">
        <f>J40*461.13</f>
        <v>0</v>
      </c>
      <c r="L40" s="5"/>
    </row>
    <row r="41" spans="1:12" customHeight="1" ht="105" outlineLevel="4">
      <c r="A41" s="1"/>
      <c r="B41" s="1">
        <v>885837</v>
      </c>
      <c r="C41" s="1" t="s">
        <v>149</v>
      </c>
      <c r="D41" s="1" t="s">
        <v>150</v>
      </c>
      <c r="E41" s="2" t="s">
        <v>151</v>
      </c>
      <c r="F41" s="2" t="s">
        <v>152</v>
      </c>
      <c r="G41" s="2">
        <v>0</v>
      </c>
      <c r="H41" s="2">
        <v>0</v>
      </c>
      <c r="I41" s="1">
        <v>0</v>
      </c>
      <c r="J41" s="3" t="s">
        <v>19</v>
      </c>
      <c r="K41" s="2" t="str">
        <f>J41*962.41</f>
        <v>0</v>
      </c>
      <c r="L41" s="5"/>
    </row>
    <row r="42" spans="1:12" outlineLevel="2">
      <c r="A42" s="8" t="s">
        <v>153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836234</v>
      </c>
      <c r="C43" s="1" t="s">
        <v>154</v>
      </c>
      <c r="D43" s="1" t="s">
        <v>155</v>
      </c>
      <c r="E43" s="2" t="s">
        <v>156</v>
      </c>
      <c r="F43" s="2" t="s">
        <v>157</v>
      </c>
      <c r="G43" s="2">
        <v>0</v>
      </c>
      <c r="H43" s="2">
        <v>0</v>
      </c>
      <c r="I43" s="1">
        <v>0</v>
      </c>
      <c r="J43" s="3" t="s">
        <v>19</v>
      </c>
      <c r="K43" s="2" t="str">
        <f>J43*2873.00</f>
        <v>0</v>
      </c>
      <c r="L43" s="5"/>
    </row>
    <row r="44" spans="1:12" customHeight="1" ht="105" outlineLevel="4">
      <c r="A44" s="1"/>
      <c r="B44" s="1">
        <v>836235</v>
      </c>
      <c r="C44" s="1" t="s">
        <v>158</v>
      </c>
      <c r="D44" s="1" t="s">
        <v>159</v>
      </c>
      <c r="E44" s="2" t="s">
        <v>160</v>
      </c>
      <c r="F44" s="2" t="s">
        <v>161</v>
      </c>
      <c r="G44" s="2">
        <v>0</v>
      </c>
      <c r="H44" s="2">
        <v>0</v>
      </c>
      <c r="I44" s="1">
        <v>0</v>
      </c>
      <c r="J44" s="3" t="s">
        <v>19</v>
      </c>
      <c r="K44" s="2" t="str">
        <f>J44*3970.00</f>
        <v>0</v>
      </c>
      <c r="L44" s="5"/>
    </row>
    <row r="45" spans="1:12" customHeight="1" ht="105" outlineLevel="4">
      <c r="A45" s="1"/>
      <c r="B45" s="1">
        <v>836236</v>
      </c>
      <c r="C45" s="1" t="s">
        <v>162</v>
      </c>
      <c r="D45" s="1" t="s">
        <v>163</v>
      </c>
      <c r="E45" s="2" t="s">
        <v>164</v>
      </c>
      <c r="F45" s="2" t="s">
        <v>165</v>
      </c>
      <c r="G45" s="2">
        <v>0</v>
      </c>
      <c r="H45" s="2">
        <v>0</v>
      </c>
      <c r="I45" s="1">
        <v>0</v>
      </c>
      <c r="J45" s="3" t="s">
        <v>19</v>
      </c>
      <c r="K45" s="2" t="str">
        <f>J45*5207.00</f>
        <v>0</v>
      </c>
      <c r="L45" s="5"/>
    </row>
    <row r="46" spans="1:12" customHeight="1" ht="105" outlineLevel="4">
      <c r="A46" s="1"/>
      <c r="B46" s="1">
        <v>836237</v>
      </c>
      <c r="C46" s="1" t="s">
        <v>166</v>
      </c>
      <c r="D46" s="1" t="s">
        <v>167</v>
      </c>
      <c r="E46" s="2" t="s">
        <v>168</v>
      </c>
      <c r="F46" s="2" t="s">
        <v>169</v>
      </c>
      <c r="G46" s="2">
        <v>3</v>
      </c>
      <c r="H46" s="2" t="s">
        <v>17</v>
      </c>
      <c r="I46" s="1">
        <v>0</v>
      </c>
      <c r="J46" s="3" t="s">
        <v>19</v>
      </c>
      <c r="K46" s="2" t="str">
        <f>J46*8523.00</f>
        <v>0</v>
      </c>
      <c r="L46" s="5"/>
    </row>
    <row r="47" spans="1:12" customHeight="1" ht="105" outlineLevel="4">
      <c r="A47" s="1"/>
      <c r="B47" s="1">
        <v>836238</v>
      </c>
      <c r="C47" s="1" t="s">
        <v>170</v>
      </c>
      <c r="D47" s="1" t="s">
        <v>171</v>
      </c>
      <c r="E47" s="2" t="s">
        <v>172</v>
      </c>
      <c r="F47" s="2" t="s">
        <v>173</v>
      </c>
      <c r="G47" s="2">
        <v>3</v>
      </c>
      <c r="H47" s="2">
        <v>0</v>
      </c>
      <c r="I47" s="1">
        <v>0</v>
      </c>
      <c r="J47" s="3" t="s">
        <v>19</v>
      </c>
      <c r="K47" s="2" t="str">
        <f>J47*11881.00</f>
        <v>0</v>
      </c>
      <c r="L47" s="5"/>
    </row>
    <row r="48" spans="1:12" customHeight="1" ht="105" outlineLevel="4">
      <c r="A48" s="1"/>
      <c r="B48" s="1">
        <v>836239</v>
      </c>
      <c r="C48" s="1" t="s">
        <v>174</v>
      </c>
      <c r="D48" s="1" t="s">
        <v>175</v>
      </c>
      <c r="E48" s="2" t="s">
        <v>176</v>
      </c>
      <c r="F48" s="2" t="s">
        <v>177</v>
      </c>
      <c r="G48" s="2">
        <v>1</v>
      </c>
      <c r="H48" s="2">
        <v>0</v>
      </c>
      <c r="I48" s="1">
        <v>0</v>
      </c>
      <c r="J48" s="3" t="s">
        <v>19</v>
      </c>
      <c r="K48" s="2" t="str">
        <f>J48*16749.00</f>
        <v>0</v>
      </c>
      <c r="L48" s="5"/>
    </row>
    <row r="49" spans="1:12" customHeight="1" ht="105" outlineLevel="4">
      <c r="A49" s="1"/>
      <c r="B49" s="1">
        <v>836240</v>
      </c>
      <c r="C49" s="1" t="s">
        <v>178</v>
      </c>
      <c r="D49" s="1" t="s">
        <v>179</v>
      </c>
      <c r="E49" s="2" t="s">
        <v>180</v>
      </c>
      <c r="F49" s="2" t="s">
        <v>181</v>
      </c>
      <c r="G49" s="2">
        <v>0</v>
      </c>
      <c r="H49" s="2">
        <v>0</v>
      </c>
      <c r="I49" s="1">
        <v>0</v>
      </c>
      <c r="J49" s="3" t="s">
        <v>19</v>
      </c>
      <c r="K49" s="2" t="str">
        <f>J49*44226.00</f>
        <v>0</v>
      </c>
      <c r="L49" s="5"/>
    </row>
    <row r="50" spans="1:12" customHeight="1" ht="105" outlineLevel="4">
      <c r="A50" s="1"/>
      <c r="B50" s="1">
        <v>836241</v>
      </c>
      <c r="C50" s="1" t="s">
        <v>182</v>
      </c>
      <c r="D50" s="1" t="s">
        <v>183</v>
      </c>
      <c r="E50" s="2" t="s">
        <v>184</v>
      </c>
      <c r="F50" s="2" t="s">
        <v>185</v>
      </c>
      <c r="G50" s="2">
        <v>0</v>
      </c>
      <c r="H50" s="2">
        <v>0</v>
      </c>
      <c r="I50" s="1">
        <v>0</v>
      </c>
      <c r="J50" s="3" t="s">
        <v>19</v>
      </c>
      <c r="K50" s="2" t="str">
        <f>J50*56547.00</f>
        <v>0</v>
      </c>
      <c r="L50" s="5"/>
    </row>
    <row r="51" spans="1:12" outlineLevel="2">
      <c r="A51" s="8" t="s">
        <v>186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837040</v>
      </c>
      <c r="C52" s="1" t="s">
        <v>187</v>
      </c>
      <c r="D52" s="1" t="s">
        <v>188</v>
      </c>
      <c r="E52" s="2" t="s">
        <v>189</v>
      </c>
      <c r="F52" s="2" t="s">
        <v>190</v>
      </c>
      <c r="G52" s="2" t="s">
        <v>17</v>
      </c>
      <c r="H52" s="2">
        <v>0</v>
      </c>
      <c r="I52" s="1">
        <v>0</v>
      </c>
      <c r="J52" s="3" t="s">
        <v>19</v>
      </c>
      <c r="K52" s="2" t="str">
        <f>J52*317.42</f>
        <v>0</v>
      </c>
      <c r="L52" s="5"/>
    </row>
    <row r="53" spans="1:12" customHeight="1" ht="105" outlineLevel="4">
      <c r="A53" s="1"/>
      <c r="B53" s="1">
        <v>837041</v>
      </c>
      <c r="C53" s="1" t="s">
        <v>191</v>
      </c>
      <c r="D53" s="1" t="s">
        <v>192</v>
      </c>
      <c r="E53" s="2" t="s">
        <v>193</v>
      </c>
      <c r="F53" s="2" t="s">
        <v>194</v>
      </c>
      <c r="G53" s="2" t="s">
        <v>17</v>
      </c>
      <c r="H53" s="2">
        <v>0</v>
      </c>
      <c r="I53" s="1">
        <v>0</v>
      </c>
      <c r="J53" s="3" t="s">
        <v>19</v>
      </c>
      <c r="K53" s="2" t="str">
        <f>J53*309.61</f>
        <v>0</v>
      </c>
      <c r="L53" s="5"/>
    </row>
    <row r="54" spans="1:12" customHeight="1" ht="105" outlineLevel="4">
      <c r="A54" s="1"/>
      <c r="B54" s="1">
        <v>837042</v>
      </c>
      <c r="C54" s="1" t="s">
        <v>195</v>
      </c>
      <c r="D54" s="1" t="s">
        <v>196</v>
      </c>
      <c r="E54" s="2" t="s">
        <v>197</v>
      </c>
      <c r="F54" s="2" t="s">
        <v>190</v>
      </c>
      <c r="G54" s="2" t="s">
        <v>33</v>
      </c>
      <c r="H54" s="2">
        <v>0</v>
      </c>
      <c r="I54" s="1">
        <v>0</v>
      </c>
      <c r="J54" s="3" t="s">
        <v>19</v>
      </c>
      <c r="K54" s="2" t="str">
        <f>J54*317.42</f>
        <v>0</v>
      </c>
      <c r="L54" s="5"/>
    </row>
    <row r="55" spans="1:12" customHeight="1" ht="105" outlineLevel="4">
      <c r="A55" s="1"/>
      <c r="B55" s="1">
        <v>837043</v>
      </c>
      <c r="C55" s="1" t="s">
        <v>198</v>
      </c>
      <c r="D55" s="1" t="s">
        <v>199</v>
      </c>
      <c r="E55" s="2" t="s">
        <v>200</v>
      </c>
      <c r="F55" s="2" t="s">
        <v>201</v>
      </c>
      <c r="G55" s="2" t="s">
        <v>17</v>
      </c>
      <c r="H55" s="2">
        <v>0</v>
      </c>
      <c r="I55" s="1">
        <v>0</v>
      </c>
      <c r="J55" s="3" t="s">
        <v>19</v>
      </c>
      <c r="K55" s="2" t="str">
        <f>J55*337.26</f>
        <v>0</v>
      </c>
      <c r="L55" s="5"/>
    </row>
    <row r="56" spans="1:12" customHeight="1" ht="105" outlineLevel="4">
      <c r="A56" s="1"/>
      <c r="B56" s="1">
        <v>837044</v>
      </c>
      <c r="C56" s="1" t="s">
        <v>202</v>
      </c>
      <c r="D56" s="1" t="s">
        <v>203</v>
      </c>
      <c r="E56" s="2" t="s">
        <v>204</v>
      </c>
      <c r="F56" s="2" t="s">
        <v>205</v>
      </c>
      <c r="G56" s="2">
        <v>0</v>
      </c>
      <c r="H56" s="2">
        <v>0</v>
      </c>
      <c r="I56" s="1">
        <v>0</v>
      </c>
      <c r="J56" s="3" t="s">
        <v>19</v>
      </c>
      <c r="K56" s="2" t="str">
        <f>J56*290.84</f>
        <v>0</v>
      </c>
      <c r="L56" s="5"/>
    </row>
    <row r="57" spans="1:12" customHeight="1" ht="105" outlineLevel="4">
      <c r="A57" s="1"/>
      <c r="B57" s="1">
        <v>837280</v>
      </c>
      <c r="C57" s="1" t="s">
        <v>206</v>
      </c>
      <c r="D57" s="1" t="s">
        <v>207</v>
      </c>
      <c r="E57" s="2" t="s">
        <v>208</v>
      </c>
      <c r="F57" s="2" t="s">
        <v>194</v>
      </c>
      <c r="G57" s="2" t="s">
        <v>17</v>
      </c>
      <c r="H57" s="2">
        <v>0</v>
      </c>
      <c r="I57" s="1">
        <v>0</v>
      </c>
      <c r="J57" s="3" t="s">
        <v>19</v>
      </c>
      <c r="K57" s="2" t="str">
        <f>J57*309.61</f>
        <v>0</v>
      </c>
      <c r="L57" s="5"/>
    </row>
    <row r="58" spans="1:12" customHeight="1" ht="105" outlineLevel="4">
      <c r="A58" s="1"/>
      <c r="B58" s="1">
        <v>837281</v>
      </c>
      <c r="C58" s="1" t="s">
        <v>209</v>
      </c>
      <c r="D58" s="1" t="s">
        <v>210</v>
      </c>
      <c r="E58" s="2" t="s">
        <v>211</v>
      </c>
      <c r="F58" s="2" t="s">
        <v>190</v>
      </c>
      <c r="G58" s="2" t="s">
        <v>32</v>
      </c>
      <c r="H58" s="2">
        <v>0</v>
      </c>
      <c r="I58" s="1">
        <v>0</v>
      </c>
      <c r="J58" s="3" t="s">
        <v>19</v>
      </c>
      <c r="K58" s="2" t="str">
        <f>J58*317.42</f>
        <v>0</v>
      </c>
      <c r="L58" s="5"/>
    </row>
    <row r="59" spans="1:12" customHeight="1" ht="105" outlineLevel="4">
      <c r="A59" s="1"/>
      <c r="B59" s="1">
        <v>837282</v>
      </c>
      <c r="C59" s="1" t="s">
        <v>212</v>
      </c>
      <c r="D59" s="1" t="s">
        <v>213</v>
      </c>
      <c r="E59" s="2" t="s">
        <v>214</v>
      </c>
      <c r="F59" s="2" t="s">
        <v>190</v>
      </c>
      <c r="G59" s="2" t="s">
        <v>17</v>
      </c>
      <c r="H59" s="2">
        <v>0</v>
      </c>
      <c r="I59" s="1">
        <v>0</v>
      </c>
      <c r="J59" s="3" t="s">
        <v>19</v>
      </c>
      <c r="K59" s="2" t="str">
        <f>J59*317.42</f>
        <v>0</v>
      </c>
      <c r="L59" s="5"/>
    </row>
    <row r="60" spans="1:12" customHeight="1" ht="105" outlineLevel="4">
      <c r="A60" s="1"/>
      <c r="B60" s="1">
        <v>837283</v>
      </c>
      <c r="C60" s="1" t="s">
        <v>215</v>
      </c>
      <c r="D60" s="1" t="s">
        <v>216</v>
      </c>
      <c r="E60" s="2" t="s">
        <v>217</v>
      </c>
      <c r="F60" s="2" t="s">
        <v>201</v>
      </c>
      <c r="G60" s="2">
        <v>0</v>
      </c>
      <c r="H60" s="2">
        <v>0</v>
      </c>
      <c r="I60" s="1">
        <v>0</v>
      </c>
      <c r="J60" s="3" t="s">
        <v>19</v>
      </c>
      <c r="K60" s="2" t="str">
        <f>J60*337.26</f>
        <v>0</v>
      </c>
      <c r="L60" s="5"/>
    </row>
    <row r="61" spans="1:12" outlineLevel="2">
      <c r="A61" s="8" t="s">
        <v>218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5"/>
    </row>
    <row r="62" spans="1:12" customHeight="1" ht="105" outlineLevel="4">
      <c r="A62" s="1"/>
      <c r="B62" s="1">
        <v>883290</v>
      </c>
      <c r="C62" s="1" t="s">
        <v>219</v>
      </c>
      <c r="D62" s="1"/>
      <c r="E62" s="2" t="s">
        <v>220</v>
      </c>
      <c r="F62" s="2" t="s">
        <v>221</v>
      </c>
      <c r="G62" s="2">
        <v>0</v>
      </c>
      <c r="H62" s="2">
        <v>0</v>
      </c>
      <c r="I62" s="1">
        <v>0</v>
      </c>
      <c r="J62" s="3" t="s">
        <v>19</v>
      </c>
      <c r="K62" s="2" t="str">
        <f>J62*217.58</f>
        <v>0</v>
      </c>
      <c r="L62" s="5"/>
    </row>
    <row r="63" spans="1:12" customHeight="1" ht="105" outlineLevel="4">
      <c r="A63" s="1"/>
      <c r="B63" s="1">
        <v>883291</v>
      </c>
      <c r="C63" s="1" t="s">
        <v>222</v>
      </c>
      <c r="D63" s="1"/>
      <c r="E63" s="2" t="s">
        <v>223</v>
      </c>
      <c r="F63" s="2" t="s">
        <v>224</v>
      </c>
      <c r="G63" s="2" t="s">
        <v>33</v>
      </c>
      <c r="H63" s="2">
        <v>0</v>
      </c>
      <c r="I63" s="1">
        <v>0</v>
      </c>
      <c r="J63" s="3" t="s">
        <v>19</v>
      </c>
      <c r="K63" s="2" t="str">
        <f>J63*212.01</f>
        <v>0</v>
      </c>
      <c r="L63" s="5"/>
    </row>
    <row r="64" spans="1:12" outlineLevel="1">
      <c r="A64" s="7" t="s">
        <v>225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5"/>
    </row>
    <row r="65" spans="1:12" outlineLevel="2">
      <c r="A65" s="8" t="s">
        <v>226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5"/>
    </row>
    <row r="66" spans="1:12" customHeight="1" ht="105" outlineLevel="4">
      <c r="A66" s="1"/>
      <c r="B66" s="1">
        <v>821390</v>
      </c>
      <c r="C66" s="1" t="s">
        <v>227</v>
      </c>
      <c r="D66" s="1" t="s">
        <v>228</v>
      </c>
      <c r="E66" s="2" t="s">
        <v>229</v>
      </c>
      <c r="F66" s="2" t="s">
        <v>230</v>
      </c>
      <c r="G66" s="2">
        <v>0</v>
      </c>
      <c r="H66" s="2">
        <v>0</v>
      </c>
      <c r="I66" s="1">
        <v>0</v>
      </c>
      <c r="J66" s="3" t="s">
        <v>19</v>
      </c>
      <c r="K66" s="2" t="str">
        <f>J66*2342.81</f>
        <v>0</v>
      </c>
      <c r="L66" s="5"/>
    </row>
    <row r="67" spans="1:12" customHeight="1" ht="105" outlineLevel="4">
      <c r="A67" s="1"/>
      <c r="B67" s="1">
        <v>821391</v>
      </c>
      <c r="C67" s="1" t="s">
        <v>231</v>
      </c>
      <c r="D67" s="1" t="s">
        <v>232</v>
      </c>
      <c r="E67" s="2" t="s">
        <v>233</v>
      </c>
      <c r="F67" s="2" t="s">
        <v>234</v>
      </c>
      <c r="G67" s="2">
        <v>10</v>
      </c>
      <c r="H67" s="2">
        <v>0</v>
      </c>
      <c r="I67" s="1">
        <v>0</v>
      </c>
      <c r="J67" s="3" t="s">
        <v>19</v>
      </c>
      <c r="K67" s="2" t="str">
        <f>J67*2298.19</f>
        <v>0</v>
      </c>
      <c r="L67" s="5"/>
    </row>
    <row r="68" spans="1:12" customHeight="1" ht="105" outlineLevel="4">
      <c r="A68" s="1"/>
      <c r="B68" s="1">
        <v>821392</v>
      </c>
      <c r="C68" s="1" t="s">
        <v>235</v>
      </c>
      <c r="D68" s="1" t="s">
        <v>236</v>
      </c>
      <c r="E68" s="2" t="s">
        <v>237</v>
      </c>
      <c r="F68" s="2" t="s">
        <v>238</v>
      </c>
      <c r="G68" s="2">
        <v>1</v>
      </c>
      <c r="H68" s="2">
        <v>0</v>
      </c>
      <c r="I68" s="1">
        <v>0</v>
      </c>
      <c r="J68" s="3" t="s">
        <v>19</v>
      </c>
      <c r="K68" s="2" t="str">
        <f>J68*1613.94</f>
        <v>0</v>
      </c>
      <c r="L68" s="5"/>
    </row>
    <row r="69" spans="1:12" customHeight="1" ht="105" outlineLevel="4">
      <c r="A69" s="1"/>
      <c r="B69" s="1">
        <v>821393</v>
      </c>
      <c r="C69" s="1" t="s">
        <v>239</v>
      </c>
      <c r="D69" s="1" t="s">
        <v>240</v>
      </c>
      <c r="E69" s="2" t="s">
        <v>241</v>
      </c>
      <c r="F69" s="2" t="s">
        <v>242</v>
      </c>
      <c r="G69" s="2">
        <v>8</v>
      </c>
      <c r="H69" s="2">
        <v>0</v>
      </c>
      <c r="I69" s="1">
        <v>0</v>
      </c>
      <c r="J69" s="3" t="s">
        <v>19</v>
      </c>
      <c r="K69" s="2" t="str">
        <f>J69*2302.65</f>
        <v>0</v>
      </c>
      <c r="L69" s="5"/>
    </row>
    <row r="70" spans="1:12" customHeight="1" ht="105" outlineLevel="4">
      <c r="A70" s="1"/>
      <c r="B70" s="1">
        <v>826774</v>
      </c>
      <c r="C70" s="1" t="s">
        <v>243</v>
      </c>
      <c r="D70" s="1" t="s">
        <v>244</v>
      </c>
      <c r="E70" s="2" t="s">
        <v>245</v>
      </c>
      <c r="F70" s="2" t="s">
        <v>246</v>
      </c>
      <c r="G70" s="2">
        <v>10</v>
      </c>
      <c r="H70" s="2">
        <v>0</v>
      </c>
      <c r="I70" s="1">
        <v>0</v>
      </c>
      <c r="J70" s="3" t="s">
        <v>19</v>
      </c>
      <c r="K70" s="2" t="str">
        <f>J70*2202.99</f>
        <v>0</v>
      </c>
      <c r="L70" s="5"/>
    </row>
    <row r="71" spans="1:12" customHeight="1" ht="105" outlineLevel="4">
      <c r="A71" s="1"/>
      <c r="B71" s="1">
        <v>834454</v>
      </c>
      <c r="C71" s="1" t="s">
        <v>247</v>
      </c>
      <c r="D71" s="1" t="s">
        <v>248</v>
      </c>
      <c r="E71" s="2" t="s">
        <v>249</v>
      </c>
      <c r="F71" s="2" t="s">
        <v>234</v>
      </c>
      <c r="G71" s="2">
        <v>2</v>
      </c>
      <c r="H71" s="2">
        <v>0</v>
      </c>
      <c r="I71" s="1">
        <v>0</v>
      </c>
      <c r="J71" s="3" t="s">
        <v>19</v>
      </c>
      <c r="K71" s="2" t="str">
        <f>J71*2298.19</f>
        <v>0</v>
      </c>
      <c r="L71" s="5"/>
    </row>
    <row r="72" spans="1:12" customHeight="1" ht="105" outlineLevel="4">
      <c r="A72" s="1"/>
      <c r="B72" s="1">
        <v>834455</v>
      </c>
      <c r="C72" s="1" t="s">
        <v>250</v>
      </c>
      <c r="D72" s="1" t="s">
        <v>251</v>
      </c>
      <c r="E72" s="2" t="s">
        <v>252</v>
      </c>
      <c r="F72" s="2" t="s">
        <v>238</v>
      </c>
      <c r="G72" s="2">
        <v>5</v>
      </c>
      <c r="H72" s="2">
        <v>0</v>
      </c>
      <c r="I72" s="1">
        <v>0</v>
      </c>
      <c r="J72" s="3" t="s">
        <v>19</v>
      </c>
      <c r="K72" s="2" t="str">
        <f>J72*1613.94</f>
        <v>0</v>
      </c>
      <c r="L72" s="5"/>
    </row>
    <row r="73" spans="1:12" customHeight="1" ht="105" outlineLevel="4">
      <c r="A73" s="1"/>
      <c r="B73" s="1">
        <v>839811</v>
      </c>
      <c r="C73" s="1" t="s">
        <v>253</v>
      </c>
      <c r="D73" s="1" t="s">
        <v>254</v>
      </c>
      <c r="E73" s="2" t="s">
        <v>255</v>
      </c>
      <c r="F73" s="2" t="s">
        <v>256</v>
      </c>
      <c r="G73" s="2">
        <v>9</v>
      </c>
      <c r="H73" s="2">
        <v>0</v>
      </c>
      <c r="I73" s="1">
        <v>0</v>
      </c>
      <c r="J73" s="3" t="s">
        <v>19</v>
      </c>
      <c r="K73" s="2" t="str">
        <f>J73*1637.74</f>
        <v>0</v>
      </c>
      <c r="L73" s="5"/>
    </row>
    <row r="74" spans="1:12" customHeight="1" ht="105" outlineLevel="4">
      <c r="A74" s="1"/>
      <c r="B74" s="1">
        <v>871398</v>
      </c>
      <c r="C74" s="1" t="s">
        <v>257</v>
      </c>
      <c r="D74" s="1" t="s">
        <v>258</v>
      </c>
      <c r="E74" s="2" t="s">
        <v>259</v>
      </c>
      <c r="F74" s="2" t="s">
        <v>260</v>
      </c>
      <c r="G74" s="2">
        <v>5</v>
      </c>
      <c r="H74" s="2">
        <v>0</v>
      </c>
      <c r="I74" s="1">
        <v>0</v>
      </c>
      <c r="J74" s="3" t="s">
        <v>19</v>
      </c>
      <c r="K74" s="2" t="str">
        <f>J74*2330.91</f>
        <v>0</v>
      </c>
      <c r="L74" s="5"/>
    </row>
    <row r="75" spans="1:12" customHeight="1" ht="105" outlineLevel="4">
      <c r="A75" s="1"/>
      <c r="B75" s="1">
        <v>878112</v>
      </c>
      <c r="C75" s="1" t="s">
        <v>261</v>
      </c>
      <c r="D75" s="1" t="s">
        <v>262</v>
      </c>
      <c r="E75" s="2" t="s">
        <v>263</v>
      </c>
      <c r="F75" s="2" t="s">
        <v>264</v>
      </c>
      <c r="G75" s="2">
        <v>2</v>
      </c>
      <c r="H75" s="2">
        <v>0</v>
      </c>
      <c r="I75" s="1">
        <v>0</v>
      </c>
      <c r="J75" s="3" t="s">
        <v>19</v>
      </c>
      <c r="K75" s="2" t="str">
        <f>J75*2457.35</f>
        <v>0</v>
      </c>
      <c r="L75" s="5"/>
    </row>
    <row r="76" spans="1:12" customHeight="1" ht="105" outlineLevel="4">
      <c r="A76" s="1"/>
      <c r="B76" s="1">
        <v>884716</v>
      </c>
      <c r="C76" s="1" t="s">
        <v>265</v>
      </c>
      <c r="D76" s="1" t="s">
        <v>266</v>
      </c>
      <c r="E76" s="2" t="s">
        <v>267</v>
      </c>
      <c r="F76" s="2" t="s">
        <v>268</v>
      </c>
      <c r="G76" s="2">
        <v>5</v>
      </c>
      <c r="H76" s="2">
        <v>0</v>
      </c>
      <c r="I76" s="1">
        <v>0</v>
      </c>
      <c r="J76" s="3" t="s">
        <v>19</v>
      </c>
      <c r="K76" s="2" t="str">
        <f>J76*2705.76</f>
        <v>0</v>
      </c>
      <c r="L76" s="5"/>
    </row>
    <row r="77" spans="1:12" customHeight="1" ht="105" outlineLevel="4">
      <c r="A77" s="1"/>
      <c r="B77" s="1">
        <v>884717</v>
      </c>
      <c r="C77" s="1" t="s">
        <v>269</v>
      </c>
      <c r="D77" s="1" t="s">
        <v>270</v>
      </c>
      <c r="E77" s="2" t="s">
        <v>271</v>
      </c>
      <c r="F77" s="2" t="s">
        <v>268</v>
      </c>
      <c r="G77" s="2">
        <v>5</v>
      </c>
      <c r="H77" s="2">
        <v>0</v>
      </c>
      <c r="I77" s="1">
        <v>0</v>
      </c>
      <c r="J77" s="3" t="s">
        <v>19</v>
      </c>
      <c r="K77" s="2" t="str">
        <f>J77*2705.76</f>
        <v>0</v>
      </c>
      <c r="L77" s="5"/>
    </row>
    <row r="78" spans="1:12" customHeight="1" ht="105" outlineLevel="4">
      <c r="A78" s="1"/>
      <c r="B78" s="1">
        <v>885019</v>
      </c>
      <c r="C78" s="1" t="s">
        <v>272</v>
      </c>
      <c r="D78" s="1" t="s">
        <v>273</v>
      </c>
      <c r="E78" s="2" t="s">
        <v>274</v>
      </c>
      <c r="F78" s="2" t="s">
        <v>275</v>
      </c>
      <c r="G78" s="2">
        <v>4</v>
      </c>
      <c r="H78" s="2">
        <v>0</v>
      </c>
      <c r="I78" s="1">
        <v>0</v>
      </c>
      <c r="J78" s="3" t="s">
        <v>19</v>
      </c>
      <c r="K78" s="2" t="str">
        <f>J78*1786.49</f>
        <v>0</v>
      </c>
      <c r="L78" s="5"/>
    </row>
    <row r="79" spans="1:12" customHeight="1" ht="105" outlineLevel="4">
      <c r="A79" s="1"/>
      <c r="B79" s="1">
        <v>885020</v>
      </c>
      <c r="C79" s="1" t="s">
        <v>276</v>
      </c>
      <c r="D79" s="1" t="s">
        <v>277</v>
      </c>
      <c r="E79" s="2" t="s">
        <v>274</v>
      </c>
      <c r="F79" s="2" t="s">
        <v>278</v>
      </c>
      <c r="G79" s="2">
        <v>5</v>
      </c>
      <c r="H79" s="2">
        <v>0</v>
      </c>
      <c r="I79" s="1">
        <v>0</v>
      </c>
      <c r="J79" s="3" t="s">
        <v>19</v>
      </c>
      <c r="K79" s="2" t="str">
        <f>J79*1395.28</f>
        <v>0</v>
      </c>
      <c r="L79" s="5"/>
    </row>
    <row r="80" spans="1:12" customHeight="1" ht="105" outlineLevel="4">
      <c r="A80" s="1"/>
      <c r="B80" s="1">
        <v>885045</v>
      </c>
      <c r="C80" s="1" t="s">
        <v>279</v>
      </c>
      <c r="D80" s="1" t="s">
        <v>150</v>
      </c>
      <c r="E80" s="2" t="s">
        <v>280</v>
      </c>
      <c r="F80" s="2" t="s">
        <v>152</v>
      </c>
      <c r="G80" s="2">
        <v>8</v>
      </c>
      <c r="H80" s="2">
        <v>0</v>
      </c>
      <c r="I80" s="1">
        <v>0</v>
      </c>
      <c r="J80" s="3" t="s">
        <v>19</v>
      </c>
      <c r="K80" s="2" t="str">
        <f>J80*962.41</f>
        <v>0</v>
      </c>
      <c r="L80" s="5"/>
    </row>
    <row r="81" spans="1:12" outlineLevel="2">
      <c r="A81" s="8" t="s">
        <v>281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5"/>
    </row>
    <row r="82" spans="1:12" customHeight="1" ht="105" outlineLevel="4">
      <c r="A82" s="1"/>
      <c r="B82" s="1">
        <v>837038</v>
      </c>
      <c r="C82" s="1" t="s">
        <v>282</v>
      </c>
      <c r="D82" s="1" t="s">
        <v>283</v>
      </c>
      <c r="E82" s="2" t="s">
        <v>284</v>
      </c>
      <c r="F82" s="2" t="s">
        <v>285</v>
      </c>
      <c r="G82" s="2">
        <v>4</v>
      </c>
      <c r="H82" s="2">
        <v>0</v>
      </c>
      <c r="I82" s="1">
        <v>0</v>
      </c>
      <c r="J82" s="3" t="s">
        <v>19</v>
      </c>
      <c r="K82" s="2" t="str">
        <f>J82*2196.66</f>
        <v>0</v>
      </c>
      <c r="L82" s="5"/>
    </row>
    <row r="83" spans="1:12" customHeight="1" ht="105" outlineLevel="4">
      <c r="A83" s="1"/>
      <c r="B83" s="1">
        <v>837039</v>
      </c>
      <c r="C83" s="1" t="s">
        <v>286</v>
      </c>
      <c r="D83" s="1" t="s">
        <v>287</v>
      </c>
      <c r="E83" s="2" t="s">
        <v>288</v>
      </c>
      <c r="F83" s="2" t="s">
        <v>289</v>
      </c>
      <c r="G83" s="2">
        <v>3</v>
      </c>
      <c r="H83" s="2">
        <v>0</v>
      </c>
      <c r="I83" s="1">
        <v>0</v>
      </c>
      <c r="J83" s="3" t="s">
        <v>19</v>
      </c>
      <c r="K83" s="2" t="str">
        <f>J83*1656.92</f>
        <v>0</v>
      </c>
      <c r="L83" s="5"/>
    </row>
    <row r="84" spans="1:12" customHeight="1" ht="105" outlineLevel="4">
      <c r="A84" s="1"/>
      <c r="B84" s="1">
        <v>868667</v>
      </c>
      <c r="C84" s="1" t="s">
        <v>290</v>
      </c>
      <c r="D84" s="1" t="s">
        <v>291</v>
      </c>
      <c r="E84" s="2" t="s">
        <v>292</v>
      </c>
      <c r="F84" s="2" t="s">
        <v>293</v>
      </c>
      <c r="G84" s="2" t="s">
        <v>17</v>
      </c>
      <c r="H84" s="2">
        <v>0</v>
      </c>
      <c r="I84" s="1">
        <v>0</v>
      </c>
      <c r="J84" s="3" t="s">
        <v>19</v>
      </c>
      <c r="K84" s="2" t="str">
        <f>J84*0.00</f>
        <v>0</v>
      </c>
      <c r="L84" s="5"/>
    </row>
    <row r="85" spans="1:12" customHeight="1" ht="105" outlineLevel="4">
      <c r="A85" s="1"/>
      <c r="B85" s="1">
        <v>885130</v>
      </c>
      <c r="C85" s="1" t="s">
        <v>294</v>
      </c>
      <c r="D85" s="1" t="s">
        <v>295</v>
      </c>
      <c r="E85" s="2" t="s">
        <v>296</v>
      </c>
      <c r="F85" s="2" t="s">
        <v>297</v>
      </c>
      <c r="G85" s="2" t="s">
        <v>17</v>
      </c>
      <c r="H85" s="2">
        <v>0</v>
      </c>
      <c r="I85" s="1">
        <v>0</v>
      </c>
      <c r="J85" s="3" t="s">
        <v>19</v>
      </c>
      <c r="K85" s="2" t="str">
        <f>J85*2948.65</f>
        <v>0</v>
      </c>
      <c r="L85" s="5"/>
    </row>
    <row r="86" spans="1:12" outlineLevel="2">
      <c r="A86" s="8" t="s">
        <v>298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customHeight="1" ht="105" outlineLevel="4">
      <c r="A87" s="1"/>
      <c r="B87" s="1">
        <v>821358</v>
      </c>
      <c r="C87" s="1" t="s">
        <v>299</v>
      </c>
      <c r="D87" s="1" t="s">
        <v>300</v>
      </c>
      <c r="E87" s="2" t="s">
        <v>301</v>
      </c>
      <c r="F87" s="2" t="s">
        <v>302</v>
      </c>
      <c r="G87" s="2" t="s">
        <v>17</v>
      </c>
      <c r="H87" s="2" t="s">
        <v>18</v>
      </c>
      <c r="I87" s="1">
        <v>0</v>
      </c>
      <c r="J87" s="3" t="s">
        <v>19</v>
      </c>
      <c r="K87" s="2" t="str">
        <f>J87*2962.00</f>
        <v>0</v>
      </c>
      <c r="L87" s="5"/>
    </row>
    <row r="88" spans="1:12" customHeight="1" ht="105" outlineLevel="4">
      <c r="A88" s="1"/>
      <c r="B88" s="1">
        <v>821364</v>
      </c>
      <c r="C88" s="1" t="s">
        <v>303</v>
      </c>
      <c r="D88" s="1" t="s">
        <v>304</v>
      </c>
      <c r="E88" s="2" t="s">
        <v>305</v>
      </c>
      <c r="F88" s="2" t="s">
        <v>302</v>
      </c>
      <c r="G88" s="2">
        <v>6</v>
      </c>
      <c r="H88" s="2" t="s">
        <v>18</v>
      </c>
      <c r="I88" s="1">
        <v>0</v>
      </c>
      <c r="J88" s="3" t="s">
        <v>19</v>
      </c>
      <c r="K88" s="2" t="str">
        <f>J88*2962.00</f>
        <v>0</v>
      </c>
      <c r="L88" s="5"/>
    </row>
    <row r="89" spans="1:12" customHeight="1" ht="105" outlineLevel="4">
      <c r="A89" s="1"/>
      <c r="B89" s="1">
        <v>889953</v>
      </c>
      <c r="C89" s="1" t="s">
        <v>306</v>
      </c>
      <c r="D89" s="1" t="s">
        <v>307</v>
      </c>
      <c r="E89" s="2" t="s">
        <v>308</v>
      </c>
      <c r="F89" s="2" t="s">
        <v>309</v>
      </c>
      <c r="G89" s="2">
        <v>5</v>
      </c>
      <c r="H89" s="2" t="s">
        <v>33</v>
      </c>
      <c r="I89" s="1">
        <v>0</v>
      </c>
      <c r="J89" s="3" t="s">
        <v>19</v>
      </c>
      <c r="K89" s="2" t="str">
        <f>J89*1410.00</f>
        <v>0</v>
      </c>
      <c r="L89" s="5"/>
    </row>
    <row r="90" spans="1:12" customHeight="1" ht="105" outlineLevel="4">
      <c r="A90" s="1"/>
      <c r="B90" s="1">
        <v>889740</v>
      </c>
      <c r="C90" s="1" t="s">
        <v>310</v>
      </c>
      <c r="D90" s="1" t="s">
        <v>311</v>
      </c>
      <c r="E90" s="2" t="s">
        <v>312</v>
      </c>
      <c r="F90" s="2" t="s">
        <v>309</v>
      </c>
      <c r="G90" s="2">
        <v>0</v>
      </c>
      <c r="H90" s="2" t="s">
        <v>18</v>
      </c>
      <c r="I90" s="1">
        <v>0</v>
      </c>
      <c r="J90" s="3" t="s">
        <v>19</v>
      </c>
      <c r="K90" s="2" t="str">
        <f>J90*1410.00</f>
        <v>0</v>
      </c>
      <c r="L90" s="5"/>
    </row>
    <row r="91" spans="1:12" customHeight="1" ht="105" outlineLevel="4">
      <c r="A91" s="1"/>
      <c r="B91" s="1">
        <v>890199</v>
      </c>
      <c r="C91" s="1" t="s">
        <v>313</v>
      </c>
      <c r="D91" s="1" t="s">
        <v>314</v>
      </c>
      <c r="E91" s="2" t="s">
        <v>315</v>
      </c>
      <c r="F91" s="2" t="s">
        <v>316</v>
      </c>
      <c r="G91" s="2">
        <v>6</v>
      </c>
      <c r="H91" s="2" t="s">
        <v>18</v>
      </c>
      <c r="I91" s="1">
        <v>0</v>
      </c>
      <c r="J91" s="3" t="s">
        <v>19</v>
      </c>
      <c r="K91" s="2" t="str">
        <f>J91*3859.00</f>
        <v>0</v>
      </c>
      <c r="L91" s="5"/>
    </row>
    <row r="92" spans="1:12" outlineLevel="2">
      <c r="A92" s="8" t="s">
        <v>317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5"/>
    </row>
    <row r="93" spans="1:12" customHeight="1" ht="105" outlineLevel="4">
      <c r="A93" s="1"/>
      <c r="B93" s="1">
        <v>877729</v>
      </c>
      <c r="C93" s="1" t="s">
        <v>318</v>
      </c>
      <c r="D93" s="1"/>
      <c r="E93" s="2" t="s">
        <v>319</v>
      </c>
      <c r="F93" s="2" t="s">
        <v>320</v>
      </c>
      <c r="G93" s="2">
        <v>6</v>
      </c>
      <c r="H93" s="2">
        <v>0</v>
      </c>
      <c r="I93" s="1">
        <v>0</v>
      </c>
      <c r="J93" s="3" t="s">
        <v>19</v>
      </c>
      <c r="K93" s="2" t="str">
        <f>J93*2500.00</f>
        <v>0</v>
      </c>
      <c r="L93" s="5"/>
    </row>
    <row r="94" spans="1:12" outlineLevel="2">
      <c r="A94" s="8" t="s">
        <v>321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5"/>
    </row>
    <row r="95" spans="1:12" customHeight="1" ht="105" outlineLevel="4">
      <c r="A95" s="1"/>
      <c r="B95" s="1">
        <v>883294</v>
      </c>
      <c r="C95" s="1" t="s">
        <v>322</v>
      </c>
      <c r="D95" s="1"/>
      <c r="E95" s="2" t="s">
        <v>323</v>
      </c>
      <c r="F95" s="2" t="s">
        <v>324</v>
      </c>
      <c r="G95" s="2" t="s">
        <v>17</v>
      </c>
      <c r="H95" s="2">
        <v>0</v>
      </c>
      <c r="I95" s="1">
        <v>0</v>
      </c>
      <c r="J95" s="3" t="s">
        <v>19</v>
      </c>
      <c r="K95" s="2" t="str">
        <f>J95*1317.50</f>
        <v>0</v>
      </c>
      <c r="L95" s="5"/>
    </row>
    <row r="96" spans="1:12" customHeight="1" ht="105" outlineLevel="4">
      <c r="A96" s="1"/>
      <c r="B96" s="1">
        <v>883295</v>
      </c>
      <c r="C96" s="1" t="s">
        <v>325</v>
      </c>
      <c r="D96" s="1"/>
      <c r="E96" s="2" t="s">
        <v>326</v>
      </c>
      <c r="F96" s="2" t="s">
        <v>327</v>
      </c>
      <c r="G96" s="2">
        <v>3</v>
      </c>
      <c r="H96" s="2">
        <v>0</v>
      </c>
      <c r="I96" s="1">
        <v>0</v>
      </c>
      <c r="J96" s="3" t="s">
        <v>19</v>
      </c>
      <c r="K96" s="2" t="str">
        <f>J96*1997.50</f>
        <v>0</v>
      </c>
      <c r="L96" s="5"/>
    </row>
    <row r="97" spans="1:12" outlineLevel="1">
      <c r="A97" s="7" t="s">
        <v>328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5"/>
    </row>
    <row r="98" spans="1:12" outlineLevel="2">
      <c r="A98" s="8" t="s">
        <v>329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5"/>
    </row>
    <row r="99" spans="1:12" customHeight="1" ht="105" outlineLevel="4">
      <c r="A99" s="1"/>
      <c r="B99" s="1">
        <v>821380</v>
      </c>
      <c r="C99" s="1" t="s">
        <v>330</v>
      </c>
      <c r="D99" s="1" t="s">
        <v>331</v>
      </c>
      <c r="E99" s="2" t="s">
        <v>332</v>
      </c>
      <c r="F99" s="2" t="s">
        <v>333</v>
      </c>
      <c r="G99" s="2" t="s">
        <v>33</v>
      </c>
      <c r="H99" s="2" t="s">
        <v>334</v>
      </c>
      <c r="I99" s="1">
        <v>0</v>
      </c>
      <c r="J99" s="3" t="s">
        <v>19</v>
      </c>
      <c r="K99" s="2" t="str">
        <f>J99*707.00</f>
        <v>0</v>
      </c>
      <c r="L99" s="5"/>
    </row>
    <row r="100" spans="1:12" customHeight="1" ht="105" outlineLevel="4">
      <c r="A100" s="1"/>
      <c r="B100" s="1">
        <v>821381</v>
      </c>
      <c r="C100" s="1" t="s">
        <v>335</v>
      </c>
      <c r="D100" s="1" t="s">
        <v>336</v>
      </c>
      <c r="E100" s="2" t="s">
        <v>337</v>
      </c>
      <c r="F100" s="2" t="s">
        <v>338</v>
      </c>
      <c r="G100" s="2" t="s">
        <v>32</v>
      </c>
      <c r="H100" s="2">
        <v>0</v>
      </c>
      <c r="I100" s="1">
        <v>0</v>
      </c>
      <c r="J100" s="3" t="s">
        <v>19</v>
      </c>
      <c r="K100" s="2" t="str">
        <f>J100*744.00</f>
        <v>0</v>
      </c>
      <c r="L100" s="5"/>
    </row>
    <row r="101" spans="1:12" customHeight="1" ht="105" outlineLevel="4">
      <c r="A101" s="1"/>
      <c r="B101" s="1">
        <v>821382</v>
      </c>
      <c r="C101" s="1" t="s">
        <v>339</v>
      </c>
      <c r="D101" s="1" t="s">
        <v>340</v>
      </c>
      <c r="E101" s="2" t="s">
        <v>341</v>
      </c>
      <c r="F101" s="2" t="s">
        <v>342</v>
      </c>
      <c r="G101" s="2" t="s">
        <v>17</v>
      </c>
      <c r="H101" s="2" t="s">
        <v>343</v>
      </c>
      <c r="I101" s="1">
        <v>0</v>
      </c>
      <c r="J101" s="3" t="s">
        <v>19</v>
      </c>
      <c r="K101" s="2" t="str">
        <f>J101*810.00</f>
        <v>0</v>
      </c>
      <c r="L101" s="5"/>
    </row>
    <row r="102" spans="1:12" customHeight="1" ht="105" outlineLevel="4">
      <c r="A102" s="1"/>
      <c r="B102" s="1">
        <v>821383</v>
      </c>
      <c r="C102" s="1" t="s">
        <v>344</v>
      </c>
      <c r="D102" s="1" t="s">
        <v>345</v>
      </c>
      <c r="E102" s="2" t="s">
        <v>346</v>
      </c>
      <c r="F102" s="2" t="s">
        <v>347</v>
      </c>
      <c r="G102" s="2" t="s">
        <v>17</v>
      </c>
      <c r="H102" s="2">
        <v>0</v>
      </c>
      <c r="I102" s="1">
        <v>0</v>
      </c>
      <c r="J102" s="3" t="s">
        <v>19</v>
      </c>
      <c r="K102" s="2" t="str">
        <f>J102*111.00</f>
        <v>0</v>
      </c>
      <c r="L102" s="5"/>
    </row>
    <row r="103" spans="1:12" customHeight="1" ht="105" outlineLevel="4">
      <c r="A103" s="1"/>
      <c r="B103" s="1">
        <v>821384</v>
      </c>
      <c r="C103" s="1" t="s">
        <v>348</v>
      </c>
      <c r="D103" s="1" t="s">
        <v>349</v>
      </c>
      <c r="E103" s="2" t="s">
        <v>350</v>
      </c>
      <c r="F103" s="2" t="s">
        <v>351</v>
      </c>
      <c r="G103" s="2">
        <v>0</v>
      </c>
      <c r="H103" s="2" t="s">
        <v>343</v>
      </c>
      <c r="I103" s="1">
        <v>0</v>
      </c>
      <c r="J103" s="3" t="s">
        <v>19</v>
      </c>
      <c r="K103" s="2" t="str">
        <f>J103*172.00</f>
        <v>0</v>
      </c>
      <c r="L103" s="5"/>
    </row>
    <row r="104" spans="1:12" customHeight="1" ht="105" outlineLevel="4">
      <c r="A104" s="1"/>
      <c r="B104" s="1">
        <v>889976</v>
      </c>
      <c r="C104" s="1" t="s">
        <v>352</v>
      </c>
      <c r="D104" s="1" t="s">
        <v>353</v>
      </c>
      <c r="E104" s="2" t="s">
        <v>354</v>
      </c>
      <c r="F104" s="2" t="s">
        <v>355</v>
      </c>
      <c r="G104" s="2">
        <v>0</v>
      </c>
      <c r="H104" s="2" t="s">
        <v>343</v>
      </c>
      <c r="I104" s="1">
        <v>0</v>
      </c>
      <c r="J104" s="3" t="s">
        <v>19</v>
      </c>
      <c r="K104" s="2" t="str">
        <f>J104*631.00</f>
        <v>0</v>
      </c>
      <c r="L104" s="5"/>
    </row>
    <row r="105" spans="1:12" customHeight="1" ht="105" outlineLevel="4">
      <c r="A105" s="1"/>
      <c r="B105" s="1">
        <v>889977</v>
      </c>
      <c r="C105" s="1" t="s">
        <v>356</v>
      </c>
      <c r="D105" s="1" t="s">
        <v>357</v>
      </c>
      <c r="E105" s="2" t="s">
        <v>358</v>
      </c>
      <c r="F105" s="2" t="s">
        <v>359</v>
      </c>
      <c r="G105" s="2" t="s">
        <v>32</v>
      </c>
      <c r="H105" s="2" t="s">
        <v>343</v>
      </c>
      <c r="I105" s="1">
        <v>0</v>
      </c>
      <c r="J105" s="3" t="s">
        <v>19</v>
      </c>
      <c r="K105" s="2" t="str">
        <f>J105*188.00</f>
        <v>0</v>
      </c>
      <c r="L105" s="5"/>
    </row>
    <row r="106" spans="1:12" customHeight="1" ht="105" outlineLevel="4">
      <c r="A106" s="1"/>
      <c r="B106" s="1">
        <v>890081</v>
      </c>
      <c r="C106" s="1" t="s">
        <v>360</v>
      </c>
      <c r="D106" s="1">
        <v>27722</v>
      </c>
      <c r="E106" s="2" t="s">
        <v>361</v>
      </c>
      <c r="F106" s="2" t="s">
        <v>362</v>
      </c>
      <c r="G106" s="2">
        <v>0</v>
      </c>
      <c r="H106" s="2" t="s">
        <v>18</v>
      </c>
      <c r="I106" s="1">
        <v>0</v>
      </c>
      <c r="J106" s="3" t="s">
        <v>19</v>
      </c>
      <c r="K106" s="2" t="str">
        <f>J106*746.00</f>
        <v>0</v>
      </c>
      <c r="L106" s="5"/>
    </row>
    <row r="107" spans="1:12" customHeight="1" ht="105" outlineLevel="4">
      <c r="A107" s="1"/>
      <c r="B107" s="1">
        <v>890093</v>
      </c>
      <c r="C107" s="1" t="s">
        <v>363</v>
      </c>
      <c r="D107" s="1" t="s">
        <v>364</v>
      </c>
      <c r="E107" s="2" t="s">
        <v>365</v>
      </c>
      <c r="F107" s="2" t="s">
        <v>355</v>
      </c>
      <c r="G107" s="2">
        <v>0</v>
      </c>
      <c r="H107" s="2" t="s">
        <v>18</v>
      </c>
      <c r="I107" s="1">
        <v>0</v>
      </c>
      <c r="J107" s="3" t="s">
        <v>19</v>
      </c>
      <c r="K107" s="2" t="str">
        <f>J107*631.00</f>
        <v>0</v>
      </c>
      <c r="L107" s="5"/>
    </row>
    <row r="108" spans="1:12" outlineLevel="2">
      <c r="A108" s="8" t="s">
        <v>366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5"/>
    </row>
    <row r="109" spans="1:12" customHeight="1" ht="105" outlineLevel="4">
      <c r="A109" s="1"/>
      <c r="B109" s="1">
        <v>821385</v>
      </c>
      <c r="C109" s="1" t="s">
        <v>367</v>
      </c>
      <c r="D109" s="1" t="s">
        <v>368</v>
      </c>
      <c r="E109" s="2" t="s">
        <v>369</v>
      </c>
      <c r="F109" s="2" t="s">
        <v>370</v>
      </c>
      <c r="G109" s="2" t="s">
        <v>17</v>
      </c>
      <c r="H109" s="2">
        <v>0</v>
      </c>
      <c r="I109" s="1">
        <v>0</v>
      </c>
      <c r="J109" s="3" t="s">
        <v>19</v>
      </c>
      <c r="K109" s="2" t="str">
        <f>J109*409.06</f>
        <v>0</v>
      </c>
      <c r="L109" s="5"/>
    </row>
    <row r="110" spans="1:12" customHeight="1" ht="105" outlineLevel="4">
      <c r="A110" s="1"/>
      <c r="B110" s="1">
        <v>821386</v>
      </c>
      <c r="C110" s="1" t="s">
        <v>371</v>
      </c>
      <c r="D110" s="1" t="s">
        <v>372</v>
      </c>
      <c r="E110" s="2" t="s">
        <v>373</v>
      </c>
      <c r="F110" s="2" t="s">
        <v>374</v>
      </c>
      <c r="G110" s="2" t="s">
        <v>17</v>
      </c>
      <c r="H110" s="2">
        <v>0</v>
      </c>
      <c r="I110" s="1">
        <v>0</v>
      </c>
      <c r="J110" s="3" t="s">
        <v>19</v>
      </c>
      <c r="K110" s="2" t="str">
        <f>J110*364.44</f>
        <v>0</v>
      </c>
      <c r="L110" s="5"/>
    </row>
    <row r="111" spans="1:12" customHeight="1" ht="105" outlineLevel="4">
      <c r="A111" s="1"/>
      <c r="B111" s="1">
        <v>821387</v>
      </c>
      <c r="C111" s="1" t="s">
        <v>375</v>
      </c>
      <c r="D111" s="1" t="s">
        <v>376</v>
      </c>
      <c r="E111" s="2" t="s">
        <v>377</v>
      </c>
      <c r="F111" s="2" t="s">
        <v>378</v>
      </c>
      <c r="G111" s="2" t="s">
        <v>17</v>
      </c>
      <c r="H111" s="2">
        <v>0</v>
      </c>
      <c r="I111" s="1">
        <v>0</v>
      </c>
      <c r="J111" s="3" t="s">
        <v>19</v>
      </c>
      <c r="K111" s="2" t="str">
        <f>J111*395.68</f>
        <v>0</v>
      </c>
      <c r="L111" s="5"/>
    </row>
    <row r="112" spans="1:12" customHeight="1" ht="105" outlineLevel="4">
      <c r="A112" s="1"/>
      <c r="B112" s="1">
        <v>821388</v>
      </c>
      <c r="C112" s="1" t="s">
        <v>379</v>
      </c>
      <c r="D112" s="1" t="s">
        <v>380</v>
      </c>
      <c r="E112" s="2" t="s">
        <v>381</v>
      </c>
      <c r="F112" s="2" t="s">
        <v>382</v>
      </c>
      <c r="G112" s="2">
        <v>0</v>
      </c>
      <c r="H112" s="2">
        <v>0</v>
      </c>
      <c r="I112" s="1">
        <v>0</v>
      </c>
      <c r="J112" s="3" t="s">
        <v>19</v>
      </c>
      <c r="K112" s="2" t="str">
        <f>J112*455.18</f>
        <v>0</v>
      </c>
      <c r="L112" s="5"/>
    </row>
    <row r="113" spans="1:12" customHeight="1" ht="105" outlineLevel="4">
      <c r="A113" s="1"/>
      <c r="B113" s="1">
        <v>821389</v>
      </c>
      <c r="C113" s="1" t="s">
        <v>383</v>
      </c>
      <c r="D113" s="1" t="s">
        <v>384</v>
      </c>
      <c r="E113" s="2" t="s">
        <v>385</v>
      </c>
      <c r="F113" s="2" t="s">
        <v>386</v>
      </c>
      <c r="G113" s="2">
        <v>0</v>
      </c>
      <c r="H113" s="2">
        <v>0</v>
      </c>
      <c r="I113" s="1">
        <v>0</v>
      </c>
      <c r="J113" s="3" t="s">
        <v>19</v>
      </c>
      <c r="K113" s="2" t="str">
        <f>J113*502.78</f>
        <v>0</v>
      </c>
      <c r="L113" s="5"/>
    </row>
    <row r="114" spans="1:12" customHeight="1" ht="105" outlineLevel="4">
      <c r="A114" s="1"/>
      <c r="B114" s="1">
        <v>824110</v>
      </c>
      <c r="C114" s="1" t="s">
        <v>387</v>
      </c>
      <c r="D114" s="1" t="s">
        <v>388</v>
      </c>
      <c r="E114" s="2" t="s">
        <v>373</v>
      </c>
      <c r="F114" s="2" t="s">
        <v>389</v>
      </c>
      <c r="G114" s="2" t="s">
        <v>17</v>
      </c>
      <c r="H114" s="2">
        <v>0</v>
      </c>
      <c r="I114" s="1">
        <v>0</v>
      </c>
      <c r="J114" s="3" t="s">
        <v>19</v>
      </c>
      <c r="K114" s="2" t="str">
        <f>J114*449.23</f>
        <v>0</v>
      </c>
      <c r="L114" s="5"/>
    </row>
    <row r="115" spans="1:12" customHeight="1" ht="105" outlineLevel="4">
      <c r="A115" s="1"/>
      <c r="B115" s="1">
        <v>824805</v>
      </c>
      <c r="C115" s="1" t="s">
        <v>390</v>
      </c>
      <c r="D115" s="1" t="s">
        <v>391</v>
      </c>
      <c r="E115" s="2" t="s">
        <v>392</v>
      </c>
      <c r="F115" s="2" t="s">
        <v>393</v>
      </c>
      <c r="G115" s="2">
        <v>0</v>
      </c>
      <c r="H115" s="2">
        <v>0</v>
      </c>
      <c r="I115" s="1">
        <v>0</v>
      </c>
      <c r="J115" s="3" t="s">
        <v>19</v>
      </c>
      <c r="K115" s="2" t="str">
        <f>J115*403.11</f>
        <v>0</v>
      </c>
      <c r="L115" s="5"/>
    </row>
    <row r="116" spans="1:12" customHeight="1" ht="105" outlineLevel="4">
      <c r="A116" s="1"/>
      <c r="B116" s="1">
        <v>834453</v>
      </c>
      <c r="C116" s="1" t="s">
        <v>394</v>
      </c>
      <c r="D116" s="1" t="s">
        <v>395</v>
      </c>
      <c r="E116" s="2" t="s">
        <v>396</v>
      </c>
      <c r="F116" s="2" t="s">
        <v>397</v>
      </c>
      <c r="G116" s="2">
        <v>0</v>
      </c>
      <c r="H116" s="2">
        <v>0</v>
      </c>
      <c r="I116" s="1">
        <v>0</v>
      </c>
      <c r="J116" s="3" t="s">
        <v>19</v>
      </c>
      <c r="K116" s="2" t="str">
        <f>J116*383.78</f>
        <v>0</v>
      </c>
      <c r="L116" s="5"/>
    </row>
    <row r="117" spans="1:12" customHeight="1" ht="105" outlineLevel="4">
      <c r="A117" s="1"/>
      <c r="B117" s="1">
        <v>830632</v>
      </c>
      <c r="C117" s="1" t="s">
        <v>398</v>
      </c>
      <c r="D117" s="1" t="s">
        <v>399</v>
      </c>
      <c r="E117" s="2" t="s">
        <v>400</v>
      </c>
      <c r="F117" s="2" t="s">
        <v>142</v>
      </c>
      <c r="G117" s="2" t="s">
        <v>32</v>
      </c>
      <c r="H117" s="2">
        <v>0</v>
      </c>
      <c r="I117" s="1">
        <v>0</v>
      </c>
      <c r="J117" s="3" t="s">
        <v>19</v>
      </c>
      <c r="K117" s="2" t="str">
        <f>J117*461.13</f>
        <v>0</v>
      </c>
      <c r="L117" s="5"/>
    </row>
    <row r="118" spans="1:12" customHeight="1" ht="105" outlineLevel="4">
      <c r="A118" s="1"/>
      <c r="B118" s="1">
        <v>884632</v>
      </c>
      <c r="C118" s="1" t="s">
        <v>401</v>
      </c>
      <c r="D118" s="1" t="s">
        <v>402</v>
      </c>
      <c r="E118" s="2" t="s">
        <v>403</v>
      </c>
      <c r="F118" s="2" t="s">
        <v>404</v>
      </c>
      <c r="G118" s="2">
        <v>10</v>
      </c>
      <c r="H118" s="2">
        <v>0</v>
      </c>
      <c r="I118" s="1">
        <v>0</v>
      </c>
      <c r="J118" s="3" t="s">
        <v>19</v>
      </c>
      <c r="K118" s="2" t="str">
        <f>J118*557.81</f>
        <v>0</v>
      </c>
      <c r="L118" s="5"/>
    </row>
    <row r="119" spans="1:12" customHeight="1" ht="105" outlineLevel="4">
      <c r="A119" s="1"/>
      <c r="B119" s="1">
        <v>884633</v>
      </c>
      <c r="C119" s="1" t="s">
        <v>405</v>
      </c>
      <c r="D119" s="1" t="s">
        <v>406</v>
      </c>
      <c r="E119" s="2" t="s">
        <v>407</v>
      </c>
      <c r="F119" s="2" t="s">
        <v>408</v>
      </c>
      <c r="G119" s="2" t="s">
        <v>18</v>
      </c>
      <c r="H119" s="2">
        <v>0</v>
      </c>
      <c r="I119" s="1">
        <v>0</v>
      </c>
      <c r="J119" s="3" t="s">
        <v>19</v>
      </c>
      <c r="K119" s="2" t="str">
        <f>J119*566.74</f>
        <v>0</v>
      </c>
      <c r="L119" s="5"/>
    </row>
    <row r="120" spans="1:12" outlineLevel="2">
      <c r="A120" s="8" t="s">
        <v>409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5"/>
    </row>
    <row r="121" spans="1:12" customHeight="1" ht="105" outlineLevel="4">
      <c r="A121" s="1"/>
      <c r="B121" s="1">
        <v>837045</v>
      </c>
      <c r="C121" s="1" t="s">
        <v>410</v>
      </c>
      <c r="D121" s="1" t="s">
        <v>411</v>
      </c>
      <c r="E121" s="2" t="s">
        <v>412</v>
      </c>
      <c r="F121" s="2" t="s">
        <v>413</v>
      </c>
      <c r="G121" s="2">
        <v>0</v>
      </c>
      <c r="H121" s="2">
        <v>0</v>
      </c>
      <c r="I121" s="1">
        <v>0</v>
      </c>
      <c r="J121" s="3" t="s">
        <v>19</v>
      </c>
      <c r="K121" s="2" t="str">
        <f>J121*392.52</f>
        <v>0</v>
      </c>
      <c r="L121" s="5"/>
    </row>
    <row r="122" spans="1:12" outlineLevel="2">
      <c r="A122" s="8" t="s">
        <v>414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5"/>
    </row>
    <row r="123" spans="1:12" customHeight="1" ht="105" outlineLevel="4">
      <c r="A123" s="1"/>
      <c r="B123" s="1">
        <v>885404</v>
      </c>
      <c r="C123" s="1" t="s">
        <v>415</v>
      </c>
      <c r="D123" s="1" t="s">
        <v>416</v>
      </c>
      <c r="E123" s="2" t="s">
        <v>417</v>
      </c>
      <c r="F123" s="2" t="s">
        <v>418</v>
      </c>
      <c r="G123" s="2">
        <v>0</v>
      </c>
      <c r="H123" s="2">
        <v>0</v>
      </c>
      <c r="I123" s="1">
        <v>0</v>
      </c>
      <c r="J123" s="3" t="s">
        <v>19</v>
      </c>
      <c r="K123" s="2" t="str">
        <f>J123*237.90</f>
        <v>0</v>
      </c>
      <c r="L123" s="5"/>
    </row>
    <row r="124" spans="1:12" customHeight="1" ht="105" outlineLevel="4">
      <c r="A124" s="1"/>
      <c r="B124" s="1">
        <v>885405</v>
      </c>
      <c r="C124" s="1" t="s">
        <v>419</v>
      </c>
      <c r="D124" s="1" t="s">
        <v>420</v>
      </c>
      <c r="E124" s="2" t="s">
        <v>421</v>
      </c>
      <c r="F124" s="2" t="s">
        <v>422</v>
      </c>
      <c r="G124" s="2">
        <v>0</v>
      </c>
      <c r="H124" s="2">
        <v>0</v>
      </c>
      <c r="I124" s="1">
        <v>0</v>
      </c>
      <c r="J124" s="3" t="s">
        <v>19</v>
      </c>
      <c r="K124" s="2" t="str">
        <f>J124*83.77</f>
        <v>0</v>
      </c>
      <c r="L124" s="5"/>
    </row>
    <row r="125" spans="1:12" outlineLevel="2">
      <c r="A125" s="8" t="s">
        <v>423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5"/>
    </row>
    <row r="126" spans="1:12" customHeight="1" ht="105" outlineLevel="4">
      <c r="A126" s="1"/>
      <c r="B126" s="1">
        <v>954214</v>
      </c>
      <c r="C126" s="1" t="s">
        <v>424</v>
      </c>
      <c r="D126" s="1" t="s">
        <v>425</v>
      </c>
      <c r="E126" s="2" t="s">
        <v>426</v>
      </c>
      <c r="F126" s="2" t="s">
        <v>427</v>
      </c>
      <c r="G126" s="2" t="s">
        <v>32</v>
      </c>
      <c r="H126" s="2">
        <v>0</v>
      </c>
      <c r="I126" s="1">
        <v>0</v>
      </c>
      <c r="J126" s="3" t="s">
        <v>19</v>
      </c>
      <c r="K126" s="2" t="str">
        <f>J126*623.30</f>
        <v>0</v>
      </c>
      <c r="L126" s="5"/>
    </row>
    <row r="127" spans="1:12" customHeight="1" ht="105" outlineLevel="4">
      <c r="A127" s="1"/>
      <c r="B127" s="1">
        <v>954215</v>
      </c>
      <c r="C127" s="1" t="s">
        <v>428</v>
      </c>
      <c r="D127" s="1" t="s">
        <v>429</v>
      </c>
      <c r="E127" s="2" t="s">
        <v>430</v>
      </c>
      <c r="F127" s="2" t="s">
        <v>431</v>
      </c>
      <c r="G127" s="2" t="s">
        <v>17</v>
      </c>
      <c r="H127" s="2">
        <v>0</v>
      </c>
      <c r="I127" s="1">
        <v>0</v>
      </c>
      <c r="J127" s="3" t="s">
        <v>19</v>
      </c>
      <c r="K127" s="2" t="str">
        <f>J127*134.68</f>
        <v>0</v>
      </c>
      <c r="L127" s="5"/>
    </row>
    <row r="128" spans="1:12" outlineLevel="1">
      <c r="A128" s="7" t="s">
        <v>432</v>
      </c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5"/>
    </row>
    <row r="129" spans="1:12" outlineLevel="2">
      <c r="A129" s="8" t="s">
        <v>433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5"/>
    </row>
    <row r="130" spans="1:12" customHeight="1" ht="105" outlineLevel="4">
      <c r="A130" s="1"/>
      <c r="B130" s="1">
        <v>821399</v>
      </c>
      <c r="C130" s="1" t="s">
        <v>434</v>
      </c>
      <c r="D130" s="1" t="s">
        <v>435</v>
      </c>
      <c r="E130" s="2" t="s">
        <v>436</v>
      </c>
      <c r="F130" s="2" t="s">
        <v>437</v>
      </c>
      <c r="G130" s="2" t="s">
        <v>17</v>
      </c>
      <c r="H130" s="2" t="s">
        <v>334</v>
      </c>
      <c r="I130" s="1">
        <v>0</v>
      </c>
      <c r="J130" s="3" t="s">
        <v>19</v>
      </c>
      <c r="K130" s="2" t="str">
        <f>J130*1721.00</f>
        <v>0</v>
      </c>
      <c r="L130" s="5"/>
    </row>
    <row r="131" spans="1:12" customHeight="1" ht="105" outlineLevel="4">
      <c r="A131" s="1"/>
      <c r="B131" s="1">
        <v>821400</v>
      </c>
      <c r="C131" s="1" t="s">
        <v>438</v>
      </c>
      <c r="D131" s="1" t="s">
        <v>439</v>
      </c>
      <c r="E131" s="2" t="s">
        <v>440</v>
      </c>
      <c r="F131" s="2" t="s">
        <v>441</v>
      </c>
      <c r="G131" s="2">
        <v>0</v>
      </c>
      <c r="H131" s="2">
        <v>0</v>
      </c>
      <c r="I131" s="1">
        <v>0</v>
      </c>
      <c r="J131" s="3" t="s">
        <v>19</v>
      </c>
      <c r="K131" s="2" t="str">
        <f>J131*3326.00</f>
        <v>0</v>
      </c>
      <c r="L131" s="5"/>
    </row>
    <row r="132" spans="1:12" customHeight="1" ht="105" outlineLevel="4">
      <c r="A132" s="1"/>
      <c r="B132" s="1">
        <v>821401</v>
      </c>
      <c r="C132" s="1" t="s">
        <v>442</v>
      </c>
      <c r="D132" s="1" t="s">
        <v>443</v>
      </c>
      <c r="E132" s="2" t="s">
        <v>444</v>
      </c>
      <c r="F132" s="2" t="s">
        <v>445</v>
      </c>
      <c r="G132" s="2">
        <v>0</v>
      </c>
      <c r="H132" s="2">
        <v>0</v>
      </c>
      <c r="I132" s="1">
        <v>0</v>
      </c>
      <c r="J132" s="3" t="s">
        <v>19</v>
      </c>
      <c r="K132" s="2" t="str">
        <f>J132*2397.00</f>
        <v>0</v>
      </c>
      <c r="L132" s="5"/>
    </row>
    <row r="133" spans="1:12" customHeight="1" ht="105" outlineLevel="4">
      <c r="A133" s="1"/>
      <c r="B133" s="1">
        <v>821403</v>
      </c>
      <c r="C133" s="1" t="s">
        <v>446</v>
      </c>
      <c r="D133" s="1" t="s">
        <v>447</v>
      </c>
      <c r="E133" s="2" t="s">
        <v>448</v>
      </c>
      <c r="F133" s="2" t="s">
        <v>449</v>
      </c>
      <c r="G133" s="2">
        <v>2</v>
      </c>
      <c r="H133" s="2">
        <v>0</v>
      </c>
      <c r="I133" s="1">
        <v>0</v>
      </c>
      <c r="J133" s="3" t="s">
        <v>19</v>
      </c>
      <c r="K133" s="2" t="str">
        <f>J133*4836.00</f>
        <v>0</v>
      </c>
      <c r="L133" s="5"/>
    </row>
    <row r="134" spans="1:12" customHeight="1" ht="105" outlineLevel="4">
      <c r="A134" s="1"/>
      <c r="B134" s="1">
        <v>821404</v>
      </c>
      <c r="C134" s="1" t="s">
        <v>450</v>
      </c>
      <c r="D134" s="1" t="s">
        <v>451</v>
      </c>
      <c r="E134" s="2" t="s">
        <v>452</v>
      </c>
      <c r="F134" s="2" t="s">
        <v>453</v>
      </c>
      <c r="G134" s="2">
        <v>0</v>
      </c>
      <c r="H134" s="2">
        <v>0</v>
      </c>
      <c r="I134" s="1">
        <v>0</v>
      </c>
      <c r="J134" s="3" t="s">
        <v>19</v>
      </c>
      <c r="K134" s="2" t="str">
        <f>J134*6794.00</f>
        <v>0</v>
      </c>
      <c r="L134" s="5"/>
    </row>
    <row r="135" spans="1:12" customHeight="1" ht="105" outlineLevel="4">
      <c r="A135" s="1"/>
      <c r="B135" s="1">
        <v>821406</v>
      </c>
      <c r="C135" s="1" t="s">
        <v>454</v>
      </c>
      <c r="D135" s="1" t="s">
        <v>455</v>
      </c>
      <c r="E135" s="2" t="s">
        <v>456</v>
      </c>
      <c r="F135" s="2" t="s">
        <v>457</v>
      </c>
      <c r="G135" s="2">
        <v>0</v>
      </c>
      <c r="H135" s="2">
        <v>0</v>
      </c>
      <c r="I135" s="1">
        <v>0</v>
      </c>
      <c r="J135" s="3" t="s">
        <v>19</v>
      </c>
      <c r="K135" s="2" t="str">
        <f>J135*1729.00</f>
        <v>0</v>
      </c>
      <c r="L135" s="5"/>
    </row>
    <row r="136" spans="1:12" customHeight="1" ht="105" outlineLevel="4">
      <c r="A136" s="1"/>
      <c r="B136" s="1">
        <v>821407</v>
      </c>
      <c r="C136" s="1" t="s">
        <v>458</v>
      </c>
      <c r="D136" s="1" t="s">
        <v>459</v>
      </c>
      <c r="E136" s="2" t="s">
        <v>460</v>
      </c>
      <c r="F136" s="2" t="s">
        <v>461</v>
      </c>
      <c r="G136" s="2">
        <v>0</v>
      </c>
      <c r="H136" s="2">
        <v>0</v>
      </c>
      <c r="I136" s="1">
        <v>0</v>
      </c>
      <c r="J136" s="3" t="s">
        <v>19</v>
      </c>
      <c r="K136" s="2" t="str">
        <f>J136*1378.00</f>
        <v>0</v>
      </c>
      <c r="L136" s="5"/>
    </row>
    <row r="137" spans="1:12" customHeight="1" ht="105" outlineLevel="4">
      <c r="A137" s="1"/>
      <c r="B137" s="1">
        <v>821408</v>
      </c>
      <c r="C137" s="1" t="s">
        <v>462</v>
      </c>
      <c r="D137" s="1" t="s">
        <v>463</v>
      </c>
      <c r="E137" s="2" t="s">
        <v>464</v>
      </c>
      <c r="F137" s="2" t="s">
        <v>465</v>
      </c>
      <c r="G137" s="2">
        <v>0</v>
      </c>
      <c r="H137" s="2">
        <v>0</v>
      </c>
      <c r="I137" s="1">
        <v>0</v>
      </c>
      <c r="J137" s="3" t="s">
        <v>19</v>
      </c>
      <c r="K137" s="2" t="str">
        <f>J137*1597.00</f>
        <v>0</v>
      </c>
      <c r="L137" s="5"/>
    </row>
    <row r="138" spans="1:12" customHeight="1" ht="105" outlineLevel="4">
      <c r="A138" s="1"/>
      <c r="B138" s="1">
        <v>821409</v>
      </c>
      <c r="C138" s="1" t="s">
        <v>466</v>
      </c>
      <c r="D138" s="1" t="s">
        <v>467</v>
      </c>
      <c r="E138" s="2" t="s">
        <v>468</v>
      </c>
      <c r="F138" s="2" t="s">
        <v>469</v>
      </c>
      <c r="G138" s="2">
        <v>0</v>
      </c>
      <c r="H138" s="2">
        <v>0</v>
      </c>
      <c r="I138" s="1">
        <v>0</v>
      </c>
      <c r="J138" s="3" t="s">
        <v>19</v>
      </c>
      <c r="K138" s="2" t="str">
        <f>J138*7835.00</f>
        <v>0</v>
      </c>
      <c r="L138" s="5"/>
    </row>
    <row r="139" spans="1:12" customHeight="1" ht="105" outlineLevel="4">
      <c r="A139" s="1"/>
      <c r="B139" s="1">
        <v>821410</v>
      </c>
      <c r="C139" s="1" t="s">
        <v>470</v>
      </c>
      <c r="D139" s="1" t="s">
        <v>471</v>
      </c>
      <c r="E139" s="2" t="s">
        <v>472</v>
      </c>
      <c r="F139" s="2" t="s">
        <v>473</v>
      </c>
      <c r="G139" s="2">
        <v>0</v>
      </c>
      <c r="H139" s="2">
        <v>4</v>
      </c>
      <c r="I139" s="1">
        <v>0</v>
      </c>
      <c r="J139" s="3" t="s">
        <v>19</v>
      </c>
      <c r="K139" s="2" t="str">
        <f>J139*12064.00</f>
        <v>0</v>
      </c>
      <c r="L139" s="5"/>
    </row>
    <row r="140" spans="1:12" customHeight="1" ht="105" outlineLevel="4">
      <c r="A140" s="1"/>
      <c r="B140" s="1">
        <v>821411</v>
      </c>
      <c r="C140" s="1" t="s">
        <v>474</v>
      </c>
      <c r="D140" s="1" t="s">
        <v>475</v>
      </c>
      <c r="E140" s="2" t="s">
        <v>476</v>
      </c>
      <c r="F140" s="2" t="s">
        <v>477</v>
      </c>
      <c r="G140" s="2">
        <v>0</v>
      </c>
      <c r="H140" s="2">
        <v>0</v>
      </c>
      <c r="I140" s="1">
        <v>0</v>
      </c>
      <c r="J140" s="3" t="s">
        <v>19</v>
      </c>
      <c r="K140" s="2" t="str">
        <f>J140*15715.00</f>
        <v>0</v>
      </c>
      <c r="L140" s="5"/>
    </row>
    <row r="141" spans="1:12" customHeight="1" ht="105" outlineLevel="4">
      <c r="A141" s="1"/>
      <c r="B141" s="1">
        <v>821412</v>
      </c>
      <c r="C141" s="1" t="s">
        <v>478</v>
      </c>
      <c r="D141" s="1" t="s">
        <v>479</v>
      </c>
      <c r="E141" s="2" t="s">
        <v>480</v>
      </c>
      <c r="F141" s="2" t="s">
        <v>481</v>
      </c>
      <c r="G141" s="2">
        <v>0</v>
      </c>
      <c r="H141" s="2">
        <v>0</v>
      </c>
      <c r="I141" s="1">
        <v>0</v>
      </c>
      <c r="J141" s="3" t="s">
        <v>19</v>
      </c>
      <c r="K141" s="2" t="str">
        <f>J141*22689.00</f>
        <v>0</v>
      </c>
      <c r="L141" s="5"/>
    </row>
    <row r="142" spans="1:12" outlineLevel="4">
      <c r="A142" s="1"/>
      <c r="B142" s="1">
        <v>879392</v>
      </c>
      <c r="C142" s="1" t="s">
        <v>482</v>
      </c>
      <c r="D142" s="1" t="s">
        <v>483</v>
      </c>
      <c r="E142" s="2" t="s">
        <v>484</v>
      </c>
      <c r="F142" s="2" t="s">
        <v>485</v>
      </c>
      <c r="G142" s="2">
        <v>0</v>
      </c>
      <c r="H142" s="2">
        <v>0</v>
      </c>
      <c r="I142" s="1">
        <v>0</v>
      </c>
      <c r="J142" s="3" t="s">
        <v>19</v>
      </c>
      <c r="K142" s="2" t="str">
        <f>J142*2560.00</f>
        <v>0</v>
      </c>
      <c r="L142" s="5"/>
    </row>
    <row r="143" spans="1:12" customHeight="1" ht="105" outlineLevel="4">
      <c r="A143" s="1"/>
      <c r="B143" s="1">
        <v>821416</v>
      </c>
      <c r="C143" s="1" t="s">
        <v>486</v>
      </c>
      <c r="D143" s="1" t="s">
        <v>487</v>
      </c>
      <c r="E143" s="2" t="s">
        <v>488</v>
      </c>
      <c r="F143" s="2" t="s">
        <v>489</v>
      </c>
      <c r="G143" s="2">
        <v>0</v>
      </c>
      <c r="H143" s="2" t="s">
        <v>33</v>
      </c>
      <c r="I143" s="1">
        <v>0</v>
      </c>
      <c r="J143" s="3" t="s">
        <v>19</v>
      </c>
      <c r="K143" s="2" t="str">
        <f>J143*2894.00</f>
        <v>0</v>
      </c>
      <c r="L143" s="5"/>
    </row>
    <row r="144" spans="1:12" customHeight="1" ht="105" outlineLevel="4">
      <c r="A144" s="1"/>
      <c r="B144" s="1">
        <v>824503</v>
      </c>
      <c r="C144" s="1" t="s">
        <v>490</v>
      </c>
      <c r="D144" s="1" t="s">
        <v>483</v>
      </c>
      <c r="E144" s="2" t="s">
        <v>491</v>
      </c>
      <c r="F144" s="2" t="s">
        <v>485</v>
      </c>
      <c r="G144" s="2">
        <v>0</v>
      </c>
      <c r="H144" s="2">
        <v>0</v>
      </c>
      <c r="I144" s="1">
        <v>0</v>
      </c>
      <c r="J144" s="3" t="s">
        <v>19</v>
      </c>
      <c r="K144" s="2" t="str">
        <f>J144*2560.00</f>
        <v>0</v>
      </c>
      <c r="L144" s="5"/>
    </row>
    <row r="145" spans="1:12" customHeight="1" ht="105" outlineLevel="4">
      <c r="A145" s="1"/>
      <c r="B145" s="1">
        <v>878143</v>
      </c>
      <c r="C145" s="1" t="s">
        <v>492</v>
      </c>
      <c r="D145" s="1" t="s">
        <v>493</v>
      </c>
      <c r="E145" s="2" t="s">
        <v>494</v>
      </c>
      <c r="F145" s="2" t="s">
        <v>495</v>
      </c>
      <c r="G145" s="2" t="s">
        <v>32</v>
      </c>
      <c r="H145" s="2" t="s">
        <v>334</v>
      </c>
      <c r="I145" s="1">
        <v>0</v>
      </c>
      <c r="J145" s="3" t="s">
        <v>19</v>
      </c>
      <c r="K145" s="2" t="str">
        <f>J145*1078.00</f>
        <v>0</v>
      </c>
      <c r="L145" s="5"/>
    </row>
    <row r="146" spans="1:12" customHeight="1" ht="105" outlineLevel="4">
      <c r="A146" s="1"/>
      <c r="B146" s="1">
        <v>879022</v>
      </c>
      <c r="C146" s="1" t="s">
        <v>496</v>
      </c>
      <c r="D146" s="1" t="s">
        <v>497</v>
      </c>
      <c r="E146" s="2" t="s">
        <v>498</v>
      </c>
      <c r="F146" s="2" t="s">
        <v>499</v>
      </c>
      <c r="G146" s="2" t="s">
        <v>32</v>
      </c>
      <c r="H146" s="2" t="s">
        <v>343</v>
      </c>
      <c r="I146" s="1">
        <v>0</v>
      </c>
      <c r="J146" s="3" t="s">
        <v>19</v>
      </c>
      <c r="K146" s="2" t="str">
        <f>J146*1548.00</f>
        <v>0</v>
      </c>
      <c r="L146" s="5"/>
    </row>
    <row r="147" spans="1:12" customHeight="1" ht="105" outlineLevel="4">
      <c r="A147" s="1"/>
      <c r="B147" s="1">
        <v>883029</v>
      </c>
      <c r="C147" s="1" t="s">
        <v>500</v>
      </c>
      <c r="D147" s="1" t="s">
        <v>501</v>
      </c>
      <c r="E147" s="2" t="s">
        <v>502</v>
      </c>
      <c r="F147" s="2" t="s">
        <v>503</v>
      </c>
      <c r="G147" s="2">
        <v>6</v>
      </c>
      <c r="H147" s="2">
        <v>0</v>
      </c>
      <c r="I147" s="1">
        <v>0</v>
      </c>
      <c r="J147" s="3" t="s">
        <v>19</v>
      </c>
      <c r="K147" s="2" t="str">
        <f>J147*1594.00</f>
        <v>0</v>
      </c>
      <c r="L147" s="5"/>
    </row>
    <row r="148" spans="1:12" customHeight="1" ht="105" outlineLevel="4">
      <c r="A148" s="1"/>
      <c r="B148" s="1">
        <v>889954</v>
      </c>
      <c r="C148" s="1" t="s">
        <v>504</v>
      </c>
      <c r="D148" s="1" t="s">
        <v>505</v>
      </c>
      <c r="E148" s="2" t="s">
        <v>506</v>
      </c>
      <c r="F148" s="2" t="s">
        <v>507</v>
      </c>
      <c r="G148" s="2" t="s">
        <v>17</v>
      </c>
      <c r="H148" s="2">
        <v>0</v>
      </c>
      <c r="I148" s="1">
        <v>0</v>
      </c>
      <c r="J148" s="3" t="s">
        <v>19</v>
      </c>
      <c r="K148" s="2" t="str">
        <f>J148*1174.00</f>
        <v>0</v>
      </c>
      <c r="L148" s="5"/>
    </row>
    <row r="149" spans="1:12" customHeight="1" ht="105" outlineLevel="4">
      <c r="A149" s="1"/>
      <c r="B149" s="1">
        <v>889955</v>
      </c>
      <c r="C149" s="1" t="s">
        <v>508</v>
      </c>
      <c r="D149" s="1" t="s">
        <v>509</v>
      </c>
      <c r="E149" s="2" t="s">
        <v>510</v>
      </c>
      <c r="F149" s="2" t="s">
        <v>511</v>
      </c>
      <c r="G149" s="2">
        <v>9</v>
      </c>
      <c r="H149" s="2" t="s">
        <v>18</v>
      </c>
      <c r="I149" s="1">
        <v>0</v>
      </c>
      <c r="J149" s="3" t="s">
        <v>19</v>
      </c>
      <c r="K149" s="2" t="str">
        <f>J149*1361.00</f>
        <v>0</v>
      </c>
      <c r="L149" s="5"/>
    </row>
    <row r="150" spans="1:12" customHeight="1" ht="105" outlineLevel="4">
      <c r="A150" s="1"/>
      <c r="B150" s="1">
        <v>889956</v>
      </c>
      <c r="C150" s="1" t="s">
        <v>512</v>
      </c>
      <c r="D150" s="1" t="s">
        <v>513</v>
      </c>
      <c r="E150" s="2" t="s">
        <v>514</v>
      </c>
      <c r="F150" s="2" t="s">
        <v>515</v>
      </c>
      <c r="G150" s="2">
        <v>7</v>
      </c>
      <c r="H150" s="2" t="s">
        <v>18</v>
      </c>
      <c r="I150" s="1">
        <v>0</v>
      </c>
      <c r="J150" s="3" t="s">
        <v>19</v>
      </c>
      <c r="K150" s="2" t="str">
        <f>J150*1442.00</f>
        <v>0</v>
      </c>
      <c r="L150" s="5"/>
    </row>
    <row r="151" spans="1:12" customHeight="1" ht="105" outlineLevel="4">
      <c r="A151" s="1"/>
      <c r="B151" s="1">
        <v>889957</v>
      </c>
      <c r="C151" s="1" t="s">
        <v>516</v>
      </c>
      <c r="D151" s="1" t="s">
        <v>517</v>
      </c>
      <c r="E151" s="2" t="s">
        <v>518</v>
      </c>
      <c r="F151" s="2" t="s">
        <v>519</v>
      </c>
      <c r="G151" s="2">
        <v>3</v>
      </c>
      <c r="H151" s="2">
        <v>0</v>
      </c>
      <c r="I151" s="1">
        <v>0</v>
      </c>
      <c r="J151" s="3" t="s">
        <v>19</v>
      </c>
      <c r="K151" s="2" t="str">
        <f>J151*3543.00</f>
        <v>0</v>
      </c>
      <c r="L151" s="5"/>
    </row>
    <row r="152" spans="1:12" customHeight="1" ht="105" outlineLevel="4">
      <c r="A152" s="1"/>
      <c r="B152" s="1">
        <v>889958</v>
      </c>
      <c r="C152" s="1" t="s">
        <v>520</v>
      </c>
      <c r="D152" s="1" t="s">
        <v>521</v>
      </c>
      <c r="E152" s="2" t="s">
        <v>522</v>
      </c>
      <c r="F152" s="2" t="s">
        <v>523</v>
      </c>
      <c r="G152" s="2">
        <v>2</v>
      </c>
      <c r="H152" s="2" t="s">
        <v>18</v>
      </c>
      <c r="I152" s="1">
        <v>0</v>
      </c>
      <c r="J152" s="3" t="s">
        <v>19</v>
      </c>
      <c r="K152" s="2" t="str">
        <f>J152*3713.00</f>
        <v>0</v>
      </c>
      <c r="L152" s="5"/>
    </row>
    <row r="153" spans="1:12" customHeight="1" ht="105" outlineLevel="4">
      <c r="A153" s="1"/>
      <c r="B153" s="1">
        <v>889978</v>
      </c>
      <c r="C153" s="1" t="s">
        <v>524</v>
      </c>
      <c r="D153" s="1" t="s">
        <v>525</v>
      </c>
      <c r="E153" s="2" t="s">
        <v>526</v>
      </c>
      <c r="F153" s="2" t="s">
        <v>527</v>
      </c>
      <c r="G153" s="2">
        <v>0</v>
      </c>
      <c r="H153" s="2" t="s">
        <v>17</v>
      </c>
      <c r="I153" s="1">
        <v>0</v>
      </c>
      <c r="J153" s="3" t="s">
        <v>19</v>
      </c>
      <c r="K153" s="2" t="str">
        <f>J153*6724.00</f>
        <v>0</v>
      </c>
      <c r="L153" s="5"/>
    </row>
    <row r="154" spans="1:12" customHeight="1" ht="105" outlineLevel="4">
      <c r="A154" s="1"/>
      <c r="B154" s="1">
        <v>889979</v>
      </c>
      <c r="C154" s="1" t="s">
        <v>528</v>
      </c>
      <c r="D154" s="1" t="s">
        <v>529</v>
      </c>
      <c r="E154" s="2" t="s">
        <v>530</v>
      </c>
      <c r="F154" s="2" t="s">
        <v>531</v>
      </c>
      <c r="G154" s="2">
        <v>0</v>
      </c>
      <c r="H154" s="2" t="s">
        <v>32</v>
      </c>
      <c r="I154" s="1">
        <v>0</v>
      </c>
      <c r="J154" s="3" t="s">
        <v>19</v>
      </c>
      <c r="K154" s="2" t="str">
        <f>J154*1934.00</f>
        <v>0</v>
      </c>
      <c r="L154" s="5"/>
    </row>
    <row r="155" spans="1:12" customHeight="1" ht="105" outlineLevel="4">
      <c r="A155" s="1"/>
      <c r="B155" s="1">
        <v>834762</v>
      </c>
      <c r="C155" s="1" t="s">
        <v>532</v>
      </c>
      <c r="D155" s="1" t="s">
        <v>533</v>
      </c>
      <c r="E155" s="2" t="s">
        <v>534</v>
      </c>
      <c r="F155" s="2" t="s">
        <v>535</v>
      </c>
      <c r="G155" s="2">
        <v>0</v>
      </c>
      <c r="H155" s="2">
        <v>0</v>
      </c>
      <c r="I155" s="1">
        <v>0</v>
      </c>
      <c r="J155" s="3" t="s">
        <v>19</v>
      </c>
      <c r="K155" s="2" t="str">
        <f>J155*11599.00</f>
        <v>0</v>
      </c>
      <c r="L155" s="5"/>
    </row>
    <row r="156" spans="1:12" customHeight="1" ht="105" outlineLevel="4">
      <c r="A156" s="1"/>
      <c r="B156" s="1">
        <v>834763</v>
      </c>
      <c r="C156" s="1" t="s">
        <v>536</v>
      </c>
      <c r="D156" s="1" t="s">
        <v>537</v>
      </c>
      <c r="E156" s="2" t="s">
        <v>538</v>
      </c>
      <c r="F156" s="2" t="s">
        <v>539</v>
      </c>
      <c r="G156" s="2">
        <v>0</v>
      </c>
      <c r="H156" s="2">
        <v>0</v>
      </c>
      <c r="I156" s="1">
        <v>0</v>
      </c>
      <c r="J156" s="3" t="s">
        <v>19</v>
      </c>
      <c r="K156" s="2" t="str">
        <f>J156*17043.00</f>
        <v>0</v>
      </c>
      <c r="L156" s="5"/>
    </row>
    <row r="157" spans="1:12" customHeight="1" ht="105" outlineLevel="4">
      <c r="A157" s="1"/>
      <c r="B157" s="1">
        <v>834764</v>
      </c>
      <c r="C157" s="1" t="s">
        <v>540</v>
      </c>
      <c r="D157" s="1" t="s">
        <v>541</v>
      </c>
      <c r="E157" s="2" t="s">
        <v>542</v>
      </c>
      <c r="F157" s="2" t="s">
        <v>543</v>
      </c>
      <c r="G157" s="2">
        <v>0</v>
      </c>
      <c r="H157" s="2">
        <v>0</v>
      </c>
      <c r="I157" s="1">
        <v>0</v>
      </c>
      <c r="J157" s="3" t="s">
        <v>19</v>
      </c>
      <c r="K157" s="2" t="str">
        <f>J157*27278.00</f>
        <v>0</v>
      </c>
      <c r="L157" s="5"/>
    </row>
    <row r="158" spans="1:12" customHeight="1" ht="105" outlineLevel="4">
      <c r="A158" s="1"/>
      <c r="B158" s="1">
        <v>834765</v>
      </c>
      <c r="C158" s="1" t="s">
        <v>544</v>
      </c>
      <c r="D158" s="1" t="s">
        <v>545</v>
      </c>
      <c r="E158" s="2" t="s">
        <v>546</v>
      </c>
      <c r="F158" s="2" t="s">
        <v>547</v>
      </c>
      <c r="G158" s="2">
        <v>0</v>
      </c>
      <c r="H158" s="2">
        <v>0</v>
      </c>
      <c r="I158" s="1">
        <v>0</v>
      </c>
      <c r="J158" s="3" t="s">
        <v>19</v>
      </c>
      <c r="K158" s="2" t="str">
        <f>J158*42865.00</f>
        <v>0</v>
      </c>
      <c r="L158" s="5"/>
    </row>
    <row r="159" spans="1:12" customHeight="1" ht="105" outlineLevel="4">
      <c r="A159" s="1"/>
      <c r="B159" s="1">
        <v>834766</v>
      </c>
      <c r="C159" s="1" t="s">
        <v>548</v>
      </c>
      <c r="D159" s="1" t="s">
        <v>549</v>
      </c>
      <c r="E159" s="2" t="s">
        <v>550</v>
      </c>
      <c r="F159" s="2" t="s">
        <v>551</v>
      </c>
      <c r="G159" s="2">
        <v>0</v>
      </c>
      <c r="H159" s="2">
        <v>0</v>
      </c>
      <c r="I159" s="1">
        <v>0</v>
      </c>
      <c r="J159" s="3" t="s">
        <v>19</v>
      </c>
      <c r="K159" s="2" t="str">
        <f>J159*4232.00</f>
        <v>0</v>
      </c>
      <c r="L159" s="5"/>
    </row>
    <row r="160" spans="1:12" customHeight="1" ht="105" outlineLevel="4">
      <c r="A160" s="1"/>
      <c r="B160" s="1">
        <v>834767</v>
      </c>
      <c r="C160" s="1" t="s">
        <v>552</v>
      </c>
      <c r="D160" s="1" t="s">
        <v>553</v>
      </c>
      <c r="E160" s="2" t="s">
        <v>554</v>
      </c>
      <c r="F160" s="2" t="s">
        <v>555</v>
      </c>
      <c r="G160" s="2">
        <v>0</v>
      </c>
      <c r="H160" s="2">
        <v>2</v>
      </c>
      <c r="I160" s="1">
        <v>0</v>
      </c>
      <c r="J160" s="3" t="s">
        <v>19</v>
      </c>
      <c r="K160" s="2" t="str">
        <f>J160*6695.00</f>
        <v>0</v>
      </c>
      <c r="L160" s="5"/>
    </row>
    <row r="161" spans="1:12" customHeight="1" ht="105" outlineLevel="4">
      <c r="A161" s="1"/>
      <c r="B161" s="1">
        <v>834768</v>
      </c>
      <c r="C161" s="1" t="s">
        <v>556</v>
      </c>
      <c r="D161" s="1" t="s">
        <v>557</v>
      </c>
      <c r="E161" s="2" t="s">
        <v>558</v>
      </c>
      <c r="F161" s="2" t="s">
        <v>559</v>
      </c>
      <c r="G161" s="2">
        <v>0</v>
      </c>
      <c r="H161" s="2" t="s">
        <v>32</v>
      </c>
      <c r="I161" s="1">
        <v>0</v>
      </c>
      <c r="J161" s="3" t="s">
        <v>19</v>
      </c>
      <c r="K161" s="2" t="str">
        <f>J161*9041.00</f>
        <v>0</v>
      </c>
      <c r="L161" s="5"/>
    </row>
    <row r="162" spans="1:12" customHeight="1" ht="105" outlineLevel="4">
      <c r="A162" s="1"/>
      <c r="B162" s="1">
        <v>834769</v>
      </c>
      <c r="C162" s="1" t="s">
        <v>560</v>
      </c>
      <c r="D162" s="1" t="s">
        <v>561</v>
      </c>
      <c r="E162" s="2" t="s">
        <v>562</v>
      </c>
      <c r="F162" s="2" t="s">
        <v>563</v>
      </c>
      <c r="G162" s="2">
        <v>0</v>
      </c>
      <c r="H162" s="2">
        <v>0</v>
      </c>
      <c r="I162" s="1">
        <v>0</v>
      </c>
      <c r="J162" s="3" t="s">
        <v>19</v>
      </c>
      <c r="K162" s="2" t="str">
        <f>J162*11574.00</f>
        <v>0</v>
      </c>
      <c r="L162" s="5"/>
    </row>
    <row r="163" spans="1:12" outlineLevel="2">
      <c r="A163" s="8" t="s">
        <v>564</v>
      </c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5"/>
    </row>
    <row r="164" spans="1:12" customHeight="1" ht="105" outlineLevel="4">
      <c r="A164" s="1"/>
      <c r="B164" s="1">
        <v>821394</v>
      </c>
      <c r="C164" s="1" t="s">
        <v>565</v>
      </c>
      <c r="D164" s="1" t="s">
        <v>566</v>
      </c>
      <c r="E164" s="2" t="s">
        <v>567</v>
      </c>
      <c r="F164" s="2" t="s">
        <v>568</v>
      </c>
      <c r="G164" s="2">
        <v>0</v>
      </c>
      <c r="H164" s="2">
        <v>0</v>
      </c>
      <c r="I164" s="1">
        <v>0</v>
      </c>
      <c r="J164" s="3" t="s">
        <v>19</v>
      </c>
      <c r="K164" s="2" t="str">
        <f>J164*1341.19</f>
        <v>0</v>
      </c>
      <c r="L164" s="5"/>
    </row>
    <row r="165" spans="1:12" customHeight="1" ht="105" outlineLevel="4">
      <c r="A165" s="1"/>
      <c r="B165" s="1">
        <v>821395</v>
      </c>
      <c r="C165" s="1" t="s">
        <v>569</v>
      </c>
      <c r="D165" s="1" t="s">
        <v>570</v>
      </c>
      <c r="E165" s="2" t="s">
        <v>571</v>
      </c>
      <c r="F165" s="2" t="s">
        <v>572</v>
      </c>
      <c r="G165" s="2">
        <v>0</v>
      </c>
      <c r="H165" s="2">
        <v>0</v>
      </c>
      <c r="I165" s="1">
        <v>0</v>
      </c>
      <c r="J165" s="3" t="s">
        <v>19</v>
      </c>
      <c r="K165" s="2" t="str">
        <f>J165*1478.65</f>
        <v>0</v>
      </c>
      <c r="L165" s="5"/>
    </row>
    <row r="166" spans="1:12" customHeight="1" ht="105" outlineLevel="4">
      <c r="A166" s="1"/>
      <c r="B166" s="1">
        <v>821396</v>
      </c>
      <c r="C166" s="1" t="s">
        <v>573</v>
      </c>
      <c r="D166" s="1" t="s">
        <v>574</v>
      </c>
      <c r="E166" s="2" t="s">
        <v>575</v>
      </c>
      <c r="F166" s="2" t="s">
        <v>576</v>
      </c>
      <c r="G166" s="2" t="s">
        <v>17</v>
      </c>
      <c r="H166" s="2">
        <v>0</v>
      </c>
      <c r="I166" s="1">
        <v>0</v>
      </c>
      <c r="J166" s="3" t="s">
        <v>19</v>
      </c>
      <c r="K166" s="2" t="str">
        <f>J166*2078.04</f>
        <v>0</v>
      </c>
      <c r="L166" s="5"/>
    </row>
    <row r="167" spans="1:12" customHeight="1" ht="105" outlineLevel="4">
      <c r="A167" s="1"/>
      <c r="B167" s="1">
        <v>821397</v>
      </c>
      <c r="C167" s="1" t="s">
        <v>577</v>
      </c>
      <c r="D167" s="1" t="s">
        <v>578</v>
      </c>
      <c r="E167" s="2" t="s">
        <v>579</v>
      </c>
      <c r="F167" s="2" t="s">
        <v>580</v>
      </c>
      <c r="G167" s="2">
        <v>6</v>
      </c>
      <c r="H167" s="2">
        <v>0</v>
      </c>
      <c r="I167" s="1">
        <v>0</v>
      </c>
      <c r="J167" s="3" t="s">
        <v>19</v>
      </c>
      <c r="K167" s="2" t="str">
        <f>J167*2229.76</f>
        <v>0</v>
      </c>
      <c r="L167" s="5"/>
    </row>
    <row r="168" spans="1:12" customHeight="1" ht="105" outlineLevel="4">
      <c r="A168" s="1"/>
      <c r="B168" s="1">
        <v>821398</v>
      </c>
      <c r="C168" s="1" t="s">
        <v>581</v>
      </c>
      <c r="D168" s="1" t="s">
        <v>582</v>
      </c>
      <c r="E168" s="2" t="s">
        <v>583</v>
      </c>
      <c r="F168" s="2" t="s">
        <v>584</v>
      </c>
      <c r="G168" s="2">
        <v>0</v>
      </c>
      <c r="H168" s="2">
        <v>0</v>
      </c>
      <c r="I168" s="1">
        <v>0</v>
      </c>
      <c r="J168" s="3" t="s">
        <v>19</v>
      </c>
      <c r="K168" s="2" t="str">
        <f>J168*3592.31</f>
        <v>0</v>
      </c>
      <c r="L168" s="5"/>
    </row>
    <row r="169" spans="1:12" customHeight="1" ht="105" outlineLevel="4">
      <c r="A169" s="1"/>
      <c r="B169" s="1">
        <v>827985</v>
      </c>
      <c r="C169" s="1" t="s">
        <v>585</v>
      </c>
      <c r="D169" s="1" t="s">
        <v>586</v>
      </c>
      <c r="E169" s="2" t="s">
        <v>587</v>
      </c>
      <c r="F169" s="2" t="s">
        <v>588</v>
      </c>
      <c r="G169" s="2" t="s">
        <v>18</v>
      </c>
      <c r="H169" s="2">
        <v>0</v>
      </c>
      <c r="I169" s="1">
        <v>0</v>
      </c>
      <c r="J169" s="3" t="s">
        <v>19</v>
      </c>
      <c r="K169" s="2" t="str">
        <f>J169*877.63</f>
        <v>0</v>
      </c>
      <c r="L169" s="5"/>
    </row>
    <row r="170" spans="1:12" customHeight="1" ht="105" outlineLevel="4">
      <c r="A170" s="1"/>
      <c r="B170" s="1">
        <v>827846</v>
      </c>
      <c r="C170" s="1" t="s">
        <v>589</v>
      </c>
      <c r="D170" s="1" t="s">
        <v>590</v>
      </c>
      <c r="E170" s="2" t="s">
        <v>591</v>
      </c>
      <c r="F170" s="2" t="s">
        <v>592</v>
      </c>
      <c r="G170" s="2" t="s">
        <v>33</v>
      </c>
      <c r="H170" s="2">
        <v>0</v>
      </c>
      <c r="I170" s="1">
        <v>0</v>
      </c>
      <c r="J170" s="3" t="s">
        <v>19</v>
      </c>
      <c r="K170" s="2" t="str">
        <f>J170*1048.69</f>
        <v>0</v>
      </c>
      <c r="L170" s="5"/>
    </row>
    <row r="171" spans="1:12" customHeight="1" ht="105" outlineLevel="4">
      <c r="A171" s="1"/>
      <c r="B171" s="1">
        <v>827060</v>
      </c>
      <c r="C171" s="1" t="s">
        <v>593</v>
      </c>
      <c r="D171" s="1" t="s">
        <v>594</v>
      </c>
      <c r="E171" s="2" t="s">
        <v>587</v>
      </c>
      <c r="F171" s="2" t="s">
        <v>595</v>
      </c>
      <c r="G171" s="2" t="s">
        <v>17</v>
      </c>
      <c r="H171" s="2">
        <v>0</v>
      </c>
      <c r="I171" s="1">
        <v>0</v>
      </c>
      <c r="J171" s="3" t="s">
        <v>19</v>
      </c>
      <c r="K171" s="2" t="str">
        <f>J171*1133.48</f>
        <v>0</v>
      </c>
      <c r="L171" s="5"/>
    </row>
    <row r="172" spans="1:12" customHeight="1" ht="105" outlineLevel="4">
      <c r="A172" s="1"/>
      <c r="B172" s="1">
        <v>827944</v>
      </c>
      <c r="C172" s="1" t="s">
        <v>596</v>
      </c>
      <c r="D172" s="1" t="s">
        <v>597</v>
      </c>
      <c r="E172" s="2" t="s">
        <v>598</v>
      </c>
      <c r="F172" s="2" t="s">
        <v>599</v>
      </c>
      <c r="G172" s="2">
        <v>0</v>
      </c>
      <c r="H172" s="2">
        <v>0</v>
      </c>
      <c r="I172" s="1">
        <v>0</v>
      </c>
      <c r="J172" s="3" t="s">
        <v>19</v>
      </c>
      <c r="K172" s="2" t="str">
        <f>J172*1221.24</f>
        <v>0</v>
      </c>
      <c r="L172" s="5"/>
    </row>
    <row r="173" spans="1:12" customHeight="1" ht="105" outlineLevel="4">
      <c r="A173" s="1"/>
      <c r="B173" s="1">
        <v>836416</v>
      </c>
      <c r="C173" s="1" t="s">
        <v>600</v>
      </c>
      <c r="D173" s="1" t="s">
        <v>601</v>
      </c>
      <c r="E173" s="2" t="s">
        <v>602</v>
      </c>
      <c r="F173" s="2" t="s">
        <v>603</v>
      </c>
      <c r="G173" s="2" t="s">
        <v>33</v>
      </c>
      <c r="H173" s="2">
        <v>0</v>
      </c>
      <c r="I173" s="1">
        <v>0</v>
      </c>
      <c r="J173" s="3" t="s">
        <v>19</v>
      </c>
      <c r="K173" s="2" t="str">
        <f>J173*660.45</f>
        <v>0</v>
      </c>
      <c r="L173" s="5"/>
    </row>
    <row r="174" spans="1:12" customHeight="1" ht="105" outlineLevel="4">
      <c r="A174" s="1"/>
      <c r="B174" s="1">
        <v>837312</v>
      </c>
      <c r="C174" s="1" t="s">
        <v>604</v>
      </c>
      <c r="D174" s="1" t="s">
        <v>605</v>
      </c>
      <c r="E174" s="2" t="s">
        <v>606</v>
      </c>
      <c r="F174" s="2" t="s">
        <v>607</v>
      </c>
      <c r="G174" s="2" t="s">
        <v>32</v>
      </c>
      <c r="H174" s="2">
        <v>0</v>
      </c>
      <c r="I174" s="1">
        <v>0</v>
      </c>
      <c r="J174" s="3" t="s">
        <v>19</v>
      </c>
      <c r="K174" s="2" t="str">
        <f>J174*949.03</f>
        <v>0</v>
      </c>
      <c r="L174" s="5"/>
    </row>
    <row r="175" spans="1:12" customHeight="1" ht="105" outlineLevel="4">
      <c r="A175" s="1"/>
      <c r="B175" s="1">
        <v>837313</v>
      </c>
      <c r="C175" s="1" t="s">
        <v>608</v>
      </c>
      <c r="D175" s="1" t="s">
        <v>609</v>
      </c>
      <c r="E175" s="2" t="s">
        <v>610</v>
      </c>
      <c r="F175" s="2" t="s">
        <v>611</v>
      </c>
      <c r="G175" s="2" t="s">
        <v>33</v>
      </c>
      <c r="H175" s="2">
        <v>0</v>
      </c>
      <c r="I175" s="1">
        <v>0</v>
      </c>
      <c r="J175" s="3" t="s">
        <v>19</v>
      </c>
      <c r="K175" s="2" t="str">
        <f>J175*1014.48</f>
        <v>0</v>
      </c>
      <c r="L175" s="5"/>
    </row>
    <row r="176" spans="1:12" customHeight="1" ht="105" outlineLevel="4">
      <c r="A176" s="1"/>
      <c r="B176" s="1">
        <v>839817</v>
      </c>
      <c r="C176" s="1" t="s">
        <v>612</v>
      </c>
      <c r="D176" s="1" t="s">
        <v>613</v>
      </c>
      <c r="E176" s="2" t="s">
        <v>614</v>
      </c>
      <c r="F176" s="2" t="s">
        <v>615</v>
      </c>
      <c r="G176" s="2">
        <v>2</v>
      </c>
      <c r="H176" s="2">
        <v>0</v>
      </c>
      <c r="I176" s="1">
        <v>0</v>
      </c>
      <c r="J176" s="3" t="s">
        <v>19</v>
      </c>
      <c r="K176" s="2" t="str">
        <f>J176*3779.74</f>
        <v>0</v>
      </c>
      <c r="L176" s="5"/>
    </row>
    <row r="177" spans="1:12" customHeight="1" ht="105" outlineLevel="4">
      <c r="A177" s="1"/>
      <c r="B177" s="1">
        <v>880056</v>
      </c>
      <c r="C177" s="1" t="s">
        <v>616</v>
      </c>
      <c r="D177" s="1" t="s">
        <v>617</v>
      </c>
      <c r="E177" s="2" t="s">
        <v>618</v>
      </c>
      <c r="F177" s="2" t="s">
        <v>619</v>
      </c>
      <c r="G177" s="2">
        <v>3</v>
      </c>
      <c r="H177" s="2">
        <v>0</v>
      </c>
      <c r="I177" s="1">
        <v>0</v>
      </c>
      <c r="J177" s="3" t="s">
        <v>19</v>
      </c>
      <c r="K177" s="2" t="str">
        <f>J177*2647.75</f>
        <v>0</v>
      </c>
      <c r="L177" s="5"/>
    </row>
    <row r="178" spans="1:12" customHeight="1" ht="105" outlineLevel="4">
      <c r="A178" s="1"/>
      <c r="B178" s="1">
        <v>882871</v>
      </c>
      <c r="C178" s="1" t="s">
        <v>620</v>
      </c>
      <c r="D178" s="1" t="s">
        <v>621</v>
      </c>
      <c r="E178" s="2" t="s">
        <v>622</v>
      </c>
      <c r="F178" s="2" t="s">
        <v>623</v>
      </c>
      <c r="G178" s="2">
        <v>10</v>
      </c>
      <c r="H178" s="2">
        <v>0</v>
      </c>
      <c r="I178" s="1">
        <v>0</v>
      </c>
      <c r="J178" s="3" t="s">
        <v>19</v>
      </c>
      <c r="K178" s="2" t="str">
        <f>J178*1148.35</f>
        <v>0</v>
      </c>
      <c r="L178" s="5"/>
    </row>
    <row r="179" spans="1:12" customHeight="1" ht="105" outlineLevel="4">
      <c r="A179" s="1"/>
      <c r="B179" s="1">
        <v>882872</v>
      </c>
      <c r="C179" s="1" t="s">
        <v>624</v>
      </c>
      <c r="D179" s="1" t="s">
        <v>625</v>
      </c>
      <c r="E179" s="2" t="s">
        <v>626</v>
      </c>
      <c r="F179" s="2" t="s">
        <v>627</v>
      </c>
      <c r="G179" s="2" t="s">
        <v>17</v>
      </c>
      <c r="H179" s="2">
        <v>0</v>
      </c>
      <c r="I179" s="1">
        <v>0</v>
      </c>
      <c r="J179" s="3" t="s">
        <v>19</v>
      </c>
      <c r="K179" s="2" t="str">
        <f>J179*1248.01</f>
        <v>0</v>
      </c>
      <c r="L179" s="5"/>
    </row>
    <row r="180" spans="1:12" customHeight="1" ht="105" outlineLevel="4">
      <c r="A180" s="1"/>
      <c r="B180" s="1">
        <v>883961</v>
      </c>
      <c r="C180" s="1" t="s">
        <v>628</v>
      </c>
      <c r="D180" s="1" t="s">
        <v>629</v>
      </c>
      <c r="E180" s="2" t="s">
        <v>630</v>
      </c>
      <c r="F180" s="2" t="s">
        <v>631</v>
      </c>
      <c r="G180" s="2" t="s">
        <v>17</v>
      </c>
      <c r="H180" s="2">
        <v>0</v>
      </c>
      <c r="I180" s="1">
        <v>0</v>
      </c>
      <c r="J180" s="3" t="s">
        <v>19</v>
      </c>
      <c r="K180" s="2" t="str">
        <f>J180*1765.66</f>
        <v>0</v>
      </c>
      <c r="L180" s="5"/>
    </row>
    <row r="181" spans="1:12" customHeight="1" ht="105" outlineLevel="4">
      <c r="A181" s="1"/>
      <c r="B181" s="1">
        <v>883962</v>
      </c>
      <c r="C181" s="1" t="s">
        <v>632</v>
      </c>
      <c r="D181" s="1" t="s">
        <v>633</v>
      </c>
      <c r="E181" s="2" t="s">
        <v>634</v>
      </c>
      <c r="F181" s="2" t="s">
        <v>635</v>
      </c>
      <c r="G181" s="2">
        <v>6</v>
      </c>
      <c r="H181" s="2">
        <v>0</v>
      </c>
      <c r="I181" s="1">
        <v>0</v>
      </c>
      <c r="J181" s="3" t="s">
        <v>19</v>
      </c>
      <c r="K181" s="2" t="str">
        <f>J181*2536.19</f>
        <v>0</v>
      </c>
      <c r="L181" s="5"/>
    </row>
    <row r="182" spans="1:12" customHeight="1" ht="105" outlineLevel="4">
      <c r="A182" s="1"/>
      <c r="B182" s="1">
        <v>885843</v>
      </c>
      <c r="C182" s="1" t="s">
        <v>636</v>
      </c>
      <c r="D182" s="1" t="s">
        <v>637</v>
      </c>
      <c r="E182" s="2" t="s">
        <v>638</v>
      </c>
      <c r="F182" s="2" t="s">
        <v>639</v>
      </c>
      <c r="G182" s="2">
        <v>1</v>
      </c>
      <c r="H182" s="2">
        <v>0</v>
      </c>
      <c r="I182" s="1">
        <v>0</v>
      </c>
      <c r="J182" s="3" t="s">
        <v>19</v>
      </c>
      <c r="K182" s="2" t="str">
        <f>J182*7087.94</f>
        <v>0</v>
      </c>
      <c r="L182" s="5"/>
    </row>
    <row r="183" spans="1:12" customHeight="1" ht="105" outlineLevel="4">
      <c r="A183" s="1"/>
      <c r="B183" s="1">
        <v>885844</v>
      </c>
      <c r="C183" s="1" t="s">
        <v>640</v>
      </c>
      <c r="D183" s="1" t="s">
        <v>641</v>
      </c>
      <c r="E183" s="2" t="s">
        <v>642</v>
      </c>
      <c r="F183" s="2" t="s">
        <v>643</v>
      </c>
      <c r="G183" s="2">
        <v>0</v>
      </c>
      <c r="H183" s="2">
        <v>0</v>
      </c>
      <c r="I183" s="1">
        <v>0</v>
      </c>
      <c r="J183" s="3" t="s">
        <v>19</v>
      </c>
      <c r="K183" s="2" t="str">
        <f>J183*7447.91</f>
        <v>0</v>
      </c>
      <c r="L183" s="5"/>
    </row>
    <row r="184" spans="1:12" customHeight="1" ht="105" outlineLevel="4">
      <c r="A184" s="1"/>
      <c r="B184" s="1">
        <v>885845</v>
      </c>
      <c r="C184" s="1" t="s">
        <v>644</v>
      </c>
      <c r="D184" s="1" t="s">
        <v>645</v>
      </c>
      <c r="E184" s="2" t="s">
        <v>646</v>
      </c>
      <c r="F184" s="2" t="s">
        <v>647</v>
      </c>
      <c r="G184" s="2">
        <v>1</v>
      </c>
      <c r="H184" s="2">
        <v>0</v>
      </c>
      <c r="I184" s="1">
        <v>0</v>
      </c>
      <c r="J184" s="3" t="s">
        <v>19</v>
      </c>
      <c r="K184" s="2" t="str">
        <f>J184*10948.00</f>
        <v>0</v>
      </c>
      <c r="L184" s="5"/>
    </row>
    <row r="185" spans="1:12" outlineLevel="2">
      <c r="A185" s="8" t="s">
        <v>648</v>
      </c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5"/>
    </row>
    <row r="186" spans="1:12" customHeight="1" ht="105" outlineLevel="4">
      <c r="A186" s="1"/>
      <c r="B186" s="1">
        <v>837046</v>
      </c>
      <c r="C186" s="1" t="s">
        <v>649</v>
      </c>
      <c r="D186" s="1" t="s">
        <v>650</v>
      </c>
      <c r="E186" s="2" t="s">
        <v>651</v>
      </c>
      <c r="F186" s="2" t="s">
        <v>652</v>
      </c>
      <c r="G186" s="2">
        <v>0</v>
      </c>
      <c r="H186" s="2">
        <v>0</v>
      </c>
      <c r="I186" s="1">
        <v>0</v>
      </c>
      <c r="J186" s="3" t="s">
        <v>19</v>
      </c>
      <c r="K186" s="2" t="str">
        <f>J186*912.81</f>
        <v>0</v>
      </c>
      <c r="L186" s="5"/>
    </row>
    <row r="187" spans="1:12" customHeight="1" ht="105" outlineLevel="4">
      <c r="A187" s="1"/>
      <c r="B187" s="1">
        <v>837047</v>
      </c>
      <c r="C187" s="1" t="s">
        <v>653</v>
      </c>
      <c r="D187" s="1" t="s">
        <v>654</v>
      </c>
      <c r="E187" s="2" t="s">
        <v>655</v>
      </c>
      <c r="F187" s="2" t="s">
        <v>656</v>
      </c>
      <c r="G187" s="2">
        <v>0</v>
      </c>
      <c r="H187" s="2">
        <v>0</v>
      </c>
      <c r="I187" s="1">
        <v>0</v>
      </c>
      <c r="J187" s="3" t="s">
        <v>19</v>
      </c>
      <c r="K187" s="2" t="str">
        <f>J187*1052.01</f>
        <v>0</v>
      </c>
      <c r="L187" s="5"/>
    </row>
    <row r="188" spans="1:12" customHeight="1" ht="105" outlineLevel="4">
      <c r="A188" s="1"/>
      <c r="B188" s="1">
        <v>879328</v>
      </c>
      <c r="C188" s="1" t="s">
        <v>657</v>
      </c>
      <c r="D188" s="1" t="s">
        <v>658</v>
      </c>
      <c r="E188" s="2" t="s">
        <v>659</v>
      </c>
      <c r="F188" s="2" t="s">
        <v>660</v>
      </c>
      <c r="G188" s="2" t="s">
        <v>32</v>
      </c>
      <c r="H188" s="2">
        <v>0</v>
      </c>
      <c r="I188" s="1">
        <v>0</v>
      </c>
      <c r="J188" s="3" t="s">
        <v>19</v>
      </c>
      <c r="K188" s="2" t="str">
        <f>J188*951.01</f>
        <v>0</v>
      </c>
      <c r="L188" s="5"/>
    </row>
    <row r="189" spans="1:12" outlineLevel="2">
      <c r="A189" s="8" t="s">
        <v>661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5"/>
    </row>
    <row r="190" spans="1:12" customHeight="1" ht="105" outlineLevel="4">
      <c r="A190" s="1"/>
      <c r="B190" s="1">
        <v>884630</v>
      </c>
      <c r="C190" s="1" t="s">
        <v>662</v>
      </c>
      <c r="D190" s="1" t="s">
        <v>663</v>
      </c>
      <c r="E190" s="2" t="s">
        <v>664</v>
      </c>
      <c r="F190" s="2" t="s">
        <v>665</v>
      </c>
      <c r="G190" s="2">
        <v>0</v>
      </c>
      <c r="H190" s="2">
        <v>0</v>
      </c>
      <c r="I190" s="1">
        <v>0</v>
      </c>
      <c r="J190" s="3" t="s">
        <v>19</v>
      </c>
      <c r="K190" s="2" t="str">
        <f>J190*1311.98</f>
        <v>0</v>
      </c>
      <c r="L190" s="5"/>
    </row>
    <row r="191" spans="1:12" customHeight="1" ht="105" outlineLevel="4">
      <c r="A191" s="1"/>
      <c r="B191" s="1">
        <v>884631</v>
      </c>
      <c r="C191" s="1" t="s">
        <v>666</v>
      </c>
      <c r="D191" s="1" t="s">
        <v>667</v>
      </c>
      <c r="E191" s="2" t="s">
        <v>668</v>
      </c>
      <c r="F191" s="2" t="s">
        <v>665</v>
      </c>
      <c r="G191" s="2">
        <v>1</v>
      </c>
      <c r="H191" s="2">
        <v>0</v>
      </c>
      <c r="I191" s="1">
        <v>0</v>
      </c>
      <c r="J191" s="3" t="s">
        <v>19</v>
      </c>
      <c r="K191" s="2" t="str">
        <f>J191*1311.98</f>
        <v>0</v>
      </c>
      <c r="L191" s="5"/>
    </row>
    <row r="192" spans="1:12" outlineLevel="2">
      <c r="A192" s="8" t="s">
        <v>669</v>
      </c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5"/>
    </row>
    <row r="193" spans="1:12" customHeight="1" ht="105" outlineLevel="4">
      <c r="A193" s="1"/>
      <c r="B193" s="1">
        <v>954209</v>
      </c>
      <c r="C193" s="1" t="s">
        <v>670</v>
      </c>
      <c r="D193" s="1" t="s">
        <v>671</v>
      </c>
      <c r="E193" s="2" t="s">
        <v>672</v>
      </c>
      <c r="F193" s="2" t="s">
        <v>673</v>
      </c>
      <c r="G193" s="2">
        <v>6</v>
      </c>
      <c r="H193" s="2">
        <v>0</v>
      </c>
      <c r="I193" s="1" t="s">
        <v>32</v>
      </c>
      <c r="J193" s="3" t="s">
        <v>19</v>
      </c>
      <c r="K193" s="2" t="str">
        <f>J193*873.41</f>
        <v>0</v>
      </c>
      <c r="L193" s="5"/>
    </row>
    <row r="194" spans="1:12" outlineLevel="1">
      <c r="A194" s="7" t="s">
        <v>674</v>
      </c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5"/>
    </row>
    <row r="195" spans="1:12" outlineLevel="2">
      <c r="A195" s="8" t="s">
        <v>675</v>
      </c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5"/>
    </row>
    <row r="196" spans="1:12" customHeight="1" ht="105" outlineLevel="4">
      <c r="A196" s="1"/>
      <c r="B196" s="1">
        <v>821448</v>
      </c>
      <c r="C196" s="1" t="s">
        <v>676</v>
      </c>
      <c r="D196" s="1" t="s">
        <v>677</v>
      </c>
      <c r="E196" s="2" t="s">
        <v>678</v>
      </c>
      <c r="F196" s="2" t="s">
        <v>679</v>
      </c>
      <c r="G196" s="2">
        <v>2</v>
      </c>
      <c r="H196" s="2" t="s">
        <v>33</v>
      </c>
      <c r="I196" s="1">
        <v>0</v>
      </c>
      <c r="J196" s="3" t="s">
        <v>19</v>
      </c>
      <c r="K196" s="2" t="str">
        <f>J196*6283.00</f>
        <v>0</v>
      </c>
      <c r="L196" s="5"/>
    </row>
    <row r="197" spans="1:12" customHeight="1" ht="105" outlineLevel="4">
      <c r="A197" s="1"/>
      <c r="B197" s="1">
        <v>821449</v>
      </c>
      <c r="C197" s="1" t="s">
        <v>680</v>
      </c>
      <c r="D197" s="1" t="s">
        <v>681</v>
      </c>
      <c r="E197" s="2" t="s">
        <v>682</v>
      </c>
      <c r="F197" s="2" t="s">
        <v>683</v>
      </c>
      <c r="G197" s="2" t="s">
        <v>17</v>
      </c>
      <c r="H197" s="2" t="s">
        <v>343</v>
      </c>
      <c r="I197" s="1">
        <v>0</v>
      </c>
      <c r="J197" s="3" t="s">
        <v>19</v>
      </c>
      <c r="K197" s="2" t="str">
        <f>J197*1390.00</f>
        <v>0</v>
      </c>
      <c r="L197" s="5"/>
    </row>
    <row r="198" spans="1:12" customHeight="1" ht="105" outlineLevel="4">
      <c r="A198" s="1"/>
      <c r="B198" s="1">
        <v>821450</v>
      </c>
      <c r="C198" s="1" t="s">
        <v>684</v>
      </c>
      <c r="D198" s="1" t="s">
        <v>685</v>
      </c>
      <c r="E198" s="2" t="s">
        <v>686</v>
      </c>
      <c r="F198" s="2" t="s">
        <v>687</v>
      </c>
      <c r="G198" s="2" t="s">
        <v>32</v>
      </c>
      <c r="H198" s="2" t="s">
        <v>343</v>
      </c>
      <c r="I198" s="1">
        <v>0</v>
      </c>
      <c r="J198" s="3" t="s">
        <v>19</v>
      </c>
      <c r="K198" s="2" t="str">
        <f>J198*1816.00</f>
        <v>0</v>
      </c>
      <c r="L198" s="5"/>
    </row>
    <row r="199" spans="1:12" customHeight="1" ht="105" outlineLevel="4">
      <c r="A199" s="1"/>
      <c r="B199" s="1">
        <v>821451</v>
      </c>
      <c r="C199" s="1" t="s">
        <v>688</v>
      </c>
      <c r="D199" s="1" t="s">
        <v>689</v>
      </c>
      <c r="E199" s="2" t="s">
        <v>690</v>
      </c>
      <c r="F199" s="2" t="s">
        <v>691</v>
      </c>
      <c r="G199" s="2" t="s">
        <v>32</v>
      </c>
      <c r="H199" s="2" t="s">
        <v>18</v>
      </c>
      <c r="I199" s="1">
        <v>0</v>
      </c>
      <c r="J199" s="3" t="s">
        <v>19</v>
      </c>
      <c r="K199" s="2" t="str">
        <f>J199*2593.00</f>
        <v>0</v>
      </c>
      <c r="L199" s="5"/>
    </row>
    <row r="200" spans="1:12" customHeight="1" ht="105" outlineLevel="4">
      <c r="A200" s="1"/>
      <c r="B200" s="1">
        <v>821452</v>
      </c>
      <c r="C200" s="1" t="s">
        <v>692</v>
      </c>
      <c r="D200" s="1" t="s">
        <v>693</v>
      </c>
      <c r="E200" s="2" t="s">
        <v>694</v>
      </c>
      <c r="F200" s="2" t="s">
        <v>695</v>
      </c>
      <c r="G200" s="2" t="s">
        <v>17</v>
      </c>
      <c r="H200" s="2" t="s">
        <v>33</v>
      </c>
      <c r="I200" s="1">
        <v>0</v>
      </c>
      <c r="J200" s="3" t="s">
        <v>19</v>
      </c>
      <c r="K200" s="2" t="str">
        <f>J200*5661.00</f>
        <v>0</v>
      </c>
      <c r="L200" s="5"/>
    </row>
    <row r="201" spans="1:12" customHeight="1" ht="105" outlineLevel="4">
      <c r="A201" s="1"/>
      <c r="B201" s="1">
        <v>821453</v>
      </c>
      <c r="C201" s="1" t="s">
        <v>696</v>
      </c>
      <c r="D201" s="1" t="s">
        <v>697</v>
      </c>
      <c r="E201" s="2" t="s">
        <v>698</v>
      </c>
      <c r="F201" s="2" t="s">
        <v>699</v>
      </c>
      <c r="G201" s="2" t="s">
        <v>17</v>
      </c>
      <c r="H201" s="2" t="s">
        <v>33</v>
      </c>
      <c r="I201" s="1">
        <v>0</v>
      </c>
      <c r="J201" s="3" t="s">
        <v>19</v>
      </c>
      <c r="K201" s="2" t="str">
        <f>J201*3368.00</f>
        <v>0</v>
      </c>
      <c r="L201" s="5"/>
    </row>
    <row r="202" spans="1:12" customHeight="1" ht="105" outlineLevel="4">
      <c r="A202" s="1"/>
      <c r="B202" s="1">
        <v>821454</v>
      </c>
      <c r="C202" s="1" t="s">
        <v>700</v>
      </c>
      <c r="D202" s="1" t="s">
        <v>701</v>
      </c>
      <c r="E202" s="2" t="s">
        <v>702</v>
      </c>
      <c r="F202" s="2" t="s">
        <v>703</v>
      </c>
      <c r="G202" s="2" t="s">
        <v>33</v>
      </c>
      <c r="H202" s="2" t="s">
        <v>17</v>
      </c>
      <c r="I202" s="1">
        <v>0</v>
      </c>
      <c r="J202" s="3" t="s">
        <v>19</v>
      </c>
      <c r="K202" s="2" t="str">
        <f>J202*1480.00</f>
        <v>0</v>
      </c>
      <c r="L202" s="5"/>
    </row>
    <row r="203" spans="1:12" customHeight="1" ht="105" outlineLevel="4">
      <c r="A203" s="1"/>
      <c r="B203" s="1">
        <v>836205</v>
      </c>
      <c r="C203" s="1" t="s">
        <v>704</v>
      </c>
      <c r="D203" s="1" t="s">
        <v>705</v>
      </c>
      <c r="E203" s="2" t="s">
        <v>706</v>
      </c>
      <c r="F203" s="2" t="s">
        <v>707</v>
      </c>
      <c r="G203" s="2">
        <v>0</v>
      </c>
      <c r="H203" s="2" t="s">
        <v>32</v>
      </c>
      <c r="I203" s="1">
        <v>0</v>
      </c>
      <c r="J203" s="3" t="s">
        <v>19</v>
      </c>
      <c r="K203" s="2" t="str">
        <f>J203*9787.00</f>
        <v>0</v>
      </c>
      <c r="L203" s="5"/>
    </row>
    <row r="204" spans="1:12" customHeight="1" ht="105" outlineLevel="4">
      <c r="A204" s="1"/>
      <c r="B204" s="1">
        <v>836206</v>
      </c>
      <c r="C204" s="1" t="s">
        <v>708</v>
      </c>
      <c r="D204" s="1" t="s">
        <v>709</v>
      </c>
      <c r="E204" s="2" t="s">
        <v>710</v>
      </c>
      <c r="F204" s="2" t="s">
        <v>707</v>
      </c>
      <c r="G204" s="2">
        <v>0</v>
      </c>
      <c r="H204" s="2" t="s">
        <v>17</v>
      </c>
      <c r="I204" s="1">
        <v>0</v>
      </c>
      <c r="J204" s="3" t="s">
        <v>19</v>
      </c>
      <c r="K204" s="2" t="str">
        <f>J204*9787.00</f>
        <v>0</v>
      </c>
      <c r="L204" s="5"/>
    </row>
    <row r="205" spans="1:12" customHeight="1" ht="105" outlineLevel="4">
      <c r="A205" s="1"/>
      <c r="B205" s="1">
        <v>836207</v>
      </c>
      <c r="C205" s="1" t="s">
        <v>711</v>
      </c>
      <c r="D205" s="1" t="s">
        <v>712</v>
      </c>
      <c r="E205" s="2" t="s">
        <v>713</v>
      </c>
      <c r="F205" s="2" t="s">
        <v>714</v>
      </c>
      <c r="G205" s="2">
        <v>0</v>
      </c>
      <c r="H205" s="2">
        <v>0</v>
      </c>
      <c r="I205" s="1">
        <v>0</v>
      </c>
      <c r="J205" s="3" t="s">
        <v>19</v>
      </c>
      <c r="K205" s="2" t="str">
        <f>J205*10496.00</f>
        <v>0</v>
      </c>
      <c r="L205" s="5"/>
    </row>
    <row r="206" spans="1:12" customHeight="1" ht="105" outlineLevel="4">
      <c r="A206" s="1"/>
      <c r="B206" s="1">
        <v>836208</v>
      </c>
      <c r="C206" s="1" t="s">
        <v>715</v>
      </c>
      <c r="D206" s="1" t="s">
        <v>716</v>
      </c>
      <c r="E206" s="2" t="s">
        <v>717</v>
      </c>
      <c r="F206" s="2" t="s">
        <v>718</v>
      </c>
      <c r="G206" s="2">
        <v>0</v>
      </c>
      <c r="H206" s="2">
        <v>1</v>
      </c>
      <c r="I206" s="1">
        <v>0</v>
      </c>
      <c r="J206" s="3" t="s">
        <v>19</v>
      </c>
      <c r="K206" s="2" t="str">
        <f>J206*17054.00</f>
        <v>0</v>
      </c>
      <c r="L206" s="5"/>
    </row>
    <row r="207" spans="1:12" customHeight="1" ht="105" outlineLevel="4">
      <c r="A207" s="1"/>
      <c r="B207" s="1">
        <v>836209</v>
      </c>
      <c r="C207" s="1" t="s">
        <v>719</v>
      </c>
      <c r="D207" s="1" t="s">
        <v>720</v>
      </c>
      <c r="E207" s="2" t="s">
        <v>721</v>
      </c>
      <c r="F207" s="2" t="s">
        <v>722</v>
      </c>
      <c r="G207" s="2">
        <v>0</v>
      </c>
      <c r="H207" s="2">
        <v>0</v>
      </c>
      <c r="I207" s="1">
        <v>0</v>
      </c>
      <c r="J207" s="3" t="s">
        <v>19</v>
      </c>
      <c r="K207" s="2" t="str">
        <f>J207*17857.00</f>
        <v>0</v>
      </c>
      <c r="L207" s="5"/>
    </row>
    <row r="208" spans="1:12" customHeight="1" ht="105" outlineLevel="4">
      <c r="A208" s="1"/>
      <c r="B208" s="1">
        <v>836210</v>
      </c>
      <c r="C208" s="1" t="s">
        <v>723</v>
      </c>
      <c r="D208" s="1" t="s">
        <v>724</v>
      </c>
      <c r="E208" s="2" t="s">
        <v>725</v>
      </c>
      <c r="F208" s="2" t="s">
        <v>726</v>
      </c>
      <c r="G208" s="2">
        <v>0</v>
      </c>
      <c r="H208" s="2">
        <v>1</v>
      </c>
      <c r="I208" s="1">
        <v>0</v>
      </c>
      <c r="J208" s="3" t="s">
        <v>19</v>
      </c>
      <c r="K208" s="2" t="str">
        <f>J208*6125.00</f>
        <v>0</v>
      </c>
      <c r="L208" s="5"/>
    </row>
    <row r="209" spans="1:12" customHeight="1" ht="105" outlineLevel="4">
      <c r="A209" s="1"/>
      <c r="B209" s="1">
        <v>836211</v>
      </c>
      <c r="C209" s="1" t="s">
        <v>727</v>
      </c>
      <c r="D209" s="1" t="s">
        <v>728</v>
      </c>
      <c r="E209" s="2" t="s">
        <v>729</v>
      </c>
      <c r="F209" s="2" t="s">
        <v>726</v>
      </c>
      <c r="G209" s="2">
        <v>0</v>
      </c>
      <c r="H209" s="2">
        <v>0</v>
      </c>
      <c r="I209" s="1">
        <v>0</v>
      </c>
      <c r="J209" s="3" t="s">
        <v>19</v>
      </c>
      <c r="K209" s="2" t="str">
        <f>J209*6125.00</f>
        <v>0</v>
      </c>
      <c r="L209" s="5"/>
    </row>
    <row r="210" spans="1:12" customHeight="1" ht="105" outlineLevel="4">
      <c r="A210" s="1"/>
      <c r="B210" s="1">
        <v>836212</v>
      </c>
      <c r="C210" s="1" t="s">
        <v>730</v>
      </c>
      <c r="D210" s="1" t="s">
        <v>731</v>
      </c>
      <c r="E210" s="2" t="s">
        <v>732</v>
      </c>
      <c r="F210" s="2" t="s">
        <v>733</v>
      </c>
      <c r="G210" s="2">
        <v>0</v>
      </c>
      <c r="H210" s="2">
        <v>0</v>
      </c>
      <c r="I210" s="1">
        <v>0</v>
      </c>
      <c r="J210" s="3" t="s">
        <v>19</v>
      </c>
      <c r="K210" s="2" t="str">
        <f>J210*7076.00</f>
        <v>0</v>
      </c>
      <c r="L210" s="5"/>
    </row>
    <row r="211" spans="1:12" customHeight="1" ht="105" outlineLevel="4">
      <c r="A211" s="1"/>
      <c r="B211" s="1">
        <v>834770</v>
      </c>
      <c r="C211" s="1" t="s">
        <v>734</v>
      </c>
      <c r="D211" s="1" t="s">
        <v>735</v>
      </c>
      <c r="E211" s="2" t="s">
        <v>736</v>
      </c>
      <c r="F211" s="2" t="s">
        <v>737</v>
      </c>
      <c r="G211" s="2">
        <v>9</v>
      </c>
      <c r="H211" s="2" t="s">
        <v>33</v>
      </c>
      <c r="I211" s="1">
        <v>0</v>
      </c>
      <c r="J211" s="3" t="s">
        <v>19</v>
      </c>
      <c r="K211" s="2" t="str">
        <f>J211*6882.00</f>
        <v>0</v>
      </c>
      <c r="L211" s="5"/>
    </row>
    <row r="212" spans="1:12" customHeight="1" ht="105" outlineLevel="4">
      <c r="A212" s="1"/>
      <c r="B212" s="1">
        <v>837110</v>
      </c>
      <c r="C212" s="1" t="s">
        <v>738</v>
      </c>
      <c r="D212" s="1" t="s">
        <v>739</v>
      </c>
      <c r="E212" s="2" t="s">
        <v>740</v>
      </c>
      <c r="F212" s="2" t="s">
        <v>741</v>
      </c>
      <c r="G212" s="2">
        <v>2</v>
      </c>
      <c r="H212" s="2" t="s">
        <v>17</v>
      </c>
      <c r="I212" s="1">
        <v>0</v>
      </c>
      <c r="J212" s="3" t="s">
        <v>19</v>
      </c>
      <c r="K212" s="2" t="str">
        <f>J212*9048.00</f>
        <v>0</v>
      </c>
      <c r="L212" s="5"/>
    </row>
    <row r="213" spans="1:12" outlineLevel="2">
      <c r="A213" s="8" t="s">
        <v>742</v>
      </c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5"/>
    </row>
    <row r="214" spans="1:12" customHeight="1" ht="105" outlineLevel="4">
      <c r="A214" s="1"/>
      <c r="B214" s="1">
        <v>821418</v>
      </c>
      <c r="C214" s="1" t="s">
        <v>743</v>
      </c>
      <c r="D214" s="1" t="s">
        <v>744</v>
      </c>
      <c r="E214" s="2" t="s">
        <v>745</v>
      </c>
      <c r="F214" s="2" t="s">
        <v>746</v>
      </c>
      <c r="G214" s="2">
        <v>0</v>
      </c>
      <c r="H214" s="2">
        <v>4</v>
      </c>
      <c r="I214" s="1">
        <v>0</v>
      </c>
      <c r="J214" s="3" t="s">
        <v>19</v>
      </c>
      <c r="K214" s="2" t="str">
        <f>J214*10630.00</f>
        <v>0</v>
      </c>
      <c r="L214" s="5"/>
    </row>
    <row r="215" spans="1:12" customHeight="1" ht="105" outlineLevel="4">
      <c r="A215" s="1"/>
      <c r="B215" s="1">
        <v>821419</v>
      </c>
      <c r="C215" s="1" t="s">
        <v>747</v>
      </c>
      <c r="D215" s="1" t="s">
        <v>748</v>
      </c>
      <c r="E215" s="2" t="s">
        <v>749</v>
      </c>
      <c r="F215" s="2" t="s">
        <v>750</v>
      </c>
      <c r="G215" s="2">
        <v>0</v>
      </c>
      <c r="H215" s="2">
        <v>7</v>
      </c>
      <c r="I215" s="1">
        <v>0</v>
      </c>
      <c r="J215" s="3" t="s">
        <v>19</v>
      </c>
      <c r="K215" s="2" t="str">
        <f>J215*10571.00</f>
        <v>0</v>
      </c>
      <c r="L215" s="5"/>
    </row>
    <row r="216" spans="1:12" outlineLevel="3">
      <c r="A216" s="9" t="s">
        <v>751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5"/>
    </row>
    <row r="217" spans="1:12" customHeight="1" ht="105" outlineLevel="5">
      <c r="A217" s="1"/>
      <c r="B217" s="1">
        <v>855804</v>
      </c>
      <c r="C217" s="1" t="s">
        <v>752</v>
      </c>
      <c r="D217" s="1" t="s">
        <v>753</v>
      </c>
      <c r="E217" s="2" t="s">
        <v>754</v>
      </c>
      <c r="F217" s="2" t="s">
        <v>755</v>
      </c>
      <c r="G217" s="2">
        <v>0</v>
      </c>
      <c r="H217" s="2">
        <v>0</v>
      </c>
      <c r="I217" s="1">
        <v>0</v>
      </c>
      <c r="J217" s="3" t="s">
        <v>19</v>
      </c>
      <c r="K217" s="2" t="str">
        <f>J217*2339.84</f>
        <v>0</v>
      </c>
      <c r="L217" s="5"/>
    </row>
    <row r="218" spans="1:12" customHeight="1" ht="105" outlineLevel="5">
      <c r="A218" s="1"/>
      <c r="B218" s="1">
        <v>855805</v>
      </c>
      <c r="C218" s="1" t="s">
        <v>756</v>
      </c>
      <c r="D218" s="1" t="s">
        <v>757</v>
      </c>
      <c r="E218" s="2" t="s">
        <v>758</v>
      </c>
      <c r="F218" s="2" t="s">
        <v>759</v>
      </c>
      <c r="G218" s="2">
        <v>0</v>
      </c>
      <c r="H218" s="2">
        <v>0</v>
      </c>
      <c r="I218" s="1">
        <v>0</v>
      </c>
      <c r="J218" s="3" t="s">
        <v>19</v>
      </c>
      <c r="K218" s="2" t="str">
        <f>J218*2564.45</f>
        <v>0</v>
      </c>
      <c r="L218" s="5"/>
    </row>
    <row r="219" spans="1:12" customHeight="1" ht="105" outlineLevel="5">
      <c r="A219" s="1"/>
      <c r="B219" s="1">
        <v>855806</v>
      </c>
      <c r="C219" s="1" t="s">
        <v>760</v>
      </c>
      <c r="D219" s="1" t="s">
        <v>761</v>
      </c>
      <c r="E219" s="2" t="s">
        <v>762</v>
      </c>
      <c r="F219" s="2" t="s">
        <v>763</v>
      </c>
      <c r="G219" s="2">
        <v>0</v>
      </c>
      <c r="H219" s="2">
        <v>0</v>
      </c>
      <c r="I219" s="1">
        <v>0</v>
      </c>
      <c r="J219" s="3" t="s">
        <v>19</v>
      </c>
      <c r="K219" s="2" t="str">
        <f>J219*3180.28</f>
        <v>0</v>
      </c>
      <c r="L219" s="5"/>
    </row>
    <row r="220" spans="1:12" customHeight="1" ht="105" outlineLevel="5">
      <c r="A220" s="1"/>
      <c r="B220" s="1">
        <v>855807</v>
      </c>
      <c r="C220" s="1" t="s">
        <v>764</v>
      </c>
      <c r="D220" s="1" t="s">
        <v>765</v>
      </c>
      <c r="E220" s="2" t="s">
        <v>766</v>
      </c>
      <c r="F220" s="2" t="s">
        <v>767</v>
      </c>
      <c r="G220" s="2">
        <v>0</v>
      </c>
      <c r="H220" s="2">
        <v>0</v>
      </c>
      <c r="I220" s="1">
        <v>0</v>
      </c>
      <c r="J220" s="3" t="s">
        <v>19</v>
      </c>
      <c r="K220" s="2" t="str">
        <f>J220*5503.75</f>
        <v>0</v>
      </c>
      <c r="L220" s="5"/>
    </row>
    <row r="221" spans="1:12" customHeight="1" ht="105" outlineLevel="5">
      <c r="A221" s="1"/>
      <c r="B221" s="1">
        <v>855808</v>
      </c>
      <c r="C221" s="1" t="s">
        <v>768</v>
      </c>
      <c r="D221" s="1" t="s">
        <v>769</v>
      </c>
      <c r="E221" s="2" t="s">
        <v>770</v>
      </c>
      <c r="F221" s="2" t="s">
        <v>771</v>
      </c>
      <c r="G221" s="2">
        <v>0</v>
      </c>
      <c r="H221" s="2">
        <v>0</v>
      </c>
      <c r="I221" s="1">
        <v>0</v>
      </c>
      <c r="J221" s="3" t="s">
        <v>19</v>
      </c>
      <c r="K221" s="2" t="str">
        <f>J221*6719.04</f>
        <v>0</v>
      </c>
      <c r="L221" s="5"/>
    </row>
    <row r="222" spans="1:12" customHeight="1" ht="105" outlineLevel="5">
      <c r="A222" s="1"/>
      <c r="B222" s="1">
        <v>884718</v>
      </c>
      <c r="C222" s="1" t="s">
        <v>772</v>
      </c>
      <c r="D222" s="1" t="s">
        <v>773</v>
      </c>
      <c r="E222" s="2" t="s">
        <v>774</v>
      </c>
      <c r="F222" s="2" t="s">
        <v>775</v>
      </c>
      <c r="G222" s="2">
        <v>0</v>
      </c>
      <c r="H222" s="2">
        <v>0</v>
      </c>
      <c r="I222" s="1">
        <v>0</v>
      </c>
      <c r="J222" s="3" t="s">
        <v>19</v>
      </c>
      <c r="K222" s="2" t="str">
        <f>J222*6433.44</f>
        <v>0</v>
      </c>
      <c r="L222" s="5"/>
    </row>
    <row r="223" spans="1:12" customHeight="1" ht="105" outlineLevel="5">
      <c r="A223" s="1"/>
      <c r="B223" s="1">
        <v>884719</v>
      </c>
      <c r="C223" s="1" t="s">
        <v>776</v>
      </c>
      <c r="D223" s="1" t="s">
        <v>777</v>
      </c>
      <c r="E223" s="2" t="s">
        <v>778</v>
      </c>
      <c r="F223" s="2" t="s">
        <v>779</v>
      </c>
      <c r="G223" s="2">
        <v>0</v>
      </c>
      <c r="H223" s="2">
        <v>0</v>
      </c>
      <c r="I223" s="1">
        <v>0</v>
      </c>
      <c r="J223" s="3" t="s">
        <v>19</v>
      </c>
      <c r="K223" s="2" t="str">
        <f>J223*8260.09</f>
        <v>0</v>
      </c>
      <c r="L223" s="5"/>
    </row>
    <row r="224" spans="1:12" outlineLevel="2">
      <c r="A224" s="8" t="s">
        <v>780</v>
      </c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5"/>
    </row>
    <row r="225" spans="1:12" customHeight="1" ht="105" outlineLevel="4">
      <c r="A225" s="1"/>
      <c r="B225" s="1">
        <v>821420</v>
      </c>
      <c r="C225" s="1" t="s">
        <v>781</v>
      </c>
      <c r="D225" s="1" t="s">
        <v>782</v>
      </c>
      <c r="E225" s="2" t="s">
        <v>783</v>
      </c>
      <c r="F225" s="2" t="s">
        <v>784</v>
      </c>
      <c r="G225" s="2">
        <v>0</v>
      </c>
      <c r="H225" s="2" t="s">
        <v>17</v>
      </c>
      <c r="I225" s="1">
        <v>0</v>
      </c>
      <c r="J225" s="3" t="s">
        <v>19</v>
      </c>
      <c r="K225" s="2" t="str">
        <f>J225*24102.00</f>
        <v>0</v>
      </c>
      <c r="L225" s="5"/>
    </row>
    <row r="226" spans="1:12" customHeight="1" ht="105" outlineLevel="4">
      <c r="A226" s="1"/>
      <c r="B226" s="1">
        <v>821421</v>
      </c>
      <c r="C226" s="1" t="s">
        <v>785</v>
      </c>
      <c r="D226" s="1" t="s">
        <v>786</v>
      </c>
      <c r="E226" s="2" t="s">
        <v>787</v>
      </c>
      <c r="F226" s="2" t="s">
        <v>788</v>
      </c>
      <c r="G226" s="2">
        <v>0</v>
      </c>
      <c r="H226" s="2" t="s">
        <v>18</v>
      </c>
      <c r="I226" s="1">
        <v>0</v>
      </c>
      <c r="J226" s="3" t="s">
        <v>19</v>
      </c>
      <c r="K226" s="2" t="str">
        <f>J226*22897.00</f>
        <v>0</v>
      </c>
      <c r="L226" s="5"/>
    </row>
    <row r="227" spans="1:12" customHeight="1" ht="105" outlineLevel="4">
      <c r="A227" s="1"/>
      <c r="B227" s="1">
        <v>821422</v>
      </c>
      <c r="C227" s="1" t="s">
        <v>789</v>
      </c>
      <c r="D227" s="1" t="s">
        <v>790</v>
      </c>
      <c r="E227" s="2" t="s">
        <v>791</v>
      </c>
      <c r="F227" s="2" t="s">
        <v>792</v>
      </c>
      <c r="G227" s="2">
        <v>0</v>
      </c>
      <c r="H227" s="2" t="s">
        <v>33</v>
      </c>
      <c r="I227" s="1">
        <v>0</v>
      </c>
      <c r="J227" s="3" t="s">
        <v>19</v>
      </c>
      <c r="K227" s="2" t="str">
        <f>J227*21303.00</f>
        <v>0</v>
      </c>
      <c r="L227" s="5"/>
    </row>
    <row r="228" spans="1:12" customHeight="1" ht="105" outlineLevel="4">
      <c r="A228" s="1"/>
      <c r="B228" s="1">
        <v>821423</v>
      </c>
      <c r="C228" s="1" t="s">
        <v>793</v>
      </c>
      <c r="D228" s="1" t="s">
        <v>794</v>
      </c>
      <c r="E228" s="2" t="s">
        <v>795</v>
      </c>
      <c r="F228" s="2" t="s">
        <v>792</v>
      </c>
      <c r="G228" s="2">
        <v>0</v>
      </c>
      <c r="H228" s="2" t="s">
        <v>33</v>
      </c>
      <c r="I228" s="1">
        <v>0</v>
      </c>
      <c r="J228" s="3" t="s">
        <v>19</v>
      </c>
      <c r="K228" s="2" t="str">
        <f>J228*21303.00</f>
        <v>0</v>
      </c>
      <c r="L228" s="5"/>
    </row>
    <row r="229" spans="1:12" customHeight="1" ht="105" outlineLevel="4">
      <c r="A229" s="1"/>
      <c r="B229" s="1">
        <v>821424</v>
      </c>
      <c r="C229" s="1" t="s">
        <v>796</v>
      </c>
      <c r="D229" s="1" t="s">
        <v>797</v>
      </c>
      <c r="E229" s="2" t="s">
        <v>798</v>
      </c>
      <c r="F229" s="2" t="s">
        <v>799</v>
      </c>
      <c r="G229" s="2">
        <v>0</v>
      </c>
      <c r="H229" s="2">
        <v>8</v>
      </c>
      <c r="I229" s="1">
        <v>0</v>
      </c>
      <c r="J229" s="3" t="s">
        <v>19</v>
      </c>
      <c r="K229" s="2" t="str">
        <f>J229*22493.00</f>
        <v>0</v>
      </c>
      <c r="L229" s="5"/>
    </row>
    <row r="230" spans="1:12" customHeight="1" ht="105" outlineLevel="4">
      <c r="A230" s="1"/>
      <c r="B230" s="1">
        <v>821425</v>
      </c>
      <c r="C230" s="1" t="s">
        <v>800</v>
      </c>
      <c r="D230" s="1" t="s">
        <v>801</v>
      </c>
      <c r="E230" s="2" t="s">
        <v>802</v>
      </c>
      <c r="F230" s="2" t="s">
        <v>803</v>
      </c>
      <c r="G230" s="2">
        <v>0</v>
      </c>
      <c r="H230" s="2" t="s">
        <v>18</v>
      </c>
      <c r="I230" s="1">
        <v>0</v>
      </c>
      <c r="J230" s="3" t="s">
        <v>19</v>
      </c>
      <c r="K230" s="2" t="str">
        <f>J230*22313.00</f>
        <v>0</v>
      </c>
      <c r="L230" s="5"/>
    </row>
    <row r="231" spans="1:12" customHeight="1" ht="105" outlineLevel="4">
      <c r="A231" s="1"/>
      <c r="B231" s="1">
        <v>821426</v>
      </c>
      <c r="C231" s="1" t="s">
        <v>804</v>
      </c>
      <c r="D231" s="1" t="s">
        <v>805</v>
      </c>
      <c r="E231" s="2" t="s">
        <v>806</v>
      </c>
      <c r="F231" s="2" t="s">
        <v>807</v>
      </c>
      <c r="G231" s="2">
        <v>0</v>
      </c>
      <c r="H231" s="2" t="s">
        <v>33</v>
      </c>
      <c r="I231" s="1">
        <v>0</v>
      </c>
      <c r="J231" s="3" t="s">
        <v>19</v>
      </c>
      <c r="K231" s="2" t="str">
        <f>J231*14797.00</f>
        <v>0</v>
      </c>
      <c r="L231" s="5"/>
    </row>
    <row r="232" spans="1:12" customHeight="1" ht="105" outlineLevel="4">
      <c r="A232" s="1"/>
      <c r="B232" s="1">
        <v>821427</v>
      </c>
      <c r="C232" s="1" t="s">
        <v>808</v>
      </c>
      <c r="D232" s="1" t="s">
        <v>809</v>
      </c>
      <c r="E232" s="2" t="s">
        <v>810</v>
      </c>
      <c r="F232" s="2" t="s">
        <v>811</v>
      </c>
      <c r="G232" s="2">
        <v>0</v>
      </c>
      <c r="H232" s="2" t="s">
        <v>33</v>
      </c>
      <c r="I232" s="1">
        <v>0</v>
      </c>
      <c r="J232" s="3" t="s">
        <v>19</v>
      </c>
      <c r="K232" s="2" t="str">
        <f>J232*14525.00</f>
        <v>0</v>
      </c>
      <c r="L232" s="5"/>
    </row>
    <row r="233" spans="1:12" customHeight="1" ht="105" outlineLevel="4">
      <c r="A233" s="1"/>
      <c r="B233" s="1">
        <v>821428</v>
      </c>
      <c r="C233" s="1" t="s">
        <v>812</v>
      </c>
      <c r="D233" s="1" t="s">
        <v>813</v>
      </c>
      <c r="E233" s="2" t="s">
        <v>814</v>
      </c>
      <c r="F233" s="2" t="s">
        <v>815</v>
      </c>
      <c r="G233" s="2">
        <v>0</v>
      </c>
      <c r="H233" s="2" t="s">
        <v>33</v>
      </c>
      <c r="I233" s="1">
        <v>0</v>
      </c>
      <c r="J233" s="3" t="s">
        <v>19</v>
      </c>
      <c r="K233" s="2" t="str">
        <f>J233*14774.00</f>
        <v>0</v>
      </c>
      <c r="L233" s="5"/>
    </row>
    <row r="234" spans="1:12" customHeight="1" ht="105" outlineLevel="4">
      <c r="A234" s="1"/>
      <c r="B234" s="1">
        <v>821429</v>
      </c>
      <c r="C234" s="1" t="s">
        <v>816</v>
      </c>
      <c r="D234" s="1" t="s">
        <v>817</v>
      </c>
      <c r="E234" s="2" t="s">
        <v>818</v>
      </c>
      <c r="F234" s="2" t="s">
        <v>819</v>
      </c>
      <c r="G234" s="2">
        <v>0</v>
      </c>
      <c r="H234" s="2">
        <v>1</v>
      </c>
      <c r="I234" s="1">
        <v>0</v>
      </c>
      <c r="J234" s="3" t="s">
        <v>19</v>
      </c>
      <c r="K234" s="2" t="str">
        <f>J234*10812.00</f>
        <v>0</v>
      </c>
      <c r="L234" s="5"/>
    </row>
    <row r="235" spans="1:12" customHeight="1" ht="105" outlineLevel="4">
      <c r="A235" s="1"/>
      <c r="B235" s="1">
        <v>821430</v>
      </c>
      <c r="C235" s="1" t="s">
        <v>820</v>
      </c>
      <c r="D235" s="1" t="s">
        <v>821</v>
      </c>
      <c r="E235" s="2" t="s">
        <v>822</v>
      </c>
      <c r="F235" s="2" t="s">
        <v>823</v>
      </c>
      <c r="G235" s="2">
        <v>0</v>
      </c>
      <c r="H235" s="2" t="s">
        <v>18</v>
      </c>
      <c r="I235" s="1">
        <v>0</v>
      </c>
      <c r="J235" s="3" t="s">
        <v>19</v>
      </c>
      <c r="K235" s="2" t="str">
        <f>J235*3537.00</f>
        <v>0</v>
      </c>
      <c r="L235" s="5"/>
    </row>
    <row r="236" spans="1:12" customHeight="1" ht="105" outlineLevel="4">
      <c r="A236" s="1"/>
      <c r="B236" s="1">
        <v>821431</v>
      </c>
      <c r="C236" s="1" t="s">
        <v>824</v>
      </c>
      <c r="D236" s="1" t="s">
        <v>825</v>
      </c>
      <c r="E236" s="2" t="s">
        <v>826</v>
      </c>
      <c r="F236" s="2" t="s">
        <v>827</v>
      </c>
      <c r="G236" s="2">
        <v>0</v>
      </c>
      <c r="H236" s="2" t="s">
        <v>33</v>
      </c>
      <c r="I236" s="1">
        <v>0</v>
      </c>
      <c r="J236" s="3" t="s">
        <v>19</v>
      </c>
      <c r="K236" s="2" t="str">
        <f>J236*3636.00</f>
        <v>0</v>
      </c>
      <c r="L236" s="5"/>
    </row>
    <row r="237" spans="1:12" customHeight="1" ht="105" outlineLevel="4">
      <c r="A237" s="1"/>
      <c r="B237" s="1">
        <v>821432</v>
      </c>
      <c r="C237" s="1" t="s">
        <v>828</v>
      </c>
      <c r="D237" s="1" t="s">
        <v>817</v>
      </c>
      <c r="E237" s="2" t="s">
        <v>829</v>
      </c>
      <c r="F237" s="2" t="s">
        <v>830</v>
      </c>
      <c r="G237" s="2">
        <v>0</v>
      </c>
      <c r="H237" s="2">
        <v>0</v>
      </c>
      <c r="I237" s="1">
        <v>0</v>
      </c>
      <c r="J237" s="3" t="s">
        <v>19</v>
      </c>
      <c r="K237" s="2" t="str">
        <f>J237*10846.00</f>
        <v>0</v>
      </c>
      <c r="L237" s="5"/>
    </row>
    <row r="238" spans="1:12" customHeight="1" ht="105" outlineLevel="4">
      <c r="A238" s="1"/>
      <c r="B238" s="1">
        <v>821433</v>
      </c>
      <c r="C238" s="1" t="s">
        <v>831</v>
      </c>
      <c r="D238" s="1" t="s">
        <v>832</v>
      </c>
      <c r="E238" s="2" t="s">
        <v>833</v>
      </c>
      <c r="F238" s="2" t="s">
        <v>834</v>
      </c>
      <c r="G238" s="2">
        <v>0</v>
      </c>
      <c r="H238" s="2" t="s">
        <v>17</v>
      </c>
      <c r="I238" s="1">
        <v>0</v>
      </c>
      <c r="J238" s="3" t="s">
        <v>19</v>
      </c>
      <c r="K238" s="2" t="str">
        <f>J238*10432.00</f>
        <v>0</v>
      </c>
      <c r="L238" s="5"/>
    </row>
    <row r="239" spans="1:12" customHeight="1" ht="105" outlineLevel="4">
      <c r="A239" s="1"/>
      <c r="B239" s="1">
        <v>821434</v>
      </c>
      <c r="C239" s="1" t="s">
        <v>835</v>
      </c>
      <c r="D239" s="1" t="s">
        <v>836</v>
      </c>
      <c r="E239" s="2" t="s">
        <v>837</v>
      </c>
      <c r="F239" s="2" t="s">
        <v>838</v>
      </c>
      <c r="G239" s="2">
        <v>0</v>
      </c>
      <c r="H239" s="2" t="s">
        <v>32</v>
      </c>
      <c r="I239" s="1">
        <v>0</v>
      </c>
      <c r="J239" s="3" t="s">
        <v>19</v>
      </c>
      <c r="K239" s="2" t="str">
        <f>J239*8493.00</f>
        <v>0</v>
      </c>
      <c r="L239" s="5"/>
    </row>
    <row r="240" spans="1:12" customHeight="1" ht="105" outlineLevel="4">
      <c r="A240" s="1"/>
      <c r="B240" s="1">
        <v>821435</v>
      </c>
      <c r="C240" s="1" t="s">
        <v>839</v>
      </c>
      <c r="D240" s="1" t="s">
        <v>840</v>
      </c>
      <c r="E240" s="2" t="s">
        <v>841</v>
      </c>
      <c r="F240" s="2" t="s">
        <v>842</v>
      </c>
      <c r="G240" s="2">
        <v>0</v>
      </c>
      <c r="H240" s="2" t="s">
        <v>33</v>
      </c>
      <c r="I240" s="1">
        <v>0</v>
      </c>
      <c r="J240" s="3" t="s">
        <v>19</v>
      </c>
      <c r="K240" s="2" t="str">
        <f>J240*6878.00</f>
        <v>0</v>
      </c>
      <c r="L240" s="5"/>
    </row>
    <row r="241" spans="1:12" customHeight="1" ht="105" outlineLevel="4">
      <c r="A241" s="1"/>
      <c r="B241" s="1">
        <v>821436</v>
      </c>
      <c r="C241" s="1" t="s">
        <v>843</v>
      </c>
      <c r="D241" s="1" t="s">
        <v>844</v>
      </c>
      <c r="E241" s="2" t="s">
        <v>845</v>
      </c>
      <c r="F241" s="2" t="s">
        <v>846</v>
      </c>
      <c r="G241" s="2">
        <v>0</v>
      </c>
      <c r="H241" s="2" t="s">
        <v>33</v>
      </c>
      <c r="I241" s="1">
        <v>0</v>
      </c>
      <c r="J241" s="3" t="s">
        <v>19</v>
      </c>
      <c r="K241" s="2" t="str">
        <f>J241*7626.00</f>
        <v>0</v>
      </c>
      <c r="L241" s="5"/>
    </row>
    <row r="242" spans="1:12" customHeight="1" ht="105" outlineLevel="4">
      <c r="A242" s="1"/>
      <c r="B242" s="1">
        <v>821437</v>
      </c>
      <c r="C242" s="1" t="s">
        <v>847</v>
      </c>
      <c r="D242" s="1" t="s">
        <v>848</v>
      </c>
      <c r="E242" s="2" t="s">
        <v>849</v>
      </c>
      <c r="F242" s="2" t="s">
        <v>850</v>
      </c>
      <c r="G242" s="2">
        <v>0</v>
      </c>
      <c r="H242" s="2">
        <v>4</v>
      </c>
      <c r="I242" s="1">
        <v>0</v>
      </c>
      <c r="J242" s="3" t="s">
        <v>19</v>
      </c>
      <c r="K242" s="2" t="str">
        <f>J242*13168.00</f>
        <v>0</v>
      </c>
      <c r="L242" s="5"/>
    </row>
    <row r="243" spans="1:12" customHeight="1" ht="105" outlineLevel="4">
      <c r="A243" s="1"/>
      <c r="B243" s="1">
        <v>821438</v>
      </c>
      <c r="C243" s="1" t="s">
        <v>851</v>
      </c>
      <c r="D243" s="1" t="s">
        <v>852</v>
      </c>
      <c r="E243" s="2" t="s">
        <v>853</v>
      </c>
      <c r="F243" s="2" t="s">
        <v>854</v>
      </c>
      <c r="G243" s="2">
        <v>0</v>
      </c>
      <c r="H243" s="2" t="s">
        <v>17</v>
      </c>
      <c r="I243" s="1">
        <v>0</v>
      </c>
      <c r="J243" s="3" t="s">
        <v>19</v>
      </c>
      <c r="K243" s="2" t="str">
        <f>J243*26070.00</f>
        <v>0</v>
      </c>
      <c r="L243" s="5"/>
    </row>
    <row r="244" spans="1:12" customHeight="1" ht="105" outlineLevel="4">
      <c r="A244" s="1"/>
      <c r="B244" s="1">
        <v>821439</v>
      </c>
      <c r="C244" s="1" t="s">
        <v>855</v>
      </c>
      <c r="D244" s="1" t="s">
        <v>856</v>
      </c>
      <c r="E244" s="2" t="s">
        <v>857</v>
      </c>
      <c r="F244" s="2" t="s">
        <v>850</v>
      </c>
      <c r="G244" s="2">
        <v>0</v>
      </c>
      <c r="H244" s="2">
        <v>8</v>
      </c>
      <c r="I244" s="1">
        <v>0</v>
      </c>
      <c r="J244" s="3" t="s">
        <v>19</v>
      </c>
      <c r="K244" s="2" t="str">
        <f>J244*13168.00</f>
        <v>0</v>
      </c>
      <c r="L244" s="5"/>
    </row>
    <row r="245" spans="1:12" customHeight="1" ht="105" outlineLevel="4">
      <c r="A245" s="1"/>
      <c r="B245" s="1">
        <v>821440</v>
      </c>
      <c r="C245" s="1" t="s">
        <v>858</v>
      </c>
      <c r="D245" s="1" t="s">
        <v>859</v>
      </c>
      <c r="E245" s="2" t="s">
        <v>860</v>
      </c>
      <c r="F245" s="2" t="s">
        <v>861</v>
      </c>
      <c r="G245" s="2">
        <v>0</v>
      </c>
      <c r="H245" s="2">
        <v>3</v>
      </c>
      <c r="I245" s="1">
        <v>0</v>
      </c>
      <c r="J245" s="3" t="s">
        <v>19</v>
      </c>
      <c r="K245" s="2" t="str">
        <f>J245*13220.00</f>
        <v>0</v>
      </c>
      <c r="L245" s="5"/>
    </row>
    <row r="246" spans="1:12" customHeight="1" ht="105" outlineLevel="4">
      <c r="A246" s="1"/>
      <c r="B246" s="1">
        <v>821441</v>
      </c>
      <c r="C246" s="1" t="s">
        <v>862</v>
      </c>
      <c r="D246" s="1" t="s">
        <v>863</v>
      </c>
      <c r="E246" s="2" t="s">
        <v>864</v>
      </c>
      <c r="F246" s="2" t="s">
        <v>865</v>
      </c>
      <c r="G246" s="2">
        <v>0</v>
      </c>
      <c r="H246" s="2" t="s">
        <v>17</v>
      </c>
      <c r="I246" s="1">
        <v>0</v>
      </c>
      <c r="J246" s="3" t="s">
        <v>19</v>
      </c>
      <c r="K246" s="2" t="str">
        <f>J246*6887.00</f>
        <v>0</v>
      </c>
      <c r="L246" s="5"/>
    </row>
    <row r="247" spans="1:12" customHeight="1" ht="105" outlineLevel="4">
      <c r="A247" s="1"/>
      <c r="B247" s="1">
        <v>821442</v>
      </c>
      <c r="C247" s="1" t="s">
        <v>866</v>
      </c>
      <c r="D247" s="1" t="s">
        <v>867</v>
      </c>
      <c r="E247" s="2" t="s">
        <v>868</v>
      </c>
      <c r="F247" s="2" t="s">
        <v>869</v>
      </c>
      <c r="G247" s="2">
        <v>0</v>
      </c>
      <c r="H247" s="2">
        <v>0</v>
      </c>
      <c r="I247" s="1">
        <v>0</v>
      </c>
      <c r="J247" s="3" t="s">
        <v>19</v>
      </c>
      <c r="K247" s="2" t="str">
        <f>J247*6703.00</f>
        <v>0</v>
      </c>
      <c r="L247" s="5"/>
    </row>
    <row r="248" spans="1:12" customHeight="1" ht="105" outlineLevel="4">
      <c r="A248" s="1"/>
      <c r="B248" s="1">
        <v>821443</v>
      </c>
      <c r="C248" s="1" t="s">
        <v>870</v>
      </c>
      <c r="D248" s="1" t="s">
        <v>871</v>
      </c>
      <c r="E248" s="2" t="s">
        <v>872</v>
      </c>
      <c r="F248" s="2" t="s">
        <v>873</v>
      </c>
      <c r="G248" s="2">
        <v>0</v>
      </c>
      <c r="H248" s="2" t="s">
        <v>17</v>
      </c>
      <c r="I248" s="1">
        <v>0</v>
      </c>
      <c r="J248" s="3" t="s">
        <v>19</v>
      </c>
      <c r="K248" s="2" t="str">
        <f>J248*6971.00</f>
        <v>0</v>
      </c>
      <c r="L248" s="5"/>
    </row>
    <row r="249" spans="1:12" customHeight="1" ht="105" outlineLevel="4">
      <c r="A249" s="1"/>
      <c r="B249" s="1">
        <v>821444</v>
      </c>
      <c r="C249" s="1" t="s">
        <v>874</v>
      </c>
      <c r="D249" s="1" t="s">
        <v>875</v>
      </c>
      <c r="E249" s="2" t="s">
        <v>876</v>
      </c>
      <c r="F249" s="2" t="s">
        <v>877</v>
      </c>
      <c r="G249" s="2">
        <v>0</v>
      </c>
      <c r="H249" s="2" t="s">
        <v>32</v>
      </c>
      <c r="I249" s="1">
        <v>0</v>
      </c>
      <c r="J249" s="3" t="s">
        <v>19</v>
      </c>
      <c r="K249" s="2" t="str">
        <f>J249*6746.00</f>
        <v>0</v>
      </c>
      <c r="L249" s="5"/>
    </row>
    <row r="250" spans="1:12" customHeight="1" ht="105" outlineLevel="4">
      <c r="A250" s="1"/>
      <c r="B250" s="1">
        <v>821445</v>
      </c>
      <c r="C250" s="1" t="s">
        <v>878</v>
      </c>
      <c r="D250" s="1" t="s">
        <v>879</v>
      </c>
      <c r="E250" s="2" t="s">
        <v>880</v>
      </c>
      <c r="F250" s="2" t="s">
        <v>881</v>
      </c>
      <c r="G250" s="2">
        <v>0</v>
      </c>
      <c r="H250" s="2">
        <v>2</v>
      </c>
      <c r="I250" s="1">
        <v>0</v>
      </c>
      <c r="J250" s="3" t="s">
        <v>19</v>
      </c>
      <c r="K250" s="2" t="str">
        <f>J250*6852.00</f>
        <v>0</v>
      </c>
      <c r="L250" s="5"/>
    </row>
    <row r="251" spans="1:12" customHeight="1" ht="105" outlineLevel="4">
      <c r="A251" s="1"/>
      <c r="B251" s="1">
        <v>821446</v>
      </c>
      <c r="C251" s="1" t="s">
        <v>882</v>
      </c>
      <c r="D251" s="1" t="s">
        <v>883</v>
      </c>
      <c r="E251" s="2" t="s">
        <v>884</v>
      </c>
      <c r="F251" s="2" t="s">
        <v>885</v>
      </c>
      <c r="G251" s="2">
        <v>0</v>
      </c>
      <c r="H251" s="2" t="s">
        <v>18</v>
      </c>
      <c r="I251" s="1">
        <v>0</v>
      </c>
      <c r="J251" s="3" t="s">
        <v>19</v>
      </c>
      <c r="K251" s="2" t="str">
        <f>J251*6864.00</f>
        <v>0</v>
      </c>
      <c r="L251" s="5"/>
    </row>
    <row r="252" spans="1:12" customHeight="1" ht="105" outlineLevel="4">
      <c r="A252" s="1"/>
      <c r="B252" s="1">
        <v>821447</v>
      </c>
      <c r="C252" s="1" t="s">
        <v>886</v>
      </c>
      <c r="D252" s="1" t="s">
        <v>887</v>
      </c>
      <c r="E252" s="2" t="s">
        <v>888</v>
      </c>
      <c r="F252" s="2" t="s">
        <v>889</v>
      </c>
      <c r="G252" s="2">
        <v>8</v>
      </c>
      <c r="H252" s="2" t="s">
        <v>18</v>
      </c>
      <c r="I252" s="1">
        <v>0</v>
      </c>
      <c r="J252" s="3" t="s">
        <v>19</v>
      </c>
      <c r="K252" s="2" t="str">
        <f>J252*3652.00</f>
        <v>0</v>
      </c>
      <c r="L252" s="5"/>
    </row>
    <row r="253" spans="1:12" customHeight="1" ht="105" outlineLevel="4">
      <c r="A253" s="1"/>
      <c r="B253" s="1">
        <v>890094</v>
      </c>
      <c r="C253" s="1" t="s">
        <v>890</v>
      </c>
      <c r="D253" s="1" t="s">
        <v>891</v>
      </c>
      <c r="E253" s="2" t="s">
        <v>892</v>
      </c>
      <c r="F253" s="2" t="s">
        <v>893</v>
      </c>
      <c r="G253" s="2">
        <v>0</v>
      </c>
      <c r="H253" s="2">
        <v>0</v>
      </c>
      <c r="I253" s="1">
        <v>0</v>
      </c>
      <c r="J253" s="3" t="s">
        <v>19</v>
      </c>
      <c r="K253" s="2" t="str">
        <f>J253*1500.00</f>
        <v>0</v>
      </c>
      <c r="L253" s="5"/>
    </row>
    <row r="254" spans="1:12" outlineLevel="2">
      <c r="A254" s="8" t="s">
        <v>894</v>
      </c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5"/>
    </row>
    <row r="255" spans="1:12" customHeight="1" ht="105" outlineLevel="4">
      <c r="A255" s="1"/>
      <c r="B255" s="1">
        <v>954211</v>
      </c>
      <c r="C255" s="1" t="s">
        <v>895</v>
      </c>
      <c r="D255" s="1" t="s">
        <v>896</v>
      </c>
      <c r="E255" s="2" t="s">
        <v>897</v>
      </c>
      <c r="F255" s="2" t="s">
        <v>898</v>
      </c>
      <c r="G255" s="2" t="s">
        <v>17</v>
      </c>
      <c r="H255" s="2">
        <v>0</v>
      </c>
      <c r="I255" s="1">
        <v>0</v>
      </c>
      <c r="J255" s="3" t="s">
        <v>19</v>
      </c>
      <c r="K255" s="2" t="str">
        <f>J255*1427.83</f>
        <v>0</v>
      </c>
      <c r="L255" s="5"/>
    </row>
    <row r="256" spans="1:12" customHeight="1" ht="105" outlineLevel="4">
      <c r="A256" s="1"/>
      <c r="B256" s="1">
        <v>954212</v>
      </c>
      <c r="C256" s="1" t="s">
        <v>899</v>
      </c>
      <c r="D256" s="1" t="s">
        <v>900</v>
      </c>
      <c r="E256" s="2" t="s">
        <v>901</v>
      </c>
      <c r="F256" s="2" t="s">
        <v>902</v>
      </c>
      <c r="G256" s="2" t="s">
        <v>17</v>
      </c>
      <c r="H256" s="2">
        <v>0</v>
      </c>
      <c r="I256" s="1">
        <v>0</v>
      </c>
      <c r="J256" s="3" t="s">
        <v>19</v>
      </c>
      <c r="K256" s="2" t="str">
        <f>J256*1714.91</f>
        <v>0</v>
      </c>
      <c r="L256" s="5"/>
    </row>
    <row r="257" spans="1:12" customHeight="1" ht="105" outlineLevel="4">
      <c r="A257" s="1"/>
      <c r="B257" s="1">
        <v>954213</v>
      </c>
      <c r="C257" s="1" t="s">
        <v>903</v>
      </c>
      <c r="D257" s="1" t="s">
        <v>904</v>
      </c>
      <c r="E257" s="2" t="s">
        <v>905</v>
      </c>
      <c r="F257" s="2" t="s">
        <v>906</v>
      </c>
      <c r="G257" s="2" t="s">
        <v>17</v>
      </c>
      <c r="H257" s="2">
        <v>0</v>
      </c>
      <c r="I257" s="1">
        <v>0</v>
      </c>
      <c r="J257" s="3" t="s">
        <v>19</v>
      </c>
      <c r="K257" s="2" t="str">
        <f>J257*1995.92</f>
        <v>0</v>
      </c>
      <c r="L257" s="5"/>
    </row>
    <row r="258" spans="1:12" outlineLevel="1">
      <c r="A258" s="7" t="s">
        <v>907</v>
      </c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5"/>
    </row>
    <row r="259" spans="1:12" customHeight="1" ht="105" outlineLevel="3">
      <c r="A259" s="1"/>
      <c r="B259" s="1">
        <v>839816</v>
      </c>
      <c r="C259" s="1" t="s">
        <v>908</v>
      </c>
      <c r="D259" s="1" t="s">
        <v>909</v>
      </c>
      <c r="E259" s="2" t="s">
        <v>910</v>
      </c>
      <c r="F259" s="2" t="s">
        <v>911</v>
      </c>
      <c r="G259" s="2" t="s">
        <v>33</v>
      </c>
      <c r="H259" s="2">
        <v>0</v>
      </c>
      <c r="I259" s="1">
        <v>0</v>
      </c>
      <c r="J259" s="3" t="s">
        <v>19</v>
      </c>
      <c r="K259" s="2" t="str">
        <f>J259*1239.09</f>
        <v>0</v>
      </c>
      <c r="L259" s="5"/>
    </row>
    <row r="260" spans="1:12" customHeight="1" ht="105" outlineLevel="3">
      <c r="A260" s="1"/>
      <c r="B260" s="1">
        <v>880053</v>
      </c>
      <c r="C260" s="1" t="s">
        <v>912</v>
      </c>
      <c r="D260" s="1" t="s">
        <v>913</v>
      </c>
      <c r="E260" s="2" t="s">
        <v>914</v>
      </c>
      <c r="F260" s="2" t="s">
        <v>915</v>
      </c>
      <c r="G260" s="2" t="s">
        <v>17</v>
      </c>
      <c r="H260" s="2">
        <v>0</v>
      </c>
      <c r="I260" s="1">
        <v>0</v>
      </c>
      <c r="J260" s="3" t="s">
        <v>19</v>
      </c>
      <c r="K260" s="2" t="str">
        <f>J260*892.50</f>
        <v>0</v>
      </c>
      <c r="L260" s="5"/>
    </row>
    <row r="261" spans="1:12" customHeight="1" ht="105" outlineLevel="3">
      <c r="A261" s="1"/>
      <c r="B261" s="1">
        <v>883949</v>
      </c>
      <c r="C261" s="1" t="s">
        <v>916</v>
      </c>
      <c r="D261" s="1" t="s">
        <v>917</v>
      </c>
      <c r="E261" s="2" t="s">
        <v>918</v>
      </c>
      <c r="F261" s="2" t="s">
        <v>919</v>
      </c>
      <c r="G261" s="2" t="s">
        <v>32</v>
      </c>
      <c r="H261" s="2">
        <v>0</v>
      </c>
      <c r="I261" s="1">
        <v>0</v>
      </c>
      <c r="J261" s="3" t="s">
        <v>19</v>
      </c>
      <c r="K261" s="2" t="str">
        <f>J261*1535.10</f>
        <v>0</v>
      </c>
      <c r="L261" s="5"/>
    </row>
    <row r="262" spans="1:12" customHeight="1" ht="105" outlineLevel="3">
      <c r="A262" s="1"/>
      <c r="B262" s="1">
        <v>822038</v>
      </c>
      <c r="C262" s="1" t="s">
        <v>920</v>
      </c>
      <c r="D262" s="1" t="s">
        <v>921</v>
      </c>
      <c r="E262" s="2" t="s">
        <v>922</v>
      </c>
      <c r="F262" s="2" t="s">
        <v>923</v>
      </c>
      <c r="G262" s="2">
        <v>0</v>
      </c>
      <c r="H262" s="2">
        <v>0</v>
      </c>
      <c r="I262" s="1">
        <v>0</v>
      </c>
      <c r="J262" s="3" t="s">
        <v>19</v>
      </c>
      <c r="K262" s="2" t="str">
        <f>J262*2625.00</f>
        <v>0</v>
      </c>
      <c r="L262" s="5"/>
    </row>
    <row r="263" spans="1:12" customHeight="1" ht="105" outlineLevel="3">
      <c r="A263" s="1"/>
      <c r="B263" s="1">
        <v>836319</v>
      </c>
      <c r="C263" s="1" t="s">
        <v>924</v>
      </c>
      <c r="D263" s="1" t="s">
        <v>925</v>
      </c>
      <c r="E263" s="2" t="s">
        <v>926</v>
      </c>
      <c r="F263" s="2" t="s">
        <v>927</v>
      </c>
      <c r="G263" s="2">
        <v>2</v>
      </c>
      <c r="H263" s="2">
        <v>0</v>
      </c>
      <c r="I263" s="1">
        <v>0</v>
      </c>
      <c r="J263" s="3" t="s">
        <v>19</v>
      </c>
      <c r="K263" s="2" t="str">
        <f>J263*3660.00</f>
        <v>0</v>
      </c>
      <c r="L263" s="5"/>
    </row>
    <row r="264" spans="1:12" customHeight="1" ht="105" outlineLevel="3">
      <c r="A264" s="1"/>
      <c r="B264" s="1">
        <v>889975</v>
      </c>
      <c r="C264" s="1" t="s">
        <v>928</v>
      </c>
      <c r="D264" s="1" t="s">
        <v>929</v>
      </c>
      <c r="E264" s="2" t="s">
        <v>930</v>
      </c>
      <c r="F264" s="2" t="s">
        <v>931</v>
      </c>
      <c r="G264" s="2">
        <v>0</v>
      </c>
      <c r="H264" s="2" t="s">
        <v>18</v>
      </c>
      <c r="I264" s="1">
        <v>0</v>
      </c>
      <c r="J264" s="3" t="s">
        <v>19</v>
      </c>
      <c r="K264" s="2" t="str">
        <f>J264*3124.00</f>
        <v>0</v>
      </c>
      <c r="L264" s="5"/>
    </row>
    <row r="265" spans="1:12" outlineLevel="1">
      <c r="A265" s="7" t="s">
        <v>932</v>
      </c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5"/>
    </row>
    <row r="266" spans="1:12" outlineLevel="2">
      <c r="A266" s="8" t="s">
        <v>933</v>
      </c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5"/>
    </row>
    <row r="267" spans="1:12" customHeight="1" ht="105" outlineLevel="4">
      <c r="A267" s="1"/>
      <c r="B267" s="1">
        <v>885118</v>
      </c>
      <c r="C267" s="1" t="s">
        <v>934</v>
      </c>
      <c r="D267" s="1" t="s">
        <v>935</v>
      </c>
      <c r="E267" s="2" t="s">
        <v>936</v>
      </c>
      <c r="F267" s="2" t="s">
        <v>937</v>
      </c>
      <c r="G267" s="2">
        <v>1</v>
      </c>
      <c r="H267" s="2">
        <v>0</v>
      </c>
      <c r="I267" s="1">
        <v>0</v>
      </c>
      <c r="J267" s="3" t="s">
        <v>938</v>
      </c>
      <c r="K267" s="2" t="str">
        <f>J267*1904.00</f>
        <v>0</v>
      </c>
      <c r="L267" s="5"/>
    </row>
    <row r="268" spans="1:12" customHeight="1" ht="105" outlineLevel="4">
      <c r="A268" s="1"/>
      <c r="B268" s="1">
        <v>885119</v>
      </c>
      <c r="C268" s="1" t="s">
        <v>939</v>
      </c>
      <c r="D268" s="1" t="s">
        <v>940</v>
      </c>
      <c r="E268" s="2" t="s">
        <v>936</v>
      </c>
      <c r="F268" s="2" t="s">
        <v>941</v>
      </c>
      <c r="G268" s="2">
        <v>0</v>
      </c>
      <c r="H268" s="2">
        <v>0</v>
      </c>
      <c r="I268" s="1">
        <v>0</v>
      </c>
      <c r="J268" s="3" t="s">
        <v>938</v>
      </c>
      <c r="K268" s="2" t="str">
        <f>J268*1972.43</f>
        <v>0</v>
      </c>
      <c r="L268" s="5"/>
    </row>
    <row r="269" spans="1:12" customHeight="1" ht="105" outlineLevel="4">
      <c r="A269" s="1"/>
      <c r="B269" s="1">
        <v>885120</v>
      </c>
      <c r="C269" s="1" t="s">
        <v>942</v>
      </c>
      <c r="D269" s="1" t="s">
        <v>943</v>
      </c>
      <c r="E269" s="2" t="s">
        <v>936</v>
      </c>
      <c r="F269" s="2" t="s">
        <v>944</v>
      </c>
      <c r="G269" s="2">
        <v>0</v>
      </c>
      <c r="H269" s="2">
        <v>0</v>
      </c>
      <c r="I269" s="1">
        <v>0</v>
      </c>
      <c r="J269" s="3" t="s">
        <v>938</v>
      </c>
      <c r="K269" s="2" t="str">
        <f>J269*2104.81</f>
        <v>0</v>
      </c>
      <c r="L269" s="5"/>
    </row>
    <row r="270" spans="1:12" customHeight="1" ht="105" outlineLevel="4">
      <c r="A270" s="1"/>
      <c r="B270" s="1">
        <v>885121</v>
      </c>
      <c r="C270" s="1" t="s">
        <v>945</v>
      </c>
      <c r="D270" s="1" t="s">
        <v>946</v>
      </c>
      <c r="E270" s="2" t="s">
        <v>936</v>
      </c>
      <c r="F270" s="2" t="s">
        <v>947</v>
      </c>
      <c r="G270" s="2">
        <v>1</v>
      </c>
      <c r="H270" s="2">
        <v>0</v>
      </c>
      <c r="I270" s="1">
        <v>0</v>
      </c>
      <c r="J270" s="3" t="s">
        <v>938</v>
      </c>
      <c r="K270" s="2" t="str">
        <f>J270*2644.78</f>
        <v>0</v>
      </c>
      <c r="L270" s="5"/>
    </row>
    <row r="271" spans="1:12" customHeight="1" ht="105" outlineLevel="4">
      <c r="A271" s="1"/>
      <c r="B271" s="1">
        <v>885122</v>
      </c>
      <c r="C271" s="1" t="s">
        <v>948</v>
      </c>
      <c r="D271" s="1" t="s">
        <v>949</v>
      </c>
      <c r="E271" s="2" t="s">
        <v>936</v>
      </c>
      <c r="F271" s="2" t="s">
        <v>950</v>
      </c>
      <c r="G271" s="2">
        <v>0</v>
      </c>
      <c r="H271" s="2">
        <v>0</v>
      </c>
      <c r="I271" s="1">
        <v>0</v>
      </c>
      <c r="J271" s="3" t="s">
        <v>938</v>
      </c>
      <c r="K271" s="2" t="str">
        <f>J271*2708.74</f>
        <v>0</v>
      </c>
      <c r="L271" s="5"/>
    </row>
    <row r="272" spans="1:12" customHeight="1" ht="105" outlineLevel="4">
      <c r="A272" s="1"/>
      <c r="B272" s="1">
        <v>885123</v>
      </c>
      <c r="C272" s="1" t="s">
        <v>951</v>
      </c>
      <c r="D272" s="1" t="s">
        <v>952</v>
      </c>
      <c r="E272" s="2" t="s">
        <v>936</v>
      </c>
      <c r="F272" s="2" t="s">
        <v>953</v>
      </c>
      <c r="G272" s="2">
        <v>0</v>
      </c>
      <c r="H272" s="2">
        <v>0</v>
      </c>
      <c r="I272" s="1">
        <v>0</v>
      </c>
      <c r="J272" s="3" t="s">
        <v>938</v>
      </c>
      <c r="K272" s="2" t="str">
        <f>J272*2842.61</f>
        <v>0</v>
      </c>
      <c r="L272" s="5"/>
    </row>
    <row r="273" spans="1:12" outlineLevel="2">
      <c r="A273" s="8" t="s">
        <v>954</v>
      </c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5"/>
    </row>
    <row r="274" spans="1:12" customHeight="1" ht="105" outlineLevel="4">
      <c r="A274" s="1"/>
      <c r="B274" s="1">
        <v>885831</v>
      </c>
      <c r="C274" s="1" t="s">
        <v>955</v>
      </c>
      <c r="D274" s="1" t="s">
        <v>956</v>
      </c>
      <c r="E274" s="2" t="s">
        <v>957</v>
      </c>
      <c r="F274" s="2" t="s">
        <v>958</v>
      </c>
      <c r="G274" s="2" t="s">
        <v>17</v>
      </c>
      <c r="H274" s="2">
        <v>0</v>
      </c>
      <c r="I274" s="1">
        <v>0</v>
      </c>
      <c r="J274" s="3" t="s">
        <v>19</v>
      </c>
      <c r="K274" s="2" t="str">
        <f>J274*9279.03</f>
        <v>0</v>
      </c>
      <c r="L274" s="5"/>
    </row>
    <row r="275" spans="1:12" customHeight="1" ht="105" outlineLevel="4">
      <c r="A275" s="1"/>
      <c r="B275" s="1">
        <v>954093</v>
      </c>
      <c r="C275" s="1" t="s">
        <v>959</v>
      </c>
      <c r="D275" s="1" t="s">
        <v>960</v>
      </c>
      <c r="E275" s="2" t="s">
        <v>961</v>
      </c>
      <c r="F275" s="2" t="s">
        <v>962</v>
      </c>
      <c r="G275" s="2">
        <v>0</v>
      </c>
      <c r="H275" s="2">
        <v>0</v>
      </c>
      <c r="I275" s="1">
        <v>0</v>
      </c>
      <c r="J275" s="3" t="s">
        <v>19</v>
      </c>
      <c r="K275" s="2" t="str">
        <f>J275*10010.88</f>
        <v>0</v>
      </c>
      <c r="L27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4:K64"/>
    <mergeCell ref="A97:K97"/>
    <mergeCell ref="A128:K128"/>
    <mergeCell ref="A194:K194"/>
    <mergeCell ref="A258:K258"/>
    <mergeCell ref="A265:K265"/>
    <mergeCell ref="A4:K4"/>
    <mergeCell ref="A20:K20"/>
    <mergeCell ref="A42:K42"/>
    <mergeCell ref="A51:K51"/>
    <mergeCell ref="A61:K61"/>
    <mergeCell ref="A65:K65"/>
    <mergeCell ref="A81:K81"/>
    <mergeCell ref="A86:K86"/>
    <mergeCell ref="A92:K92"/>
    <mergeCell ref="A94:K94"/>
    <mergeCell ref="A98:K98"/>
    <mergeCell ref="A108:K108"/>
    <mergeCell ref="A120:K120"/>
    <mergeCell ref="A122:K122"/>
    <mergeCell ref="A125:K125"/>
    <mergeCell ref="A129:K129"/>
    <mergeCell ref="A163:K163"/>
    <mergeCell ref="A185:K185"/>
    <mergeCell ref="A189:K189"/>
    <mergeCell ref="A192:K192"/>
    <mergeCell ref="A195:K195"/>
    <mergeCell ref="A213:K213"/>
    <mergeCell ref="A224:K224"/>
    <mergeCell ref="A254:K254"/>
    <mergeCell ref="A266:K266"/>
    <mergeCell ref="A273:K273"/>
    <mergeCell ref="A216:K21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2026-03-15T23:13:20+03:00</dcterms:created>
  <dcterms:modified xsi:type="dcterms:W3CDTF">2026-03-15T23:13:20+03:00</dcterms:modified>
  <dc:title>Untitled Spreadsheet</dc:title>
  <dc:description/>
  <dc:subject/>
  <cp:keywords/>
  <cp:category/>
</cp:coreProperties>
</file>