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<sst xmlns="http://schemas.openxmlformats.org/spreadsheetml/2006/main" uniqueCount="767">
  <si>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</si>
  <si>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</si>
  <si>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</si>
  <si>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</si>
  <si>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</si>
  <si>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</si>
  <si>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</si>
  <si>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</si>
  <si>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</si>
  <si>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</si>
  <si>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Радиаторы отопления и комплектующие</t>
  </si>
  <si>
    <t>Биметаллические радиаторы отопления</t>
  </si>
  <si>
    <t>Радиаторы биметаллические EVOLUTION</t>
  </si>
  <si>
    <t>ROK-120001</t>
  </si>
  <si>
    <t>009050204-03</t>
  </si>
  <si>
    <t>Радиатор биметаллический Evolution 500/80 4 сек (136 Вт/сек)</t>
  </si>
  <si>
    <t>3 846.65 руб.</t>
  </si>
  <si>
    <t>&gt;10</t>
  </si>
  <si>
    <t>шт</t>
  </si>
  <si>
    <t>ROK-120003</t>
  </si>
  <si>
    <t>009050206-03</t>
  </si>
  <si>
    <t>Радиатор биметаллический Evolution 500/80 6 сек (136 Вт/сек)</t>
  </si>
  <si>
    <t>5 769.98 руб.</t>
  </si>
  <si>
    <t>ROK-120005</t>
  </si>
  <si>
    <t>009050208-03</t>
  </si>
  <si>
    <t>Радиатор биметаллический Evolution 500/80 8 сек (136 Вт/сек)</t>
  </si>
  <si>
    <t>7 693.31 руб.</t>
  </si>
  <si>
    <t>ROK-120007</t>
  </si>
  <si>
    <t>009050210-03</t>
  </si>
  <si>
    <t>Радиатор биметаллический Evolution 500/80 10 сек (136 Вт/сек)</t>
  </si>
  <si>
    <t>9 616.64 руб.</t>
  </si>
  <si>
    <t>ROK-120008</t>
  </si>
  <si>
    <t>009050212-03</t>
  </si>
  <si>
    <t>Радиатор биметаллический Evolution 500/80 12 сек (136 Вт/сек)</t>
  </si>
  <si>
    <t>11 539.96 руб.</t>
  </si>
  <si>
    <t>ROK-120009</t>
  </si>
  <si>
    <t>009050106-01</t>
  </si>
  <si>
    <t>Радиатор биметаллический Evolution 350/80 6 сек (106 Вт/сек)</t>
  </si>
  <si>
    <t>5 268.24 руб.</t>
  </si>
  <si>
    <t>ROK-120010</t>
  </si>
  <si>
    <t>009050108-01</t>
  </si>
  <si>
    <t>Радиатор биметаллический Evolution 350/80 8 сек (106 Вт/сек)</t>
  </si>
  <si>
    <t>7 024.33 руб.</t>
  </si>
  <si>
    <t>ROK-120011</t>
  </si>
  <si>
    <t>009050110-01</t>
  </si>
  <si>
    <t>Радиатор биметаллический Evolution 350/80 10 сек (106 Вт/сек)</t>
  </si>
  <si>
    <t>8 780.41 руб.</t>
  </si>
  <si>
    <t>ROK-120012</t>
  </si>
  <si>
    <t>009050112-01</t>
  </si>
  <si>
    <t>Радиатор биметаллический Evolution 350/80 12 сек (106 Вт/сек)</t>
  </si>
  <si>
    <t>10 536.49 руб.</t>
  </si>
  <si>
    <t>ROK-120013</t>
  </si>
  <si>
    <t>009050104-01</t>
  </si>
  <si>
    <t>Радиатор биметаллический Evolution 350/80 4 сек (106 Вт/сек)</t>
  </si>
  <si>
    <t>3 512.16 руб.</t>
  </si>
  <si>
    <t>Радиаторы биметаллические RADENA</t>
  </si>
  <si>
    <t>ROK-120101</t>
  </si>
  <si>
    <t>Радиатор биметаллический RADENA 150/120 6 сек (88 Вт/сек)</t>
  </si>
  <si>
    <t>8 181.99 руб.</t>
  </si>
  <si>
    <t>ROK-120102</t>
  </si>
  <si>
    <t>Радиатор биметаллический RADENA 150/120 8 сек (88 Вт/сек)</t>
  </si>
  <si>
    <t>10 723.69 руб.</t>
  </si>
  <si>
    <t>ROK-120103</t>
  </si>
  <si>
    <t>Радиатор биметаллический RADENA 150/120 10 сек (88 Вт/сек)</t>
  </si>
  <si>
    <t>13 404.55 руб.</t>
  </si>
  <si>
    <t>ROK-120104</t>
  </si>
  <si>
    <t>Радиатор биметаллический RADENA 150/120 12 сек (88 Вт/сек)</t>
  </si>
  <si>
    <t>16 085.64 руб.</t>
  </si>
  <si>
    <t>ROK-120105</t>
  </si>
  <si>
    <t>Радиатор биметаллический RADENA 150/120 14 сек (88 Вт/сек)</t>
  </si>
  <si>
    <t>18 766.51 руб.</t>
  </si>
  <si>
    <t>ROK-120106</t>
  </si>
  <si>
    <t>Радиатор биметаллический RADENA 150/120 16 сек (88 Вт/сек)</t>
  </si>
  <si>
    <t>21 447.37 руб.</t>
  </si>
  <si>
    <t>ROK-120107</t>
  </si>
  <si>
    <t>Радиатор биметаллический RADENA 200/120 6 сек (95 Вт/сек)</t>
  </si>
  <si>
    <t>8 073.37 руб.</t>
  </si>
  <si>
    <t>ROK-120108</t>
  </si>
  <si>
    <t>Радиатор биметаллический RADENA 200/120 8 сек (95 Вт/сек)</t>
  </si>
  <si>
    <t>10 581.25 руб.</t>
  </si>
  <si>
    <t>ROK-120109</t>
  </si>
  <si>
    <t>Радиатор биметаллический RADENA 200/120 10 сек (95 Вт/сек)</t>
  </si>
  <si>
    <t>13 226.67 руб.</t>
  </si>
  <si>
    <t>ROK-120110</t>
  </si>
  <si>
    <t>Радиатор биметаллический RADENA 200/120 12 сек (95 Вт/сек)</t>
  </si>
  <si>
    <t>15 871.87 руб.</t>
  </si>
  <si>
    <t>ROK-120111</t>
  </si>
  <si>
    <t>Радиатор биметаллический RADENA 200/120 14 сек (95 Вт/сек)</t>
  </si>
  <si>
    <t>18 517.30 руб.</t>
  </si>
  <si>
    <t>ROK-120112</t>
  </si>
  <si>
    <t>Радиатор биметаллический RADENA 350/85 4 сек (139 Вт/сек)</t>
  </si>
  <si>
    <t>5 600.94 руб.</t>
  </si>
  <si>
    <t>ROK-120114</t>
  </si>
  <si>
    <t>Радиатор биметаллический RADENA 350/85 6 сек (139 Вт/сек)</t>
  </si>
  <si>
    <t>8 624.30 руб.</t>
  </si>
  <si>
    <t>ROK-120116</t>
  </si>
  <si>
    <t>Радиатор биметаллический RADENA 350/85 8 сек (139 Вт/сек)</t>
  </si>
  <si>
    <t>11 201.89 руб.</t>
  </si>
  <si>
    <t>ROK-120118</t>
  </si>
  <si>
    <t>Радиатор биметаллический RADENA 350/85 10 сек (139 Вт/сек)</t>
  </si>
  <si>
    <t>14 373.84 руб.</t>
  </si>
  <si>
    <t>ROK-120120</t>
  </si>
  <si>
    <t>Радиатор биметаллический RADENA 350/85 12 сек (139 Вт/сек)</t>
  </si>
  <si>
    <t>16 802.83 руб.</t>
  </si>
  <si>
    <t>ROK-120130</t>
  </si>
  <si>
    <t>Радиатор биметаллический RADENA 500/100 4 сек (194 Вт/сек)</t>
  </si>
  <si>
    <t>6 205.13 руб.</t>
  </si>
  <si>
    <t>ROK-120132</t>
  </si>
  <si>
    <t>Радиатор биметаллический RADENA 500/100 6 сек (194 Вт/сек)</t>
  </si>
  <si>
    <t>9 307.59 руб.</t>
  </si>
  <si>
    <t>ROK-120134</t>
  </si>
  <si>
    <t>Радиатор биметаллический RADENA 500/100 8 сек (194 Вт/сек)</t>
  </si>
  <si>
    <t>12 410.04 руб.</t>
  </si>
  <si>
    <t>ROK-120136</t>
  </si>
  <si>
    <t>Радиатор биметаллический RADENA 500/100 10 сек (194 Вт/сек)</t>
  </si>
  <si>
    <t>15 512.72 руб.</t>
  </si>
  <si>
    <t>ROK-120138</t>
  </si>
  <si>
    <t>Радиатор биметаллический RADENA 500/100 12 сек (194 Вт/сек)</t>
  </si>
  <si>
    <t>18 615.17 руб.</t>
  </si>
  <si>
    <t>Радиаторы биметаллические RADENA нижнее подключение</t>
  </si>
  <si>
    <t>ROK-120139</t>
  </si>
  <si>
    <t>Радиатор биметаллический RADENA VC 350/85 4 сек нижнее подключение (140 Вт/сек)</t>
  </si>
  <si>
    <t>7 343.25 руб.</t>
  </si>
  <si>
    <t>ROK-120140</t>
  </si>
  <si>
    <t>Радиатор биметаллический RADENA VC 350/85 6 сек нижнее подключение (140 Вт/сек)</t>
  </si>
  <si>
    <t>10 143.72 руб.</t>
  </si>
  <si>
    <t>ROK-120141</t>
  </si>
  <si>
    <t>Радиатор биметаллический RADENA VC 350/85 8 сек нижнее подключение (140 Вт/сек)</t>
  </si>
  <si>
    <t>13 287.60 руб.</t>
  </si>
  <si>
    <t>ROK-120142</t>
  </si>
  <si>
    <t>Радиатор биметаллический RADENA VC 350/85 10 сек нижнее подключение (140 Вт/сек)</t>
  </si>
  <si>
    <t>16 162.59 руб.</t>
  </si>
  <si>
    <t>ROK-120143</t>
  </si>
  <si>
    <t>Радиатор биметаллический RADENA VC 350/85 12 сек нижнее подключение (140 Вт/сек)</t>
  </si>
  <si>
    <t>18 545.13 руб.</t>
  </si>
  <si>
    <t>ROK-120144</t>
  </si>
  <si>
    <t>Радиатор биметаллический RADENA VC 500/85 4 сек нижнее подключение (178 Вт/сек)</t>
  </si>
  <si>
    <t>8 699.44 руб.</t>
  </si>
  <si>
    <t>ROK-120145</t>
  </si>
  <si>
    <t>Радиатор биметаллический RADENA VC 500/85 5 сек нижнее подключение (178 Вт/сек)</t>
  </si>
  <si>
    <t>10 026.72 руб.</t>
  </si>
  <si>
    <t>ROK-120146</t>
  </si>
  <si>
    <t>Радиатор биметаллический RADENA VC 500/85 6 сек нижнее подключение (178 Вт/сек)</t>
  </si>
  <si>
    <t>11 701.01 руб.</t>
  </si>
  <si>
    <t>ROK-120147</t>
  </si>
  <si>
    <t>Радиатор биметаллический RADENA VC 500/85 7 сек нижнее подключение (178 Вт/сек)</t>
  </si>
  <si>
    <t>12 977.46 руб.</t>
  </si>
  <si>
    <t>ROK-120148</t>
  </si>
  <si>
    <t>Радиатор биметаллический RADENA VC 500/85 8 сек нижнее подключение (178 Вт/сек)</t>
  </si>
  <si>
    <t>14 702.81 руб.</t>
  </si>
  <si>
    <t>ROK-120149</t>
  </si>
  <si>
    <t>Радиатор биметаллический RADENA VC 500/85 9 сек нижнее подключение (178 Вт/сек)</t>
  </si>
  <si>
    <t>15 927.76 руб.</t>
  </si>
  <si>
    <t>ROK-120150</t>
  </si>
  <si>
    <t>Радиатор биметаллический RADENA VC 500/85 10 сек нижнее подключение (178 Вт/сек)</t>
  </si>
  <si>
    <t>17 704.39 руб.</t>
  </si>
  <si>
    <t>ROK-120151</t>
  </si>
  <si>
    <t>Радиатор биметаллический RADENA VC 500/85 11 сек нижнее подключение (178 Вт/сек)</t>
  </si>
  <si>
    <t>18 878.50 руб.</t>
  </si>
  <si>
    <t>ROK-120152</t>
  </si>
  <si>
    <t>Радиатор биметаллический RADENA VC 500/85 12 сек нижнее подключение (178 Вт/сек)</t>
  </si>
  <si>
    <t>20 705.96 руб.</t>
  </si>
  <si>
    <t>Алюминиевые радиаторы отопления</t>
  </si>
  <si>
    <t>Радиаторы алюминиевые EVOLUTION</t>
  </si>
  <si>
    <t>ROK-240001</t>
  </si>
  <si>
    <t>Радиатор алюминиевый Evolution 500/80 4 сек (146 Вт/сек)</t>
  </si>
  <si>
    <t>2 852.01 руб.</t>
  </si>
  <si>
    <t>ROK-240002</t>
  </si>
  <si>
    <t>Радиатор алюминиевый Evolution 500/80 6 сек (146 Вт/сек)</t>
  </si>
  <si>
    <t>4 277.91 руб.</t>
  </si>
  <si>
    <t>ROK-240003</t>
  </si>
  <si>
    <t>Радиатор алюминиевый Evolution 500/80 8 сек (146 Вт/сек)</t>
  </si>
  <si>
    <t>5 855.35 руб.</t>
  </si>
  <si>
    <t>ROK-240004</t>
  </si>
  <si>
    <t>Радиатор алюминиевый Evolution 500/80 10 сек (146 Вт/сек)</t>
  </si>
  <si>
    <t>7 319.07 руб.</t>
  </si>
  <si>
    <t>ROK-240005</t>
  </si>
  <si>
    <t>Радиатор алюминиевый Evolution 500/80 12 сек (146 Вт/сек)</t>
  </si>
  <si>
    <t>8 782.80 руб.</t>
  </si>
  <si>
    <t>ROK-240006</t>
  </si>
  <si>
    <t>Радиатор алюминиевый Evolution 350/80 4 сек (111 Вт/сек)</t>
  </si>
  <si>
    <t>2 566.70 руб.</t>
  </si>
  <si>
    <t>ROK-240007</t>
  </si>
  <si>
    <t>Радиатор алюминиевый Evolution 350/80 6 сек (111 Вт/сек)</t>
  </si>
  <si>
    <t>3 850.16 руб.</t>
  </si>
  <si>
    <t>ROK-240008</t>
  </si>
  <si>
    <t>Радиатор алюминиевый Evolution 350/80 8 сек (111 Вт/сек)</t>
  </si>
  <si>
    <t>5 133.62 руб.</t>
  </si>
  <si>
    <t>ROK-240009</t>
  </si>
  <si>
    <t>Радиатор алюминиевый Evolution 350/80 10 сек (111 Вт/сек)</t>
  </si>
  <si>
    <t>6 416.86 руб.</t>
  </si>
  <si>
    <t>ROK-240010</t>
  </si>
  <si>
    <t>Радиатор алюминиевый Evolution 350/80 12 сек (111 Вт/сек)</t>
  </si>
  <si>
    <t>7 904.61 руб.</t>
  </si>
  <si>
    <t>ROK-240011</t>
  </si>
  <si>
    <t>Радиатор алюминиевый Evolution 200/100 6 сек (94 Вт/сек)</t>
  </si>
  <si>
    <t>3 974.30 руб.</t>
  </si>
  <si>
    <t>ROK-240012</t>
  </si>
  <si>
    <t>Радиатор алюминиевый Evolution 200/100 8 сек (94 Вт/сек)</t>
  </si>
  <si>
    <t>5 299.22 руб.</t>
  </si>
  <si>
    <t>ROK-240013</t>
  </si>
  <si>
    <t>Радиатор алюминиевый Evolution 200/100 10 сек (94 Вт/сек)</t>
  </si>
  <si>
    <t>6 623.91 руб.</t>
  </si>
  <si>
    <t>ROK-240014</t>
  </si>
  <si>
    <t>Радиатор алюминиевый Evolution 200/100 12 сек (94 Вт/сек)</t>
  </si>
  <si>
    <t>7 948.82 руб.</t>
  </si>
  <si>
    <t>ROK-240015</t>
  </si>
  <si>
    <t>Радиатор алюминиевый Evolution 200/100 14 сек (94 Вт/сек)</t>
  </si>
  <si>
    <t>9 273.52 руб.</t>
  </si>
  <si>
    <t>Комплектующие к радиаторам</t>
  </si>
  <si>
    <t>Комплекты для подключения радиаторов</t>
  </si>
  <si>
    <t>ROK-310001</t>
  </si>
  <si>
    <t>VR7A</t>
  </si>
  <si>
    <t>Комплект для монтажа радиатора 1/2" (без кронштейнов) VIEIR (1/40шт)</t>
  </si>
  <si>
    <t>226.04 руб.</t>
  </si>
  <si>
    <t>&gt;100</t>
  </si>
  <si>
    <t>ROK-310002</t>
  </si>
  <si>
    <t>VR7B</t>
  </si>
  <si>
    <t>Комплект для монтажа радиатора 3/4" (без кронштейнов) VIEIR (1/40шт)</t>
  </si>
  <si>
    <t>239.97 руб.</t>
  </si>
  <si>
    <t>&gt;25</t>
  </si>
  <si>
    <t>ROK-310003</t>
  </si>
  <si>
    <t>VR11A</t>
  </si>
  <si>
    <t>Комплект для монтажа радиатора 1/2" (2 кронштейна) VIEIR (1/40шт)</t>
  </si>
  <si>
    <t>263.20 руб.</t>
  </si>
  <si>
    <t>ROK-310004</t>
  </si>
  <si>
    <t>VR11B</t>
  </si>
  <si>
    <t>Комплект для монтажа радиатора 3/4" (2 кронштейна) VIEIR (1/40шт)</t>
  </si>
  <si>
    <t>283.32 руб.</t>
  </si>
  <si>
    <t>ROK-310005</t>
  </si>
  <si>
    <t>VR13A</t>
  </si>
  <si>
    <t>Комплект для монтажа радиатора 1/2" (3 кронштейна) VIEIR (1/40шт)</t>
  </si>
  <si>
    <t>300.35 руб.</t>
  </si>
  <si>
    <t>ROK-310006</t>
  </si>
  <si>
    <t>VR13B</t>
  </si>
  <si>
    <t>Комплект для монтажа радиатора 3/4" (3 кронштейна) VIEIR (1/40шт)</t>
  </si>
  <si>
    <t>318.93 руб.</t>
  </si>
  <si>
    <t>ROK-310015</t>
  </si>
  <si>
    <t>TENRAD.В42B1</t>
  </si>
  <si>
    <t>Комплект TENRAD д/монтажа рад. 1/2 (без кронштейнов)</t>
  </si>
  <si>
    <t>518.00 руб.</t>
  </si>
  <si>
    <t>ROK-310018</t>
  </si>
  <si>
    <t>TENRAD.100A3</t>
  </si>
  <si>
    <t>Комплект TENRAD д/монтажа рад. 3/4 (2 кронштейна)</t>
  </si>
  <si>
    <t>605.00 руб.</t>
  </si>
  <si>
    <t>ROK-310020</t>
  </si>
  <si>
    <t>Комплект для монтажа радиатора 1/2"  (без кронштейнов)</t>
  </si>
  <si>
    <t>215.46 руб.</t>
  </si>
  <si>
    <t>ROK-310021</t>
  </si>
  <si>
    <t>Комплект для монтажа радиатора 3/4" (без кронштейнов)</t>
  </si>
  <si>
    <t>232.56 руб.</t>
  </si>
  <si>
    <t>ROK-310022</t>
  </si>
  <si>
    <t>Комплект для монтажа радиатора 1/2" (3 кронштейна)</t>
  </si>
  <si>
    <t>280.44 руб.</t>
  </si>
  <si>
    <t>ROK-310023</t>
  </si>
  <si>
    <t>Комплект для монтажа радиатора 3/4" (3 кронштейна)</t>
  </si>
  <si>
    <t>299.25 руб.</t>
  </si>
  <si>
    <t>ROK-310024</t>
  </si>
  <si>
    <t>Комплект для монтажа радиатора 1/2" (2 кронштейна)</t>
  </si>
  <si>
    <t>263.34 руб.</t>
  </si>
  <si>
    <t>ROK-310025</t>
  </si>
  <si>
    <t>Комплект для монтажа радиатора 3/4" (2 кронштейна)</t>
  </si>
  <si>
    <t>ROK-310026</t>
  </si>
  <si>
    <t>VR11C</t>
  </si>
  <si>
    <t>Набор для радиаторов （11）-½, c 2 прорезиненными кронштейнами  ViEiR  (40/1шт)</t>
  </si>
  <si>
    <t>291.07 руб.</t>
  </si>
  <si>
    <t>&gt;50</t>
  </si>
  <si>
    <t>ROK-310027</t>
  </si>
  <si>
    <t>VR11D</t>
  </si>
  <si>
    <t>Набор для радиаторов （11）-¾, с 2 прорезиненными кронштейнами  ViEiR  (40/1шт)</t>
  </si>
  <si>
    <t>326.67 руб.</t>
  </si>
  <si>
    <t>Воздухоотводчики для радиаторов</t>
  </si>
  <si>
    <t>ROK-330001</t>
  </si>
  <si>
    <t>VRD17</t>
  </si>
  <si>
    <t>Воздухоотводчик ручной 1/2'' (кран Маевского)  (25шт)</t>
  </si>
  <si>
    <t>47.99 руб.</t>
  </si>
  <si>
    <t>ROK-330002</t>
  </si>
  <si>
    <t>VRD18</t>
  </si>
  <si>
    <t>Воздухоотводчик ручной 3/4'' (кран Маевского)  (50шт)</t>
  </si>
  <si>
    <t>68.12 руб.</t>
  </si>
  <si>
    <t>ROK-330003</t>
  </si>
  <si>
    <t>VRD19</t>
  </si>
  <si>
    <t>Воздухоотводчик ручной 1/2'' (кран Маевского) ручка (сброс без ключа) (50шт)</t>
  </si>
  <si>
    <t>86.70 руб.</t>
  </si>
  <si>
    <t>ROK-330004</t>
  </si>
  <si>
    <t>VT.501.S. 06</t>
  </si>
  <si>
    <t>Воздухоотводчик д/рад. автомат. лев. 1"   (10шт)</t>
  </si>
  <si>
    <t>0.00 руб.</t>
  </si>
  <si>
    <t>ROK-330005</t>
  </si>
  <si>
    <t>VT.501.D. 06</t>
  </si>
  <si>
    <t>Воздухоотводчик д/рад. автомат. прав. 1"  (10шт)</t>
  </si>
  <si>
    <t>722.00 руб.</t>
  </si>
  <si>
    <t>Кронштейны для радиаторов</t>
  </si>
  <si>
    <t>ROK-320001</t>
  </si>
  <si>
    <t>K-4008</t>
  </si>
  <si>
    <t>Кронштейн для рад. универсальный угловой белый (1/100шт)</t>
  </si>
  <si>
    <t>31.18 руб.</t>
  </si>
  <si>
    <t>&gt;1000</t>
  </si>
  <si>
    <t>ROK-320002</t>
  </si>
  <si>
    <t>K7-180</t>
  </si>
  <si>
    <t>Кронштейн для рад. с дюбелем белый 7х180 мм плоский (1/100шт)</t>
  </si>
  <si>
    <t>25.90 руб.</t>
  </si>
  <si>
    <t>&gt;500</t>
  </si>
  <si>
    <t>ROK-320007</t>
  </si>
  <si>
    <t>Кронштейн на полосе для ЧУГУН радиатора (К.4.8.1)</t>
  </si>
  <si>
    <t>204.85 руб.</t>
  </si>
  <si>
    <t>ROK-320008</t>
  </si>
  <si>
    <t>Кронштейн  для ЧУГУН радиатора</t>
  </si>
  <si>
    <t>42.33 руб.</t>
  </si>
  <si>
    <t>ROK-320009</t>
  </si>
  <si>
    <t>VR9-250</t>
  </si>
  <si>
    <t>Кронштейн для рад. толщина 9-250мм (50пар)</t>
  </si>
  <si>
    <t>97.54 руб.</t>
  </si>
  <si>
    <t>пар</t>
  </si>
  <si>
    <t>ROK-320010</t>
  </si>
  <si>
    <t>VRD20</t>
  </si>
  <si>
    <t>Напольный кронштейн для радиатора с цепочкой (1/25шт)</t>
  </si>
  <si>
    <t>476.85 руб.</t>
  </si>
  <si>
    <t>ROK-320011</t>
  </si>
  <si>
    <t>K-4009</t>
  </si>
  <si>
    <t>Кронштейн для рад. универсальный угловой белый усиленный (1/100шт)</t>
  </si>
  <si>
    <t>56.00 руб.</t>
  </si>
  <si>
    <t>ROK-320012</t>
  </si>
  <si>
    <t>K7-220</t>
  </si>
  <si>
    <t>Кронштейн для рад. с дюбелем белый 7х220 мм плоский (1/100шт)</t>
  </si>
  <si>
    <t>36.30 руб.</t>
  </si>
  <si>
    <t>ROK-320013</t>
  </si>
  <si>
    <t>K7-250</t>
  </si>
  <si>
    <t>Кронштейн для рад. с дюбелем белый 7*250 мм плоский (1/100шт)</t>
  </si>
  <si>
    <t>39.74 руб.</t>
  </si>
  <si>
    <t>ROK-320014</t>
  </si>
  <si>
    <t>K7-300</t>
  </si>
  <si>
    <t>Кронштейн для рад. с дюбелем белый 7*300 мм плоский (1/50шт)</t>
  </si>
  <si>
    <t>43.00 руб.</t>
  </si>
  <si>
    <t>ROK-320015</t>
  </si>
  <si>
    <t>K9-220</t>
  </si>
  <si>
    <t>Кронштейн для рад. с дюбелем белый 9х220 мм (1/50шт)</t>
  </si>
  <si>
    <t>42.84 руб.</t>
  </si>
  <si>
    <t>ROK-320016</t>
  </si>
  <si>
    <t>K9-260</t>
  </si>
  <si>
    <t>Кронштейн для рад. с дюбелем белый 9*260 мм (1/50шт)</t>
  </si>
  <si>
    <t>66.24 руб.</t>
  </si>
  <si>
    <t>ROK-320017</t>
  </si>
  <si>
    <t>K9-300</t>
  </si>
  <si>
    <t>Кронштейн для рад. с дюбелем белый 9*300 мм (1/50шт)</t>
  </si>
  <si>
    <t>70.00 руб.</t>
  </si>
  <si>
    <t>ROK-320018</t>
  </si>
  <si>
    <t>K200-500</t>
  </si>
  <si>
    <t>Напольный кронштейн регулируемый для радиатора 200 - 500 мм  (1/15шт.)</t>
  </si>
  <si>
    <t>391.00 руб.</t>
  </si>
  <si>
    <t>ROK-320025</t>
  </si>
  <si>
    <t>VR9-170A</t>
  </si>
  <si>
    <t>ПАРА  кронштейнов для рад. с дюбелем ПРОРЕЗИНЕННЫХ белых (9*170 мм)</t>
  </si>
  <si>
    <t>77.41 руб.</t>
  </si>
  <si>
    <t>SMS-330515</t>
  </si>
  <si>
    <t>Кронштейн д/рад. регулируемый белый</t>
  </si>
  <si>
    <t>366.30 руб.</t>
  </si>
  <si>
    <t>пара</t>
  </si>
  <si>
    <t>VVR-000024</t>
  </si>
  <si>
    <t>VR9-170</t>
  </si>
  <si>
    <t>ПАРА Кронштейнов толщина (9) 170мм (100/2пар)  ViEiR</t>
  </si>
  <si>
    <t>61.93 руб.</t>
  </si>
  <si>
    <t>УТ000001467</t>
  </si>
  <si>
    <t>Напольный внутр. кронштейн регулируемый для сталь рад. 20,22,30,33 типа</t>
  </si>
  <si>
    <t>Комплектующие для радиаторов</t>
  </si>
  <si>
    <t>ROK-350005</t>
  </si>
  <si>
    <t>Переходник для радиатора 1''х1/2'' лев. с силик. прокл.</t>
  </si>
  <si>
    <t>56.10 руб.</t>
  </si>
  <si>
    <t>ROK-350006</t>
  </si>
  <si>
    <t>Переходник для радиатора 1''х1/2'' прав. с силик. прокл.</t>
  </si>
  <si>
    <t>ROK-350007</t>
  </si>
  <si>
    <t>Переходник для радиатора 1''х3/4'' лев. с силик. прокл.</t>
  </si>
  <si>
    <t>54.91 руб.</t>
  </si>
  <si>
    <t>ROK-350008</t>
  </si>
  <si>
    <t>Переходник для радиатора 1''х3/4'' прав. с силик. прокл.</t>
  </si>
  <si>
    <t>67.66 руб.</t>
  </si>
  <si>
    <t>ROK-350009</t>
  </si>
  <si>
    <t>Заглушка на переходник для радиатора 1/2"</t>
  </si>
  <si>
    <t>29.42 руб.</t>
  </si>
  <si>
    <t>ROK-350010</t>
  </si>
  <si>
    <t>Заглушка на переходник для радиатора 3/4"</t>
  </si>
  <si>
    <t>38.71 руб.</t>
  </si>
  <si>
    <t>ROK-350011</t>
  </si>
  <si>
    <t>Заглушка для радиатора левая с силиконовой прокладкой 1"</t>
  </si>
  <si>
    <t>64.60 руб.</t>
  </si>
  <si>
    <t>ROK-350012</t>
  </si>
  <si>
    <t>Заглушка для радиатора правая с силиконовой прокладкой 1"</t>
  </si>
  <si>
    <t>50.83 руб.</t>
  </si>
  <si>
    <t>ROK-350013</t>
  </si>
  <si>
    <t>Ниппель межсекционный для радиатора 1''</t>
  </si>
  <si>
    <t>71.57 руб.</t>
  </si>
  <si>
    <t>ROK-350015</t>
  </si>
  <si>
    <t>TENRAD.S42-1</t>
  </si>
  <si>
    <t>-Прокладка силиконовая круглая TENRAD, к ниппелю для радиатора</t>
  </si>
  <si>
    <t>25.00 руб.</t>
  </si>
  <si>
    <t>ROK-350016</t>
  </si>
  <si>
    <t>TENRAD.S42-2</t>
  </si>
  <si>
    <t>-Прокладка TENRAD, паронит, к ниппелю для алюм. радиатора (500/80)</t>
  </si>
  <si>
    <t>14.00 руб.</t>
  </si>
  <si>
    <t>ROK-350017</t>
  </si>
  <si>
    <t>-Прокладка для радиатора ал.- резиновая Ду 25</t>
  </si>
  <si>
    <t>3.57 руб.</t>
  </si>
  <si>
    <t>ROK-350018</t>
  </si>
  <si>
    <t>-Прокладка для радиатора ал. 1" межсекционная (фторопласт)</t>
  </si>
  <si>
    <t>ROK-350019</t>
  </si>
  <si>
    <t>-Прокладка для радиатора ал. 1" межсекционная  паронитовая</t>
  </si>
  <si>
    <t>34.17 руб.</t>
  </si>
  <si>
    <t>ROK-350020</t>
  </si>
  <si>
    <t>Ниппель 1 1/4" для ЧУГУН радиатора</t>
  </si>
  <si>
    <t>54.74 руб.</t>
  </si>
  <si>
    <t>ROK-350021</t>
  </si>
  <si>
    <t>Пробка радиаторная для ЧУГУН радиатора 1/2" левая</t>
  </si>
  <si>
    <t>57.80 руб.</t>
  </si>
  <si>
    <t>ROK-350022</t>
  </si>
  <si>
    <t>Пробка радиаторная для ЧУГУН радиатора 1/2" правая</t>
  </si>
  <si>
    <t>59.50 руб.</t>
  </si>
  <si>
    <t>ROK-350023</t>
  </si>
  <si>
    <t>Пробка радиаторная для ЧУГУН радиатора 3/4" левая</t>
  </si>
  <si>
    <t>59.67 руб.</t>
  </si>
  <si>
    <t>ROK-350024</t>
  </si>
  <si>
    <t>Пробка радиаторная для ЧУГУН радиатора 3/4" правая</t>
  </si>
  <si>
    <t>ROK-350025</t>
  </si>
  <si>
    <t>Пробка радиаторная для ЧУГУН радиатора глухая правая</t>
  </si>
  <si>
    <t>57.29 руб.</t>
  </si>
  <si>
    <t>ROK-350026</t>
  </si>
  <si>
    <t>Пробка радиаторная для ЧУГУН радиатора глухая левая</t>
  </si>
  <si>
    <t>58.48 руб.</t>
  </si>
  <si>
    <t>ROK-350027</t>
  </si>
  <si>
    <t>Прокладка для ЧУГУН радиатора паронитовая 1 1/4</t>
  </si>
  <si>
    <t>6.46 руб.</t>
  </si>
  <si>
    <t>ROK-350028</t>
  </si>
  <si>
    <t>Прокладка для ЧУГУН радиатора резиновая 1 1/4</t>
  </si>
  <si>
    <t>5.78 руб.</t>
  </si>
  <si>
    <t>ROK-350029</t>
  </si>
  <si>
    <t>VT.503.D.04</t>
  </si>
  <si>
    <t>Удлинитель потока д/рад. прав. 1/2"   (5 /80шт)</t>
  </si>
  <si>
    <t>683.00 руб.</t>
  </si>
  <si>
    <t>ROK-350030</t>
  </si>
  <si>
    <t>VT.503.D.05</t>
  </si>
  <si>
    <t>Удлинитель потока д/рад. прав. 3/4"  (5 /80шт)</t>
  </si>
  <si>
    <t>600.00 руб.</t>
  </si>
  <si>
    <t>ROK-350031</t>
  </si>
  <si>
    <t>VT.503.S.04</t>
  </si>
  <si>
    <t>Удлинитель потока д/рад. лев. 1/2"  (5 /80шт)</t>
  </si>
  <si>
    <t>645.00 руб.</t>
  </si>
  <si>
    <t>ROK-350032</t>
  </si>
  <si>
    <t>VT.503.S.05</t>
  </si>
  <si>
    <t>Удлинитель потока д/рад. лев. 3/4"  (5 /80шт)</t>
  </si>
  <si>
    <t>617.00 руб.</t>
  </si>
  <si>
    <t>SMS-330505</t>
  </si>
  <si>
    <t>Переходник для алюм. радиатора 25х15 мм белый (левый S)</t>
  </si>
  <si>
    <t>41.63 руб.</t>
  </si>
  <si>
    <t>SMS-330506</t>
  </si>
  <si>
    <t>Переходник для алюм. радиатора 25х15 мм белый (правый D)</t>
  </si>
  <si>
    <t>SMS-330507</t>
  </si>
  <si>
    <t>Переходник для алюм. радиатора 25х20 мм белый (левый S)</t>
  </si>
  <si>
    <t>SMS-330508</t>
  </si>
  <si>
    <t>Переходник для алюм. радиатора 25х20 мм белый (правый D)</t>
  </si>
  <si>
    <t>SMS-330509</t>
  </si>
  <si>
    <t>Пробка для чугун. радиатора 32 мм (глухая левая)</t>
  </si>
  <si>
    <t>58.28 руб.</t>
  </si>
  <si>
    <t>SMS-330510</t>
  </si>
  <si>
    <t>Пробка для чугун. радиатора 32 мм (глухая правая)</t>
  </si>
  <si>
    <t>SMS-330511</t>
  </si>
  <si>
    <t>Переходник для чугун. радиатора 32х15 мм левый</t>
  </si>
  <si>
    <t>60.57 руб.</t>
  </si>
  <si>
    <t>SMS-330512</t>
  </si>
  <si>
    <t>Переходник для чугун. радиатора 32х15 мм правый</t>
  </si>
  <si>
    <t>SMS-330513</t>
  </si>
  <si>
    <t>Переходник для чугун. радиатора 32х20 мм левый</t>
  </si>
  <si>
    <t>SMS-330514</t>
  </si>
  <si>
    <t>Переходник для чугун. радиатора 32х20 мм (правый</t>
  </si>
  <si>
    <t>SST-100162</t>
  </si>
  <si>
    <t>2.13.4</t>
  </si>
  <si>
    <t>Прокладка безасбест. паронитовая для ниппеля рад. 1" 32*41*1 мм. (графит) (упак.100 шт.)</t>
  </si>
  <si>
    <t>9.16 руб.</t>
  </si>
  <si>
    <t>SST-100163</t>
  </si>
  <si>
    <t>2.12.7.</t>
  </si>
  <si>
    <t>Прокладка силиконовая для алюминиевых радиаторов овальная OTER (упак.100 шт.)</t>
  </si>
  <si>
    <t>7.97 руб.</t>
  </si>
  <si>
    <t>SST-100164</t>
  </si>
  <si>
    <t>2.12.9</t>
  </si>
  <si>
    <t>Прокладка силиконовая для заглушки радиаторов плоская ( 33*41*2 мм) (упак.100 шт.)</t>
  </si>
  <si>
    <t>11.38 руб.</t>
  </si>
  <si>
    <t>VLC-900290</t>
  </si>
  <si>
    <t>D.0015</t>
  </si>
  <si>
    <t>Пробка для стального рад. 1/2"</t>
  </si>
  <si>
    <t>54.00 руб.</t>
  </si>
  <si>
    <t>VLC-900456</t>
  </si>
  <si>
    <t>VT.AVF02.N.2E04</t>
  </si>
  <si>
    <t>Замыкающий участок с ручным воздухоотводчиком ( монтажный шаблон 3/4"EK -50 мм.)</t>
  </si>
  <si>
    <t>853.00 руб.</t>
  </si>
  <si>
    <t>Инструмент для радиаторов</t>
  </si>
  <si>
    <t>ROK-350001</t>
  </si>
  <si>
    <t>RKEYRUS</t>
  </si>
  <si>
    <t>Ключ радиаторный (для сборки радиаторов) Россия</t>
  </si>
  <si>
    <t>1 025.00 руб.</t>
  </si>
  <si>
    <t>ROK-350003</t>
  </si>
  <si>
    <t>Ключ для ручного воздухоотводчика (50шт)</t>
  </si>
  <si>
    <t>5.85 руб.</t>
  </si>
  <si>
    <t>SST-100116</t>
  </si>
  <si>
    <t>Ключ для сборки/разборки радиатора МОНОЛИТНЫЙ</t>
  </si>
  <si>
    <t>767.81 руб.</t>
  </si>
  <si>
    <t>SST-100117</t>
  </si>
  <si>
    <t>Ключ для сборки/разборки радиатора разборный</t>
  </si>
  <si>
    <t>841.68 руб.</t>
  </si>
  <si>
    <t>SST-100165</t>
  </si>
  <si>
    <t>Ключ МЕТАЛЛИЧЕСКИЙ для ручного воздухоотводчика</t>
  </si>
  <si>
    <t>10.90 руб.</t>
  </si>
  <si>
    <t>SST-100166</t>
  </si>
  <si>
    <t>Ключ пластмассовый для ручного воздухоотводчика</t>
  </si>
  <si>
    <t>4.48 руб.</t>
  </si>
  <si>
    <t>Стальные панельные радиаторы</t>
  </si>
  <si>
    <t>Стальные панельные радиаторы боковое подключение Classic</t>
  </si>
  <si>
    <t>ROK-710001</t>
  </si>
  <si>
    <t>Радиатор стальной панельный 11 500 x  400 Classic боковое подключение</t>
  </si>
  <si>
    <t>3 247.87 руб.</t>
  </si>
  <si>
    <t>ROK-710002</t>
  </si>
  <si>
    <t>Радиатор стальной панельный 11 500 x  500 Classic боковое подключение</t>
  </si>
  <si>
    <t>3 739.01 руб.</t>
  </si>
  <si>
    <t>ROK-710003</t>
  </si>
  <si>
    <t>Радиатор стальной панельный 11 500 x  600 Classic боковое подключение</t>
  </si>
  <si>
    <t>4 280.74 руб.</t>
  </si>
  <si>
    <t>ROK-710004</t>
  </si>
  <si>
    <t>Радиатор стальной панельный 11 500 x  700 Classic боковое подключение</t>
  </si>
  <si>
    <t>4 745.39 руб.</t>
  </si>
  <si>
    <t>ROK-710005</t>
  </si>
  <si>
    <t>Радиатор стальной панельный 11 500 x  800 Classic боковое подключение</t>
  </si>
  <si>
    <t>5 236.59 руб.</t>
  </si>
  <si>
    <t>ROK-710006</t>
  </si>
  <si>
    <t>Радиатор стальной панельный 11 500 x  900 Classic боковое подключение</t>
  </si>
  <si>
    <t>5 698.84 руб.</t>
  </si>
  <si>
    <t>ROK-710007</t>
  </si>
  <si>
    <t>Радиатор стальной панельный 11 500 x 1000 Classic боковое подключение</t>
  </si>
  <si>
    <t>6 240.53 руб.</t>
  </si>
  <si>
    <t>ROK-710008</t>
  </si>
  <si>
    <t>Радиатор стальной панельный 11 500 x 1100 Classic боковое подключение</t>
  </si>
  <si>
    <t>6 705.24 руб.</t>
  </si>
  <si>
    <t>ROK-710009</t>
  </si>
  <si>
    <t>Радиатор стальной панельный 11 500 x 1200 Classic боковое подключение</t>
  </si>
  <si>
    <t>7 167.47 руб.</t>
  </si>
  <si>
    <t>ROK-710010</t>
  </si>
  <si>
    <t>Радиатор стальной панельный 11 500 x 1400 Classic боковое подключение</t>
  </si>
  <si>
    <t>8 250.89 руб.</t>
  </si>
  <si>
    <t>ROK-710011</t>
  </si>
  <si>
    <t>Радиатор стальной панельный 11 500 x 1600 Classic боковое подключение</t>
  </si>
  <si>
    <t>9 411.38 руб.</t>
  </si>
  <si>
    <t>ROK-710012</t>
  </si>
  <si>
    <t>Радиатор стальной панельный 11 500 x 1800 Classic боковое подключение</t>
  </si>
  <si>
    <t>10 386.47 руб.</t>
  </si>
  <si>
    <t>ROK-710013</t>
  </si>
  <si>
    <t>Радиатор стальной панельный 11 500 x 2000 Classic боковое подключение</t>
  </si>
  <si>
    <t>11 604.70 руб.</t>
  </si>
  <si>
    <t>ROK-710014</t>
  </si>
  <si>
    <t>Радиатор стальной панельный 22 300 x  400 Classic боковое подключение</t>
  </si>
  <si>
    <t>4 509.25 руб.</t>
  </si>
  <si>
    <t>ROK-710015</t>
  </si>
  <si>
    <t>Радиатор стальной панельный 22 300 x  500 Classic боковое подключение</t>
  </si>
  <si>
    <t>4 986.33 руб.</t>
  </si>
  <si>
    <t>ROK-710016</t>
  </si>
  <si>
    <t>Радиатор стальной панельный 22 300 x  600 Classic боковое подключение</t>
  </si>
  <si>
    <t>5 510.30 руб.</t>
  </si>
  <si>
    <t>ROK-710017</t>
  </si>
  <si>
    <t>Радиатор стальной панельный 22 300 x  700 Classic боковое подключение</t>
  </si>
  <si>
    <t>5 961.66 руб.</t>
  </si>
  <si>
    <t>ROK-710018</t>
  </si>
  <si>
    <t>Радиатор стальной панельный 22 300 x  800 Classic боковое подключение</t>
  </si>
  <si>
    <t>6 513.68 руб.</t>
  </si>
  <si>
    <t>ROK-710019</t>
  </si>
  <si>
    <t>Радиатор стальной панельный 22 300 x  900 Classic боковое подключение</t>
  </si>
  <si>
    <t>7 014.15 руб.</t>
  </si>
  <si>
    <t>ROK-710020</t>
  </si>
  <si>
    <t>Радиатор стальной панельный 22 300 x 1000 Classic боковое подключение</t>
  </si>
  <si>
    <t>7 591.84 руб.</t>
  </si>
  <si>
    <t>ROK-710021</t>
  </si>
  <si>
    <t>Радиатор стальной панельный 22 300 x 1200 Classic боковое подключение</t>
  </si>
  <si>
    <t>8 616.24 руб.</t>
  </si>
  <si>
    <t>ROK-710022</t>
  </si>
  <si>
    <t>Радиатор стальной панельный 22 300 x 1400 Classic боковое подключение</t>
  </si>
  <si>
    <t>9 745.89 руб.</t>
  </si>
  <si>
    <t>ROK-710023</t>
  </si>
  <si>
    <t>Радиатор стальной панельный 22 300 x 1600 Classic боковое подключение</t>
  </si>
  <si>
    <t>10 931.67 руб.</t>
  </si>
  <si>
    <t>ROK-710024</t>
  </si>
  <si>
    <t>Радиатор стальной панельный 22 300 x 1800 Classic боковое подключение</t>
  </si>
  <si>
    <t>12 105.76 руб.</t>
  </si>
  <si>
    <t>ROK-710025</t>
  </si>
  <si>
    <t>Радиатор стальной панельный 22 300 x 2000 Classic боковое подключение</t>
  </si>
  <si>
    <t>13 663.37 руб.</t>
  </si>
  <si>
    <t>ROK-710026</t>
  </si>
  <si>
    <t>Радиатор стальной панельный 22 500 x  400 Classic боковое подключение</t>
  </si>
  <si>
    <t>5 207.66 руб.</t>
  </si>
  <si>
    <t>ROK-710027</t>
  </si>
  <si>
    <t>Радиатор стальной панельный 22 500 x  500 Classic боковое подключение</t>
  </si>
  <si>
    <t>5 826.41 руб.</t>
  </si>
  <si>
    <t>ROK-710028</t>
  </si>
  <si>
    <t>Радиатор стальной панельный 22 500 x  600 Classic боковое подключение</t>
  </si>
  <si>
    <t>6 498.14 руб.</t>
  </si>
  <si>
    <t>ROK-710029</t>
  </si>
  <si>
    <t>Радиатор стальной панельный 22 500 x  700 Classic боковое подключение</t>
  </si>
  <si>
    <t>7 143.40 руб.</t>
  </si>
  <si>
    <t>ROK-710030</t>
  </si>
  <si>
    <t>Радиатор стальной панельный 22 500 x  800 Classic боковое подключение</t>
  </si>
  <si>
    <t>7 839.20 руб.</t>
  </si>
  <si>
    <t>ROK-710031</t>
  </si>
  <si>
    <t>Радиатор стальной панельный 22 500 x  900 Classic боковое подключение</t>
  </si>
  <si>
    <t>8 404.98 руб.</t>
  </si>
  <si>
    <t>ROK-710032</t>
  </si>
  <si>
    <t>Радиатор стальной панельный 22 500 x 1000 Classic боковое подключение</t>
  </si>
  <si>
    <t>9 103.19 руб.</t>
  </si>
  <si>
    <t>ROK-710033</t>
  </si>
  <si>
    <t>Радиатор стальной панельный 22 500 x 1100 Classic боковое подключение</t>
  </si>
  <si>
    <t>9 721.94 руб.</t>
  </si>
  <si>
    <t>ROK-710034</t>
  </si>
  <si>
    <t>Радиатор стальной панельный 22 500 x 1200 Classic боковое подключение</t>
  </si>
  <si>
    <t>10 393.69 руб.</t>
  </si>
  <si>
    <t>ROK-710035</t>
  </si>
  <si>
    <t>Радиатор стальной панельный 22 500 x 1400 Classic боковое подключение</t>
  </si>
  <si>
    <t>11 758.78 руб.</t>
  </si>
  <si>
    <t>ROK-710036</t>
  </si>
  <si>
    <t>Радиатор стальной панельный 22 500 x 1600 Classic боковое подключение</t>
  </si>
  <si>
    <t>13 304.44 руб.</t>
  </si>
  <si>
    <t>ROK-710037</t>
  </si>
  <si>
    <t>Радиатор стальной панельный 22 500 x 1800 Classic боковое подключение</t>
  </si>
  <si>
    <t>14 722.58 руб.</t>
  </si>
  <si>
    <t>ROK-710038</t>
  </si>
  <si>
    <t>Радиатор стальной панельный 22 500 x 2000 Classic боковое подключение</t>
  </si>
  <si>
    <t>16 663.11 руб.</t>
  </si>
  <si>
    <t>Стальные панельные радиаторы нижнее подключение Ventil</t>
  </si>
  <si>
    <t>ROK-720001</t>
  </si>
  <si>
    <t>Радиатор стальной панельный 11 500 x  400 Ventil нижнее подключение</t>
  </si>
  <si>
    <t>5 080.06 руб.</t>
  </si>
  <si>
    <t>ROK-720002</t>
  </si>
  <si>
    <t>Радиатор стальной панельный 11 500 x  500 Ventil нижнее подключение</t>
  </si>
  <si>
    <t>5 597.69 руб.</t>
  </si>
  <si>
    <t>ROK-720003</t>
  </si>
  <si>
    <t>Радиатор стальной панельный 11 500 x  600 Ventil нижнее подключение</t>
  </si>
  <si>
    <t>6 137.01 руб.</t>
  </si>
  <si>
    <t>ROK-720004</t>
  </si>
  <si>
    <t>Радиатор стальной панельный 11 500 x  700 Ventil нижнее подключение</t>
  </si>
  <si>
    <t>6 577.56 руб.</t>
  </si>
  <si>
    <t>ROK-720005</t>
  </si>
  <si>
    <t>Радиатор стальной панельный 11 500 x  800 Ventil нижнее подключение</t>
  </si>
  <si>
    <t>7 092.80 руб.</t>
  </si>
  <si>
    <t>ROK-720006</t>
  </si>
  <si>
    <t>Радиатор стальной панельный 11 500 x  900 Ventil нижнее подключение</t>
  </si>
  <si>
    <t>7 557.51 руб.</t>
  </si>
  <si>
    <t>ROK-720007</t>
  </si>
  <si>
    <t>Радиатор стальной панельный 11 500 x 1000 Ventil нижнее подключение</t>
  </si>
  <si>
    <t>8 072.72 руб.</t>
  </si>
  <si>
    <t>ROK-720008</t>
  </si>
  <si>
    <t>Радиатор стальной панельный 11 500 x 1200 Ventil нижнее подключение</t>
  </si>
  <si>
    <t>8 999.67 руб.</t>
  </si>
  <si>
    <t>ROK-720009</t>
  </si>
  <si>
    <t>Радиатор стальной панельный 11 500 x 1400 Ventil нижнее подключение</t>
  </si>
  <si>
    <t>10 107.21 руб.</t>
  </si>
  <si>
    <t>ROK-720010</t>
  </si>
  <si>
    <t>Радиатор стальной панельный 11 500 x 1600 Ventil нижнее подключение</t>
  </si>
  <si>
    <t>11 306.16 руб.</t>
  </si>
  <si>
    <t>ROK-720011</t>
  </si>
  <si>
    <t>Радиатор стальной панельный 11 500 x 1800 Ventil нижнее подключение</t>
  </si>
  <si>
    <t>12 567.74 руб.</t>
  </si>
  <si>
    <t>ROK-720012</t>
  </si>
  <si>
    <t>Радиатор стальной панельный 11 500 x 2000 Ventil нижнее подключение</t>
  </si>
  <si>
    <t>13 848.58 руб.</t>
  </si>
  <si>
    <t>ROK-720013</t>
  </si>
  <si>
    <t>Радиатор стальной панельный 22 200 x  800 Ventil нижнее подключение (без кронштейнов)</t>
  </si>
  <si>
    <t>7 683.68 руб.</t>
  </si>
  <si>
    <t>ROK-720014</t>
  </si>
  <si>
    <t>Радиатор стальной панельный 22 200 x 1000 Ventil нижнее подключение (без кронштейнов)</t>
  </si>
  <si>
    <t>8 704.26 руб.</t>
  </si>
  <si>
    <t>ROK-720016</t>
  </si>
  <si>
    <t>Радиатор стальной панельный 22 200 x 1200 Ventil нижнее подключение (без кронштейнов)</t>
  </si>
  <si>
    <t>9 653.31 руб.</t>
  </si>
  <si>
    <t>ROK-720017</t>
  </si>
  <si>
    <t>Радиатор стальной панельный 22 200 x 1400 Ventil нижнее подключение (без кронштейнов)</t>
  </si>
  <si>
    <t>10 699.93 руб.</t>
  </si>
  <si>
    <t>ROK-720018</t>
  </si>
  <si>
    <t>Радиатор стальной панельный 22 200 x 1600 Ventil нижнее подключение (без кронштейнов)</t>
  </si>
  <si>
    <t>11 830.99 руб.</t>
  </si>
  <si>
    <t>ROK-720019</t>
  </si>
  <si>
    <t>Радиатор стальной панельный 22 200 x 1800 Ventil нижнее подключение (без кронштейнов)</t>
  </si>
  <si>
    <t>13 180.98 руб.</t>
  </si>
  <si>
    <t>ROK-720020</t>
  </si>
  <si>
    <t>Радиатор стальной панельный 22 200 x 2000 Ventil нижнее подключение (без кронштейнов)</t>
  </si>
  <si>
    <t>14 704.25 руб.</t>
  </si>
  <si>
    <t>ROK-720021</t>
  </si>
  <si>
    <t>Радиатор стальной панельный 22 300 x  400 Ventil нижнее подключение</t>
  </si>
  <si>
    <t>6 289.08 руб.</t>
  </si>
  <si>
    <t>ROK-720022</t>
  </si>
  <si>
    <t>Радиатор стальной панельный 22 300 x  500 Ventil нижнее подключение</t>
  </si>
  <si>
    <t>6 763.92 руб.</t>
  </si>
  <si>
    <t>ROK-720023</t>
  </si>
  <si>
    <t>Радиатор стальной панельный 22 300 x  600 Ventil нижнее подключение</t>
  </si>
  <si>
    <t>7 290.14 руб.</t>
  </si>
  <si>
    <t>ROK-720024</t>
  </si>
  <si>
    <t>Радиатор стальной панельный 22 300 x  700 Ventil нижнее подключение</t>
  </si>
  <si>
    <t>7 764.89 руб.</t>
  </si>
  <si>
    <t>ROK-720025</t>
  </si>
  <si>
    <t>Радиатор стальной панельный 22 300 x  800 Ventil нижнее подключение</t>
  </si>
  <si>
    <t>8 293.49 руб.</t>
  </si>
  <si>
    <t>ROK-720026</t>
  </si>
  <si>
    <t>Радиатор стальной панельный 22 300 x  900 Ventil нижнее подключение</t>
  </si>
  <si>
    <t>8 817.42 руб.</t>
  </si>
  <si>
    <t>ROK-720027</t>
  </si>
  <si>
    <t>Радиатор стальной панельный 22 300 x 1000 Ventil нижнее подключение</t>
  </si>
  <si>
    <t>9 395.06 руб.</t>
  </si>
  <si>
    <t>ROK-720028</t>
  </si>
  <si>
    <t>Радиатор стальной панельный 22 300 x 1200 Ventil нижнее подключение</t>
  </si>
  <si>
    <t>10 419.47 руб.</t>
  </si>
  <si>
    <t>ROK-720029</t>
  </si>
  <si>
    <t>Радиатор стальной панельный 22 300 x 1400 Ventil нижнее подключение</t>
  </si>
  <si>
    <t>11 549.16 руб.</t>
  </si>
  <si>
    <t>ROK-720030</t>
  </si>
  <si>
    <t>Радиатор стальной панельный 22 300 x 1600 Ventil нижнее подключение</t>
  </si>
  <si>
    <t>12 769.99 руб.</t>
  </si>
  <si>
    <t>ROK-720031</t>
  </si>
  <si>
    <t>Радиатор стальной панельный 22 300 x 1800 Ventil нижнее подключение</t>
  </si>
  <si>
    <t>14 227.04 руб.</t>
  </si>
  <si>
    <t>ROK-720032</t>
  </si>
  <si>
    <t>Радиатор стальной панельный 22 300 x 2000 Ventil нижнее подключение</t>
  </si>
  <si>
    <t>15 871.27 руб.</t>
  </si>
  <si>
    <t>ROK-720033</t>
  </si>
  <si>
    <t>Радиатор стальной панельный 22 500 x  400 Ventil нижнее подключение</t>
  </si>
  <si>
    <t>7 039.88 руб.</t>
  </si>
  <si>
    <t>ROK-720034</t>
  </si>
  <si>
    <t>Радиатор стальной панельный 22 500 x  500 Ventil нижнее правое подключение</t>
  </si>
  <si>
    <t>7 658.60 руб.</t>
  </si>
  <si>
    <t>ROK-720035</t>
  </si>
  <si>
    <t>Радиатор стальной панельный 22 500 x  600 Ventil нижнее правое подключение</t>
  </si>
  <si>
    <t>8 330.35 руб.</t>
  </si>
  <si>
    <t>ROK-720036</t>
  </si>
  <si>
    <t>Радиатор стальной панельный 22 500 x  700 Ventil нижнее правое подключение</t>
  </si>
  <si>
    <t>8 973.22 руб.</t>
  </si>
  <si>
    <t>ROK-720037</t>
  </si>
  <si>
    <t>Радиатор стальной панельный 22 500 x  800 Ventil нижнее правое подключение</t>
  </si>
  <si>
    <t>9 671.36 руб.</t>
  </si>
  <si>
    <t>ROK-720038</t>
  </si>
  <si>
    <t>Радиатор стальной панельный 22 500 x  900 Ventil нижнее правое подключение</t>
  </si>
  <si>
    <t>10 263.67 руб.</t>
  </si>
  <si>
    <t>ROK-720039</t>
  </si>
  <si>
    <t>Радиатор стальной панельный 22 500 x 1000 Ventil нижнее правое подключение</t>
  </si>
  <si>
    <t>10 932.98 руб.</t>
  </si>
  <si>
    <t>ROK-720040</t>
  </si>
  <si>
    <t>Радиатор стальной панельный 22 500 x 1100 Ventil нижнее подключение</t>
  </si>
  <si>
    <t>11 578.23 руб.</t>
  </si>
  <si>
    <t>ROK-720041</t>
  </si>
  <si>
    <t>Радиатор стальной панельный 22 500 x 1200 Ventil нижнее подключение</t>
  </si>
  <si>
    <t>12 223.45 руб.</t>
  </si>
  <si>
    <t>ROK-720042</t>
  </si>
  <si>
    <t>Радиатор стальной панельный 22 500 x 1400 Ventil нижнее подключение</t>
  </si>
  <si>
    <t>13 590.97 руб.</t>
  </si>
  <si>
    <t>ROK-720043</t>
  </si>
  <si>
    <t>Радиатор стальной панельный 22 500 x 1600 Ventil нижнее подключение</t>
  </si>
  <si>
    <t>15 170.39 руб.</t>
  </si>
  <si>
    <t>ROK-720044</t>
  </si>
  <si>
    <t>Радиатор стальной панельный 22 500 x 1800 Ventil нижнее подключение</t>
  </si>
  <si>
    <t>16 906.27 руб.</t>
  </si>
  <si>
    <t>ROK-720045</t>
  </si>
  <si>
    <t>Радиатор стальной панельный 22 500 x 2000 Ventil нижнее подключение</t>
  </si>
  <si>
    <t>18 909.38 руб.</t>
  </si>
  <si>
    <t>УТ000001515</t>
  </si>
  <si>
    <t>Комплект для настенного крепления стального рад-ра 200мм (VC после 1700мм)</t>
  </si>
  <si>
    <t>1 700.00 руб.</t>
  </si>
  <si>
    <t>УТ000002301</t>
  </si>
  <si>
    <t>Термоголовка под клипсу Click-Clack жидкостная, диапазон 8-28С</t>
  </si>
  <si>
    <t>1 150.00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</si>
</sst>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771b96_86a5_11e9_8101_003048fd731b_d504bc65_518a_11ea_810f_003048fd731b1.jpeg"/><Relationship Id="rId2" Type="http://schemas.openxmlformats.org/officeDocument/2006/relationships/image" Target="../media/97771b9a_86a5_11e9_8101_003048fd731b_d504bc67_518a_11ea_810f_003048fd731b2.jpeg"/><Relationship Id="rId3" Type="http://schemas.openxmlformats.org/officeDocument/2006/relationships/image" Target="../media/97771b9e_86a5_11e9_8101_003048fd731b_d504bc69_518a_11ea_810f_003048fd731b3.jpeg"/><Relationship Id="rId4" Type="http://schemas.openxmlformats.org/officeDocument/2006/relationships/image" Target="../media/97771ba2_86a5_11e9_8101_003048fd731b_d504bc63_518a_11ea_810f_003048fd731b4.jpeg"/><Relationship Id="rId5" Type="http://schemas.openxmlformats.org/officeDocument/2006/relationships/image" Target="../media/97771ba4_86a5_11e9_8101_003048fd731b_d504bc64_518a_11ea_810f_003048fd731b5.jpeg"/><Relationship Id="rId6" Type="http://schemas.openxmlformats.org/officeDocument/2006/relationships/image" Target="../media/97771ba6_86a5_11e9_8101_003048fd731b_d504bc62_518a_11ea_810f_003048fd731b6.jpeg"/><Relationship Id="rId7" Type="http://schemas.openxmlformats.org/officeDocument/2006/relationships/image" Target="../media/97771ba8_86a5_11e9_8101_003048fd731b_d504bc61_518a_11ea_810f_003048fd731b7.jpeg"/><Relationship Id="rId8" Type="http://schemas.openxmlformats.org/officeDocument/2006/relationships/image" Target="../media/97771baa_86a5_11e9_8101_003048fd731b_d504bc5f_518a_11ea_810f_003048fd731b8.jpeg"/><Relationship Id="rId9" Type="http://schemas.openxmlformats.org/officeDocument/2006/relationships/image" Target="../media/97771bac_86a5_11e9_8101_003048fd731b_d504bc60_518a_11ea_810f_003048fd731b9.jpeg"/><Relationship Id="rId10" Type="http://schemas.openxmlformats.org/officeDocument/2006/relationships/image" Target="../media/0f9c9f84_3458_11ed_a325_00259070b484_444b1bb5_5a46_11f0_a775_047c1617b14310.jpeg"/><Relationship Id="rId11" Type="http://schemas.openxmlformats.org/officeDocument/2006/relationships/image" Target="../media/3b498883_3602_11ed_a327_00259070b484_6f54f212_11fe_11ef_a5b8_047c1617b14311.jpeg"/><Relationship Id="rId12" Type="http://schemas.openxmlformats.org/officeDocument/2006/relationships/image" Target="../media/3b498885_3602_11ed_a327_00259070b484_6f54f213_11fe_11ef_a5b8_047c1617b14312.jpeg"/><Relationship Id="rId13" Type="http://schemas.openxmlformats.org/officeDocument/2006/relationships/image" Target="../media/3b498887_3602_11ed_a327_00259070b484_6f54f20e_11fe_11ef_a5b8_047c1617b14313.jpeg"/><Relationship Id="rId14" Type="http://schemas.openxmlformats.org/officeDocument/2006/relationships/image" Target="../media/3b498889_3602_11ed_a327_00259070b484_6f54f20f_11fe_11ef_a5b8_047c1617b14314.jpeg"/><Relationship Id="rId15" Type="http://schemas.openxmlformats.org/officeDocument/2006/relationships/image" Target="../media/3b49888b_3602_11ed_a327_00259070b484_6f54f210_11fe_11ef_a5b8_047c1617b14315.jpeg"/><Relationship Id="rId16" Type="http://schemas.openxmlformats.org/officeDocument/2006/relationships/image" Target="../media/3b49888d_3602_11ed_a327_00259070b484_6f54f211_11fe_11ef_a5b8_047c1617b14316.jpeg"/><Relationship Id="rId17" Type="http://schemas.openxmlformats.org/officeDocument/2006/relationships/image" Target="../media/3b49888f_3602_11ed_a327_00259070b484_6f54f217_11fe_11ef_a5b8_047c1617b14317.jpeg"/><Relationship Id="rId18" Type="http://schemas.openxmlformats.org/officeDocument/2006/relationships/image" Target="../media/3b498891_3602_11ed_a327_00259070b484_6f54f218_11fe_11ef_a5b8_047c1617b14318.jpeg"/><Relationship Id="rId19" Type="http://schemas.openxmlformats.org/officeDocument/2006/relationships/image" Target="../media/3b498893_3602_11ed_a327_00259070b484_6f54f214_11fe_11ef_a5b8_047c1617b14319.jpeg"/><Relationship Id="rId20" Type="http://schemas.openxmlformats.org/officeDocument/2006/relationships/image" Target="../media/3b498895_3602_11ed_a327_00259070b484_6f54f215_11fe_11ef_a5b8_047c1617b14320.jpeg"/><Relationship Id="rId21" Type="http://schemas.openxmlformats.org/officeDocument/2006/relationships/image" Target="../media/3b498897_3602_11ed_a327_00259070b484_6f54f216_11fe_11ef_a5b8_047c1617b14321.jpeg"/><Relationship Id="rId22" Type="http://schemas.openxmlformats.org/officeDocument/2006/relationships/image" Target="../media/3b498899_3602_11ed_a327_00259070b484_6f54f21b_11fe_11ef_a5b8_047c1617b14322.jpeg"/><Relationship Id="rId23" Type="http://schemas.openxmlformats.org/officeDocument/2006/relationships/image" Target="../media/3b49889d_3602_11ed_a327_00259070b484_6f54f21c_11fe_11ef_a5b8_047c1617b14323.jpeg"/><Relationship Id="rId24" Type="http://schemas.openxmlformats.org/officeDocument/2006/relationships/image" Target="../media/3b4988a1_3602_11ed_a327_00259070b484_6f54f21d_11fe_11ef_a5b8_047c1617b14324.jpeg"/><Relationship Id="rId25" Type="http://schemas.openxmlformats.org/officeDocument/2006/relationships/image" Target="../media/41573447_3602_11ed_a327_00259070b484_6f54f219_11fe_11ef_a5b8_047c1617b14325.jpeg"/><Relationship Id="rId26" Type="http://schemas.openxmlformats.org/officeDocument/2006/relationships/image" Target="../media/4157344b_3602_11ed_a327_00259070b484_6f54f21a_11fe_11ef_a5b8_047c1617b14326.jpeg"/><Relationship Id="rId27" Type="http://schemas.openxmlformats.org/officeDocument/2006/relationships/image" Target="../media/4157345f_3602_11ed_a327_00259070b484_6f54f220_11fe_11ef_a5b8_047c1617b14327.jpeg"/><Relationship Id="rId28" Type="http://schemas.openxmlformats.org/officeDocument/2006/relationships/image" Target="../media/41573463_3602_11ed_a327_00259070b484_6f54f221_11fe_11ef_a5b8_047c1617b14328.jpeg"/><Relationship Id="rId29" Type="http://schemas.openxmlformats.org/officeDocument/2006/relationships/image" Target="../media/41573467_3602_11ed_a327_00259070b484_6f54f222_11fe_11ef_a5b8_047c1617b14329.jpeg"/><Relationship Id="rId30" Type="http://schemas.openxmlformats.org/officeDocument/2006/relationships/image" Target="../media/4157346b_3602_11ed_a327_00259070b484_6f54f21e_11fe_11ef_a5b8_047c1617b14330.jpeg"/><Relationship Id="rId31" Type="http://schemas.openxmlformats.org/officeDocument/2006/relationships/image" Target="../media/4157346f_3602_11ed_a327_00259070b484_6f54f21f_11fe_11ef_a5b8_047c1617b14331.jpeg"/><Relationship Id="rId32" Type="http://schemas.openxmlformats.org/officeDocument/2006/relationships/image" Target="../media/41573471_3602_11ed_a327_00259070b484_444b1bb8_5a46_11f0_a775_047c1617b14332.jpeg"/><Relationship Id="rId33" Type="http://schemas.openxmlformats.org/officeDocument/2006/relationships/image" Target="../media/41573473_3602_11ed_a327_00259070b484_444b1bb9_5a46_11f0_a775_047c1617b14333.jpeg"/><Relationship Id="rId34" Type="http://schemas.openxmlformats.org/officeDocument/2006/relationships/image" Target="../media/41573475_3602_11ed_a327_00259070b484_444b1bba_5a46_11f0_a775_047c1617b14334.jpeg"/><Relationship Id="rId35" Type="http://schemas.openxmlformats.org/officeDocument/2006/relationships/image" Target="../media/41573477_3602_11ed_a327_00259070b484_444b1bb6_5a46_11f0_a775_047c1617b14335.jpeg"/><Relationship Id="rId36" Type="http://schemas.openxmlformats.org/officeDocument/2006/relationships/image" Target="../media/41573479_3602_11ed_a327_00259070b484_444b1bb7_5a46_11f0_a775_047c1617b14336.jpeg"/><Relationship Id="rId37" Type="http://schemas.openxmlformats.org/officeDocument/2006/relationships/image" Target="../media/4157347b_3602_11ed_a327_00259070b484_444b1bbe_5a46_11f0_a775_047c1617b14337.jpeg"/><Relationship Id="rId38" Type="http://schemas.openxmlformats.org/officeDocument/2006/relationships/image" Target="../media/4157347d_3602_11ed_a327_00259070b484_444b1bbf_5a46_11f0_a775_047c1617b14338.jpeg"/><Relationship Id="rId39" Type="http://schemas.openxmlformats.org/officeDocument/2006/relationships/image" Target="../media/4157347f_3602_11ed_a327_00259070b484_444b1bc0_5a46_11f0_a775_047c1617b14339.jpeg"/><Relationship Id="rId40" Type="http://schemas.openxmlformats.org/officeDocument/2006/relationships/image" Target="../media/41573481_3602_11ed_a327_00259070b484_444b1bc1_5a46_11f0_a775_047c1617b14340.jpeg"/><Relationship Id="rId41" Type="http://schemas.openxmlformats.org/officeDocument/2006/relationships/image" Target="../media/41573483_3602_11ed_a327_00259070b484_444b1bc2_5a46_11f0_a775_047c1617b14341.jpeg"/><Relationship Id="rId42" Type="http://schemas.openxmlformats.org/officeDocument/2006/relationships/image" Target="../media/41573485_3602_11ed_a327_00259070b484_444b1bc3_5a46_11f0_a775_047c1617b14342.jpeg"/><Relationship Id="rId43" Type="http://schemas.openxmlformats.org/officeDocument/2006/relationships/image" Target="../media/41573487_3602_11ed_a327_00259070b484_444b1bbb_5a46_11f0_a775_047c1617b14343.jpeg"/><Relationship Id="rId44" Type="http://schemas.openxmlformats.org/officeDocument/2006/relationships/image" Target="../media/41573489_3602_11ed_a327_00259070b484_444b1bbc_5a46_11f0_a775_047c1617b14344.jpeg"/><Relationship Id="rId45" Type="http://schemas.openxmlformats.org/officeDocument/2006/relationships/image" Target="../media/4157348b_3602_11ed_a327_00259070b484_444b1bbd_5a46_11f0_a775_047c1617b14345.jpeg"/><Relationship Id="rId46" Type="http://schemas.openxmlformats.org/officeDocument/2006/relationships/image" Target="../media/3e1e357b_f95c_11e9_810b_003048fd731b_d504bce6_518a_11ea_810f_003048fd731b46.jpeg"/><Relationship Id="rId47" Type="http://schemas.openxmlformats.org/officeDocument/2006/relationships/image" Target="../media/3e1e357d_f95c_11e9_810b_003048fd731b_d504bce7_518a_11ea_810f_003048fd731b47.jpeg"/><Relationship Id="rId48" Type="http://schemas.openxmlformats.org/officeDocument/2006/relationships/image" Target="../media/3e1e357f_f95c_11e9_810b_003048fd731b_d504bce8_518a_11ea_810f_003048fd731b48.jpeg"/><Relationship Id="rId49" Type="http://schemas.openxmlformats.org/officeDocument/2006/relationships/image" Target="../media/3e1e3581_f95c_11e9_810b_003048fd731b_d504bce4_518a_11ea_810f_003048fd731b49.jpeg"/><Relationship Id="rId50" Type="http://schemas.openxmlformats.org/officeDocument/2006/relationships/image" Target="../media/3e1e3583_f95c_11e9_810b_003048fd731b_d504bce5_518a_11ea_810f_003048fd731b50.jpeg"/><Relationship Id="rId51" Type="http://schemas.openxmlformats.org/officeDocument/2006/relationships/image" Target="../media/edc3dd68_3601_11ed_a327_00259070b484_6f54f1d5_11fe_11ef_a5b8_047c1617b14351.jpeg"/><Relationship Id="rId52" Type="http://schemas.openxmlformats.org/officeDocument/2006/relationships/image" Target="../media/edc3dd6a_3601_11ed_a327_00259070b484_6f54f1d6_11fe_11ef_a5b8_047c1617b14352.jpeg"/><Relationship Id="rId53" Type="http://schemas.openxmlformats.org/officeDocument/2006/relationships/image" Target="../media/edc3dd6c_3601_11ed_a327_00259070b484_6f54f1d7_11fe_11ef_a5b8_047c1617b14353.jpeg"/><Relationship Id="rId54" Type="http://schemas.openxmlformats.org/officeDocument/2006/relationships/image" Target="../media/edc3dd6e_3601_11ed_a327_00259070b484_6f54f1d3_11fe_11ef_a5b8_047c1617b14354.jpeg"/><Relationship Id="rId55" Type="http://schemas.openxmlformats.org/officeDocument/2006/relationships/image" Target="../media/edc3dd70_3601_11ed_a327_00259070b484_6f54f1d4_11fe_11ef_a5b8_047c1617b14355.jpeg"/><Relationship Id="rId56" Type="http://schemas.openxmlformats.org/officeDocument/2006/relationships/image" Target="../media/edc3dd72_3601_11ed_a327_00259070b484_6f54f1cf_11fe_11ef_a5b8_047c1617b14356.jpeg"/><Relationship Id="rId57" Type="http://schemas.openxmlformats.org/officeDocument/2006/relationships/image" Target="../media/edc3dd74_3601_11ed_a327_00259070b484_6f54f1d1_11fe_11ef_a5b8_047c1617b14357.jpeg"/><Relationship Id="rId58" Type="http://schemas.openxmlformats.org/officeDocument/2006/relationships/image" Target="../media/edc3dd76_3601_11ed_a327_00259070b484_6f54f1c9_11fe_11ef_a5b8_047c1617b14358.jpeg"/><Relationship Id="rId59" Type="http://schemas.openxmlformats.org/officeDocument/2006/relationships/image" Target="../media/edc3dd78_3601_11ed_a327_00259070b484_6f54f1cb_11fe_11ef_a5b8_047c1617b14359.jpeg"/><Relationship Id="rId60" Type="http://schemas.openxmlformats.org/officeDocument/2006/relationships/image" Target="../media/edc3dd7a_3601_11ed_a327_00259070b484_6f54f1cd_11fe_11ef_a5b8_047c1617b14360.jpeg"/><Relationship Id="rId61" Type="http://schemas.openxmlformats.org/officeDocument/2006/relationships/image" Target="../media/97771c8a_86a5_11e9_8101_003048fd731b_4b22d4c5_a59e_11ee_a526_047c1617b14361.jpeg"/><Relationship Id="rId62" Type="http://schemas.openxmlformats.org/officeDocument/2006/relationships/image" Target="../media/97771c8c_86a5_11e9_8101_003048fd731b_4b22d4c6_a59e_11ee_a526_047c1617b14362.jpeg"/><Relationship Id="rId63" Type="http://schemas.openxmlformats.org/officeDocument/2006/relationships/image" Target="../media/97771c8e_86a5_11e9_8101_003048fd731b_4b22d4bf_a59e_11ee_a526_047c1617b14363.jpeg"/><Relationship Id="rId64" Type="http://schemas.openxmlformats.org/officeDocument/2006/relationships/image" Target="../media/97771c90_86a5_11e9_8101_003048fd731b_4b22d4c0_a59e_11ee_a526_047c1617b14364.jpeg"/><Relationship Id="rId65" Type="http://schemas.openxmlformats.org/officeDocument/2006/relationships/image" Target="../media/97771c92_86a5_11e9_8101_003048fd731b_4b22d4c3_a59e_11ee_a526_047c1617b14365.jpeg"/><Relationship Id="rId66" Type="http://schemas.openxmlformats.org/officeDocument/2006/relationships/image" Target="../media/97771c94_86a5_11e9_8101_003048fd731b_4b22d4c4_a59e_11ee_a526_047c1617b14366.jpeg"/><Relationship Id="rId67" Type="http://schemas.openxmlformats.org/officeDocument/2006/relationships/image" Target="../media/97771ca6_86a5_11e9_8101_003048fd731b_4b22d4bd_a59e_11ee_a526_047c1617b14367.jpeg"/><Relationship Id="rId68" Type="http://schemas.openxmlformats.org/officeDocument/2006/relationships/image" Target="../media/9ed4bd7c_86a5_11e9_8101_003048fd731b_4b22d4ba_a59e_11ee_a526_047c1617b14368.jpeg"/><Relationship Id="rId69" Type="http://schemas.openxmlformats.org/officeDocument/2006/relationships/image" Target="../media/3c8d8bd8_68f5_11ea_8111_003048fd731b_4b22d4b0_a59e_11ee_a526_047c1617b14369.jpeg"/><Relationship Id="rId70" Type="http://schemas.openxmlformats.org/officeDocument/2006/relationships/image" Target="../media/3c8d8bda_68f5_11ea_8111_003048fd731b_4b22d4b6_a59e_11ee_a526_047c1617b14370.jpeg"/><Relationship Id="rId71" Type="http://schemas.openxmlformats.org/officeDocument/2006/relationships/image" Target="../media/3c8d8bdc_68f5_11ea_8111_003048fd731b_4396be83_0312_11ef_a5a4_047c1617b14371.jpeg"/><Relationship Id="rId72" Type="http://schemas.openxmlformats.org/officeDocument/2006/relationships/image" Target="../media/3c8d8bde_68f5_11ea_8111_003048fd731b_4396be89_0312_11ef_a5a4_047c1617b14372.jpeg"/><Relationship Id="rId73" Type="http://schemas.openxmlformats.org/officeDocument/2006/relationships/image" Target="../media/af553f7c_f1a1_11ea_8197_003048fd731b_4396be80_0312_11ef_a5a4_047c1617b14373.jpeg"/><Relationship Id="rId74" Type="http://schemas.openxmlformats.org/officeDocument/2006/relationships/image" Target="../media/af553f7e_f1a1_11ea_8197_003048fd731b_4396be86_0312_11ef_a5a4_047c1617b14374.jpeg"/><Relationship Id="rId75" Type="http://schemas.openxmlformats.org/officeDocument/2006/relationships/image" Target="../media/1fcb30ae_5f91_11eb_822d_003048fd731b_4b22d4c1_a59e_11ee_a526_047c1617b14375.jpeg"/><Relationship Id="rId76" Type="http://schemas.openxmlformats.org/officeDocument/2006/relationships/image" Target="../media/1fcb30b0_5f91_11eb_822d_003048fd731b_4b22d4c2_a59e_11ee_a526_047c1617b14376.jpeg"/><Relationship Id="rId77" Type="http://schemas.openxmlformats.org/officeDocument/2006/relationships/image" Target="../media/9ed4bd90_86a5_11e9_8101_003048fd731b_4b22d4ab_a59e_11ee_a526_047c1617b14377.jpeg"/><Relationship Id="rId78" Type="http://schemas.openxmlformats.org/officeDocument/2006/relationships/image" Target="../media/9ed4bd92_86a5_11e9_8101_003048fd731b_4b22d4ac_a59e_11ee_a526_047c1617b14378.jpeg"/><Relationship Id="rId79" Type="http://schemas.openxmlformats.org/officeDocument/2006/relationships/image" Target="../media/9ed4bd94_86a5_11e9_8101_003048fd731b_4829b019_0627_11ea_810d_003048fd731b79.jpeg"/><Relationship Id="rId80" Type="http://schemas.openxmlformats.org/officeDocument/2006/relationships/image" Target="../media/9ed4bd96_86a5_11e9_8101_003048fd731b_ac993d2a_476f_11ea_810f_003048fd731b80.jpeg"/><Relationship Id="rId81" Type="http://schemas.openxmlformats.org/officeDocument/2006/relationships/image" Target="../media/9ed4bd99_86a5_11e9_8101_003048fd731b_ac993d2b_476f_11ea_810f_003048fd731b81.jpeg"/><Relationship Id="rId82" Type="http://schemas.openxmlformats.org/officeDocument/2006/relationships/image" Target="../media/9ed4bd7f_86a5_11e9_8101_003048fd731b_ac993d2f_476f_11ea_810f_003048fd731b82.jpeg"/><Relationship Id="rId83" Type="http://schemas.openxmlformats.org/officeDocument/2006/relationships/image" Target="../media/9ed4bd81_86a5_11e9_8101_003048fd731b_ac993d2e_476f_11ea_810f_003048fd731b83.jpeg"/><Relationship Id="rId84" Type="http://schemas.openxmlformats.org/officeDocument/2006/relationships/image" Target="../media/9ed4bd8b_86a5_11e9_8101_003048fd731b_ac993d30_476f_11ea_810f_003048fd731b84.jpeg"/><Relationship Id="rId85" Type="http://schemas.openxmlformats.org/officeDocument/2006/relationships/image" Target="../media/9ed4bd8d_86a5_11e9_8101_003048fd731b_ac993d31_476f_11ea_810f_003048fd731b85.jpeg"/><Relationship Id="rId86" Type="http://schemas.openxmlformats.org/officeDocument/2006/relationships/image" Target="../media/cc1bcfd5_db6e_11e9_8109_003048fd731b_4bac9845_419b_11ea_810f_003048fd731b86.png"/><Relationship Id="rId87" Type="http://schemas.openxmlformats.org/officeDocument/2006/relationships/image" Target="../media/6c290eb0_1723_11ea_810e_003048fd731b_4bac9846_419b_11ea_810f_003048fd731b87.png"/><Relationship Id="rId88" Type="http://schemas.openxmlformats.org/officeDocument/2006/relationships/image" Target="../media/3c8d8be0_68f5_11ea_8111_003048fd731b_018ae8d5_7ca2_11ea_8111_003048fd731b88.jpeg"/><Relationship Id="rId89" Type="http://schemas.openxmlformats.org/officeDocument/2006/relationships/image" Target="../media/3c8d8be2_68f5_11ea_8111_003048fd731b_018ae8d6_7ca2_11ea_8111_003048fd731b89.jpeg"/><Relationship Id="rId90" Type="http://schemas.openxmlformats.org/officeDocument/2006/relationships/image" Target="../media/3c8d8be4_68f5_11ea_8111_003048fd731b_018ae8d7_7ca2_11ea_8111_003048fd731b90.jpeg"/><Relationship Id="rId91" Type="http://schemas.openxmlformats.org/officeDocument/2006/relationships/image" Target="../media/3c8d8be6_68f5_11ea_8111_003048fd731b_018ae8d8_7ca2_11ea_8111_003048fd731b91.jpeg"/><Relationship Id="rId92" Type="http://schemas.openxmlformats.org/officeDocument/2006/relationships/image" Target="../media/3c8d8be8_68f5_11ea_8111_003048fd731b_018ae8d9_7ca2_11ea_8111_003048fd731b92.jpeg"/><Relationship Id="rId93" Type="http://schemas.openxmlformats.org/officeDocument/2006/relationships/image" Target="../media/3c8d8bea_68f5_11ea_8111_003048fd731b_018ae8da_7ca2_11ea_8111_003048fd731b93.jpeg"/><Relationship Id="rId94" Type="http://schemas.openxmlformats.org/officeDocument/2006/relationships/image" Target="../media/3c8d8bec_68f5_11ea_8111_003048fd731b_018ae8db_7ca2_11ea_8111_003048fd731b94.jpeg"/><Relationship Id="rId95" Type="http://schemas.openxmlformats.org/officeDocument/2006/relationships/image" Target="../media/3c8d8bee_68f5_11ea_8111_003048fd731b_018ae8dc_7ca2_11ea_8111_003048fd731b95.jpeg"/><Relationship Id="rId96" Type="http://schemas.openxmlformats.org/officeDocument/2006/relationships/image" Target="../media/5eb5c5de_7c9e_11ea_8111_003048fd731b_01eadb5e_fff9_11eb_8310_003048fd731b96.jpeg"/><Relationship Id="rId97" Type="http://schemas.openxmlformats.org/officeDocument/2006/relationships/image" Target="../media/b9578acb_2b51_11f1_a894_047c1617b143_b9bf9171_30b7_11f1_a89b_047c1617b14397.jpeg"/><Relationship Id="rId98" Type="http://schemas.openxmlformats.org/officeDocument/2006/relationships/image" Target="../media/1fcb30b4_5f91_11eb_822d_003048fd731b_d92286e2_f1db_11ef_a6e1_047c1617b14398.jpeg"/><Relationship Id="rId99" Type="http://schemas.openxmlformats.org/officeDocument/2006/relationships/image" Target="../media/8bfaafc3_caab_11ec_a287_00259070b487_4b22d4c7_a59e_11ee_a526_047c1617b14399.jpeg"/><Relationship Id="rId100" Type="http://schemas.openxmlformats.org/officeDocument/2006/relationships/image" Target="../media/9ed4bdb2_86a5_11e9_8101_003048fd731b_ac993d3f_476f_11ea_810f_003048fd731b100.jpeg"/><Relationship Id="rId101" Type="http://schemas.openxmlformats.org/officeDocument/2006/relationships/image" Target="../media/9ed4bdb6_86a5_11e9_8101_003048fd731b_ac993d40_476f_11ea_810f_003048fd731b101.jpeg"/><Relationship Id="rId102" Type="http://schemas.openxmlformats.org/officeDocument/2006/relationships/image" Target="../media/9ed4bdba_86a5_11e9_8101_003048fd731b_ac993d41_476f_11ea_810f_003048fd731b102.jpeg"/><Relationship Id="rId103" Type="http://schemas.openxmlformats.org/officeDocument/2006/relationships/image" Target="../media/9ed4bdbc_86a5_11e9_8101_003048fd731b_ac993d42_476f_11ea_810f_003048fd731b103.jpeg"/><Relationship Id="rId104" Type="http://schemas.openxmlformats.org/officeDocument/2006/relationships/image" Target="../media/9ed4bdbe_86a5_11e9_8101_003048fd731b_ac993d39_476f_11ea_810f_003048fd731b104.jpeg"/><Relationship Id="rId105" Type="http://schemas.openxmlformats.org/officeDocument/2006/relationships/image" Target="../media/9ed4bdc0_86a5_11e9_8101_003048fd731b_ac993d3a_476f_11ea_810f_003048fd731b105.jpeg"/><Relationship Id="rId106" Type="http://schemas.openxmlformats.org/officeDocument/2006/relationships/image" Target="../media/9ed4bdc2_86a5_11e9_8101_003048fd731b_ac993d37_476f_11ea_810f_003048fd731b106.jpeg"/><Relationship Id="rId107" Type="http://schemas.openxmlformats.org/officeDocument/2006/relationships/image" Target="../media/9ed4bdc4_86a5_11e9_8101_003048fd731b_ac993d38_476f_11ea_810f_003048fd731b107.jpeg"/><Relationship Id="rId108" Type="http://schemas.openxmlformats.org/officeDocument/2006/relationships/image" Target="../media/9ed4bdc6_86a5_11e9_8101_003048fd731b_ac993d3e_476f_11ea_810f_003048fd731b108.jpeg"/><Relationship Id="rId109" Type="http://schemas.openxmlformats.org/officeDocument/2006/relationships/image" Target="../media/9ed4bdca_86a5_11e9_8101_003048fd731b_eb9c2413_f954_11e9_810b_003048fd731b109.jpeg"/><Relationship Id="rId110" Type="http://schemas.openxmlformats.org/officeDocument/2006/relationships/image" Target="../media/9ed4bdcc_86a5_11e9_8101_003048fd731b_eb9c2414_f954_11e9_810b_003048fd731b110.jpeg"/><Relationship Id="rId111" Type="http://schemas.openxmlformats.org/officeDocument/2006/relationships/image" Target="../media/9ed4bdce_86a5_11e9_8101_003048fd731b_ac993d4b_476f_11ea_810f_003048fd731b111.jpeg"/><Relationship Id="rId112" Type="http://schemas.openxmlformats.org/officeDocument/2006/relationships/image" Target="../media/9ed4bdd0_86a5_11e9_8101_003048fd731b_ac993d49_476f_11ea_810f_003048fd731b112.jpeg"/><Relationship Id="rId113" Type="http://schemas.openxmlformats.org/officeDocument/2006/relationships/image" Target="../media/9ed4bdd2_86a5_11e9_8101_003048fd731b_ac993d4a_476f_11ea_810f_003048fd731b113.jpeg"/><Relationship Id="rId114" Type="http://schemas.openxmlformats.org/officeDocument/2006/relationships/image" Target="../media/9ed4bdd4_86a5_11e9_8101_003048fd731b_ac993d3d_476f_11ea_810f_003048fd731b114.jpeg"/><Relationship Id="rId115" Type="http://schemas.openxmlformats.org/officeDocument/2006/relationships/image" Target="../media/9ed4bdd6_86a5_11e9_8101_003048fd731b_ac993d43_476f_11ea_810f_003048fd731b115.jpeg"/><Relationship Id="rId116" Type="http://schemas.openxmlformats.org/officeDocument/2006/relationships/image" Target="../media/9ed4bdd8_86a5_11e9_8101_003048fd731b_ac993d44_476f_11ea_810f_003048fd731b116.jpeg"/><Relationship Id="rId117" Type="http://schemas.openxmlformats.org/officeDocument/2006/relationships/image" Target="../media/9ed4bdda_86a5_11e9_8101_003048fd731b_ac993d45_476f_11ea_810f_003048fd731b117.jpeg"/><Relationship Id="rId118" Type="http://schemas.openxmlformats.org/officeDocument/2006/relationships/image" Target="../media/9ed4bddc_86a5_11e9_8101_003048fd731b_ac993d46_476f_11ea_810f_003048fd731b118.jpeg"/><Relationship Id="rId119" Type="http://schemas.openxmlformats.org/officeDocument/2006/relationships/image" Target="../media/9ed4bdde_86a5_11e9_8101_003048fd731b_ac993d48_476f_11ea_810f_003048fd731b119.png"/><Relationship Id="rId120" Type="http://schemas.openxmlformats.org/officeDocument/2006/relationships/image" Target="../media/9ed4bde0_86a5_11e9_8101_003048fd731b_ac993d47_476f_11ea_810f_003048fd731b120.png"/><Relationship Id="rId121" Type="http://schemas.openxmlformats.org/officeDocument/2006/relationships/image" Target="../media/9ed4bde2_86a5_11e9_8101_003048fd731b_93005e7c_48f5_11ea_810f_003048fd731b121.jpeg"/><Relationship Id="rId122" Type="http://schemas.openxmlformats.org/officeDocument/2006/relationships/image" Target="../media/9ed4bde4_86a5_11e9_8101_003048fd731b_93005e7b_48f5_11ea_810f_003048fd731b122.jpeg"/><Relationship Id="rId123" Type="http://schemas.openxmlformats.org/officeDocument/2006/relationships/image" Target="../media/9ed4bde6_86a5_11e9_8101_003048fd731b_93005e7f_48f5_11ea_810f_003048fd731b123.jpeg"/><Relationship Id="rId124" Type="http://schemas.openxmlformats.org/officeDocument/2006/relationships/image" Target="../media/9ed4bdea_86a5_11e9_8101_003048fd731b_93005e80_48f5_11ea_810f_003048fd731b124.jpeg"/><Relationship Id="rId125" Type="http://schemas.openxmlformats.org/officeDocument/2006/relationships/image" Target="../media/9ed4bdee_86a5_11e9_8101_003048fd731b_93005e7d_48f5_11ea_810f_003048fd731b125.jpeg"/><Relationship Id="rId126" Type="http://schemas.openxmlformats.org/officeDocument/2006/relationships/image" Target="../media/9ed4bdf2_86a5_11e9_8101_003048fd731b_93005e7e_48f5_11ea_810f_003048fd731b126.jpeg"/><Relationship Id="rId127" Type="http://schemas.openxmlformats.org/officeDocument/2006/relationships/image" Target="../media/a6705272_2b50_11f1_a894_047c1617b143_b9bf9167_30b7_11f1_a89b_047c1617b143127.jpeg"/><Relationship Id="rId128" Type="http://schemas.openxmlformats.org/officeDocument/2006/relationships/image" Target="../media/a6705274_2b50_11f1_a894_047c1617b143_b9bf9168_30b7_11f1_a89b_047c1617b143128.jpeg"/><Relationship Id="rId129" Type="http://schemas.openxmlformats.org/officeDocument/2006/relationships/image" Target="../media/a6705276_2b50_11f1_a894_047c1617b143_b9bf9169_30b7_11f1_a89b_047c1617b143129.jpeg"/><Relationship Id="rId130" Type="http://schemas.openxmlformats.org/officeDocument/2006/relationships/image" Target="../media/a6705278_2b50_11f1_a894_047c1617b143_b9bf916a_30b7_11f1_a89b_047c1617b143130.jpeg"/><Relationship Id="rId131" Type="http://schemas.openxmlformats.org/officeDocument/2006/relationships/image" Target="../media/a670527a_2b50_11f1_a894_047c1617b143_b9bf916b_30b7_11f1_a89b_047c1617b143131.jpeg"/><Relationship Id="rId132" Type="http://schemas.openxmlformats.org/officeDocument/2006/relationships/image" Target="../media/a670527c_2b50_11f1_a894_047c1617b143_b9bf916c_30b7_11f1_a89b_047c1617b143132.jpeg"/><Relationship Id="rId133" Type="http://schemas.openxmlformats.org/officeDocument/2006/relationships/image" Target="../media/a670527e_2b50_11f1_a894_047c1617b143_b9bf916d_30b7_11f1_a89b_047c1617b143133.jpeg"/><Relationship Id="rId134" Type="http://schemas.openxmlformats.org/officeDocument/2006/relationships/image" Target="../media/a6705280_2b50_11f1_a894_047c1617b143_b9bf916e_30b7_11f1_a89b_047c1617b143134.jpeg"/><Relationship Id="rId135" Type="http://schemas.openxmlformats.org/officeDocument/2006/relationships/image" Target="../media/b9578ac7_2b51_11f1_a894_047c1617b143_b9bf916f_30b7_11f1_a89b_047c1617b143135.jpeg"/><Relationship Id="rId136" Type="http://schemas.openxmlformats.org/officeDocument/2006/relationships/image" Target="../media/b9578ac9_2b51_11f1_a894_047c1617b143_b9bf9170_30b7_11f1_a89b_047c1617b143136.jpeg"/><Relationship Id="rId137" Type="http://schemas.openxmlformats.org/officeDocument/2006/relationships/image" Target="../media/f6f0e471_c920_11ee_a554_047c1617b143_444b1bc6_5a46_11f0_a775_047c1617b143137.jpeg"/><Relationship Id="rId138" Type="http://schemas.openxmlformats.org/officeDocument/2006/relationships/image" Target="../media/f6f0e473_c920_11ee_a554_047c1617b143_444b1bc4_5a46_11f0_a775_047c1617b143138.jpeg"/><Relationship Id="rId139" Type="http://schemas.openxmlformats.org/officeDocument/2006/relationships/image" Target="../media/f6f0e475_c920_11ee_a554_047c1617b143_444b1bc5_5a46_11f0_a775_047c1617b143139.jpeg"/><Relationship Id="rId140" Type="http://schemas.openxmlformats.org/officeDocument/2006/relationships/image" Target="../media/6d083a39_3466_11eb_81f3_003048fd731b_d9a65668_f1e4_11ef_a6e1_047c1617b143140.jpeg"/><Relationship Id="rId141" Type="http://schemas.openxmlformats.org/officeDocument/2006/relationships/image" Target="../media/61991beb_230d_11ed_a307_00259070b487_d9a65669_f1e4_11ef_a6e1_047c1617b143141.jpeg"/><Relationship Id="rId142" Type="http://schemas.openxmlformats.org/officeDocument/2006/relationships/image" Target="../media/9ed4bda8_86a5_11e9_8101_003048fd731b_ac993d3c_476f_11ea_810f_003048fd731b142.jpeg"/><Relationship Id="rId143" Type="http://schemas.openxmlformats.org/officeDocument/2006/relationships/image" Target="../media/9ed4bdad_86a5_11e9_8101_003048fd731b_eb9c2410_f954_11e9_810b_003048fd731b143.jpeg"/><Relationship Id="rId144" Type="http://schemas.openxmlformats.org/officeDocument/2006/relationships/image" Target="../media/f6f0e415_c920_11ee_a554_047c1617b143_0a6f3aa2_310d_11f1_a89b_047c1617b143144.jpeg"/><Relationship Id="rId145" Type="http://schemas.openxmlformats.org/officeDocument/2006/relationships/image" Target="../media/f6f0e417_c920_11ee_a554_047c1617b143_0a6f3aa3_310d_11f1_a89b_047c1617b143145.jpeg"/><Relationship Id="rId146" Type="http://schemas.openxmlformats.org/officeDocument/2006/relationships/image" Target="../media/f6f0e477_c920_11ee_a554_047c1617b143_0a6f3aa4_310d_11f1_a89b_047c1617b143146.jpeg"/><Relationship Id="rId147" Type="http://schemas.openxmlformats.org/officeDocument/2006/relationships/image" Target="../media/f6f0e479_c920_11ee_a554_047c1617b143_0a6f3aa5_310d_11f1_a89b_047c1617b143147.jpeg"/><Relationship Id="rId148" Type="http://schemas.openxmlformats.org/officeDocument/2006/relationships/image" Target="../media/23789444_60da_11eb_822e_003048fd731b_4b22d4c9_a59e_11ee_a526_047c1617b143148.jpeg"/><Relationship Id="rId149" Type="http://schemas.openxmlformats.org/officeDocument/2006/relationships/image" Target="../media/23789446_60da_11eb_822e_003048fd731b_4b22d4cc_a59e_11ee_a526_047c1617b143149.jpeg"/><Relationship Id="rId150" Type="http://schemas.openxmlformats.org/officeDocument/2006/relationships/image" Target="../media/23789448_60da_11eb_822e_003048fd731b_4b22d4cf_a59e_11ee_a526_047c1617b143150.jpeg"/><Relationship Id="rId151" Type="http://schemas.openxmlformats.org/officeDocument/2006/relationships/image" Target="../media/2378944a_60da_11eb_822e_003048fd731b_4b22d4d2_a59e_11ee_a526_047c1617b143151.jpeg"/><Relationship Id="rId152" Type="http://schemas.openxmlformats.org/officeDocument/2006/relationships/image" Target="../media/2378944c_60da_11eb_822e_003048fd731b_4b22d4d5_a59e_11ee_a526_047c1617b143152.jpeg"/><Relationship Id="rId153" Type="http://schemas.openxmlformats.org/officeDocument/2006/relationships/image" Target="../media/2378944e_60da_11eb_822e_003048fd731b_4b22d4d8_a59e_11ee_a526_047c1617b143153.jpeg"/><Relationship Id="rId154" Type="http://schemas.openxmlformats.org/officeDocument/2006/relationships/image" Target="../media/3ee13a04_60da_11eb_822e_003048fd731b_4b22d4db_a59e_11ee_a526_047c1617b143154.jpeg"/><Relationship Id="rId155" Type="http://schemas.openxmlformats.org/officeDocument/2006/relationships/image" Target="../media/3ee13a06_60da_11eb_822e_003048fd731b_4b22d4de_a59e_11ee_a526_047c1617b143155.jpeg"/><Relationship Id="rId156" Type="http://schemas.openxmlformats.org/officeDocument/2006/relationships/image" Target="../media/3ee13a08_60da_11eb_822e_003048fd731b_4b22d4e1_a59e_11ee_a526_047c1617b143156.jpeg"/><Relationship Id="rId157" Type="http://schemas.openxmlformats.org/officeDocument/2006/relationships/image" Target="../media/3ee13a0a_60da_11eb_822e_003048fd731b_4b22d4e4_a59e_11ee_a526_047c1617b143157.jpeg"/><Relationship Id="rId158" Type="http://schemas.openxmlformats.org/officeDocument/2006/relationships/image" Target="../media/3ee13a0c_60da_11eb_822e_003048fd731b_4b22d4e7_a59e_11ee_a526_047c1617b143158.jpeg"/><Relationship Id="rId159" Type="http://schemas.openxmlformats.org/officeDocument/2006/relationships/image" Target="../media/3ee13a0e_60da_11eb_822e_003048fd731b_4b22d4ea_a59e_11ee_a526_047c1617b143159.jpeg"/><Relationship Id="rId160" Type="http://schemas.openxmlformats.org/officeDocument/2006/relationships/image" Target="../media/3ee13a10_60da_11eb_822e_003048fd731b_4b22d4ed_a59e_11ee_a526_047c1617b143160.jpeg"/><Relationship Id="rId161" Type="http://schemas.openxmlformats.org/officeDocument/2006/relationships/image" Target="../media/3ee13a12_60da_11eb_822e_003048fd731b_4b22d4f0_a59e_11ee_a526_047c1617b143161.jpeg"/><Relationship Id="rId162" Type="http://schemas.openxmlformats.org/officeDocument/2006/relationships/image" Target="../media/3ee13a14_60da_11eb_822e_003048fd731b_4b22d4f3_a59e_11ee_a526_047c1617b143162.jpeg"/><Relationship Id="rId163" Type="http://schemas.openxmlformats.org/officeDocument/2006/relationships/image" Target="../media/3ee13a16_60da_11eb_822e_003048fd731b_4b22d4f6_a59e_11ee_a526_047c1617b143163.jpeg"/><Relationship Id="rId164" Type="http://schemas.openxmlformats.org/officeDocument/2006/relationships/image" Target="../media/3ee13a18_60da_11eb_822e_003048fd731b_4b22d4f9_a59e_11ee_a526_047c1617b143164.jpeg"/><Relationship Id="rId165" Type="http://schemas.openxmlformats.org/officeDocument/2006/relationships/image" Target="../media/3ee13a1a_60da_11eb_822e_003048fd731b_4b22d4fc_a59e_11ee_a526_047c1617b143165.jpeg"/><Relationship Id="rId166" Type="http://schemas.openxmlformats.org/officeDocument/2006/relationships/image" Target="../media/3ee13a1c_60da_11eb_822e_003048fd731b_4b22d4ff_a59e_11ee_a526_047c1617b143166.jpeg"/><Relationship Id="rId167" Type="http://schemas.openxmlformats.org/officeDocument/2006/relationships/image" Target="../media/3ee13a1e_60da_11eb_822e_003048fd731b_4b22d502_a59e_11ee_a526_047c1617b143167.jpeg"/><Relationship Id="rId168" Type="http://schemas.openxmlformats.org/officeDocument/2006/relationships/image" Target="../media/3ee13a20_60da_11eb_822e_003048fd731b_4b22d505_a59e_11ee_a526_047c1617b143168.jpeg"/><Relationship Id="rId169" Type="http://schemas.openxmlformats.org/officeDocument/2006/relationships/image" Target="../media/3ee13a22_60da_11eb_822e_003048fd731b_4b22d508_a59e_11ee_a526_047c1617b143169.jpeg"/><Relationship Id="rId170" Type="http://schemas.openxmlformats.org/officeDocument/2006/relationships/image" Target="../media/3ee13a24_60da_11eb_822e_003048fd731b_4b22d50b_a59e_11ee_a526_047c1617b143170.jpeg"/><Relationship Id="rId171" Type="http://schemas.openxmlformats.org/officeDocument/2006/relationships/image" Target="../media/3ee13a26_60da_11eb_822e_003048fd731b_4b22d50e_a59e_11ee_a526_047c1617b143171.jpeg"/><Relationship Id="rId172" Type="http://schemas.openxmlformats.org/officeDocument/2006/relationships/image" Target="../media/3ee13a28_60da_11eb_822e_003048fd731b_4b22d511_a59e_11ee_a526_047c1617b143172.jpeg"/><Relationship Id="rId173" Type="http://schemas.openxmlformats.org/officeDocument/2006/relationships/image" Target="../media/3ee13a2a_60da_11eb_822e_003048fd731b_4b22d514_a59e_11ee_a526_047c1617b143173.jpeg"/><Relationship Id="rId174" Type="http://schemas.openxmlformats.org/officeDocument/2006/relationships/image" Target="../media/3ee13a2c_60da_11eb_822e_003048fd731b_4b22d517_a59e_11ee_a526_047c1617b143174.jpeg"/><Relationship Id="rId175" Type="http://schemas.openxmlformats.org/officeDocument/2006/relationships/image" Target="../media/3ee13a2e_60da_11eb_822e_003048fd731b_4b22d51a_a59e_11ee_a526_047c1617b143175.jpeg"/><Relationship Id="rId176" Type="http://schemas.openxmlformats.org/officeDocument/2006/relationships/image" Target="../media/3ee13a30_60da_11eb_822e_003048fd731b_4b22d51d_a59e_11ee_a526_047c1617b143176.jpeg"/><Relationship Id="rId177" Type="http://schemas.openxmlformats.org/officeDocument/2006/relationships/image" Target="../media/3ee13a32_60da_11eb_822e_003048fd731b_4b22d520_a59e_11ee_a526_047c1617b143177.jpeg"/><Relationship Id="rId178" Type="http://schemas.openxmlformats.org/officeDocument/2006/relationships/image" Target="../media/3ee13a34_60da_11eb_822e_003048fd731b_4b22d523_a59e_11ee_a526_047c1617b143178.jpeg"/><Relationship Id="rId179" Type="http://schemas.openxmlformats.org/officeDocument/2006/relationships/image" Target="../media/3ee13a36_60da_11eb_822e_003048fd731b_4b22d526_a59e_11ee_a526_047c1617b143179.jpeg"/><Relationship Id="rId180" Type="http://schemas.openxmlformats.org/officeDocument/2006/relationships/image" Target="../media/3ee13a38_60da_11eb_822e_003048fd731b_4b22d529_a59e_11ee_a526_047c1617b143180.jpeg"/><Relationship Id="rId181" Type="http://schemas.openxmlformats.org/officeDocument/2006/relationships/image" Target="../media/3ee13a3a_60da_11eb_822e_003048fd731b_4b22d52c_a59e_11ee_a526_047c1617b143181.jpeg"/><Relationship Id="rId182" Type="http://schemas.openxmlformats.org/officeDocument/2006/relationships/image" Target="../media/3ee13a3c_60da_11eb_822e_003048fd731b_4b22d52f_a59e_11ee_a526_047c1617b143182.jpeg"/><Relationship Id="rId183" Type="http://schemas.openxmlformats.org/officeDocument/2006/relationships/image" Target="../media/3ee13a3e_60da_11eb_822e_003048fd731b_4b22d532_a59e_11ee_a526_047c1617b143183.jpeg"/><Relationship Id="rId184" Type="http://schemas.openxmlformats.org/officeDocument/2006/relationships/image" Target="../media/3ee13a40_60da_11eb_822e_003048fd731b_4b22d535_a59e_11ee_a526_047c1617b143184.jpeg"/><Relationship Id="rId185" Type="http://schemas.openxmlformats.org/officeDocument/2006/relationships/image" Target="../media/3ee13a42_60da_11eb_822e_003048fd731b_4b22d538_a59e_11ee_a526_047c1617b143185.jpeg"/><Relationship Id="rId186" Type="http://schemas.openxmlformats.org/officeDocument/2006/relationships/image" Target="../media/3ee13a44_60da_11eb_822e_003048fd731b_4b22d53b_a59e_11ee_a526_047c1617b143186.jpeg"/><Relationship Id="rId187" Type="http://schemas.openxmlformats.org/officeDocument/2006/relationships/image" Target="../media/3ee13a46_60da_11eb_822e_003048fd731b_4b22d53e_a59e_11ee_a526_047c1617b143187.jpeg"/><Relationship Id="rId188" Type="http://schemas.openxmlformats.org/officeDocument/2006/relationships/image" Target="../media/3ee13a48_60da_11eb_822e_003048fd731b_4b22d541_a59e_11ee_a526_047c1617b143188.jpeg"/><Relationship Id="rId189" Type="http://schemas.openxmlformats.org/officeDocument/2006/relationships/image" Target="../media/3ee13a4a_60da_11eb_822e_003048fd731b_4b22d544_a59e_11ee_a526_047c1617b143189.jpeg"/><Relationship Id="rId190" Type="http://schemas.openxmlformats.org/officeDocument/2006/relationships/image" Target="../media/3ee13a4c_60da_11eb_822e_003048fd731b_4b22d547_a59e_11ee_a526_047c1617b143190.jpeg"/><Relationship Id="rId191" Type="http://schemas.openxmlformats.org/officeDocument/2006/relationships/image" Target="../media/3ee13a4e_60da_11eb_822e_003048fd731b_4b22d54a_a59e_11ee_a526_047c1617b143191.jpeg"/><Relationship Id="rId192" Type="http://schemas.openxmlformats.org/officeDocument/2006/relationships/image" Target="../media/3ee13a50_60da_11eb_822e_003048fd731b_4b22d54d_a59e_11ee_a526_047c1617b143192.jpeg"/><Relationship Id="rId193" Type="http://schemas.openxmlformats.org/officeDocument/2006/relationships/image" Target="../media/3ee13a52_60da_11eb_822e_003048fd731b_4b22d550_a59e_11ee_a526_047c1617b143193.jpeg"/><Relationship Id="rId194" Type="http://schemas.openxmlformats.org/officeDocument/2006/relationships/image" Target="../media/3ee13a54_60da_11eb_822e_003048fd731b_4b22d553_a59e_11ee_a526_047c1617b143194.jpeg"/><Relationship Id="rId195" Type="http://schemas.openxmlformats.org/officeDocument/2006/relationships/image" Target="../media/3ee13a56_60da_11eb_822e_003048fd731b_4b22d556_a59e_11ee_a526_047c1617b143195.jpeg"/><Relationship Id="rId196" Type="http://schemas.openxmlformats.org/officeDocument/2006/relationships/image" Target="../media/3ee13a58_60da_11eb_822e_003048fd731b_4b22d559_a59e_11ee_a526_047c1617b143196.jpeg"/><Relationship Id="rId197" Type="http://schemas.openxmlformats.org/officeDocument/2006/relationships/image" Target="../media/3ee13a5a_60da_11eb_822e_003048fd731b_4b22d55c_a59e_11ee_a526_047c1617b143197.jpeg"/><Relationship Id="rId198" Type="http://schemas.openxmlformats.org/officeDocument/2006/relationships/image" Target="../media/3ee13a5c_60da_11eb_822e_003048fd731b_4b22d55f_a59e_11ee_a526_047c1617b143198.jpeg"/><Relationship Id="rId199" Type="http://schemas.openxmlformats.org/officeDocument/2006/relationships/image" Target="../media/3ee13a5e_60da_11eb_822e_003048fd731b_4b22d562_a59e_11ee_a526_047c1617b143199.jpeg"/><Relationship Id="rId200" Type="http://schemas.openxmlformats.org/officeDocument/2006/relationships/image" Target="../media/3ee13a62_60da_11eb_822e_003048fd731b_4b22d565_a59e_11ee_a526_047c1617b143200.jpeg"/><Relationship Id="rId201" Type="http://schemas.openxmlformats.org/officeDocument/2006/relationships/image" Target="../media/3ee13a64_60da_11eb_822e_003048fd731b_4b22d568_a59e_11ee_a526_047c1617b143201.jpeg"/><Relationship Id="rId202" Type="http://schemas.openxmlformats.org/officeDocument/2006/relationships/image" Target="../media/3ee13a66_60da_11eb_822e_003048fd731b_4b22d56b_a59e_11ee_a526_047c1617b143202.jpeg"/><Relationship Id="rId203" Type="http://schemas.openxmlformats.org/officeDocument/2006/relationships/image" Target="../media/3ee13a68_60da_11eb_822e_003048fd731b_4b22d56e_a59e_11ee_a526_047c1617b143203.jpeg"/><Relationship Id="rId204" Type="http://schemas.openxmlformats.org/officeDocument/2006/relationships/image" Target="../media/3ee13a6a_60da_11eb_822e_003048fd731b_4b22d571_a59e_11ee_a526_047c1617b143204.jpeg"/><Relationship Id="rId205" Type="http://schemas.openxmlformats.org/officeDocument/2006/relationships/image" Target="../media/3ee13a6c_60da_11eb_822e_003048fd731b_4b22d574_a59e_11ee_a526_047c1617b143205.jpeg"/><Relationship Id="rId206" Type="http://schemas.openxmlformats.org/officeDocument/2006/relationships/image" Target="../media/3ee13a6e_60da_11eb_822e_003048fd731b_4b22d577_a59e_11ee_a526_047c1617b143206.jpeg"/><Relationship Id="rId207" Type="http://schemas.openxmlformats.org/officeDocument/2006/relationships/image" Target="../media/3ee13a70_60da_11eb_822e_003048fd731b_4b22d57a_a59e_11ee_a526_047c1617b143207.jpeg"/><Relationship Id="rId208" Type="http://schemas.openxmlformats.org/officeDocument/2006/relationships/image" Target="../media/3ee13a72_60da_11eb_822e_003048fd731b_4b22d57d_a59e_11ee_a526_047c1617b143208.jpeg"/><Relationship Id="rId209" Type="http://schemas.openxmlformats.org/officeDocument/2006/relationships/image" Target="../media/3ee13a74_60da_11eb_822e_003048fd731b_4b22d580_a59e_11ee_a526_047c1617b143209.jpeg"/><Relationship Id="rId210" Type="http://schemas.openxmlformats.org/officeDocument/2006/relationships/image" Target="../media/3ee13a76_60da_11eb_822e_003048fd731b_4b22d583_a59e_11ee_a526_047c1617b143210.jpeg"/><Relationship Id="rId211" Type="http://schemas.openxmlformats.org/officeDocument/2006/relationships/image" Target="../media/3ee13a78_60da_11eb_822e_003048fd731b_4b22d586_a59e_11ee_a526_047c1617b143211.jpeg"/><Relationship Id="rId212" Type="http://schemas.openxmlformats.org/officeDocument/2006/relationships/image" Target="../media/3ee13a7a_60da_11eb_822e_003048fd731b_4b22d589_a59e_11ee_a526_047c1617b143212.jpeg"/><Relationship Id="rId213" Type="http://schemas.openxmlformats.org/officeDocument/2006/relationships/image" Target="../media/3ee13a7c_60da_11eb_822e_003048fd731b_4b22d58c_a59e_11ee_a526_047c1617b143213.jpeg"/><Relationship Id="rId214" Type="http://schemas.openxmlformats.org/officeDocument/2006/relationships/image" Target="../media/3ee13a7e_60da_11eb_822e_003048fd731b_4b22d58f_a59e_11ee_a526_047c1617b143214.jpeg"/><Relationship Id="rId215" Type="http://schemas.openxmlformats.org/officeDocument/2006/relationships/image" Target="../media/3ee13a80_60da_11eb_822e_003048fd731b_4b22d592_a59e_11ee_a526_047c1617b143215.jpeg"/><Relationship Id="rId216" Type="http://schemas.openxmlformats.org/officeDocument/2006/relationships/image" Target="../media/3ee13a82_60da_11eb_822e_003048fd731b_4b22d595_a59e_11ee_a526_047c1617b143216.jpeg"/><Relationship Id="rId217" Type="http://schemas.openxmlformats.org/officeDocument/2006/relationships/image" Target="../media/3ee13a84_60da_11eb_822e_003048fd731b_4b22d598_a59e_11ee_a526_047c1617b143217.jpeg"/><Relationship Id="rId218" Type="http://schemas.openxmlformats.org/officeDocument/2006/relationships/image" Target="../media/3ee13a86_60da_11eb_822e_003048fd731b_4b22d59b_a59e_11ee_a526_047c1617b143218.jpeg"/><Relationship Id="rId219" Type="http://schemas.openxmlformats.org/officeDocument/2006/relationships/image" Target="../media/3ee13a88_60da_11eb_822e_003048fd731b_4b22d59e_a59e_11ee_a526_047c1617b143219.jpeg"/><Relationship Id="rId220" Type="http://schemas.openxmlformats.org/officeDocument/2006/relationships/image" Target="../media/3ee13a8a_60da_11eb_822e_003048fd731b_4b22d5a1_a59e_11ee_a526_047c1617b143220.jpeg"/><Relationship Id="rId221" Type="http://schemas.openxmlformats.org/officeDocument/2006/relationships/image" Target="../media/3ee13a8c_60da_11eb_822e_003048fd731b_4b22d5a4_a59e_11ee_a526_047c1617b143221.jpeg"/><Relationship Id="rId222" Type="http://schemas.openxmlformats.org/officeDocument/2006/relationships/image" Target="../media/3ee13a8e_60da_11eb_822e_003048fd731b_4b22d5a7_a59e_11ee_a526_047c1617b143222.jpeg"/><Relationship Id="rId223" Type="http://schemas.openxmlformats.org/officeDocument/2006/relationships/image" Target="../media/3ee13a90_60da_11eb_822e_003048fd731b_4b22d5aa_a59e_11ee_a526_047c1617b143223.jpeg"/><Relationship Id="rId224" Type="http://schemas.openxmlformats.org/officeDocument/2006/relationships/image" Target="../media/3ee13a92_60da_11eb_822e_003048fd731b_4b22d5ad_a59e_11ee_a526_047c1617b143224.jpeg"/><Relationship Id="rId225" Type="http://schemas.openxmlformats.org/officeDocument/2006/relationships/image" Target="../media/3ee13a94_60da_11eb_822e_003048fd731b_4b22d5b0_a59e_11ee_a526_047c1617b143225.jpeg"/><Relationship Id="rId226" Type="http://schemas.openxmlformats.org/officeDocument/2006/relationships/image" Target="../media/3ee13a96_60da_11eb_822e_003048fd731b_4b22d5b3_a59e_11ee_a526_047c1617b143226.jpeg"/><Relationship Id="rId227" Type="http://schemas.openxmlformats.org/officeDocument/2006/relationships/image" Target="../media/3ee13a98_60da_11eb_822e_003048fd731b_4b22d5b6_a59e_11ee_a526_047c1617b143227.jpeg"/><Relationship Id="rId228" Type="http://schemas.openxmlformats.org/officeDocument/2006/relationships/image" Target="../media/3ee13a9a_60da_11eb_822e_003048fd731b_4b22d5b9_a59e_11ee_a526_047c1617b143228.jpeg"/><Relationship Id="rId229" Type="http://schemas.openxmlformats.org/officeDocument/2006/relationships/image" Target="../media/3ee13a9c_60da_11eb_822e_003048fd731b_4b22d5bc_a59e_11ee_a526_047c1617b143229.jpeg"/><Relationship Id="rId230" Type="http://schemas.openxmlformats.org/officeDocument/2006/relationships/image" Target="../media/fc9aaea7_f821_11ec_a2ce_00259070b487_d43ed6d0_f115_11ee_a58b_047c1617b143230.jpeg"/><Relationship Id="rId231" Type="http://schemas.openxmlformats.org/officeDocument/2006/relationships/image" Target="../media/7da5d160_7587_11ef_a63a_047c1617b143_a256dc21_274d_11f1_a88f_047c1617b1432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6" name="Image_54" descr="Image_5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7" name="Image_55" descr="Image_55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8" name="Image_56" descr="Image_56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9" name="Image_57" descr="Image_57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0" name="Image_58" descr="Image_58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1" name="Image_59" descr="Image_59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2" name="Image_60" descr="Image_60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3" name="Image_61" descr="Image_61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4" name="Image_62" descr="Image_62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5" name="Image_63" descr="Image_63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6" name="Image_64" descr="Image_64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7" name="Image_65" descr="Image_65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8" name="Image_66" descr="Image_66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9" name="Image_67" descr="Image_67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0" name="Image_68" descr="Image_68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1" name="Image_71" descr="Image_71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2" name="Image_72" descr="Image_72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3" name="Image_73" descr="Image_73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4" name="Image_74" descr="Image_74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5" name="Image_75" descr="Image_75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6" name="Image_76" descr="Image_76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7" name="Image_77" descr="Image_77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8" name="Image_78" descr="Image_78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9" name="Image_79" descr="Image_79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0" name="Image_80" descr="Image_80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1" name="Image_81" descr="Image_81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2" name="Image_82" descr="Image_82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3" name="Image_83" descr="Image_83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4" name="Image_84" descr="Image_84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5" name="Image_85" descr="Image_85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6" name="Image_86" descr="Image_86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7" name="Image_88" descr="Image_8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8" name="Image_89" descr="Image_8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9" name="Image_90" descr="Image_9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0" name="Image_91" descr="Image_9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1" name="Image_92" descr="Image_9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2" name="Image_94" descr="Image_94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3" name="Image_95" descr="Image_95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4" name="Image_96" descr="Image_96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5" name="Image_97" descr="Image_97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6" name="Image_98" descr="Image_98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7" name="Image_99" descr="Image_99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8" name="Image_100" descr="Image_100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9" name="Image_101" descr="Image_101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0" name="Image_102" descr="Image_102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1" name="Image_103" descr="Image_103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2" name="Image_104" descr="Image_104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3" name="Image_105" descr="Image_105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4" name="Image_106" descr="Image_106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5" name="Image_107" descr="Image_107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6" name="Image_108" descr="Image_108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7" name="Image_109" descr="Image_109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8" name="Image_110" descr="Image_110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9" name="Image_111" descr="Image_111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0" name="Image_113" descr="Image_113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1" name="Image_114" descr="Image_114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2" name="Image_115" descr="Image_115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3" name="Image_116" descr="Image_116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4" name="Image_117" descr="Image_117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5" name="Image_118" descr="Image_118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6" name="Image_119" descr="Image_119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7" name="Image_120" descr="Image_120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8" name="Image_121" descr="Image_121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9" name="Image_122" descr="Image_122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0" name="Image_123" descr="Image_123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1" name="Image_124" descr="Image_124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2" name="Image_125" descr="Image_125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3" name="Image_126" descr="Image_126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4" name="Image_127" descr="Image_127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5" name="Image_128" descr="Image_128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6" name="Image_129" descr="Image_129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7" name="Image_130" descr="Image_130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8" name="Image_131" descr="Image_131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9" name="Image_132" descr="Image_132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0" name="Image_133" descr="Image_133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1" name="Image_134" descr="Image_134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2" name="Image_135" descr="Image_135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3" name="Image_136" descr="Image_136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4" name="Image_137" descr="Image_137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5" name="Image_138" descr="Image_138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6" name="Image_139" descr="Image_139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27" name="Image_140" descr="Image_140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28" name="Image_141" descr="Image_141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29" name="Image_142" descr="Image_142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0" name="Image_143" descr="Image_143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1" name="Image_144" descr="Image_144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2" name="Image_145" descr="Image_145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3" name="Image_146" descr="Image_146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4" name="Image_147" descr="Image_147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5" name="Image_148" descr="Image_148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6" name="Image_149" descr="Image_149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7" name="Image_150" descr="Image_150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38" name="Image_151" descr="Image_151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39" name="Image_152" descr="Image_152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0" name="Image_153" descr="Image_153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1" name="Image_154" descr="Image_154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2" name="Image_156" descr="Image_156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3" name="Image_157" descr="Image_157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4" name="Image_158" descr="Image_158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5" name="Image_159" descr="Image_159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6" name="Image_160" descr="Image_160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7" name="Image_161" descr="Image_161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48" name="Image_164" descr="Image_164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49" name="Image_165" descr="Image_165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50" name="Image_166" descr="Image_166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1" name="Image_167" descr="Image_167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2" name="Image_168" descr="Image_168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3" name="Image_169" descr="Image_169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4" name="Image_170" descr="Image_170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5" name="Image_171" descr="Image_171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56" name="Image_172" descr="Image_172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57" name="Image_173" descr="Image_173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58" name="Image_174" descr="Image_174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59" name="Image_175" descr="Image_175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60" name="Image_176" descr="Image_176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61" name="Image_177" descr="Image_177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62" name="Image_178" descr="Image_178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63" name="Image_179" descr="Image_179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4" name="Image_180" descr="Image_180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5" name="Image_181" descr="Image_181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66" name="Image_182" descr="Image_182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67" name="Image_183" descr="Image_183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68" name="Image_184" descr="Image_184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69" name="Image_185" descr="Image_185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70" name="Image_186" descr="Image_186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71" name="Image_187" descr="Image_187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72" name="Image_188" descr="Image_188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73" name="Image_189" descr="Image_189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4" name="Image_190" descr="Image_190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5" name="Image_191" descr="Image_191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76" name="Image_192" descr="Image_192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77" name="Image_193" descr="Image_193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78" name="Image_194" descr="Image_194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79" name="Image_195" descr="Image_195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80" name="Image_196" descr="Image_196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81" name="Image_197" descr="Image_197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82" name="Image_198" descr="Image_198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83" name="Image_199" descr="Image_199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4" name="Image_200" descr="Image_200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5" name="Image_201" descr="Image_201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6" name="Image_203" descr="Image_203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87" name="Image_204" descr="Image_204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88" name="Image_205" descr="Image_205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89" name="Image_206" descr="Image_206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90" name="Image_207" descr="Image_207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91" name="Image_208" descr="Image_208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2" name="Image_209" descr="Image_209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3" name="Image_210" descr="Image_210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4" name="Image_211" descr="Image_211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95" name="Image_212" descr="Image_212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96" name="Image_213" descr="Image_213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97" name="Image_214" descr="Image_214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98" name="Image_215" descr="Image_215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99" name="Image_216" descr="Image_216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00" name="Image_217" descr="Image_217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01" name="Image_218" descr="Image_218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02" name="Image_219" descr="Image_219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03" name="Image_220" descr="Image_220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04" name="Image_221" descr="Image_221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05" name="Image_222" descr="Image_222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06" name="Image_223" descr="Image_223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07" name="Image_224" descr="Image_224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08" name="Image_225" descr="Image_225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09" name="Image_226" descr="Image_226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10" name="Image_227" descr="Image_227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11" name="Image_228" descr="Image_228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12" name="Image_229" descr="Image_229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13" name="Image_230" descr="Image_230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14" name="Image_231" descr="Image_231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15" name="Image_232" descr="Image_232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16" name="Image_233" descr="Image_233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17" name="Image_234" descr="Image_234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18" name="Image_235" descr="Image_235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19" name="Image_236" descr="Image_236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20" name="Image_237" descr="Image_237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21" name="Image_238" descr="Image_238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22" name="Image_239" descr="Image_239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23" name="Image_240" descr="Image_240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24" name="Image_241" descr="Image_241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25" name="Image_242" descr="Image_242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26" name="Image_243" descr="Image_243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27" name="Image_244" descr="Image_244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28" name="Image_245" descr="Image_245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29" name="Image_246" descr="Image_246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30" name="Image_247" descr="Image_247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31" name="Image_248" descr="Image_248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4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SUM(J2:J248)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819081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J5*3846.65</f>
        <v>0</v>
      </c>
      <c r="L5" s="5"/>
    </row>
    <row r="6" spans="1:12" customHeight="1" ht="105" outlineLevel="4">
      <c r="A6" s="1"/>
      <c r="B6" s="1">
        <v>819083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J6*5769.98</f>
        <v>0</v>
      </c>
      <c r="L6" s="5"/>
    </row>
    <row r="7" spans="1:12" customHeight="1" ht="105" outlineLevel="4">
      <c r="A7" s="1"/>
      <c r="B7" s="1">
        <v>819085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17</v>
      </c>
      <c r="H7" s="2">
        <v>0</v>
      </c>
      <c r="I7" s="1">
        <v>0</v>
      </c>
      <c r="J7" s="3" t="s">
        <v>18</v>
      </c>
      <c r="K7" s="2" t="str">
        <f>J7*7693.31</f>
        <v>0</v>
      </c>
      <c r="L7" s="5"/>
    </row>
    <row r="8" spans="1:12" customHeight="1" ht="105" outlineLevel="4">
      <c r="A8" s="1"/>
      <c r="B8" s="1">
        <v>819087</v>
      </c>
      <c r="C8" s="1" t="s">
        <v>27</v>
      </c>
      <c r="D8" s="1" t="s">
        <v>28</v>
      </c>
      <c r="E8" s="2" t="s">
        <v>29</v>
      </c>
      <c r="F8" s="2" t="s">
        <v>30</v>
      </c>
      <c r="G8" s="2" t="s">
        <v>17</v>
      </c>
      <c r="H8" s="2">
        <v>0</v>
      </c>
      <c r="I8" s="1">
        <v>0</v>
      </c>
      <c r="J8" s="3" t="s">
        <v>18</v>
      </c>
      <c r="K8" s="2" t="str">
        <f>J8*9616.64</f>
        <v>0</v>
      </c>
      <c r="L8" s="5"/>
    </row>
    <row r="9" spans="1:12" customHeight="1" ht="105" outlineLevel="4">
      <c r="A9" s="1"/>
      <c r="B9" s="1">
        <v>819088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17</v>
      </c>
      <c r="H9" s="2">
        <v>0</v>
      </c>
      <c r="I9" s="1">
        <v>0</v>
      </c>
      <c r="J9" s="3" t="s">
        <v>18</v>
      </c>
      <c r="K9" s="2" t="str">
        <f>J9*11539.96</f>
        <v>0</v>
      </c>
      <c r="L9" s="5"/>
    </row>
    <row r="10" spans="1:12" customHeight="1" ht="105" outlineLevel="4">
      <c r="A10" s="1"/>
      <c r="B10" s="1">
        <v>819089</v>
      </c>
      <c r="C10" s="1" t="s">
        <v>35</v>
      </c>
      <c r="D10" s="1" t="s">
        <v>36</v>
      </c>
      <c r="E10" s="2" t="s">
        <v>37</v>
      </c>
      <c r="F10" s="2" t="s">
        <v>38</v>
      </c>
      <c r="G10" s="2" t="s">
        <v>17</v>
      </c>
      <c r="H10" s="2">
        <v>0</v>
      </c>
      <c r="I10" s="1">
        <v>0</v>
      </c>
      <c r="J10" s="3" t="s">
        <v>18</v>
      </c>
      <c r="K10" s="2" t="str">
        <f>J10*5268.24</f>
        <v>0</v>
      </c>
      <c r="L10" s="5"/>
    </row>
    <row r="11" spans="1:12" customHeight="1" ht="105" outlineLevel="4">
      <c r="A11" s="1"/>
      <c r="B11" s="1">
        <v>819090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5</v>
      </c>
      <c r="H11" s="2">
        <v>0</v>
      </c>
      <c r="I11" s="1">
        <v>0</v>
      </c>
      <c r="J11" s="3" t="s">
        <v>18</v>
      </c>
      <c r="K11" s="2" t="str">
        <f>J11*7024.33</f>
        <v>0</v>
      </c>
      <c r="L11" s="5"/>
    </row>
    <row r="12" spans="1:12" customHeight="1" ht="105" outlineLevel="4">
      <c r="A12" s="1"/>
      <c r="B12" s="1">
        <v>819091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2</v>
      </c>
      <c r="H12" s="2">
        <v>0</v>
      </c>
      <c r="I12" s="1">
        <v>0</v>
      </c>
      <c r="J12" s="3" t="s">
        <v>18</v>
      </c>
      <c r="K12" s="2" t="str">
        <f>J12*8780.41</f>
        <v>0</v>
      </c>
      <c r="L12" s="5"/>
    </row>
    <row r="13" spans="1:12" customHeight="1" ht="105" outlineLevel="4">
      <c r="A13" s="1"/>
      <c r="B13" s="1">
        <v>819092</v>
      </c>
      <c r="C13" s="1" t="s">
        <v>47</v>
      </c>
      <c r="D13" s="1" t="s">
        <v>48</v>
      </c>
      <c r="E13" s="2" t="s">
        <v>49</v>
      </c>
      <c r="F13" s="2" t="s">
        <v>50</v>
      </c>
      <c r="G13" s="2" t="s">
        <v>17</v>
      </c>
      <c r="H13" s="2">
        <v>0</v>
      </c>
      <c r="I13" s="1">
        <v>0</v>
      </c>
      <c r="J13" s="3" t="s">
        <v>18</v>
      </c>
      <c r="K13" s="2" t="str">
        <f>J13*10536.49</f>
        <v>0</v>
      </c>
      <c r="L13" s="5"/>
    </row>
    <row r="14" spans="1:12" customHeight="1" ht="105" outlineLevel="4">
      <c r="A14" s="1"/>
      <c r="B14" s="1">
        <v>869908</v>
      </c>
      <c r="C14" s="1" t="s">
        <v>51</v>
      </c>
      <c r="D14" s="1" t="s">
        <v>52</v>
      </c>
      <c r="E14" s="2" t="s">
        <v>53</v>
      </c>
      <c r="F14" s="2" t="s">
        <v>54</v>
      </c>
      <c r="G14" s="2">
        <v>8</v>
      </c>
      <c r="H14" s="2">
        <v>0</v>
      </c>
      <c r="I14" s="1">
        <v>0</v>
      </c>
      <c r="J14" s="3" t="s">
        <v>18</v>
      </c>
      <c r="K14" s="2" t="str">
        <f>J14*3512.16</f>
        <v>0</v>
      </c>
      <c r="L14" s="5"/>
    </row>
    <row r="15" spans="1:12" outlineLevel="2">
      <c r="A15" s="8" t="s">
        <v>55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5"/>
    </row>
    <row r="16" spans="1:12" customHeight="1" ht="105" outlineLevel="4">
      <c r="A16" s="1"/>
      <c r="B16" s="1">
        <v>869955</v>
      </c>
      <c r="C16" s="1" t="s">
        <v>56</v>
      </c>
      <c r="D16" s="1"/>
      <c r="E16" s="2" t="s">
        <v>57</v>
      </c>
      <c r="F16" s="2" t="s">
        <v>58</v>
      </c>
      <c r="G16" s="2">
        <v>1</v>
      </c>
      <c r="H16" s="2">
        <v>0</v>
      </c>
      <c r="I16" s="1">
        <v>0</v>
      </c>
      <c r="J16" s="3" t="s">
        <v>18</v>
      </c>
      <c r="K16" s="2" t="str">
        <f>J16*8181.99</f>
        <v>0</v>
      </c>
      <c r="L16" s="5"/>
    </row>
    <row r="17" spans="1:12" customHeight="1" ht="105" outlineLevel="4">
      <c r="A17" s="1"/>
      <c r="B17" s="1">
        <v>869956</v>
      </c>
      <c r="C17" s="1" t="s">
        <v>59</v>
      </c>
      <c r="D17" s="1"/>
      <c r="E17" s="2" t="s">
        <v>60</v>
      </c>
      <c r="F17" s="2" t="s">
        <v>61</v>
      </c>
      <c r="G17" s="2">
        <v>0</v>
      </c>
      <c r="H17" s="2">
        <v>0</v>
      </c>
      <c r="I17" s="1">
        <v>0</v>
      </c>
      <c r="J17" s="3" t="s">
        <v>18</v>
      </c>
      <c r="K17" s="2" t="str">
        <f>J17*10723.69</f>
        <v>0</v>
      </c>
      <c r="L17" s="5"/>
    </row>
    <row r="18" spans="1:12" customHeight="1" ht="105" outlineLevel="4">
      <c r="A18" s="1"/>
      <c r="B18" s="1">
        <v>869957</v>
      </c>
      <c r="C18" s="1" t="s">
        <v>62</v>
      </c>
      <c r="D18" s="1"/>
      <c r="E18" s="2" t="s">
        <v>63</v>
      </c>
      <c r="F18" s="2" t="s">
        <v>64</v>
      </c>
      <c r="G18" s="2">
        <v>0</v>
      </c>
      <c r="H18" s="2">
        <v>0</v>
      </c>
      <c r="I18" s="1">
        <v>0</v>
      </c>
      <c r="J18" s="3" t="s">
        <v>18</v>
      </c>
      <c r="K18" s="2" t="str">
        <f>J18*13404.55</f>
        <v>0</v>
      </c>
      <c r="L18" s="5"/>
    </row>
    <row r="19" spans="1:12" customHeight="1" ht="105" outlineLevel="4">
      <c r="A19" s="1"/>
      <c r="B19" s="1">
        <v>869958</v>
      </c>
      <c r="C19" s="1" t="s">
        <v>65</v>
      </c>
      <c r="D19" s="1"/>
      <c r="E19" s="2" t="s">
        <v>66</v>
      </c>
      <c r="F19" s="2" t="s">
        <v>67</v>
      </c>
      <c r="G19" s="2">
        <v>0</v>
      </c>
      <c r="H19" s="2">
        <v>0</v>
      </c>
      <c r="I19" s="1">
        <v>0</v>
      </c>
      <c r="J19" s="3" t="s">
        <v>18</v>
      </c>
      <c r="K19" s="2" t="str">
        <f>J19*16085.64</f>
        <v>0</v>
      </c>
      <c r="L19" s="5"/>
    </row>
    <row r="20" spans="1:12" customHeight="1" ht="105" outlineLevel="4">
      <c r="A20" s="1"/>
      <c r="B20" s="1">
        <v>869959</v>
      </c>
      <c r="C20" s="1" t="s">
        <v>68</v>
      </c>
      <c r="D20" s="1"/>
      <c r="E20" s="2" t="s">
        <v>69</v>
      </c>
      <c r="F20" s="2" t="s">
        <v>70</v>
      </c>
      <c r="G20" s="2">
        <v>0</v>
      </c>
      <c r="H20" s="2">
        <v>0</v>
      </c>
      <c r="I20" s="1">
        <v>0</v>
      </c>
      <c r="J20" s="3" t="s">
        <v>18</v>
      </c>
      <c r="K20" s="2" t="str">
        <f>J20*18766.51</f>
        <v>0</v>
      </c>
      <c r="L20" s="5"/>
    </row>
    <row r="21" spans="1:12" customHeight="1" ht="105" outlineLevel="4">
      <c r="A21" s="1"/>
      <c r="B21" s="1">
        <v>869960</v>
      </c>
      <c r="C21" s="1" t="s">
        <v>71</v>
      </c>
      <c r="D21" s="1"/>
      <c r="E21" s="2" t="s">
        <v>72</v>
      </c>
      <c r="F21" s="2" t="s">
        <v>73</v>
      </c>
      <c r="G21" s="2">
        <v>0</v>
      </c>
      <c r="H21" s="2">
        <v>0</v>
      </c>
      <c r="I21" s="1">
        <v>0</v>
      </c>
      <c r="J21" s="3" t="s">
        <v>18</v>
      </c>
      <c r="K21" s="2" t="str">
        <f>J21*21447.37</f>
        <v>0</v>
      </c>
      <c r="L21" s="5"/>
    </row>
    <row r="22" spans="1:12" customHeight="1" ht="105" outlineLevel="4">
      <c r="A22" s="1"/>
      <c r="B22" s="1">
        <v>869961</v>
      </c>
      <c r="C22" s="1" t="s">
        <v>74</v>
      </c>
      <c r="D22" s="1"/>
      <c r="E22" s="2" t="s">
        <v>75</v>
      </c>
      <c r="F22" s="2" t="s">
        <v>76</v>
      </c>
      <c r="G22" s="2">
        <v>1</v>
      </c>
      <c r="H22" s="2">
        <v>0</v>
      </c>
      <c r="I22" s="1">
        <v>0</v>
      </c>
      <c r="J22" s="3" t="s">
        <v>18</v>
      </c>
      <c r="K22" s="2" t="str">
        <f>J22*8073.37</f>
        <v>0</v>
      </c>
      <c r="L22" s="5"/>
    </row>
    <row r="23" spans="1:12" customHeight="1" ht="105" outlineLevel="4">
      <c r="A23" s="1"/>
      <c r="B23" s="1">
        <v>869962</v>
      </c>
      <c r="C23" s="1" t="s">
        <v>77</v>
      </c>
      <c r="D23" s="1"/>
      <c r="E23" s="2" t="s">
        <v>78</v>
      </c>
      <c r="F23" s="2" t="s">
        <v>79</v>
      </c>
      <c r="G23" s="2">
        <v>0</v>
      </c>
      <c r="H23" s="2">
        <v>0</v>
      </c>
      <c r="I23" s="1">
        <v>0</v>
      </c>
      <c r="J23" s="3" t="s">
        <v>18</v>
      </c>
      <c r="K23" s="2" t="str">
        <f>J23*10581.25</f>
        <v>0</v>
      </c>
      <c r="L23" s="5"/>
    </row>
    <row r="24" spans="1:12" customHeight="1" ht="105" outlineLevel="4">
      <c r="A24" s="1"/>
      <c r="B24" s="1">
        <v>869963</v>
      </c>
      <c r="C24" s="1" t="s">
        <v>80</v>
      </c>
      <c r="D24" s="1"/>
      <c r="E24" s="2" t="s">
        <v>81</v>
      </c>
      <c r="F24" s="2" t="s">
        <v>82</v>
      </c>
      <c r="G24" s="2">
        <v>0</v>
      </c>
      <c r="H24" s="2">
        <v>0</v>
      </c>
      <c r="I24" s="1">
        <v>0</v>
      </c>
      <c r="J24" s="3" t="s">
        <v>18</v>
      </c>
      <c r="K24" s="2" t="str">
        <f>J24*13226.67</f>
        <v>0</v>
      </c>
      <c r="L24" s="5"/>
    </row>
    <row r="25" spans="1:12" customHeight="1" ht="105" outlineLevel="4">
      <c r="A25" s="1"/>
      <c r="B25" s="1">
        <v>869964</v>
      </c>
      <c r="C25" s="1" t="s">
        <v>83</v>
      </c>
      <c r="D25" s="1"/>
      <c r="E25" s="2" t="s">
        <v>84</v>
      </c>
      <c r="F25" s="2" t="s">
        <v>85</v>
      </c>
      <c r="G25" s="2">
        <v>0</v>
      </c>
      <c r="H25" s="2">
        <v>0</v>
      </c>
      <c r="I25" s="1">
        <v>0</v>
      </c>
      <c r="J25" s="3" t="s">
        <v>18</v>
      </c>
      <c r="K25" s="2" t="str">
        <f>J25*15871.87</f>
        <v>0</v>
      </c>
      <c r="L25" s="5"/>
    </row>
    <row r="26" spans="1:12" customHeight="1" ht="105" outlineLevel="4">
      <c r="A26" s="1"/>
      <c r="B26" s="1">
        <v>869965</v>
      </c>
      <c r="C26" s="1" t="s">
        <v>86</v>
      </c>
      <c r="D26" s="1"/>
      <c r="E26" s="2" t="s">
        <v>87</v>
      </c>
      <c r="F26" s="2" t="s">
        <v>88</v>
      </c>
      <c r="G26" s="2">
        <v>0</v>
      </c>
      <c r="H26" s="2">
        <v>0</v>
      </c>
      <c r="I26" s="1">
        <v>0</v>
      </c>
      <c r="J26" s="3" t="s">
        <v>18</v>
      </c>
      <c r="K26" s="2" t="str">
        <f>J26*18517.30</f>
        <v>0</v>
      </c>
      <c r="L26" s="5"/>
    </row>
    <row r="27" spans="1:12" customHeight="1" ht="105" outlineLevel="4">
      <c r="A27" s="1"/>
      <c r="B27" s="1">
        <v>869966</v>
      </c>
      <c r="C27" s="1" t="s">
        <v>89</v>
      </c>
      <c r="D27" s="1"/>
      <c r="E27" s="2" t="s">
        <v>90</v>
      </c>
      <c r="F27" s="2" t="s">
        <v>91</v>
      </c>
      <c r="G27" s="2">
        <v>0</v>
      </c>
      <c r="H27" s="2">
        <v>0</v>
      </c>
      <c r="I27" s="1">
        <v>0</v>
      </c>
      <c r="J27" s="3" t="s">
        <v>18</v>
      </c>
      <c r="K27" s="2" t="str">
        <f>J27*5600.94</f>
        <v>0</v>
      </c>
      <c r="L27" s="5"/>
    </row>
    <row r="28" spans="1:12" customHeight="1" ht="105" outlineLevel="4">
      <c r="A28" s="1"/>
      <c r="B28" s="1">
        <v>869968</v>
      </c>
      <c r="C28" s="1" t="s">
        <v>92</v>
      </c>
      <c r="D28" s="1"/>
      <c r="E28" s="2" t="s">
        <v>93</v>
      </c>
      <c r="F28" s="2" t="s">
        <v>94</v>
      </c>
      <c r="G28" s="2">
        <v>0</v>
      </c>
      <c r="H28" s="2">
        <v>0</v>
      </c>
      <c r="I28" s="1">
        <v>0</v>
      </c>
      <c r="J28" s="3" t="s">
        <v>18</v>
      </c>
      <c r="K28" s="2" t="str">
        <f>J28*8624.30</f>
        <v>0</v>
      </c>
      <c r="L28" s="5"/>
    </row>
    <row r="29" spans="1:12" customHeight="1" ht="105" outlineLevel="4">
      <c r="A29" s="1"/>
      <c r="B29" s="1">
        <v>869970</v>
      </c>
      <c r="C29" s="1" t="s">
        <v>95</v>
      </c>
      <c r="D29" s="1"/>
      <c r="E29" s="2" t="s">
        <v>96</v>
      </c>
      <c r="F29" s="2" t="s">
        <v>97</v>
      </c>
      <c r="G29" s="2">
        <v>0</v>
      </c>
      <c r="H29" s="2">
        <v>0</v>
      </c>
      <c r="I29" s="1">
        <v>0</v>
      </c>
      <c r="J29" s="3" t="s">
        <v>18</v>
      </c>
      <c r="K29" s="2" t="str">
        <f>J29*11201.89</f>
        <v>0</v>
      </c>
      <c r="L29" s="5"/>
    </row>
    <row r="30" spans="1:12" customHeight="1" ht="105" outlineLevel="4">
      <c r="A30" s="1"/>
      <c r="B30" s="1">
        <v>869972</v>
      </c>
      <c r="C30" s="1" t="s">
        <v>98</v>
      </c>
      <c r="D30" s="1"/>
      <c r="E30" s="2" t="s">
        <v>99</v>
      </c>
      <c r="F30" s="2" t="s">
        <v>100</v>
      </c>
      <c r="G30" s="2">
        <v>2</v>
      </c>
      <c r="H30" s="2">
        <v>0</v>
      </c>
      <c r="I30" s="1">
        <v>0</v>
      </c>
      <c r="J30" s="3" t="s">
        <v>18</v>
      </c>
      <c r="K30" s="2" t="str">
        <f>J30*14373.84</f>
        <v>0</v>
      </c>
      <c r="L30" s="5"/>
    </row>
    <row r="31" spans="1:12" customHeight="1" ht="105" outlineLevel="4">
      <c r="A31" s="1"/>
      <c r="B31" s="1">
        <v>869974</v>
      </c>
      <c r="C31" s="1" t="s">
        <v>101</v>
      </c>
      <c r="D31" s="1"/>
      <c r="E31" s="2" t="s">
        <v>102</v>
      </c>
      <c r="F31" s="2" t="s">
        <v>103</v>
      </c>
      <c r="G31" s="2">
        <v>0</v>
      </c>
      <c r="H31" s="2">
        <v>0</v>
      </c>
      <c r="I31" s="1">
        <v>0</v>
      </c>
      <c r="J31" s="3" t="s">
        <v>18</v>
      </c>
      <c r="K31" s="2" t="str">
        <f>J31*16802.83</f>
        <v>0</v>
      </c>
      <c r="L31" s="5"/>
    </row>
    <row r="32" spans="1:12" customHeight="1" ht="105" outlineLevel="4">
      <c r="A32" s="1"/>
      <c r="B32" s="1">
        <v>869984</v>
      </c>
      <c r="C32" s="1" t="s">
        <v>104</v>
      </c>
      <c r="D32" s="1"/>
      <c r="E32" s="2" t="s">
        <v>105</v>
      </c>
      <c r="F32" s="2" t="s">
        <v>106</v>
      </c>
      <c r="G32" s="2">
        <v>0</v>
      </c>
      <c r="H32" s="2">
        <v>0</v>
      </c>
      <c r="I32" s="1">
        <v>0</v>
      </c>
      <c r="J32" s="3" t="s">
        <v>18</v>
      </c>
      <c r="K32" s="2" t="str">
        <f>J32*6205.13</f>
        <v>0</v>
      </c>
      <c r="L32" s="5"/>
    </row>
    <row r="33" spans="1:12" customHeight="1" ht="105" outlineLevel="4">
      <c r="A33" s="1"/>
      <c r="B33" s="1">
        <v>869986</v>
      </c>
      <c r="C33" s="1" t="s">
        <v>107</v>
      </c>
      <c r="D33" s="1"/>
      <c r="E33" s="2" t="s">
        <v>108</v>
      </c>
      <c r="F33" s="2" t="s">
        <v>109</v>
      </c>
      <c r="G33" s="2">
        <v>0</v>
      </c>
      <c r="H33" s="2">
        <v>0</v>
      </c>
      <c r="I33" s="1">
        <v>0</v>
      </c>
      <c r="J33" s="3" t="s">
        <v>18</v>
      </c>
      <c r="K33" s="2" t="str">
        <f>J33*9307.59</f>
        <v>0</v>
      </c>
      <c r="L33" s="5"/>
    </row>
    <row r="34" spans="1:12" customHeight="1" ht="105" outlineLevel="4">
      <c r="A34" s="1"/>
      <c r="B34" s="1">
        <v>869988</v>
      </c>
      <c r="C34" s="1" t="s">
        <v>110</v>
      </c>
      <c r="D34" s="1"/>
      <c r="E34" s="2" t="s">
        <v>111</v>
      </c>
      <c r="F34" s="2" t="s">
        <v>112</v>
      </c>
      <c r="G34" s="2">
        <v>0</v>
      </c>
      <c r="H34" s="2">
        <v>0</v>
      </c>
      <c r="I34" s="1">
        <v>0</v>
      </c>
      <c r="J34" s="3" t="s">
        <v>18</v>
      </c>
      <c r="K34" s="2" t="str">
        <f>J34*12410.04</f>
        <v>0</v>
      </c>
      <c r="L34" s="5"/>
    </row>
    <row r="35" spans="1:12" customHeight="1" ht="105" outlineLevel="4">
      <c r="A35" s="1"/>
      <c r="B35" s="1">
        <v>869990</v>
      </c>
      <c r="C35" s="1" t="s">
        <v>113</v>
      </c>
      <c r="D35" s="1"/>
      <c r="E35" s="2" t="s">
        <v>114</v>
      </c>
      <c r="F35" s="2" t="s">
        <v>115</v>
      </c>
      <c r="G35" s="2">
        <v>3</v>
      </c>
      <c r="H35" s="2">
        <v>0</v>
      </c>
      <c r="I35" s="1">
        <v>0</v>
      </c>
      <c r="J35" s="3" t="s">
        <v>18</v>
      </c>
      <c r="K35" s="2" t="str">
        <f>J35*15512.72</f>
        <v>0</v>
      </c>
      <c r="L35" s="5"/>
    </row>
    <row r="36" spans="1:12" customHeight="1" ht="105" outlineLevel="4">
      <c r="A36" s="1"/>
      <c r="B36" s="1">
        <v>869992</v>
      </c>
      <c r="C36" s="1" t="s">
        <v>116</v>
      </c>
      <c r="D36" s="1"/>
      <c r="E36" s="2" t="s">
        <v>117</v>
      </c>
      <c r="F36" s="2" t="s">
        <v>118</v>
      </c>
      <c r="G36" s="2">
        <v>3</v>
      </c>
      <c r="H36" s="2">
        <v>0</v>
      </c>
      <c r="I36" s="1">
        <v>0</v>
      </c>
      <c r="J36" s="3" t="s">
        <v>18</v>
      </c>
      <c r="K36" s="2" t="str">
        <f>J36*18615.17</f>
        <v>0</v>
      </c>
      <c r="L36" s="5"/>
    </row>
    <row r="37" spans="1:12" outlineLevel="2">
      <c r="A37" s="8" t="s">
        <v>119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5"/>
    </row>
    <row r="38" spans="1:12" customHeight="1" ht="105" outlineLevel="4">
      <c r="A38" s="1"/>
      <c r="B38" s="1">
        <v>869993</v>
      </c>
      <c r="C38" s="1" t="s">
        <v>120</v>
      </c>
      <c r="D38" s="1"/>
      <c r="E38" s="2" t="s">
        <v>121</v>
      </c>
      <c r="F38" s="2" t="s">
        <v>122</v>
      </c>
      <c r="G38" s="2">
        <v>0</v>
      </c>
      <c r="H38" s="2">
        <v>0</v>
      </c>
      <c r="I38" s="1">
        <v>0</v>
      </c>
      <c r="J38" s="3" t="s">
        <v>18</v>
      </c>
      <c r="K38" s="2" t="str">
        <f>J38*7343.25</f>
        <v>0</v>
      </c>
      <c r="L38" s="5"/>
    </row>
    <row r="39" spans="1:12" customHeight="1" ht="105" outlineLevel="4">
      <c r="A39" s="1"/>
      <c r="B39" s="1">
        <v>869994</v>
      </c>
      <c r="C39" s="1" t="s">
        <v>123</v>
      </c>
      <c r="D39" s="1"/>
      <c r="E39" s="2" t="s">
        <v>124</v>
      </c>
      <c r="F39" s="2" t="s">
        <v>125</v>
      </c>
      <c r="G39" s="2">
        <v>0</v>
      </c>
      <c r="H39" s="2">
        <v>0</v>
      </c>
      <c r="I39" s="1">
        <v>0</v>
      </c>
      <c r="J39" s="3" t="s">
        <v>18</v>
      </c>
      <c r="K39" s="2" t="str">
        <f>J39*10143.72</f>
        <v>0</v>
      </c>
      <c r="L39" s="5"/>
    </row>
    <row r="40" spans="1:12" customHeight="1" ht="105" outlineLevel="4">
      <c r="A40" s="1"/>
      <c r="B40" s="1">
        <v>869995</v>
      </c>
      <c r="C40" s="1" t="s">
        <v>126</v>
      </c>
      <c r="D40" s="1"/>
      <c r="E40" s="2" t="s">
        <v>127</v>
      </c>
      <c r="F40" s="2" t="s">
        <v>128</v>
      </c>
      <c r="G40" s="2">
        <v>0</v>
      </c>
      <c r="H40" s="2">
        <v>0</v>
      </c>
      <c r="I40" s="1">
        <v>0</v>
      </c>
      <c r="J40" s="3" t="s">
        <v>18</v>
      </c>
      <c r="K40" s="2" t="str">
        <f>J40*13287.60</f>
        <v>0</v>
      </c>
      <c r="L40" s="5"/>
    </row>
    <row r="41" spans="1:12" customHeight="1" ht="105" outlineLevel="4">
      <c r="A41" s="1"/>
      <c r="B41" s="1">
        <v>869996</v>
      </c>
      <c r="C41" s="1" t="s">
        <v>129</v>
      </c>
      <c r="D41" s="1"/>
      <c r="E41" s="2" t="s">
        <v>130</v>
      </c>
      <c r="F41" s="2" t="s">
        <v>131</v>
      </c>
      <c r="G41" s="2">
        <v>-2</v>
      </c>
      <c r="H41" s="2">
        <v>0</v>
      </c>
      <c r="I41" s="1">
        <v>0</v>
      </c>
      <c r="J41" s="3" t="s">
        <v>18</v>
      </c>
      <c r="K41" s="2" t="str">
        <f>J41*16162.59</f>
        <v>0</v>
      </c>
      <c r="L41" s="5"/>
    </row>
    <row r="42" spans="1:12" customHeight="1" ht="105" outlineLevel="4">
      <c r="A42" s="1"/>
      <c r="B42" s="1">
        <v>869997</v>
      </c>
      <c r="C42" s="1" t="s">
        <v>132</v>
      </c>
      <c r="D42" s="1"/>
      <c r="E42" s="2" t="s">
        <v>133</v>
      </c>
      <c r="F42" s="2" t="s">
        <v>134</v>
      </c>
      <c r="G42" s="2">
        <v>0</v>
      </c>
      <c r="H42" s="2">
        <v>0</v>
      </c>
      <c r="I42" s="1">
        <v>0</v>
      </c>
      <c r="J42" s="3" t="s">
        <v>18</v>
      </c>
      <c r="K42" s="2" t="str">
        <f>J42*18545.13</f>
        <v>0</v>
      </c>
      <c r="L42" s="5"/>
    </row>
    <row r="43" spans="1:12" customHeight="1" ht="105" outlineLevel="4">
      <c r="A43" s="1"/>
      <c r="B43" s="1">
        <v>869998</v>
      </c>
      <c r="C43" s="1" t="s">
        <v>135</v>
      </c>
      <c r="D43" s="1"/>
      <c r="E43" s="2" t="s">
        <v>136</v>
      </c>
      <c r="F43" s="2" t="s">
        <v>137</v>
      </c>
      <c r="G43" s="2">
        <v>-1</v>
      </c>
      <c r="H43" s="2">
        <v>0</v>
      </c>
      <c r="I43" s="1">
        <v>0</v>
      </c>
      <c r="J43" s="3" t="s">
        <v>18</v>
      </c>
      <c r="K43" s="2" t="str">
        <f>J43*8699.44</f>
        <v>0</v>
      </c>
      <c r="L43" s="5"/>
    </row>
    <row r="44" spans="1:12" customHeight="1" ht="105" outlineLevel="4">
      <c r="A44" s="1"/>
      <c r="B44" s="1">
        <v>869999</v>
      </c>
      <c r="C44" s="1" t="s">
        <v>138</v>
      </c>
      <c r="D44" s="1"/>
      <c r="E44" s="2" t="s">
        <v>139</v>
      </c>
      <c r="F44" s="2" t="s">
        <v>140</v>
      </c>
      <c r="G44" s="2">
        <v>0</v>
      </c>
      <c r="H44" s="2">
        <v>0</v>
      </c>
      <c r="I44" s="1">
        <v>0</v>
      </c>
      <c r="J44" s="3" t="s">
        <v>18</v>
      </c>
      <c r="K44" s="2" t="str">
        <f>J44*10026.72</f>
        <v>0</v>
      </c>
      <c r="L44" s="5"/>
    </row>
    <row r="45" spans="1:12" customHeight="1" ht="105" outlineLevel="4">
      <c r="A45" s="1"/>
      <c r="B45" s="1">
        <v>870000</v>
      </c>
      <c r="C45" s="1" t="s">
        <v>141</v>
      </c>
      <c r="D45" s="1"/>
      <c r="E45" s="2" t="s">
        <v>142</v>
      </c>
      <c r="F45" s="2" t="s">
        <v>143</v>
      </c>
      <c r="G45" s="2">
        <v>-1</v>
      </c>
      <c r="H45" s="2">
        <v>0</v>
      </c>
      <c r="I45" s="1">
        <v>0</v>
      </c>
      <c r="J45" s="3" t="s">
        <v>18</v>
      </c>
      <c r="K45" s="2" t="str">
        <f>J45*11701.01</f>
        <v>0</v>
      </c>
      <c r="L45" s="5"/>
    </row>
    <row r="46" spans="1:12" customHeight="1" ht="105" outlineLevel="4">
      <c r="A46" s="1"/>
      <c r="B46" s="1">
        <v>870001</v>
      </c>
      <c r="C46" s="1" t="s">
        <v>144</v>
      </c>
      <c r="D46" s="1"/>
      <c r="E46" s="2" t="s">
        <v>145</v>
      </c>
      <c r="F46" s="2" t="s">
        <v>146</v>
      </c>
      <c r="G46" s="2">
        <v>0</v>
      </c>
      <c r="H46" s="2">
        <v>0</v>
      </c>
      <c r="I46" s="1">
        <v>0</v>
      </c>
      <c r="J46" s="3" t="s">
        <v>18</v>
      </c>
      <c r="K46" s="2" t="str">
        <f>J46*12977.46</f>
        <v>0</v>
      </c>
      <c r="L46" s="5"/>
    </row>
    <row r="47" spans="1:12" customHeight="1" ht="105" outlineLevel="4">
      <c r="A47" s="1"/>
      <c r="B47" s="1">
        <v>870002</v>
      </c>
      <c r="C47" s="1" t="s">
        <v>147</v>
      </c>
      <c r="D47" s="1"/>
      <c r="E47" s="2" t="s">
        <v>148</v>
      </c>
      <c r="F47" s="2" t="s">
        <v>149</v>
      </c>
      <c r="G47" s="2">
        <v>-3</v>
      </c>
      <c r="H47" s="2">
        <v>0</v>
      </c>
      <c r="I47" s="1">
        <v>0</v>
      </c>
      <c r="J47" s="3" t="s">
        <v>18</v>
      </c>
      <c r="K47" s="2" t="str">
        <f>J47*14702.81</f>
        <v>0</v>
      </c>
      <c r="L47" s="5"/>
    </row>
    <row r="48" spans="1:12" customHeight="1" ht="105" outlineLevel="4">
      <c r="A48" s="1"/>
      <c r="B48" s="1">
        <v>870003</v>
      </c>
      <c r="C48" s="1" t="s">
        <v>150</v>
      </c>
      <c r="D48" s="1"/>
      <c r="E48" s="2" t="s">
        <v>151</v>
      </c>
      <c r="F48" s="2" t="s">
        <v>152</v>
      </c>
      <c r="G48" s="2">
        <v>0</v>
      </c>
      <c r="H48" s="2">
        <v>0</v>
      </c>
      <c r="I48" s="1">
        <v>0</v>
      </c>
      <c r="J48" s="3" t="s">
        <v>18</v>
      </c>
      <c r="K48" s="2" t="str">
        <f>J48*15927.76</f>
        <v>0</v>
      </c>
      <c r="L48" s="5"/>
    </row>
    <row r="49" spans="1:12" customHeight="1" ht="105" outlineLevel="4">
      <c r="A49" s="1"/>
      <c r="B49" s="1">
        <v>870004</v>
      </c>
      <c r="C49" s="1" t="s">
        <v>153</v>
      </c>
      <c r="D49" s="1"/>
      <c r="E49" s="2" t="s">
        <v>154</v>
      </c>
      <c r="F49" s="2" t="s">
        <v>155</v>
      </c>
      <c r="G49" s="2">
        <v>-2</v>
      </c>
      <c r="H49" s="2">
        <v>0</v>
      </c>
      <c r="I49" s="1">
        <v>0</v>
      </c>
      <c r="J49" s="3" t="s">
        <v>18</v>
      </c>
      <c r="K49" s="2" t="str">
        <f>J49*17704.39</f>
        <v>0</v>
      </c>
      <c r="L49" s="5"/>
    </row>
    <row r="50" spans="1:12" customHeight="1" ht="105" outlineLevel="4">
      <c r="A50" s="1"/>
      <c r="B50" s="1">
        <v>870005</v>
      </c>
      <c r="C50" s="1" t="s">
        <v>156</v>
      </c>
      <c r="D50" s="1"/>
      <c r="E50" s="2" t="s">
        <v>157</v>
      </c>
      <c r="F50" s="2" t="s">
        <v>158</v>
      </c>
      <c r="G50" s="2">
        <v>0</v>
      </c>
      <c r="H50" s="2">
        <v>0</v>
      </c>
      <c r="I50" s="1">
        <v>0</v>
      </c>
      <c r="J50" s="3" t="s">
        <v>18</v>
      </c>
      <c r="K50" s="2" t="str">
        <f>J50*18878.50</f>
        <v>0</v>
      </c>
      <c r="L50" s="5"/>
    </row>
    <row r="51" spans="1:12" customHeight="1" ht="105" outlineLevel="4">
      <c r="A51" s="1"/>
      <c r="B51" s="1">
        <v>870006</v>
      </c>
      <c r="C51" s="1" t="s">
        <v>159</v>
      </c>
      <c r="D51" s="1"/>
      <c r="E51" s="2" t="s">
        <v>160</v>
      </c>
      <c r="F51" s="2" t="s">
        <v>161</v>
      </c>
      <c r="G51" s="2">
        <v>0</v>
      </c>
      <c r="H51" s="2">
        <v>0</v>
      </c>
      <c r="I51" s="1">
        <v>0</v>
      </c>
      <c r="J51" s="3" t="s">
        <v>18</v>
      </c>
      <c r="K51" s="2" t="str">
        <f>J51*20705.96</f>
        <v>0</v>
      </c>
      <c r="L51" s="5"/>
    </row>
    <row r="52" spans="1:12" outlineLevel="1">
      <c r="A52" s="7" t="s">
        <v>162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5"/>
    </row>
    <row r="53" spans="1:12" outlineLevel="2">
      <c r="A53" s="8" t="s">
        <v>163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5"/>
    </row>
    <row r="54" spans="1:12" customHeight="1" ht="105" outlineLevel="4">
      <c r="A54" s="1"/>
      <c r="B54" s="1">
        <v>823998</v>
      </c>
      <c r="C54" s="1" t="s">
        <v>164</v>
      </c>
      <c r="D54" s="1"/>
      <c r="E54" s="2" t="s">
        <v>165</v>
      </c>
      <c r="F54" s="2" t="s">
        <v>166</v>
      </c>
      <c r="G54" s="2">
        <v>0</v>
      </c>
      <c r="H54" s="2">
        <v>0</v>
      </c>
      <c r="I54" s="1">
        <v>0</v>
      </c>
      <c r="J54" s="3" t="s">
        <v>18</v>
      </c>
      <c r="K54" s="2" t="str">
        <f>J54*2852.01</f>
        <v>0</v>
      </c>
      <c r="L54" s="5"/>
    </row>
    <row r="55" spans="1:12" customHeight="1" ht="105" outlineLevel="4">
      <c r="A55" s="1"/>
      <c r="B55" s="1">
        <v>823999</v>
      </c>
      <c r="C55" s="1" t="s">
        <v>167</v>
      </c>
      <c r="D55" s="1"/>
      <c r="E55" s="2" t="s">
        <v>168</v>
      </c>
      <c r="F55" s="2" t="s">
        <v>169</v>
      </c>
      <c r="G55" s="2">
        <v>0</v>
      </c>
      <c r="H55" s="2">
        <v>0</v>
      </c>
      <c r="I55" s="1">
        <v>0</v>
      </c>
      <c r="J55" s="3" t="s">
        <v>18</v>
      </c>
      <c r="K55" s="2" t="str">
        <f>J55*4277.91</f>
        <v>0</v>
      </c>
      <c r="L55" s="5"/>
    </row>
    <row r="56" spans="1:12" customHeight="1" ht="105" outlineLevel="4">
      <c r="A56" s="1"/>
      <c r="B56" s="1">
        <v>824000</v>
      </c>
      <c r="C56" s="1" t="s">
        <v>170</v>
      </c>
      <c r="D56" s="1"/>
      <c r="E56" s="2" t="s">
        <v>171</v>
      </c>
      <c r="F56" s="2" t="s">
        <v>172</v>
      </c>
      <c r="G56" s="2">
        <v>0</v>
      </c>
      <c r="H56" s="2">
        <v>0</v>
      </c>
      <c r="I56" s="1">
        <v>0</v>
      </c>
      <c r="J56" s="3" t="s">
        <v>18</v>
      </c>
      <c r="K56" s="2" t="str">
        <f>J56*5855.35</f>
        <v>0</v>
      </c>
      <c r="L56" s="5"/>
    </row>
    <row r="57" spans="1:12" customHeight="1" ht="105" outlineLevel="4">
      <c r="A57" s="1"/>
      <c r="B57" s="1">
        <v>824001</v>
      </c>
      <c r="C57" s="1" t="s">
        <v>173</v>
      </c>
      <c r="D57" s="1"/>
      <c r="E57" s="2" t="s">
        <v>174</v>
      </c>
      <c r="F57" s="2" t="s">
        <v>175</v>
      </c>
      <c r="G57" s="2">
        <v>0</v>
      </c>
      <c r="H57" s="2">
        <v>0</v>
      </c>
      <c r="I57" s="1">
        <v>0</v>
      </c>
      <c r="J57" s="3" t="s">
        <v>18</v>
      </c>
      <c r="K57" s="2" t="str">
        <f>J57*7319.07</f>
        <v>0</v>
      </c>
      <c r="L57" s="5"/>
    </row>
    <row r="58" spans="1:12" customHeight="1" ht="105" outlineLevel="4">
      <c r="A58" s="1"/>
      <c r="B58" s="1">
        <v>824002</v>
      </c>
      <c r="C58" s="1" t="s">
        <v>176</v>
      </c>
      <c r="D58" s="1"/>
      <c r="E58" s="2" t="s">
        <v>177</v>
      </c>
      <c r="F58" s="2" t="s">
        <v>178</v>
      </c>
      <c r="G58" s="2">
        <v>0</v>
      </c>
      <c r="H58" s="2">
        <v>0</v>
      </c>
      <c r="I58" s="1">
        <v>0</v>
      </c>
      <c r="J58" s="3" t="s">
        <v>18</v>
      </c>
      <c r="K58" s="2" t="str">
        <f>J58*8782.80</f>
        <v>0</v>
      </c>
      <c r="L58" s="5"/>
    </row>
    <row r="59" spans="1:12" customHeight="1" ht="105" outlineLevel="4">
      <c r="A59" s="1"/>
      <c r="B59" s="1">
        <v>869909</v>
      </c>
      <c r="C59" s="1" t="s">
        <v>179</v>
      </c>
      <c r="D59" s="1"/>
      <c r="E59" s="2" t="s">
        <v>180</v>
      </c>
      <c r="F59" s="2" t="s">
        <v>181</v>
      </c>
      <c r="G59" s="2">
        <v>0</v>
      </c>
      <c r="H59" s="2">
        <v>0</v>
      </c>
      <c r="I59" s="1">
        <v>0</v>
      </c>
      <c r="J59" s="3" t="s">
        <v>18</v>
      </c>
      <c r="K59" s="2" t="str">
        <f>J59*2566.70</f>
        <v>0</v>
      </c>
      <c r="L59" s="5"/>
    </row>
    <row r="60" spans="1:12" customHeight="1" ht="105" outlineLevel="4">
      <c r="A60" s="1"/>
      <c r="B60" s="1">
        <v>869910</v>
      </c>
      <c r="C60" s="1" t="s">
        <v>182</v>
      </c>
      <c r="D60" s="1"/>
      <c r="E60" s="2" t="s">
        <v>183</v>
      </c>
      <c r="F60" s="2" t="s">
        <v>184</v>
      </c>
      <c r="G60" s="2">
        <v>0</v>
      </c>
      <c r="H60" s="2">
        <v>0</v>
      </c>
      <c r="I60" s="1">
        <v>0</v>
      </c>
      <c r="J60" s="3" t="s">
        <v>18</v>
      </c>
      <c r="K60" s="2" t="str">
        <f>J60*3850.16</f>
        <v>0</v>
      </c>
      <c r="L60" s="5"/>
    </row>
    <row r="61" spans="1:12" customHeight="1" ht="105" outlineLevel="4">
      <c r="A61" s="1"/>
      <c r="B61" s="1">
        <v>869911</v>
      </c>
      <c r="C61" s="1" t="s">
        <v>185</v>
      </c>
      <c r="D61" s="1"/>
      <c r="E61" s="2" t="s">
        <v>186</v>
      </c>
      <c r="F61" s="2" t="s">
        <v>187</v>
      </c>
      <c r="G61" s="2">
        <v>0</v>
      </c>
      <c r="H61" s="2">
        <v>0</v>
      </c>
      <c r="I61" s="1">
        <v>0</v>
      </c>
      <c r="J61" s="3" t="s">
        <v>18</v>
      </c>
      <c r="K61" s="2" t="str">
        <f>J61*5133.62</f>
        <v>0</v>
      </c>
      <c r="L61" s="5"/>
    </row>
    <row r="62" spans="1:12" customHeight="1" ht="105" outlineLevel="4">
      <c r="A62" s="1"/>
      <c r="B62" s="1">
        <v>869912</v>
      </c>
      <c r="C62" s="1" t="s">
        <v>188</v>
      </c>
      <c r="D62" s="1"/>
      <c r="E62" s="2" t="s">
        <v>189</v>
      </c>
      <c r="F62" s="2" t="s">
        <v>190</v>
      </c>
      <c r="G62" s="2">
        <v>0</v>
      </c>
      <c r="H62" s="2">
        <v>0</v>
      </c>
      <c r="I62" s="1">
        <v>0</v>
      </c>
      <c r="J62" s="3" t="s">
        <v>18</v>
      </c>
      <c r="K62" s="2" t="str">
        <f>J62*6416.86</f>
        <v>0</v>
      </c>
      <c r="L62" s="5"/>
    </row>
    <row r="63" spans="1:12" customHeight="1" ht="105" outlineLevel="4">
      <c r="A63" s="1"/>
      <c r="B63" s="1">
        <v>869913</v>
      </c>
      <c r="C63" s="1" t="s">
        <v>191</v>
      </c>
      <c r="D63" s="1"/>
      <c r="E63" s="2" t="s">
        <v>192</v>
      </c>
      <c r="F63" s="2" t="s">
        <v>193</v>
      </c>
      <c r="G63" s="2">
        <v>0</v>
      </c>
      <c r="H63" s="2">
        <v>0</v>
      </c>
      <c r="I63" s="1">
        <v>0</v>
      </c>
      <c r="J63" s="3" t="s">
        <v>18</v>
      </c>
      <c r="K63" s="2" t="str">
        <f>J63*7904.61</f>
        <v>0</v>
      </c>
      <c r="L63" s="5"/>
    </row>
    <row r="64" spans="1:12" customHeight="1" ht="105" outlineLevel="4">
      <c r="A64" s="1"/>
      <c r="B64" s="1">
        <v>869914</v>
      </c>
      <c r="C64" s="1" t="s">
        <v>194</v>
      </c>
      <c r="D64" s="1"/>
      <c r="E64" s="2" t="s">
        <v>195</v>
      </c>
      <c r="F64" s="2" t="s">
        <v>196</v>
      </c>
      <c r="G64" s="2">
        <v>6</v>
      </c>
      <c r="H64" s="2">
        <v>0</v>
      </c>
      <c r="I64" s="1">
        <v>0</v>
      </c>
      <c r="J64" s="3" t="s">
        <v>18</v>
      </c>
      <c r="K64" s="2" t="str">
        <f>J64*3974.30</f>
        <v>0</v>
      </c>
      <c r="L64" s="5"/>
    </row>
    <row r="65" spans="1:12" customHeight="1" ht="105" outlineLevel="4">
      <c r="A65" s="1"/>
      <c r="B65" s="1">
        <v>869915</v>
      </c>
      <c r="C65" s="1" t="s">
        <v>197</v>
      </c>
      <c r="D65" s="1"/>
      <c r="E65" s="2" t="s">
        <v>198</v>
      </c>
      <c r="F65" s="2" t="s">
        <v>199</v>
      </c>
      <c r="G65" s="2">
        <v>5</v>
      </c>
      <c r="H65" s="2">
        <v>0</v>
      </c>
      <c r="I65" s="1">
        <v>0</v>
      </c>
      <c r="J65" s="3" t="s">
        <v>18</v>
      </c>
      <c r="K65" s="2" t="str">
        <f>J65*5299.22</f>
        <v>0</v>
      </c>
      <c r="L65" s="5"/>
    </row>
    <row r="66" spans="1:12" customHeight="1" ht="105" outlineLevel="4">
      <c r="A66" s="1"/>
      <c r="B66" s="1">
        <v>869916</v>
      </c>
      <c r="C66" s="1" t="s">
        <v>200</v>
      </c>
      <c r="D66" s="1"/>
      <c r="E66" s="2" t="s">
        <v>201</v>
      </c>
      <c r="F66" s="2" t="s">
        <v>202</v>
      </c>
      <c r="G66" s="2">
        <v>5</v>
      </c>
      <c r="H66" s="2">
        <v>0</v>
      </c>
      <c r="I66" s="1">
        <v>0</v>
      </c>
      <c r="J66" s="3" t="s">
        <v>18</v>
      </c>
      <c r="K66" s="2" t="str">
        <f>J66*6623.91</f>
        <v>0</v>
      </c>
      <c r="L66" s="5"/>
    </row>
    <row r="67" spans="1:12" customHeight="1" ht="105" outlineLevel="4">
      <c r="A67" s="1"/>
      <c r="B67" s="1">
        <v>869917</v>
      </c>
      <c r="C67" s="1" t="s">
        <v>203</v>
      </c>
      <c r="D67" s="1"/>
      <c r="E67" s="2" t="s">
        <v>204</v>
      </c>
      <c r="F67" s="2" t="s">
        <v>205</v>
      </c>
      <c r="G67" s="2">
        <v>5</v>
      </c>
      <c r="H67" s="2">
        <v>0</v>
      </c>
      <c r="I67" s="1">
        <v>0</v>
      </c>
      <c r="J67" s="3" t="s">
        <v>18</v>
      </c>
      <c r="K67" s="2" t="str">
        <f>J67*7948.82</f>
        <v>0</v>
      </c>
      <c r="L67" s="5"/>
    </row>
    <row r="68" spans="1:12" customHeight="1" ht="105" outlineLevel="4">
      <c r="A68" s="1"/>
      <c r="B68" s="1">
        <v>869918</v>
      </c>
      <c r="C68" s="1" t="s">
        <v>206</v>
      </c>
      <c r="D68" s="1"/>
      <c r="E68" s="2" t="s">
        <v>207</v>
      </c>
      <c r="F68" s="2" t="s">
        <v>208</v>
      </c>
      <c r="G68" s="2">
        <v>2</v>
      </c>
      <c r="H68" s="2">
        <v>0</v>
      </c>
      <c r="I68" s="1">
        <v>0</v>
      </c>
      <c r="J68" s="3" t="s">
        <v>18</v>
      </c>
      <c r="K68" s="2" t="str">
        <f>J68*9273.52</f>
        <v>0</v>
      </c>
      <c r="L68" s="5"/>
    </row>
    <row r="69" spans="1:12" outlineLevel="1">
      <c r="A69" s="7" t="s">
        <v>209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5"/>
    </row>
    <row r="70" spans="1:12" outlineLevel="2">
      <c r="A70" s="8" t="s">
        <v>210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5"/>
    </row>
    <row r="71" spans="1:12" customHeight="1" ht="105" outlineLevel="4">
      <c r="A71" s="1"/>
      <c r="B71" s="1">
        <v>819194</v>
      </c>
      <c r="C71" s="1" t="s">
        <v>211</v>
      </c>
      <c r="D71" s="1" t="s">
        <v>212</v>
      </c>
      <c r="E71" s="2" t="s">
        <v>213</v>
      </c>
      <c r="F71" s="2" t="s">
        <v>214</v>
      </c>
      <c r="G71" s="2" t="s">
        <v>215</v>
      </c>
      <c r="H71" s="2">
        <v>0</v>
      </c>
      <c r="I71" s="1">
        <v>0</v>
      </c>
      <c r="J71" s="3" t="s">
        <v>18</v>
      </c>
      <c r="K71" s="2" t="str">
        <f>J71*226.04</f>
        <v>0</v>
      </c>
      <c r="L71" s="5"/>
    </row>
    <row r="72" spans="1:12" customHeight="1" ht="105" outlineLevel="4">
      <c r="A72" s="1"/>
      <c r="B72" s="1">
        <v>819195</v>
      </c>
      <c r="C72" s="1" t="s">
        <v>216</v>
      </c>
      <c r="D72" s="1" t="s">
        <v>217</v>
      </c>
      <c r="E72" s="2" t="s">
        <v>218</v>
      </c>
      <c r="F72" s="2" t="s">
        <v>219</v>
      </c>
      <c r="G72" s="2" t="s">
        <v>220</v>
      </c>
      <c r="H72" s="2">
        <v>0</v>
      </c>
      <c r="I72" s="1">
        <v>0</v>
      </c>
      <c r="J72" s="3" t="s">
        <v>18</v>
      </c>
      <c r="K72" s="2" t="str">
        <f>J72*239.97</f>
        <v>0</v>
      </c>
      <c r="L72" s="5"/>
    </row>
    <row r="73" spans="1:12" customHeight="1" ht="105" outlineLevel="4">
      <c r="A73" s="1"/>
      <c r="B73" s="1">
        <v>819196</v>
      </c>
      <c r="C73" s="1" t="s">
        <v>221</v>
      </c>
      <c r="D73" s="1" t="s">
        <v>222</v>
      </c>
      <c r="E73" s="2" t="s">
        <v>223</v>
      </c>
      <c r="F73" s="2" t="s">
        <v>224</v>
      </c>
      <c r="G73" s="2">
        <v>0</v>
      </c>
      <c r="H73" s="2">
        <v>0</v>
      </c>
      <c r="I73" s="1">
        <v>0</v>
      </c>
      <c r="J73" s="3" t="s">
        <v>18</v>
      </c>
      <c r="K73" s="2" t="str">
        <f>J73*263.20</f>
        <v>0</v>
      </c>
      <c r="L73" s="5"/>
    </row>
    <row r="74" spans="1:12" customHeight="1" ht="105" outlineLevel="4">
      <c r="A74" s="1"/>
      <c r="B74" s="1">
        <v>819197</v>
      </c>
      <c r="C74" s="1" t="s">
        <v>225</v>
      </c>
      <c r="D74" s="1" t="s">
        <v>226</v>
      </c>
      <c r="E74" s="2" t="s">
        <v>227</v>
      </c>
      <c r="F74" s="2" t="s">
        <v>228</v>
      </c>
      <c r="G74" s="2">
        <v>0</v>
      </c>
      <c r="H74" s="2">
        <v>0</v>
      </c>
      <c r="I74" s="1">
        <v>0</v>
      </c>
      <c r="J74" s="3" t="s">
        <v>18</v>
      </c>
      <c r="K74" s="2" t="str">
        <f>J74*283.32</f>
        <v>0</v>
      </c>
      <c r="L74" s="5"/>
    </row>
    <row r="75" spans="1:12" customHeight="1" ht="105" outlineLevel="4">
      <c r="A75" s="1"/>
      <c r="B75" s="1">
        <v>819198</v>
      </c>
      <c r="C75" s="1" t="s">
        <v>229</v>
      </c>
      <c r="D75" s="1" t="s">
        <v>230</v>
      </c>
      <c r="E75" s="2" t="s">
        <v>231</v>
      </c>
      <c r="F75" s="2" t="s">
        <v>232</v>
      </c>
      <c r="G75" s="2" t="s">
        <v>17</v>
      </c>
      <c r="H75" s="2">
        <v>0</v>
      </c>
      <c r="I75" s="1">
        <v>0</v>
      </c>
      <c r="J75" s="3" t="s">
        <v>18</v>
      </c>
      <c r="K75" s="2" t="str">
        <f>J75*300.35</f>
        <v>0</v>
      </c>
      <c r="L75" s="5"/>
    </row>
    <row r="76" spans="1:12" customHeight="1" ht="105" outlineLevel="4">
      <c r="A76" s="1"/>
      <c r="B76" s="1">
        <v>819199</v>
      </c>
      <c r="C76" s="1" t="s">
        <v>233</v>
      </c>
      <c r="D76" s="1" t="s">
        <v>234</v>
      </c>
      <c r="E76" s="2" t="s">
        <v>235</v>
      </c>
      <c r="F76" s="2" t="s">
        <v>236</v>
      </c>
      <c r="G76" s="2">
        <v>0</v>
      </c>
      <c r="H76" s="2">
        <v>0</v>
      </c>
      <c r="I76" s="1">
        <v>0</v>
      </c>
      <c r="J76" s="3" t="s">
        <v>18</v>
      </c>
      <c r="K76" s="2" t="str">
        <f>J76*318.93</f>
        <v>0</v>
      </c>
      <c r="L76" s="5"/>
    </row>
    <row r="77" spans="1:12" customHeight="1" ht="105" outlineLevel="4">
      <c r="A77" s="1"/>
      <c r="B77" s="1">
        <v>819208</v>
      </c>
      <c r="C77" s="1" t="s">
        <v>237</v>
      </c>
      <c r="D77" s="1" t="s">
        <v>238</v>
      </c>
      <c r="E77" s="2" t="s">
        <v>239</v>
      </c>
      <c r="F77" s="2" t="s">
        <v>240</v>
      </c>
      <c r="G77" s="2">
        <v>0</v>
      </c>
      <c r="H77" s="2">
        <v>0</v>
      </c>
      <c r="I77" s="1">
        <v>0</v>
      </c>
      <c r="J77" s="3" t="s">
        <v>18</v>
      </c>
      <c r="K77" s="2" t="str">
        <f>J77*518.00</f>
        <v>0</v>
      </c>
      <c r="L77" s="5"/>
    </row>
    <row r="78" spans="1:12" customHeight="1" ht="105" outlineLevel="4">
      <c r="A78" s="1"/>
      <c r="B78" s="1">
        <v>819211</v>
      </c>
      <c r="C78" s="1" t="s">
        <v>241</v>
      </c>
      <c r="D78" s="1" t="s">
        <v>242</v>
      </c>
      <c r="E78" s="2" t="s">
        <v>243</v>
      </c>
      <c r="F78" s="2" t="s">
        <v>244</v>
      </c>
      <c r="G78" s="2">
        <v>0</v>
      </c>
      <c r="H78" s="2">
        <v>0</v>
      </c>
      <c r="I78" s="1">
        <v>0</v>
      </c>
      <c r="J78" s="3" t="s">
        <v>18</v>
      </c>
      <c r="K78" s="2" t="str">
        <f>J78*605.00</f>
        <v>0</v>
      </c>
      <c r="L78" s="5"/>
    </row>
    <row r="79" spans="1:12" customHeight="1" ht="105" outlineLevel="4">
      <c r="A79" s="1"/>
      <c r="B79" s="1">
        <v>825236</v>
      </c>
      <c r="C79" s="1" t="s">
        <v>245</v>
      </c>
      <c r="D79" s="1"/>
      <c r="E79" s="2" t="s">
        <v>246</v>
      </c>
      <c r="F79" s="2" t="s">
        <v>247</v>
      </c>
      <c r="G79" s="2">
        <v>3</v>
      </c>
      <c r="H79" s="2">
        <v>0</v>
      </c>
      <c r="I79" s="1">
        <v>0</v>
      </c>
      <c r="J79" s="3" t="s">
        <v>18</v>
      </c>
      <c r="K79" s="2" t="str">
        <f>J79*215.46</f>
        <v>0</v>
      </c>
      <c r="L79" s="5"/>
    </row>
    <row r="80" spans="1:12" customHeight="1" ht="105" outlineLevel="4">
      <c r="A80" s="1"/>
      <c r="B80" s="1">
        <v>825237</v>
      </c>
      <c r="C80" s="1" t="s">
        <v>248</v>
      </c>
      <c r="D80" s="1"/>
      <c r="E80" s="2" t="s">
        <v>249</v>
      </c>
      <c r="F80" s="2" t="s">
        <v>250</v>
      </c>
      <c r="G80" s="2">
        <v>0</v>
      </c>
      <c r="H80" s="2">
        <v>0</v>
      </c>
      <c r="I80" s="1">
        <v>0</v>
      </c>
      <c r="J80" s="3" t="s">
        <v>18</v>
      </c>
      <c r="K80" s="2" t="str">
        <f>J80*232.56</f>
        <v>0</v>
      </c>
      <c r="L80" s="5"/>
    </row>
    <row r="81" spans="1:12" customHeight="1" ht="105" outlineLevel="4">
      <c r="A81" s="1"/>
      <c r="B81" s="1">
        <v>825238</v>
      </c>
      <c r="C81" s="1" t="s">
        <v>251</v>
      </c>
      <c r="D81" s="1"/>
      <c r="E81" s="2" t="s">
        <v>252</v>
      </c>
      <c r="F81" s="2" t="s">
        <v>253</v>
      </c>
      <c r="G81" s="2">
        <v>0</v>
      </c>
      <c r="H81" s="2">
        <v>0</v>
      </c>
      <c r="I81" s="1">
        <v>0</v>
      </c>
      <c r="J81" s="3" t="s">
        <v>18</v>
      </c>
      <c r="K81" s="2" t="str">
        <f>J81*280.44</f>
        <v>0</v>
      </c>
      <c r="L81" s="5"/>
    </row>
    <row r="82" spans="1:12" customHeight="1" ht="105" outlineLevel="4">
      <c r="A82" s="1"/>
      <c r="B82" s="1">
        <v>825239</v>
      </c>
      <c r="C82" s="1" t="s">
        <v>254</v>
      </c>
      <c r="D82" s="1"/>
      <c r="E82" s="2" t="s">
        <v>255</v>
      </c>
      <c r="F82" s="2" t="s">
        <v>256</v>
      </c>
      <c r="G82" s="2">
        <v>0</v>
      </c>
      <c r="H82" s="2">
        <v>0</v>
      </c>
      <c r="I82" s="1">
        <v>0</v>
      </c>
      <c r="J82" s="3" t="s">
        <v>18</v>
      </c>
      <c r="K82" s="2" t="str">
        <f>J82*299.25</f>
        <v>0</v>
      </c>
      <c r="L82" s="5"/>
    </row>
    <row r="83" spans="1:12" customHeight="1" ht="105" outlineLevel="4">
      <c r="A83" s="1"/>
      <c r="B83" s="1">
        <v>828475</v>
      </c>
      <c r="C83" s="1" t="s">
        <v>257</v>
      </c>
      <c r="D83" s="1"/>
      <c r="E83" s="2" t="s">
        <v>258</v>
      </c>
      <c r="F83" s="2" t="s">
        <v>259</v>
      </c>
      <c r="G83" s="2">
        <v>0</v>
      </c>
      <c r="H83" s="2">
        <v>0</v>
      </c>
      <c r="I83" s="1">
        <v>0</v>
      </c>
      <c r="J83" s="3" t="s">
        <v>18</v>
      </c>
      <c r="K83" s="2" t="str">
        <f>J83*263.34</f>
        <v>0</v>
      </c>
      <c r="L83" s="5"/>
    </row>
    <row r="84" spans="1:12" customHeight="1" ht="105" outlineLevel="4">
      <c r="A84" s="1"/>
      <c r="B84" s="1">
        <v>828476</v>
      </c>
      <c r="C84" s="1" t="s">
        <v>260</v>
      </c>
      <c r="D84" s="1"/>
      <c r="E84" s="2" t="s">
        <v>261</v>
      </c>
      <c r="F84" s="2" t="s">
        <v>253</v>
      </c>
      <c r="G84" s="2">
        <v>0</v>
      </c>
      <c r="H84" s="2">
        <v>0</v>
      </c>
      <c r="I84" s="1">
        <v>0</v>
      </c>
      <c r="J84" s="3" t="s">
        <v>18</v>
      </c>
      <c r="K84" s="2" t="str">
        <f>J84*280.44</f>
        <v>0</v>
      </c>
      <c r="L84" s="5"/>
    </row>
    <row r="85" spans="1:12" customHeight="1" ht="105" outlineLevel="4">
      <c r="A85" s="1"/>
      <c r="B85" s="1">
        <v>834439</v>
      </c>
      <c r="C85" s="1" t="s">
        <v>262</v>
      </c>
      <c r="D85" s="1" t="s">
        <v>263</v>
      </c>
      <c r="E85" s="2" t="s">
        <v>264</v>
      </c>
      <c r="F85" s="2" t="s">
        <v>265</v>
      </c>
      <c r="G85" s="2" t="s">
        <v>266</v>
      </c>
      <c r="H85" s="2">
        <v>0</v>
      </c>
      <c r="I85" s="1">
        <v>0</v>
      </c>
      <c r="J85" s="3" t="s">
        <v>18</v>
      </c>
      <c r="K85" s="2" t="str">
        <f>J85*291.07</f>
        <v>0</v>
      </c>
      <c r="L85" s="5"/>
    </row>
    <row r="86" spans="1:12" customHeight="1" ht="105" outlineLevel="4">
      <c r="A86" s="1"/>
      <c r="B86" s="1">
        <v>834440</v>
      </c>
      <c r="C86" s="1" t="s">
        <v>267</v>
      </c>
      <c r="D86" s="1" t="s">
        <v>268</v>
      </c>
      <c r="E86" s="2" t="s">
        <v>269</v>
      </c>
      <c r="F86" s="2" t="s">
        <v>270</v>
      </c>
      <c r="G86" s="2" t="s">
        <v>17</v>
      </c>
      <c r="H86" s="2">
        <v>0</v>
      </c>
      <c r="I86" s="1">
        <v>0</v>
      </c>
      <c r="J86" s="3" t="s">
        <v>18</v>
      </c>
      <c r="K86" s="2" t="str">
        <f>J86*326.67</f>
        <v>0</v>
      </c>
      <c r="L86" s="5"/>
    </row>
    <row r="87" spans="1:12" outlineLevel="2">
      <c r="A87" s="8" t="s">
        <v>271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5"/>
    </row>
    <row r="88" spans="1:12" customHeight="1" ht="105" outlineLevel="4">
      <c r="A88" s="1"/>
      <c r="B88" s="1">
        <v>819220</v>
      </c>
      <c r="C88" s="1" t="s">
        <v>272</v>
      </c>
      <c r="D88" s="1" t="s">
        <v>273</v>
      </c>
      <c r="E88" s="2" t="s">
        <v>274</v>
      </c>
      <c r="F88" s="2" t="s">
        <v>275</v>
      </c>
      <c r="G88" s="2" t="s">
        <v>215</v>
      </c>
      <c r="H88" s="2">
        <v>0</v>
      </c>
      <c r="I88" s="1">
        <v>0</v>
      </c>
      <c r="J88" s="3" t="s">
        <v>18</v>
      </c>
      <c r="K88" s="2" t="str">
        <f>J88*47.99</f>
        <v>0</v>
      </c>
      <c r="L88" s="5"/>
    </row>
    <row r="89" spans="1:12" customHeight="1" ht="105" outlineLevel="4">
      <c r="A89" s="1"/>
      <c r="B89" s="1">
        <v>819221</v>
      </c>
      <c r="C89" s="1" t="s">
        <v>276</v>
      </c>
      <c r="D89" s="1" t="s">
        <v>277</v>
      </c>
      <c r="E89" s="2" t="s">
        <v>278</v>
      </c>
      <c r="F89" s="2" t="s">
        <v>279</v>
      </c>
      <c r="G89" s="2" t="s">
        <v>266</v>
      </c>
      <c r="H89" s="2">
        <v>0</v>
      </c>
      <c r="I89" s="1">
        <v>0</v>
      </c>
      <c r="J89" s="3" t="s">
        <v>18</v>
      </c>
      <c r="K89" s="2" t="str">
        <f>J89*68.12</f>
        <v>0</v>
      </c>
      <c r="L89" s="5"/>
    </row>
    <row r="90" spans="1:12" customHeight="1" ht="105" outlineLevel="4">
      <c r="A90" s="1"/>
      <c r="B90" s="1">
        <v>819222</v>
      </c>
      <c r="C90" s="1" t="s">
        <v>280</v>
      </c>
      <c r="D90" s="1" t="s">
        <v>281</v>
      </c>
      <c r="E90" s="2" t="s">
        <v>282</v>
      </c>
      <c r="F90" s="2" t="s">
        <v>283</v>
      </c>
      <c r="G90" s="2" t="s">
        <v>220</v>
      </c>
      <c r="H90" s="2">
        <v>0</v>
      </c>
      <c r="I90" s="1">
        <v>0</v>
      </c>
      <c r="J90" s="3" t="s">
        <v>18</v>
      </c>
      <c r="K90" s="2" t="str">
        <f>J90*86.70</f>
        <v>0</v>
      </c>
      <c r="L90" s="5"/>
    </row>
    <row r="91" spans="1:12" customHeight="1" ht="105" outlineLevel="4">
      <c r="A91" s="1"/>
      <c r="B91" s="1">
        <v>819223</v>
      </c>
      <c r="C91" s="1" t="s">
        <v>284</v>
      </c>
      <c r="D91" s="1" t="s">
        <v>285</v>
      </c>
      <c r="E91" s="2" t="s">
        <v>286</v>
      </c>
      <c r="F91" s="2" t="s">
        <v>287</v>
      </c>
      <c r="G91" s="2">
        <v>0</v>
      </c>
      <c r="H91" s="2">
        <v>0</v>
      </c>
      <c r="I91" s="1">
        <v>0</v>
      </c>
      <c r="J91" s="3" t="s">
        <v>18</v>
      </c>
      <c r="K91" s="2" t="str">
        <f>J91*0.00</f>
        <v>0</v>
      </c>
      <c r="L91" s="5"/>
    </row>
    <row r="92" spans="1:12" customHeight="1" ht="105" outlineLevel="4">
      <c r="A92" s="1"/>
      <c r="B92" s="1">
        <v>819224</v>
      </c>
      <c r="C92" s="1" t="s">
        <v>288</v>
      </c>
      <c r="D92" s="1" t="s">
        <v>289</v>
      </c>
      <c r="E92" s="2" t="s">
        <v>290</v>
      </c>
      <c r="F92" s="2" t="s">
        <v>291</v>
      </c>
      <c r="G92" s="2">
        <v>8</v>
      </c>
      <c r="H92" s="2" t="s">
        <v>215</v>
      </c>
      <c r="I92" s="1">
        <v>0</v>
      </c>
      <c r="J92" s="3" t="s">
        <v>18</v>
      </c>
      <c r="K92" s="2" t="str">
        <f>J92*722.00</f>
        <v>0</v>
      </c>
      <c r="L92" s="5"/>
    </row>
    <row r="93" spans="1:12" outlineLevel="2">
      <c r="A93" s="8" t="s">
        <v>292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5"/>
    </row>
    <row r="94" spans="1:12" customHeight="1" ht="105" outlineLevel="4">
      <c r="A94" s="1"/>
      <c r="B94" s="1">
        <v>819212</v>
      </c>
      <c r="C94" s="1" t="s">
        <v>293</v>
      </c>
      <c r="D94" s="1" t="s">
        <v>294</v>
      </c>
      <c r="E94" s="2" t="s">
        <v>295</v>
      </c>
      <c r="F94" s="2" t="s">
        <v>296</v>
      </c>
      <c r="G94" s="2" t="s">
        <v>297</v>
      </c>
      <c r="H94" s="2">
        <v>0</v>
      </c>
      <c r="I94" s="1">
        <v>0</v>
      </c>
      <c r="J94" s="3" t="s">
        <v>18</v>
      </c>
      <c r="K94" s="2" t="str">
        <f>J94*31.18</f>
        <v>0</v>
      </c>
      <c r="L94" s="5"/>
    </row>
    <row r="95" spans="1:12" customHeight="1" ht="105" outlineLevel="4">
      <c r="A95" s="1"/>
      <c r="B95" s="1">
        <v>819213</v>
      </c>
      <c r="C95" s="1" t="s">
        <v>298</v>
      </c>
      <c r="D95" s="1" t="s">
        <v>299</v>
      </c>
      <c r="E95" s="2" t="s">
        <v>300</v>
      </c>
      <c r="F95" s="2" t="s">
        <v>301</v>
      </c>
      <c r="G95" s="2">
        <v>-177</v>
      </c>
      <c r="H95" s="2">
        <v>0</v>
      </c>
      <c r="I95" s="1" t="s">
        <v>302</v>
      </c>
      <c r="J95" s="3" t="s">
        <v>18</v>
      </c>
      <c r="K95" s="2" t="str">
        <f>J95*25.90</f>
        <v>0</v>
      </c>
      <c r="L95" s="5"/>
    </row>
    <row r="96" spans="1:12" customHeight="1" ht="105" outlineLevel="4">
      <c r="A96" s="1"/>
      <c r="B96" s="1">
        <v>819218</v>
      </c>
      <c r="C96" s="1" t="s">
        <v>303</v>
      </c>
      <c r="D96" s="1"/>
      <c r="E96" s="2" t="s">
        <v>304</v>
      </c>
      <c r="F96" s="2" t="s">
        <v>305</v>
      </c>
      <c r="G96" s="2">
        <v>0</v>
      </c>
      <c r="H96" s="2">
        <v>0</v>
      </c>
      <c r="I96" s="1">
        <v>0</v>
      </c>
      <c r="J96" s="3" t="s">
        <v>18</v>
      </c>
      <c r="K96" s="2" t="str">
        <f>J96*204.85</f>
        <v>0</v>
      </c>
      <c r="L96" s="5"/>
    </row>
    <row r="97" spans="1:12" customHeight="1" ht="105" outlineLevel="4">
      <c r="A97" s="1"/>
      <c r="B97" s="1">
        <v>819219</v>
      </c>
      <c r="C97" s="1" t="s">
        <v>306</v>
      </c>
      <c r="D97" s="1"/>
      <c r="E97" s="2" t="s">
        <v>307</v>
      </c>
      <c r="F97" s="2" t="s">
        <v>308</v>
      </c>
      <c r="G97" s="2">
        <v>0</v>
      </c>
      <c r="H97" s="2">
        <v>0</v>
      </c>
      <c r="I97" s="1">
        <v>0</v>
      </c>
      <c r="J97" s="3" t="s">
        <v>18</v>
      </c>
      <c r="K97" s="2" t="str">
        <f>J97*42.33</f>
        <v>0</v>
      </c>
      <c r="L97" s="5"/>
    </row>
    <row r="98" spans="1:12" customHeight="1" ht="105" outlineLevel="4">
      <c r="A98" s="1"/>
      <c r="B98" s="1">
        <v>823967</v>
      </c>
      <c r="C98" s="1" t="s">
        <v>309</v>
      </c>
      <c r="D98" s="1" t="s">
        <v>310</v>
      </c>
      <c r="E98" s="2" t="s">
        <v>311</v>
      </c>
      <c r="F98" s="2" t="s">
        <v>312</v>
      </c>
      <c r="G98" s="2" t="s">
        <v>17</v>
      </c>
      <c r="H98" s="2">
        <v>0</v>
      </c>
      <c r="I98" s="1">
        <v>0</v>
      </c>
      <c r="J98" s="3" t="s">
        <v>313</v>
      </c>
      <c r="K98" s="2" t="str">
        <f>J98*97.54</f>
        <v>0</v>
      </c>
      <c r="L98" s="5"/>
    </row>
    <row r="99" spans="1:12" customHeight="1" ht="105" outlineLevel="4">
      <c r="A99" s="1"/>
      <c r="B99" s="1">
        <v>824558</v>
      </c>
      <c r="C99" s="1" t="s">
        <v>314</v>
      </c>
      <c r="D99" s="1" t="s">
        <v>315</v>
      </c>
      <c r="E99" s="2" t="s">
        <v>316</v>
      </c>
      <c r="F99" s="2" t="s">
        <v>317</v>
      </c>
      <c r="G99" s="2">
        <v>0</v>
      </c>
      <c r="H99" s="2">
        <v>0</v>
      </c>
      <c r="I99" s="1">
        <v>0</v>
      </c>
      <c r="J99" s="3" t="s">
        <v>18</v>
      </c>
      <c r="K99" s="2" t="str">
        <f>J99*476.85</f>
        <v>0</v>
      </c>
      <c r="L99" s="5"/>
    </row>
    <row r="100" spans="1:12" customHeight="1" ht="105" outlineLevel="4">
      <c r="A100" s="1"/>
      <c r="B100" s="1">
        <v>825240</v>
      </c>
      <c r="C100" s="1" t="s">
        <v>318</v>
      </c>
      <c r="D100" s="1" t="s">
        <v>319</v>
      </c>
      <c r="E100" s="2" t="s">
        <v>320</v>
      </c>
      <c r="F100" s="2" t="s">
        <v>321</v>
      </c>
      <c r="G100" s="2" t="s">
        <v>215</v>
      </c>
      <c r="H100" s="2">
        <v>0</v>
      </c>
      <c r="I100" s="1">
        <v>0</v>
      </c>
      <c r="J100" s="3" t="s">
        <v>18</v>
      </c>
      <c r="K100" s="2" t="str">
        <f>J100*56.00</f>
        <v>0</v>
      </c>
      <c r="L100" s="5"/>
    </row>
    <row r="101" spans="1:12" customHeight="1" ht="105" outlineLevel="4">
      <c r="A101" s="1"/>
      <c r="B101" s="1">
        <v>825241</v>
      </c>
      <c r="C101" s="1" t="s">
        <v>322</v>
      </c>
      <c r="D101" s="1" t="s">
        <v>323</v>
      </c>
      <c r="E101" s="2" t="s">
        <v>324</v>
      </c>
      <c r="F101" s="2" t="s">
        <v>325</v>
      </c>
      <c r="G101" s="2">
        <v>0</v>
      </c>
      <c r="H101" s="2">
        <v>0</v>
      </c>
      <c r="I101" s="1" t="s">
        <v>215</v>
      </c>
      <c r="J101" s="3" t="s">
        <v>18</v>
      </c>
      <c r="K101" s="2" t="str">
        <f>J101*36.30</f>
        <v>0</v>
      </c>
      <c r="L101" s="5"/>
    </row>
    <row r="102" spans="1:12" customHeight="1" ht="105" outlineLevel="4">
      <c r="A102" s="1"/>
      <c r="B102" s="1">
        <v>825242</v>
      </c>
      <c r="C102" s="1" t="s">
        <v>326</v>
      </c>
      <c r="D102" s="1" t="s">
        <v>327</v>
      </c>
      <c r="E102" s="2" t="s">
        <v>328</v>
      </c>
      <c r="F102" s="2" t="s">
        <v>329</v>
      </c>
      <c r="G102" s="2">
        <v>0</v>
      </c>
      <c r="H102" s="2">
        <v>0</v>
      </c>
      <c r="I102" s="1" t="s">
        <v>215</v>
      </c>
      <c r="J102" s="3" t="s">
        <v>18</v>
      </c>
      <c r="K102" s="2" t="str">
        <f>J102*39.74</f>
        <v>0</v>
      </c>
      <c r="L102" s="5"/>
    </row>
    <row r="103" spans="1:12" customHeight="1" ht="105" outlineLevel="4">
      <c r="A103" s="1"/>
      <c r="B103" s="1">
        <v>825243</v>
      </c>
      <c r="C103" s="1" t="s">
        <v>330</v>
      </c>
      <c r="D103" s="1" t="s">
        <v>331</v>
      </c>
      <c r="E103" s="2" t="s">
        <v>332</v>
      </c>
      <c r="F103" s="2" t="s">
        <v>333</v>
      </c>
      <c r="G103" s="2">
        <v>0</v>
      </c>
      <c r="H103" s="2">
        <v>0</v>
      </c>
      <c r="I103" s="1" t="s">
        <v>215</v>
      </c>
      <c r="J103" s="3" t="s">
        <v>18</v>
      </c>
      <c r="K103" s="2" t="str">
        <f>J103*43.00</f>
        <v>0</v>
      </c>
      <c r="L103" s="5"/>
    </row>
    <row r="104" spans="1:12" customHeight="1" ht="105" outlineLevel="4">
      <c r="A104" s="1"/>
      <c r="B104" s="1">
        <v>825244</v>
      </c>
      <c r="C104" s="1" t="s">
        <v>334</v>
      </c>
      <c r="D104" s="1" t="s">
        <v>335</v>
      </c>
      <c r="E104" s="2" t="s">
        <v>336</v>
      </c>
      <c r="F104" s="2" t="s">
        <v>337</v>
      </c>
      <c r="G104" s="2" t="s">
        <v>266</v>
      </c>
      <c r="H104" s="2">
        <v>0</v>
      </c>
      <c r="I104" s="1">
        <v>0</v>
      </c>
      <c r="J104" s="3" t="s">
        <v>18</v>
      </c>
      <c r="K104" s="2" t="str">
        <f>J104*42.84</f>
        <v>0</v>
      </c>
      <c r="L104" s="5"/>
    </row>
    <row r="105" spans="1:12" customHeight="1" ht="105" outlineLevel="4">
      <c r="A105" s="1"/>
      <c r="B105" s="1">
        <v>825245</v>
      </c>
      <c r="C105" s="1" t="s">
        <v>338</v>
      </c>
      <c r="D105" s="1" t="s">
        <v>339</v>
      </c>
      <c r="E105" s="2" t="s">
        <v>340</v>
      </c>
      <c r="F105" s="2" t="s">
        <v>341</v>
      </c>
      <c r="G105" s="2">
        <v>0</v>
      </c>
      <c r="H105" s="2">
        <v>0</v>
      </c>
      <c r="I105" s="1">
        <v>0</v>
      </c>
      <c r="J105" s="3" t="s">
        <v>18</v>
      </c>
      <c r="K105" s="2" t="str">
        <f>J105*66.24</f>
        <v>0</v>
      </c>
      <c r="L105" s="5"/>
    </row>
    <row r="106" spans="1:12" customHeight="1" ht="105" outlineLevel="4">
      <c r="A106" s="1"/>
      <c r="B106" s="1">
        <v>825246</v>
      </c>
      <c r="C106" s="1" t="s">
        <v>342</v>
      </c>
      <c r="D106" s="1" t="s">
        <v>343</v>
      </c>
      <c r="E106" s="2" t="s">
        <v>344</v>
      </c>
      <c r="F106" s="2" t="s">
        <v>345</v>
      </c>
      <c r="G106" s="2" t="s">
        <v>215</v>
      </c>
      <c r="H106" s="2">
        <v>0</v>
      </c>
      <c r="I106" s="1">
        <v>0</v>
      </c>
      <c r="J106" s="3" t="s">
        <v>18</v>
      </c>
      <c r="K106" s="2" t="str">
        <f>J106*70.00</f>
        <v>0</v>
      </c>
      <c r="L106" s="5"/>
    </row>
    <row r="107" spans="1:12" customHeight="1" ht="105" outlineLevel="4">
      <c r="A107" s="1"/>
      <c r="B107" s="1">
        <v>825247</v>
      </c>
      <c r="C107" s="1" t="s">
        <v>346</v>
      </c>
      <c r="D107" s="1" t="s">
        <v>347</v>
      </c>
      <c r="E107" s="2" t="s">
        <v>348</v>
      </c>
      <c r="F107" s="2" t="s">
        <v>349</v>
      </c>
      <c r="G107" s="2">
        <v>0</v>
      </c>
      <c r="H107" s="2">
        <v>0</v>
      </c>
      <c r="I107" s="1" t="s">
        <v>17</v>
      </c>
      <c r="J107" s="3" t="s">
        <v>18</v>
      </c>
      <c r="K107" s="2" t="str">
        <f>J107*391.00</f>
        <v>0</v>
      </c>
      <c r="L107" s="5"/>
    </row>
    <row r="108" spans="1:12" customHeight="1" ht="105" outlineLevel="4">
      <c r="A108" s="1"/>
      <c r="B108" s="1">
        <v>826589</v>
      </c>
      <c r="C108" s="1" t="s">
        <v>350</v>
      </c>
      <c r="D108" s="1" t="s">
        <v>351</v>
      </c>
      <c r="E108" s="2" t="s">
        <v>352</v>
      </c>
      <c r="F108" s="2" t="s">
        <v>353</v>
      </c>
      <c r="G108" s="2" t="s">
        <v>17</v>
      </c>
      <c r="H108" s="2">
        <v>0</v>
      </c>
      <c r="I108" s="1">
        <v>0</v>
      </c>
      <c r="J108" s="3" t="s">
        <v>18</v>
      </c>
      <c r="K108" s="2" t="str">
        <f>J108*77.41</f>
        <v>0</v>
      </c>
      <c r="L108" s="5"/>
    </row>
    <row r="109" spans="1:12" customHeight="1" ht="105" outlineLevel="4">
      <c r="A109" s="1"/>
      <c r="B109" s="1">
        <v>956840</v>
      </c>
      <c r="C109" s="1" t="s">
        <v>354</v>
      </c>
      <c r="D109" s="1"/>
      <c r="E109" s="2" t="s">
        <v>355</v>
      </c>
      <c r="F109" s="2" t="s">
        <v>356</v>
      </c>
      <c r="G109" s="2">
        <v>0</v>
      </c>
      <c r="H109" s="2">
        <v>0</v>
      </c>
      <c r="I109" s="1">
        <v>0</v>
      </c>
      <c r="J109" s="3" t="s">
        <v>357</v>
      </c>
      <c r="K109" s="2" t="str">
        <f>J109*366.30</f>
        <v>0</v>
      </c>
      <c r="L109" s="5"/>
    </row>
    <row r="110" spans="1:12" customHeight="1" ht="105" outlineLevel="4">
      <c r="A110" s="1"/>
      <c r="B110" s="1">
        <v>884587</v>
      </c>
      <c r="C110" s="1" t="s">
        <v>358</v>
      </c>
      <c r="D110" s="1" t="s">
        <v>359</v>
      </c>
      <c r="E110" s="2" t="s">
        <v>360</v>
      </c>
      <c r="F110" s="2" t="s">
        <v>361</v>
      </c>
      <c r="G110" s="2">
        <v>0</v>
      </c>
      <c r="H110" s="2">
        <v>0</v>
      </c>
      <c r="I110" s="1">
        <v>0</v>
      </c>
      <c r="J110" s="3" t="s">
        <v>18</v>
      </c>
      <c r="K110" s="2" t="str">
        <f>J110*61.93</f>
        <v>0</v>
      </c>
      <c r="L110" s="5"/>
    </row>
    <row r="111" spans="1:12" customHeight="1" ht="105" outlineLevel="4">
      <c r="A111" s="1"/>
      <c r="B111" s="1">
        <v>859905</v>
      </c>
      <c r="C111" s="1" t="s">
        <v>362</v>
      </c>
      <c r="D111" s="1">
        <v>10.333</v>
      </c>
      <c r="E111" s="2" t="s">
        <v>363</v>
      </c>
      <c r="F111" s="2"/>
      <c r="G111" s="2">
        <v>-20</v>
      </c>
      <c r="H111" s="2">
        <v>0</v>
      </c>
      <c r="I111" s="1">
        <v>0</v>
      </c>
      <c r="J111" s="3" t="s">
        <v>18</v>
      </c>
      <c r="K111" s="2" t="str">
        <f>J111*0</f>
        <v>0</v>
      </c>
      <c r="L111" s="5"/>
    </row>
    <row r="112" spans="1:12" outlineLevel="2">
      <c r="A112" s="8" t="s">
        <v>364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5"/>
    </row>
    <row r="113" spans="1:12" customHeight="1" ht="105" outlineLevel="4">
      <c r="A113" s="1"/>
      <c r="B113" s="1">
        <v>819234</v>
      </c>
      <c r="C113" s="1" t="s">
        <v>365</v>
      </c>
      <c r="D113" s="1">
        <v>4587</v>
      </c>
      <c r="E113" s="2" t="s">
        <v>366</v>
      </c>
      <c r="F113" s="2" t="s">
        <v>367</v>
      </c>
      <c r="G113" s="2">
        <v>0</v>
      </c>
      <c r="H113" s="2">
        <v>0</v>
      </c>
      <c r="I113" s="1">
        <v>0</v>
      </c>
      <c r="J113" s="3" t="s">
        <v>18</v>
      </c>
      <c r="K113" s="2" t="str">
        <f>J113*56.10</f>
        <v>0</v>
      </c>
      <c r="L113" s="5"/>
    </row>
    <row r="114" spans="1:12" customHeight="1" ht="105" outlineLevel="4">
      <c r="A114" s="1"/>
      <c r="B114" s="1">
        <v>819235</v>
      </c>
      <c r="C114" s="1" t="s">
        <v>368</v>
      </c>
      <c r="D114" s="1">
        <v>4588</v>
      </c>
      <c r="E114" s="2" t="s">
        <v>369</v>
      </c>
      <c r="F114" s="2" t="s">
        <v>367</v>
      </c>
      <c r="G114" s="2">
        <v>0</v>
      </c>
      <c r="H114" s="2">
        <v>0</v>
      </c>
      <c r="I114" s="1">
        <v>0</v>
      </c>
      <c r="J114" s="3" t="s">
        <v>18</v>
      </c>
      <c r="K114" s="2" t="str">
        <f>J114*56.10</f>
        <v>0</v>
      </c>
      <c r="L114" s="5"/>
    </row>
    <row r="115" spans="1:12" customHeight="1" ht="105" outlineLevel="4">
      <c r="A115" s="1"/>
      <c r="B115" s="1">
        <v>819236</v>
      </c>
      <c r="C115" s="1" t="s">
        <v>370</v>
      </c>
      <c r="D115" s="1">
        <v>4589</v>
      </c>
      <c r="E115" s="2" t="s">
        <v>371</v>
      </c>
      <c r="F115" s="2" t="s">
        <v>372</v>
      </c>
      <c r="G115" s="2">
        <v>0</v>
      </c>
      <c r="H115" s="2">
        <v>0</v>
      </c>
      <c r="I115" s="1">
        <v>0</v>
      </c>
      <c r="J115" s="3" t="s">
        <v>18</v>
      </c>
      <c r="K115" s="2" t="str">
        <f>J115*54.91</f>
        <v>0</v>
      </c>
      <c r="L115" s="5"/>
    </row>
    <row r="116" spans="1:12" customHeight="1" ht="105" outlineLevel="4">
      <c r="A116" s="1"/>
      <c r="B116" s="1">
        <v>819237</v>
      </c>
      <c r="C116" s="1" t="s">
        <v>373</v>
      </c>
      <c r="D116" s="1">
        <v>4590</v>
      </c>
      <c r="E116" s="2" t="s">
        <v>374</v>
      </c>
      <c r="F116" s="2" t="s">
        <v>375</v>
      </c>
      <c r="G116" s="2">
        <v>0</v>
      </c>
      <c r="H116" s="2">
        <v>0</v>
      </c>
      <c r="I116" s="1">
        <v>0</v>
      </c>
      <c r="J116" s="3" t="s">
        <v>18</v>
      </c>
      <c r="K116" s="2" t="str">
        <f>J116*67.66</f>
        <v>0</v>
      </c>
      <c r="L116" s="5"/>
    </row>
    <row r="117" spans="1:12" customHeight="1" ht="105" outlineLevel="4">
      <c r="A117" s="1"/>
      <c r="B117" s="1">
        <v>819238</v>
      </c>
      <c r="C117" s="1" t="s">
        <v>376</v>
      </c>
      <c r="D117" s="1">
        <v>4585</v>
      </c>
      <c r="E117" s="2" t="s">
        <v>377</v>
      </c>
      <c r="F117" s="2" t="s">
        <v>378</v>
      </c>
      <c r="G117" s="2">
        <v>0</v>
      </c>
      <c r="H117" s="2">
        <v>0</v>
      </c>
      <c r="I117" s="1">
        <v>0</v>
      </c>
      <c r="J117" s="3" t="s">
        <v>18</v>
      </c>
      <c r="K117" s="2" t="str">
        <f>J117*29.42</f>
        <v>0</v>
      </c>
      <c r="L117" s="5"/>
    </row>
    <row r="118" spans="1:12" customHeight="1" ht="105" outlineLevel="4">
      <c r="A118" s="1"/>
      <c r="B118" s="1">
        <v>819239</v>
      </c>
      <c r="C118" s="1" t="s">
        <v>379</v>
      </c>
      <c r="D118" s="1">
        <v>4586</v>
      </c>
      <c r="E118" s="2" t="s">
        <v>380</v>
      </c>
      <c r="F118" s="2" t="s">
        <v>381</v>
      </c>
      <c r="G118" s="2">
        <v>0</v>
      </c>
      <c r="H118" s="2">
        <v>0</v>
      </c>
      <c r="I118" s="1">
        <v>0</v>
      </c>
      <c r="J118" s="3" t="s">
        <v>18</v>
      </c>
      <c r="K118" s="2" t="str">
        <f>J118*38.71</f>
        <v>0</v>
      </c>
      <c r="L118" s="5"/>
    </row>
    <row r="119" spans="1:12" customHeight="1" ht="105" outlineLevel="4">
      <c r="A119" s="1"/>
      <c r="B119" s="1">
        <v>819240</v>
      </c>
      <c r="C119" s="1" t="s">
        <v>382</v>
      </c>
      <c r="D119" s="1">
        <v>4744</v>
      </c>
      <c r="E119" s="2" t="s">
        <v>383</v>
      </c>
      <c r="F119" s="2" t="s">
        <v>384</v>
      </c>
      <c r="G119" s="2" t="s">
        <v>266</v>
      </c>
      <c r="H119" s="2">
        <v>0</v>
      </c>
      <c r="I119" s="1">
        <v>0</v>
      </c>
      <c r="J119" s="3" t="s">
        <v>18</v>
      </c>
      <c r="K119" s="2" t="str">
        <f>J119*64.60</f>
        <v>0</v>
      </c>
      <c r="L119" s="5"/>
    </row>
    <row r="120" spans="1:12" customHeight="1" ht="105" outlineLevel="4">
      <c r="A120" s="1"/>
      <c r="B120" s="1">
        <v>819241</v>
      </c>
      <c r="C120" s="1" t="s">
        <v>385</v>
      </c>
      <c r="D120" s="1">
        <v>4743</v>
      </c>
      <c r="E120" s="2" t="s">
        <v>386</v>
      </c>
      <c r="F120" s="2" t="s">
        <v>387</v>
      </c>
      <c r="G120" s="2" t="s">
        <v>220</v>
      </c>
      <c r="H120" s="2">
        <v>0</v>
      </c>
      <c r="I120" s="1">
        <v>0</v>
      </c>
      <c r="J120" s="3" t="s">
        <v>18</v>
      </c>
      <c r="K120" s="2" t="str">
        <f>J120*50.83</f>
        <v>0</v>
      </c>
      <c r="L120" s="5"/>
    </row>
    <row r="121" spans="1:12" customHeight="1" ht="105" outlineLevel="4">
      <c r="A121" s="1"/>
      <c r="B121" s="1">
        <v>819242</v>
      </c>
      <c r="C121" s="1" t="s">
        <v>388</v>
      </c>
      <c r="D121" s="1">
        <v>4591</v>
      </c>
      <c r="E121" s="2" t="s">
        <v>389</v>
      </c>
      <c r="F121" s="2" t="s">
        <v>390</v>
      </c>
      <c r="G121" s="2">
        <v>0</v>
      </c>
      <c r="H121" s="2">
        <v>0</v>
      </c>
      <c r="I121" s="1">
        <v>0</v>
      </c>
      <c r="J121" s="3" t="s">
        <v>18</v>
      </c>
      <c r="K121" s="2" t="str">
        <f>J121*71.57</f>
        <v>0</v>
      </c>
      <c r="L121" s="5"/>
    </row>
    <row r="122" spans="1:12" customHeight="1" ht="105" outlineLevel="4">
      <c r="A122" s="1"/>
      <c r="B122" s="1">
        <v>819244</v>
      </c>
      <c r="C122" s="1" t="s">
        <v>391</v>
      </c>
      <c r="D122" s="1" t="s">
        <v>392</v>
      </c>
      <c r="E122" s="2" t="s">
        <v>393</v>
      </c>
      <c r="F122" s="2" t="s">
        <v>394</v>
      </c>
      <c r="G122" s="2">
        <v>-10</v>
      </c>
      <c r="H122" s="2">
        <v>0</v>
      </c>
      <c r="I122" s="1">
        <v>0</v>
      </c>
      <c r="J122" s="3" t="s">
        <v>18</v>
      </c>
      <c r="K122" s="2" t="str">
        <f>J122*25.00</f>
        <v>0</v>
      </c>
      <c r="L122" s="5"/>
    </row>
    <row r="123" spans="1:12" customHeight="1" ht="105" outlineLevel="4">
      <c r="A123" s="1"/>
      <c r="B123" s="1">
        <v>819245</v>
      </c>
      <c r="C123" s="1" t="s">
        <v>395</v>
      </c>
      <c r="D123" s="1" t="s">
        <v>396</v>
      </c>
      <c r="E123" s="2" t="s">
        <v>397</v>
      </c>
      <c r="F123" s="2" t="s">
        <v>398</v>
      </c>
      <c r="G123" s="2">
        <v>0</v>
      </c>
      <c r="H123" s="2">
        <v>0</v>
      </c>
      <c r="I123" s="1">
        <v>0</v>
      </c>
      <c r="J123" s="3" t="s">
        <v>18</v>
      </c>
      <c r="K123" s="2" t="str">
        <f>J123*14.00</f>
        <v>0</v>
      </c>
      <c r="L123" s="5"/>
    </row>
    <row r="124" spans="1:12" customHeight="1" ht="105" outlineLevel="4">
      <c r="A124" s="1"/>
      <c r="B124" s="1">
        <v>819246</v>
      </c>
      <c r="C124" s="1" t="s">
        <v>399</v>
      </c>
      <c r="D124" s="1"/>
      <c r="E124" s="2" t="s">
        <v>400</v>
      </c>
      <c r="F124" s="2" t="s">
        <v>401</v>
      </c>
      <c r="G124" s="2">
        <v>0</v>
      </c>
      <c r="H124" s="2">
        <v>0</v>
      </c>
      <c r="I124" s="1">
        <v>0</v>
      </c>
      <c r="J124" s="3" t="s">
        <v>18</v>
      </c>
      <c r="K124" s="2" t="str">
        <f>J124*3.57</f>
        <v>0</v>
      </c>
      <c r="L124" s="5"/>
    </row>
    <row r="125" spans="1:12" customHeight="1" ht="105" outlineLevel="4">
      <c r="A125" s="1"/>
      <c r="B125" s="1">
        <v>819247</v>
      </c>
      <c r="C125" s="1" t="s">
        <v>402</v>
      </c>
      <c r="D125" s="1"/>
      <c r="E125" s="2" t="s">
        <v>403</v>
      </c>
      <c r="F125" s="2" t="s">
        <v>287</v>
      </c>
      <c r="G125" s="2">
        <v>0</v>
      </c>
      <c r="H125" s="2">
        <v>0</v>
      </c>
      <c r="I125" s="1">
        <v>0</v>
      </c>
      <c r="J125" s="3" t="s">
        <v>18</v>
      </c>
      <c r="K125" s="2" t="str">
        <f>J125*0.00</f>
        <v>0</v>
      </c>
      <c r="L125" s="5"/>
    </row>
    <row r="126" spans="1:12" customHeight="1" ht="105" outlineLevel="4">
      <c r="A126" s="1"/>
      <c r="B126" s="1">
        <v>819248</v>
      </c>
      <c r="C126" s="1" t="s">
        <v>404</v>
      </c>
      <c r="D126" s="1"/>
      <c r="E126" s="2" t="s">
        <v>405</v>
      </c>
      <c r="F126" s="2" t="s">
        <v>406</v>
      </c>
      <c r="G126" s="2">
        <v>0</v>
      </c>
      <c r="H126" s="2">
        <v>0</v>
      </c>
      <c r="I126" s="1">
        <v>0</v>
      </c>
      <c r="J126" s="3" t="s">
        <v>18</v>
      </c>
      <c r="K126" s="2" t="str">
        <f>J126*34.17</f>
        <v>0</v>
      </c>
      <c r="L126" s="5"/>
    </row>
    <row r="127" spans="1:12" customHeight="1" ht="105" outlineLevel="4">
      <c r="A127" s="1"/>
      <c r="B127" s="1">
        <v>819249</v>
      </c>
      <c r="C127" s="1" t="s">
        <v>407</v>
      </c>
      <c r="D127" s="1"/>
      <c r="E127" s="2" t="s">
        <v>408</v>
      </c>
      <c r="F127" s="2" t="s">
        <v>409</v>
      </c>
      <c r="G127" s="2">
        <v>0</v>
      </c>
      <c r="H127" s="2">
        <v>0</v>
      </c>
      <c r="I127" s="1">
        <v>0</v>
      </c>
      <c r="J127" s="3" t="s">
        <v>18</v>
      </c>
      <c r="K127" s="2" t="str">
        <f>J127*54.74</f>
        <v>0</v>
      </c>
      <c r="L127" s="5"/>
    </row>
    <row r="128" spans="1:12" customHeight="1" ht="105" outlineLevel="4">
      <c r="A128" s="1"/>
      <c r="B128" s="1">
        <v>819250</v>
      </c>
      <c r="C128" s="1" t="s">
        <v>410</v>
      </c>
      <c r="D128" s="1"/>
      <c r="E128" s="2" t="s">
        <v>411</v>
      </c>
      <c r="F128" s="2" t="s">
        <v>412</v>
      </c>
      <c r="G128" s="2">
        <v>0</v>
      </c>
      <c r="H128" s="2">
        <v>0</v>
      </c>
      <c r="I128" s="1">
        <v>0</v>
      </c>
      <c r="J128" s="3" t="s">
        <v>18</v>
      </c>
      <c r="K128" s="2" t="str">
        <f>J128*57.80</f>
        <v>0</v>
      </c>
      <c r="L128" s="5"/>
    </row>
    <row r="129" spans="1:12" customHeight="1" ht="105" outlineLevel="4">
      <c r="A129" s="1"/>
      <c r="B129" s="1">
        <v>819251</v>
      </c>
      <c r="C129" s="1" t="s">
        <v>413</v>
      </c>
      <c r="D129" s="1"/>
      <c r="E129" s="2" t="s">
        <v>414</v>
      </c>
      <c r="F129" s="2" t="s">
        <v>415</v>
      </c>
      <c r="G129" s="2">
        <v>0</v>
      </c>
      <c r="H129" s="2">
        <v>0</v>
      </c>
      <c r="I129" s="1">
        <v>0</v>
      </c>
      <c r="J129" s="3" t="s">
        <v>18</v>
      </c>
      <c r="K129" s="2" t="str">
        <f>J129*59.50</f>
        <v>0</v>
      </c>
      <c r="L129" s="5"/>
    </row>
    <row r="130" spans="1:12" customHeight="1" ht="105" outlineLevel="4">
      <c r="A130" s="1"/>
      <c r="B130" s="1">
        <v>819252</v>
      </c>
      <c r="C130" s="1" t="s">
        <v>416</v>
      </c>
      <c r="D130" s="1"/>
      <c r="E130" s="2" t="s">
        <v>417</v>
      </c>
      <c r="F130" s="2" t="s">
        <v>418</v>
      </c>
      <c r="G130" s="2">
        <v>0</v>
      </c>
      <c r="H130" s="2">
        <v>0</v>
      </c>
      <c r="I130" s="1">
        <v>0</v>
      </c>
      <c r="J130" s="3" t="s">
        <v>18</v>
      </c>
      <c r="K130" s="2" t="str">
        <f>J130*59.67</f>
        <v>0</v>
      </c>
      <c r="L130" s="5"/>
    </row>
    <row r="131" spans="1:12" customHeight="1" ht="105" outlineLevel="4">
      <c r="A131" s="1"/>
      <c r="B131" s="1">
        <v>819253</v>
      </c>
      <c r="C131" s="1" t="s">
        <v>419</v>
      </c>
      <c r="D131" s="1"/>
      <c r="E131" s="2" t="s">
        <v>420</v>
      </c>
      <c r="F131" s="2" t="s">
        <v>418</v>
      </c>
      <c r="G131" s="2">
        <v>0</v>
      </c>
      <c r="H131" s="2">
        <v>0</v>
      </c>
      <c r="I131" s="1">
        <v>0</v>
      </c>
      <c r="J131" s="3" t="s">
        <v>18</v>
      </c>
      <c r="K131" s="2" t="str">
        <f>J131*59.67</f>
        <v>0</v>
      </c>
      <c r="L131" s="5"/>
    </row>
    <row r="132" spans="1:12" customHeight="1" ht="105" outlineLevel="4">
      <c r="A132" s="1"/>
      <c r="B132" s="1">
        <v>819254</v>
      </c>
      <c r="C132" s="1" t="s">
        <v>421</v>
      </c>
      <c r="D132" s="1"/>
      <c r="E132" s="2" t="s">
        <v>422</v>
      </c>
      <c r="F132" s="2" t="s">
        <v>423</v>
      </c>
      <c r="G132" s="2">
        <v>9</v>
      </c>
      <c r="H132" s="2">
        <v>0</v>
      </c>
      <c r="I132" s="1" t="s">
        <v>220</v>
      </c>
      <c r="J132" s="3" t="s">
        <v>18</v>
      </c>
      <c r="K132" s="2" t="str">
        <f>J132*57.29</f>
        <v>0</v>
      </c>
      <c r="L132" s="5"/>
    </row>
    <row r="133" spans="1:12" customHeight="1" ht="105" outlineLevel="4">
      <c r="A133" s="1"/>
      <c r="B133" s="1">
        <v>819255</v>
      </c>
      <c r="C133" s="1" t="s">
        <v>424</v>
      </c>
      <c r="D133" s="1"/>
      <c r="E133" s="2" t="s">
        <v>425</v>
      </c>
      <c r="F133" s="2" t="s">
        <v>426</v>
      </c>
      <c r="G133" s="2">
        <v>0</v>
      </c>
      <c r="H133" s="2">
        <v>0</v>
      </c>
      <c r="I133" s="1">
        <v>0</v>
      </c>
      <c r="J133" s="3" t="s">
        <v>18</v>
      </c>
      <c r="K133" s="2" t="str">
        <f>J133*58.48</f>
        <v>0</v>
      </c>
      <c r="L133" s="5"/>
    </row>
    <row r="134" spans="1:12" customHeight="1" ht="105" outlineLevel="4">
      <c r="A134" s="1"/>
      <c r="B134" s="1">
        <v>819256</v>
      </c>
      <c r="C134" s="1" t="s">
        <v>427</v>
      </c>
      <c r="D134" s="1"/>
      <c r="E134" s="2" t="s">
        <v>428</v>
      </c>
      <c r="F134" s="2" t="s">
        <v>429</v>
      </c>
      <c r="G134" s="2">
        <v>0</v>
      </c>
      <c r="H134" s="2">
        <v>0</v>
      </c>
      <c r="I134" s="1">
        <v>0</v>
      </c>
      <c r="J134" s="3" t="s">
        <v>18</v>
      </c>
      <c r="K134" s="2" t="str">
        <f>J134*6.46</f>
        <v>0</v>
      </c>
      <c r="L134" s="5"/>
    </row>
    <row r="135" spans="1:12" customHeight="1" ht="105" outlineLevel="4">
      <c r="A135" s="1"/>
      <c r="B135" s="1">
        <v>819257</v>
      </c>
      <c r="C135" s="1" t="s">
        <v>430</v>
      </c>
      <c r="D135" s="1"/>
      <c r="E135" s="2" t="s">
        <v>431</v>
      </c>
      <c r="F135" s="2" t="s">
        <v>432</v>
      </c>
      <c r="G135" s="2">
        <v>0</v>
      </c>
      <c r="H135" s="2">
        <v>0</v>
      </c>
      <c r="I135" s="1">
        <v>0</v>
      </c>
      <c r="J135" s="3" t="s">
        <v>18</v>
      </c>
      <c r="K135" s="2" t="str">
        <f>J135*5.78</f>
        <v>0</v>
      </c>
      <c r="L135" s="5"/>
    </row>
    <row r="136" spans="1:12" customHeight="1" ht="105" outlineLevel="4">
      <c r="A136" s="1"/>
      <c r="B136" s="1">
        <v>819258</v>
      </c>
      <c r="C136" s="1" t="s">
        <v>433</v>
      </c>
      <c r="D136" s="1" t="s">
        <v>434</v>
      </c>
      <c r="E136" s="2" t="s">
        <v>435</v>
      </c>
      <c r="F136" s="2" t="s">
        <v>436</v>
      </c>
      <c r="G136" s="2" t="s">
        <v>17</v>
      </c>
      <c r="H136" s="2" t="s">
        <v>266</v>
      </c>
      <c r="I136" s="1">
        <v>0</v>
      </c>
      <c r="J136" s="3" t="s">
        <v>18</v>
      </c>
      <c r="K136" s="2" t="str">
        <f>J136*683.00</f>
        <v>0</v>
      </c>
      <c r="L136" s="5"/>
    </row>
    <row r="137" spans="1:12" customHeight="1" ht="105" outlineLevel="4">
      <c r="A137" s="1"/>
      <c r="B137" s="1">
        <v>819259</v>
      </c>
      <c r="C137" s="1" t="s">
        <v>437</v>
      </c>
      <c r="D137" s="1" t="s">
        <v>438</v>
      </c>
      <c r="E137" s="2" t="s">
        <v>439</v>
      </c>
      <c r="F137" s="2" t="s">
        <v>440</v>
      </c>
      <c r="G137" s="2" t="s">
        <v>17</v>
      </c>
      <c r="H137" s="2" t="s">
        <v>215</v>
      </c>
      <c r="I137" s="1">
        <v>0</v>
      </c>
      <c r="J137" s="3" t="s">
        <v>18</v>
      </c>
      <c r="K137" s="2" t="str">
        <f>J137*600.00</f>
        <v>0</v>
      </c>
      <c r="L137" s="5"/>
    </row>
    <row r="138" spans="1:12" customHeight="1" ht="105" outlineLevel="4">
      <c r="A138" s="1"/>
      <c r="B138" s="1">
        <v>819260</v>
      </c>
      <c r="C138" s="1" t="s">
        <v>441</v>
      </c>
      <c r="D138" s="1" t="s">
        <v>442</v>
      </c>
      <c r="E138" s="2" t="s">
        <v>443</v>
      </c>
      <c r="F138" s="2" t="s">
        <v>444</v>
      </c>
      <c r="G138" s="2" t="s">
        <v>17</v>
      </c>
      <c r="H138" s="2" t="s">
        <v>215</v>
      </c>
      <c r="I138" s="1">
        <v>0</v>
      </c>
      <c r="J138" s="3" t="s">
        <v>18</v>
      </c>
      <c r="K138" s="2" t="str">
        <f>J138*645.00</f>
        <v>0</v>
      </c>
      <c r="L138" s="5"/>
    </row>
    <row r="139" spans="1:12" customHeight="1" ht="105" outlineLevel="4">
      <c r="A139" s="1"/>
      <c r="B139" s="1">
        <v>819261</v>
      </c>
      <c r="C139" s="1" t="s">
        <v>445</v>
      </c>
      <c r="D139" s="1" t="s">
        <v>446</v>
      </c>
      <c r="E139" s="2" t="s">
        <v>447</v>
      </c>
      <c r="F139" s="2" t="s">
        <v>448</v>
      </c>
      <c r="G139" s="2" t="s">
        <v>17</v>
      </c>
      <c r="H139" s="2" t="s">
        <v>215</v>
      </c>
      <c r="I139" s="1">
        <v>0</v>
      </c>
      <c r="J139" s="3" t="s">
        <v>18</v>
      </c>
      <c r="K139" s="2" t="str">
        <f>J139*617.00</f>
        <v>0</v>
      </c>
      <c r="L139" s="5"/>
    </row>
    <row r="140" spans="1:12" customHeight="1" ht="105" outlineLevel="4">
      <c r="A140" s="1"/>
      <c r="B140" s="1">
        <v>956830</v>
      </c>
      <c r="C140" s="1" t="s">
        <v>449</v>
      </c>
      <c r="D140" s="1"/>
      <c r="E140" s="2" t="s">
        <v>450</v>
      </c>
      <c r="F140" s="2" t="s">
        <v>451</v>
      </c>
      <c r="G140" s="2" t="s">
        <v>266</v>
      </c>
      <c r="H140" s="2">
        <v>0</v>
      </c>
      <c r="I140" s="1">
        <v>0</v>
      </c>
      <c r="J140" s="3" t="s">
        <v>18</v>
      </c>
      <c r="K140" s="2" t="str">
        <f>J140*41.63</f>
        <v>0</v>
      </c>
      <c r="L140" s="5"/>
    </row>
    <row r="141" spans="1:12" customHeight="1" ht="105" outlineLevel="4">
      <c r="A141" s="1"/>
      <c r="B141" s="1">
        <v>956831</v>
      </c>
      <c r="C141" s="1" t="s">
        <v>452</v>
      </c>
      <c r="D141" s="1"/>
      <c r="E141" s="2" t="s">
        <v>453</v>
      </c>
      <c r="F141" s="2" t="s">
        <v>451</v>
      </c>
      <c r="G141" s="2" t="s">
        <v>266</v>
      </c>
      <c r="H141" s="2">
        <v>0</v>
      </c>
      <c r="I141" s="1">
        <v>0</v>
      </c>
      <c r="J141" s="3" t="s">
        <v>18</v>
      </c>
      <c r="K141" s="2" t="str">
        <f>J141*41.63</f>
        <v>0</v>
      </c>
      <c r="L141" s="5"/>
    </row>
    <row r="142" spans="1:12" customHeight="1" ht="105" outlineLevel="4">
      <c r="A142" s="1"/>
      <c r="B142" s="1">
        <v>956832</v>
      </c>
      <c r="C142" s="1" t="s">
        <v>454</v>
      </c>
      <c r="D142" s="1"/>
      <c r="E142" s="2" t="s">
        <v>455</v>
      </c>
      <c r="F142" s="2" t="s">
        <v>451</v>
      </c>
      <c r="G142" s="2" t="s">
        <v>266</v>
      </c>
      <c r="H142" s="2">
        <v>0</v>
      </c>
      <c r="I142" s="1">
        <v>0</v>
      </c>
      <c r="J142" s="3" t="s">
        <v>18</v>
      </c>
      <c r="K142" s="2" t="str">
        <f>J142*41.63</f>
        <v>0</v>
      </c>
      <c r="L142" s="5"/>
    </row>
    <row r="143" spans="1:12" customHeight="1" ht="105" outlineLevel="4">
      <c r="A143" s="1"/>
      <c r="B143" s="1">
        <v>956833</v>
      </c>
      <c r="C143" s="1" t="s">
        <v>456</v>
      </c>
      <c r="D143" s="1"/>
      <c r="E143" s="2" t="s">
        <v>457</v>
      </c>
      <c r="F143" s="2" t="s">
        <v>451</v>
      </c>
      <c r="G143" s="2" t="s">
        <v>266</v>
      </c>
      <c r="H143" s="2">
        <v>0</v>
      </c>
      <c r="I143" s="1">
        <v>0</v>
      </c>
      <c r="J143" s="3" t="s">
        <v>18</v>
      </c>
      <c r="K143" s="2" t="str">
        <f>J143*41.63</f>
        <v>0</v>
      </c>
      <c r="L143" s="5"/>
    </row>
    <row r="144" spans="1:12" customHeight="1" ht="105" outlineLevel="4">
      <c r="A144" s="1"/>
      <c r="B144" s="1">
        <v>956834</v>
      </c>
      <c r="C144" s="1" t="s">
        <v>458</v>
      </c>
      <c r="D144" s="1"/>
      <c r="E144" s="2" t="s">
        <v>459</v>
      </c>
      <c r="F144" s="2" t="s">
        <v>460</v>
      </c>
      <c r="G144" s="2" t="s">
        <v>266</v>
      </c>
      <c r="H144" s="2">
        <v>0</v>
      </c>
      <c r="I144" s="1">
        <v>0</v>
      </c>
      <c r="J144" s="3" t="s">
        <v>18</v>
      </c>
      <c r="K144" s="2" t="str">
        <f>J144*58.28</f>
        <v>0</v>
      </c>
      <c r="L144" s="5"/>
    </row>
    <row r="145" spans="1:12" customHeight="1" ht="105" outlineLevel="4">
      <c r="A145" s="1"/>
      <c r="B145" s="1">
        <v>956835</v>
      </c>
      <c r="C145" s="1" t="s">
        <v>461</v>
      </c>
      <c r="D145" s="1"/>
      <c r="E145" s="2" t="s">
        <v>462</v>
      </c>
      <c r="F145" s="2" t="s">
        <v>460</v>
      </c>
      <c r="G145" s="2" t="s">
        <v>266</v>
      </c>
      <c r="H145" s="2">
        <v>0</v>
      </c>
      <c r="I145" s="1">
        <v>0</v>
      </c>
      <c r="J145" s="3" t="s">
        <v>18</v>
      </c>
      <c r="K145" s="2" t="str">
        <f>J145*58.28</f>
        <v>0</v>
      </c>
      <c r="L145" s="5"/>
    </row>
    <row r="146" spans="1:12" customHeight="1" ht="105" outlineLevel="4">
      <c r="A146" s="1"/>
      <c r="B146" s="1">
        <v>956836</v>
      </c>
      <c r="C146" s="1" t="s">
        <v>463</v>
      </c>
      <c r="D146" s="1"/>
      <c r="E146" s="2" t="s">
        <v>464</v>
      </c>
      <c r="F146" s="2" t="s">
        <v>465</v>
      </c>
      <c r="G146" s="2" t="s">
        <v>266</v>
      </c>
      <c r="H146" s="2">
        <v>0</v>
      </c>
      <c r="I146" s="1">
        <v>0</v>
      </c>
      <c r="J146" s="3" t="s">
        <v>18</v>
      </c>
      <c r="K146" s="2" t="str">
        <f>J146*60.57</f>
        <v>0</v>
      </c>
      <c r="L146" s="5"/>
    </row>
    <row r="147" spans="1:12" customHeight="1" ht="105" outlineLevel="4">
      <c r="A147" s="1"/>
      <c r="B147" s="1">
        <v>956837</v>
      </c>
      <c r="C147" s="1" t="s">
        <v>466</v>
      </c>
      <c r="D147" s="1"/>
      <c r="E147" s="2" t="s">
        <v>467</v>
      </c>
      <c r="F147" s="2" t="s">
        <v>465</v>
      </c>
      <c r="G147" s="2" t="s">
        <v>266</v>
      </c>
      <c r="H147" s="2">
        <v>0</v>
      </c>
      <c r="I147" s="1">
        <v>0</v>
      </c>
      <c r="J147" s="3" t="s">
        <v>18</v>
      </c>
      <c r="K147" s="2" t="str">
        <f>J147*60.57</f>
        <v>0</v>
      </c>
      <c r="L147" s="5"/>
    </row>
    <row r="148" spans="1:12" customHeight="1" ht="105" outlineLevel="4">
      <c r="A148" s="1"/>
      <c r="B148" s="1">
        <v>956838</v>
      </c>
      <c r="C148" s="1" t="s">
        <v>468</v>
      </c>
      <c r="D148" s="1"/>
      <c r="E148" s="2" t="s">
        <v>469</v>
      </c>
      <c r="F148" s="2" t="s">
        <v>465</v>
      </c>
      <c r="G148" s="2" t="s">
        <v>266</v>
      </c>
      <c r="H148" s="2">
        <v>0</v>
      </c>
      <c r="I148" s="1">
        <v>0</v>
      </c>
      <c r="J148" s="3" t="s">
        <v>18</v>
      </c>
      <c r="K148" s="2" t="str">
        <f>J148*60.57</f>
        <v>0</v>
      </c>
      <c r="L148" s="5"/>
    </row>
    <row r="149" spans="1:12" customHeight="1" ht="105" outlineLevel="4">
      <c r="A149" s="1"/>
      <c r="B149" s="1">
        <v>956839</v>
      </c>
      <c r="C149" s="1" t="s">
        <v>470</v>
      </c>
      <c r="D149" s="1"/>
      <c r="E149" s="2" t="s">
        <v>471</v>
      </c>
      <c r="F149" s="2" t="s">
        <v>465</v>
      </c>
      <c r="G149" s="2" t="s">
        <v>266</v>
      </c>
      <c r="H149" s="2">
        <v>0</v>
      </c>
      <c r="I149" s="1">
        <v>0</v>
      </c>
      <c r="J149" s="3" t="s">
        <v>18</v>
      </c>
      <c r="K149" s="2" t="str">
        <f>J149*60.57</f>
        <v>0</v>
      </c>
      <c r="L149" s="5"/>
    </row>
    <row r="150" spans="1:12" customHeight="1" ht="105" outlineLevel="4">
      <c r="A150" s="1"/>
      <c r="B150" s="1">
        <v>883005</v>
      </c>
      <c r="C150" s="1" t="s">
        <v>472</v>
      </c>
      <c r="D150" s="1" t="s">
        <v>473</v>
      </c>
      <c r="E150" s="2" t="s">
        <v>474</v>
      </c>
      <c r="F150" s="2" t="s">
        <v>475</v>
      </c>
      <c r="G150" s="2" t="s">
        <v>215</v>
      </c>
      <c r="H150" s="2">
        <v>0</v>
      </c>
      <c r="I150" s="1">
        <v>0</v>
      </c>
      <c r="J150" s="3" t="s">
        <v>18</v>
      </c>
      <c r="K150" s="2" t="str">
        <f>J150*9.16</f>
        <v>0</v>
      </c>
      <c r="L150" s="5"/>
    </row>
    <row r="151" spans="1:12" customHeight="1" ht="105" outlineLevel="4">
      <c r="A151" s="1"/>
      <c r="B151" s="1">
        <v>883006</v>
      </c>
      <c r="C151" s="1" t="s">
        <v>476</v>
      </c>
      <c r="D151" s="1" t="s">
        <v>477</v>
      </c>
      <c r="E151" s="2" t="s">
        <v>478</v>
      </c>
      <c r="F151" s="2" t="s">
        <v>479</v>
      </c>
      <c r="G151" s="2" t="s">
        <v>215</v>
      </c>
      <c r="H151" s="2">
        <v>0</v>
      </c>
      <c r="I151" s="1">
        <v>0</v>
      </c>
      <c r="J151" s="3" t="s">
        <v>18</v>
      </c>
      <c r="K151" s="2" t="str">
        <f>J151*7.97</f>
        <v>0</v>
      </c>
      <c r="L151" s="5"/>
    </row>
    <row r="152" spans="1:12" customHeight="1" ht="105" outlineLevel="4">
      <c r="A152" s="1"/>
      <c r="B152" s="1">
        <v>883007</v>
      </c>
      <c r="C152" s="1" t="s">
        <v>480</v>
      </c>
      <c r="D152" s="1" t="s">
        <v>481</v>
      </c>
      <c r="E152" s="2" t="s">
        <v>482</v>
      </c>
      <c r="F152" s="2" t="s">
        <v>483</v>
      </c>
      <c r="G152" s="2" t="s">
        <v>215</v>
      </c>
      <c r="H152" s="2">
        <v>0</v>
      </c>
      <c r="I152" s="1">
        <v>0</v>
      </c>
      <c r="J152" s="3" t="s">
        <v>18</v>
      </c>
      <c r="K152" s="2" t="str">
        <f>J152*11.38</f>
        <v>0</v>
      </c>
      <c r="L152" s="5"/>
    </row>
    <row r="153" spans="1:12" customHeight="1" ht="105" outlineLevel="4">
      <c r="A153" s="1"/>
      <c r="B153" s="1">
        <v>836284</v>
      </c>
      <c r="C153" s="1" t="s">
        <v>484</v>
      </c>
      <c r="D153" s="1" t="s">
        <v>485</v>
      </c>
      <c r="E153" s="2" t="s">
        <v>486</v>
      </c>
      <c r="F153" s="2" t="s">
        <v>487</v>
      </c>
      <c r="G153" s="2">
        <v>0</v>
      </c>
      <c r="H153" s="2">
        <v>0</v>
      </c>
      <c r="I153" s="1">
        <v>0</v>
      </c>
      <c r="J153" s="3" t="s">
        <v>18</v>
      </c>
      <c r="K153" s="2" t="str">
        <f>J153*54.00</f>
        <v>0</v>
      </c>
      <c r="L153" s="5"/>
    </row>
    <row r="154" spans="1:12" customHeight="1" ht="105" outlineLevel="4">
      <c r="A154" s="1"/>
      <c r="B154" s="1">
        <v>869347</v>
      </c>
      <c r="C154" s="1" t="s">
        <v>488</v>
      </c>
      <c r="D154" s="1" t="s">
        <v>489</v>
      </c>
      <c r="E154" s="2" t="s">
        <v>490</v>
      </c>
      <c r="F154" s="2" t="s">
        <v>491</v>
      </c>
      <c r="G154" s="2">
        <v>10</v>
      </c>
      <c r="H154" s="2" t="s">
        <v>266</v>
      </c>
      <c r="I154" s="1">
        <v>0</v>
      </c>
      <c r="J154" s="3" t="s">
        <v>18</v>
      </c>
      <c r="K154" s="2" t="str">
        <f>J154*853.00</f>
        <v>0</v>
      </c>
      <c r="L154" s="5"/>
    </row>
    <row r="155" spans="1:12" outlineLevel="2">
      <c r="A155" s="8" t="s">
        <v>492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5"/>
    </row>
    <row r="156" spans="1:12" customHeight="1" ht="105" outlineLevel="4">
      <c r="A156" s="1"/>
      <c r="B156" s="1">
        <v>819230</v>
      </c>
      <c r="C156" s="1" t="s">
        <v>493</v>
      </c>
      <c r="D156" s="1" t="s">
        <v>494</v>
      </c>
      <c r="E156" s="2" t="s">
        <v>495</v>
      </c>
      <c r="F156" s="2" t="s">
        <v>496</v>
      </c>
      <c r="G156" s="2">
        <v>0</v>
      </c>
      <c r="H156" s="2">
        <v>6</v>
      </c>
      <c r="I156" s="1">
        <v>0</v>
      </c>
      <c r="J156" s="3" t="s">
        <v>18</v>
      </c>
      <c r="K156" s="2" t="str">
        <f>J156*1025.00</f>
        <v>0</v>
      </c>
      <c r="L156" s="5"/>
    </row>
    <row r="157" spans="1:12" customHeight="1" ht="105" outlineLevel="4">
      <c r="A157" s="1"/>
      <c r="B157" s="1">
        <v>819232</v>
      </c>
      <c r="C157" s="1" t="s">
        <v>497</v>
      </c>
      <c r="D157" s="1"/>
      <c r="E157" s="2" t="s">
        <v>498</v>
      </c>
      <c r="F157" s="2" t="s">
        <v>499</v>
      </c>
      <c r="G157" s="2">
        <v>0</v>
      </c>
      <c r="H157" s="2">
        <v>0</v>
      </c>
      <c r="I157" s="1">
        <v>0</v>
      </c>
      <c r="J157" s="3" t="s">
        <v>18</v>
      </c>
      <c r="K157" s="2" t="str">
        <f>J157*5.85</f>
        <v>0</v>
      </c>
      <c r="L157" s="5"/>
    </row>
    <row r="158" spans="1:12" customHeight="1" ht="105" outlineLevel="4">
      <c r="A158" s="1"/>
      <c r="B158" s="1">
        <v>882987</v>
      </c>
      <c r="C158" s="1" t="s">
        <v>500</v>
      </c>
      <c r="D158" s="1"/>
      <c r="E158" s="2" t="s">
        <v>501</v>
      </c>
      <c r="F158" s="2" t="s">
        <v>502</v>
      </c>
      <c r="G158" s="2">
        <v>0</v>
      </c>
      <c r="H158" s="2">
        <v>0</v>
      </c>
      <c r="I158" s="1">
        <v>0</v>
      </c>
      <c r="J158" s="3" t="s">
        <v>18</v>
      </c>
      <c r="K158" s="2" t="str">
        <f>J158*767.81</f>
        <v>0</v>
      </c>
      <c r="L158" s="5"/>
    </row>
    <row r="159" spans="1:12" customHeight="1" ht="105" outlineLevel="4">
      <c r="A159" s="1"/>
      <c r="B159" s="1">
        <v>882988</v>
      </c>
      <c r="C159" s="1" t="s">
        <v>503</v>
      </c>
      <c r="D159" s="1"/>
      <c r="E159" s="2" t="s">
        <v>504</v>
      </c>
      <c r="F159" s="2" t="s">
        <v>505</v>
      </c>
      <c r="G159" s="2">
        <v>2</v>
      </c>
      <c r="H159" s="2">
        <v>0</v>
      </c>
      <c r="I159" s="1">
        <v>0</v>
      </c>
      <c r="J159" s="3" t="s">
        <v>18</v>
      </c>
      <c r="K159" s="2" t="str">
        <f>J159*841.68</f>
        <v>0</v>
      </c>
      <c r="L159" s="5"/>
    </row>
    <row r="160" spans="1:12" customHeight="1" ht="105" outlineLevel="4">
      <c r="A160" s="1"/>
      <c r="B160" s="1">
        <v>883008</v>
      </c>
      <c r="C160" s="1" t="s">
        <v>506</v>
      </c>
      <c r="D160" s="1"/>
      <c r="E160" s="2" t="s">
        <v>507</v>
      </c>
      <c r="F160" s="2" t="s">
        <v>508</v>
      </c>
      <c r="G160" s="2">
        <v>10</v>
      </c>
      <c r="H160" s="2">
        <v>0</v>
      </c>
      <c r="I160" s="1">
        <v>0</v>
      </c>
      <c r="J160" s="3" t="s">
        <v>18</v>
      </c>
      <c r="K160" s="2" t="str">
        <f>J160*10.90</f>
        <v>0</v>
      </c>
      <c r="L160" s="5"/>
    </row>
    <row r="161" spans="1:12" customHeight="1" ht="105" outlineLevel="4">
      <c r="A161" s="1"/>
      <c r="B161" s="1">
        <v>883009</v>
      </c>
      <c r="C161" s="1" t="s">
        <v>509</v>
      </c>
      <c r="D161" s="1"/>
      <c r="E161" s="2" t="s">
        <v>510</v>
      </c>
      <c r="F161" s="2" t="s">
        <v>511</v>
      </c>
      <c r="G161" s="2" t="s">
        <v>215</v>
      </c>
      <c r="H161" s="2">
        <v>0</v>
      </c>
      <c r="I161" s="1">
        <v>0</v>
      </c>
      <c r="J161" s="3" t="s">
        <v>18</v>
      </c>
      <c r="K161" s="2" t="str">
        <f>J161*4.48</f>
        <v>0</v>
      </c>
      <c r="L161" s="5"/>
    </row>
    <row r="162" spans="1:12" outlineLevel="1">
      <c r="A162" s="7" t="s">
        <v>512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5"/>
    </row>
    <row r="163" spans="1:12" outlineLevel="2">
      <c r="A163" s="8" t="s">
        <v>513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5"/>
    </row>
    <row r="164" spans="1:12" customHeight="1" ht="105" outlineLevel="4">
      <c r="A164" s="1"/>
      <c r="B164" s="1">
        <v>839165</v>
      </c>
      <c r="C164" s="1" t="s">
        <v>514</v>
      </c>
      <c r="D164" s="1"/>
      <c r="E164" s="2" t="s">
        <v>515</v>
      </c>
      <c r="F164" s="2" t="s">
        <v>516</v>
      </c>
      <c r="G164" s="2">
        <v>0</v>
      </c>
      <c r="H164" s="2">
        <v>0</v>
      </c>
      <c r="I164" s="1">
        <v>0</v>
      </c>
      <c r="J164" s="3" t="s">
        <v>18</v>
      </c>
      <c r="K164" s="2" t="str">
        <f>J164*3247.87</f>
        <v>0</v>
      </c>
      <c r="L164" s="5"/>
    </row>
    <row r="165" spans="1:12" customHeight="1" ht="105" outlineLevel="4">
      <c r="A165" s="1"/>
      <c r="B165" s="1">
        <v>839166</v>
      </c>
      <c r="C165" s="1" t="s">
        <v>517</v>
      </c>
      <c r="D165" s="1"/>
      <c r="E165" s="2" t="s">
        <v>518</v>
      </c>
      <c r="F165" s="2" t="s">
        <v>519</v>
      </c>
      <c r="G165" s="2">
        <v>0</v>
      </c>
      <c r="H165" s="2">
        <v>0</v>
      </c>
      <c r="I165" s="1">
        <v>0</v>
      </c>
      <c r="J165" s="3" t="s">
        <v>18</v>
      </c>
      <c r="K165" s="2" t="str">
        <f>J165*3739.01</f>
        <v>0</v>
      </c>
      <c r="L165" s="5"/>
    </row>
    <row r="166" spans="1:12" customHeight="1" ht="105" outlineLevel="4">
      <c r="A166" s="1"/>
      <c r="B166" s="1">
        <v>839167</v>
      </c>
      <c r="C166" s="1" t="s">
        <v>520</v>
      </c>
      <c r="D166" s="1"/>
      <c r="E166" s="2" t="s">
        <v>521</v>
      </c>
      <c r="F166" s="2" t="s">
        <v>522</v>
      </c>
      <c r="G166" s="2">
        <v>0</v>
      </c>
      <c r="H166" s="2">
        <v>0</v>
      </c>
      <c r="I166" s="1">
        <v>0</v>
      </c>
      <c r="J166" s="3" t="s">
        <v>18</v>
      </c>
      <c r="K166" s="2" t="str">
        <f>J166*4280.74</f>
        <v>0</v>
      </c>
      <c r="L166" s="5"/>
    </row>
    <row r="167" spans="1:12" customHeight="1" ht="105" outlineLevel="4">
      <c r="A167" s="1"/>
      <c r="B167" s="1">
        <v>839168</v>
      </c>
      <c r="C167" s="1" t="s">
        <v>523</v>
      </c>
      <c r="D167" s="1"/>
      <c r="E167" s="2" t="s">
        <v>524</v>
      </c>
      <c r="F167" s="2" t="s">
        <v>525</v>
      </c>
      <c r="G167" s="2">
        <v>0</v>
      </c>
      <c r="H167" s="2">
        <v>0</v>
      </c>
      <c r="I167" s="1">
        <v>0</v>
      </c>
      <c r="J167" s="3" t="s">
        <v>18</v>
      </c>
      <c r="K167" s="2" t="str">
        <f>J167*4745.39</f>
        <v>0</v>
      </c>
      <c r="L167" s="5"/>
    </row>
    <row r="168" spans="1:12" customHeight="1" ht="105" outlineLevel="4">
      <c r="A168" s="1"/>
      <c r="B168" s="1">
        <v>839169</v>
      </c>
      <c r="C168" s="1" t="s">
        <v>526</v>
      </c>
      <c r="D168" s="1"/>
      <c r="E168" s="2" t="s">
        <v>527</v>
      </c>
      <c r="F168" s="2" t="s">
        <v>528</v>
      </c>
      <c r="G168" s="2">
        <v>0</v>
      </c>
      <c r="H168" s="2">
        <v>0</v>
      </c>
      <c r="I168" s="1">
        <v>0</v>
      </c>
      <c r="J168" s="3" t="s">
        <v>18</v>
      </c>
      <c r="K168" s="2" t="str">
        <f>J168*5236.59</f>
        <v>0</v>
      </c>
      <c r="L168" s="5"/>
    </row>
    <row r="169" spans="1:12" customHeight="1" ht="105" outlineLevel="4">
      <c r="A169" s="1"/>
      <c r="B169" s="1">
        <v>839170</v>
      </c>
      <c r="C169" s="1" t="s">
        <v>529</v>
      </c>
      <c r="D169" s="1"/>
      <c r="E169" s="2" t="s">
        <v>530</v>
      </c>
      <c r="F169" s="2" t="s">
        <v>531</v>
      </c>
      <c r="G169" s="2">
        <v>0</v>
      </c>
      <c r="H169" s="2">
        <v>0</v>
      </c>
      <c r="I169" s="1">
        <v>0</v>
      </c>
      <c r="J169" s="3" t="s">
        <v>18</v>
      </c>
      <c r="K169" s="2" t="str">
        <f>J169*5698.84</f>
        <v>0</v>
      </c>
      <c r="L169" s="5"/>
    </row>
    <row r="170" spans="1:12" customHeight="1" ht="105" outlineLevel="4">
      <c r="A170" s="1"/>
      <c r="B170" s="1">
        <v>839171</v>
      </c>
      <c r="C170" s="1" t="s">
        <v>532</v>
      </c>
      <c r="D170" s="1"/>
      <c r="E170" s="2" t="s">
        <v>533</v>
      </c>
      <c r="F170" s="2" t="s">
        <v>534</v>
      </c>
      <c r="G170" s="2">
        <v>0</v>
      </c>
      <c r="H170" s="2">
        <v>0</v>
      </c>
      <c r="I170" s="1">
        <v>0</v>
      </c>
      <c r="J170" s="3" t="s">
        <v>18</v>
      </c>
      <c r="K170" s="2" t="str">
        <f>J170*6240.53</f>
        <v>0</v>
      </c>
      <c r="L170" s="5"/>
    </row>
    <row r="171" spans="1:12" customHeight="1" ht="105" outlineLevel="4">
      <c r="A171" s="1"/>
      <c r="B171" s="1">
        <v>839172</v>
      </c>
      <c r="C171" s="1" t="s">
        <v>535</v>
      </c>
      <c r="D171" s="1"/>
      <c r="E171" s="2" t="s">
        <v>536</v>
      </c>
      <c r="F171" s="2" t="s">
        <v>537</v>
      </c>
      <c r="G171" s="2">
        <v>0</v>
      </c>
      <c r="H171" s="2">
        <v>0</v>
      </c>
      <c r="I171" s="1">
        <v>0</v>
      </c>
      <c r="J171" s="3" t="s">
        <v>18</v>
      </c>
      <c r="K171" s="2" t="str">
        <f>J171*6705.24</f>
        <v>0</v>
      </c>
      <c r="L171" s="5"/>
    </row>
    <row r="172" spans="1:12" customHeight="1" ht="105" outlineLevel="4">
      <c r="A172" s="1"/>
      <c r="B172" s="1">
        <v>839173</v>
      </c>
      <c r="C172" s="1" t="s">
        <v>538</v>
      </c>
      <c r="D172" s="1"/>
      <c r="E172" s="2" t="s">
        <v>539</v>
      </c>
      <c r="F172" s="2" t="s">
        <v>540</v>
      </c>
      <c r="G172" s="2">
        <v>0</v>
      </c>
      <c r="H172" s="2">
        <v>0</v>
      </c>
      <c r="I172" s="1">
        <v>0</v>
      </c>
      <c r="J172" s="3" t="s">
        <v>18</v>
      </c>
      <c r="K172" s="2" t="str">
        <f>J172*7167.47</f>
        <v>0</v>
      </c>
      <c r="L172" s="5"/>
    </row>
    <row r="173" spans="1:12" customHeight="1" ht="105" outlineLevel="4">
      <c r="A173" s="1"/>
      <c r="B173" s="1">
        <v>839174</v>
      </c>
      <c r="C173" s="1" t="s">
        <v>541</v>
      </c>
      <c r="D173" s="1"/>
      <c r="E173" s="2" t="s">
        <v>542</v>
      </c>
      <c r="F173" s="2" t="s">
        <v>543</v>
      </c>
      <c r="G173" s="2">
        <v>0</v>
      </c>
      <c r="H173" s="2">
        <v>0</v>
      </c>
      <c r="I173" s="1">
        <v>0</v>
      </c>
      <c r="J173" s="3" t="s">
        <v>18</v>
      </c>
      <c r="K173" s="2" t="str">
        <f>J173*8250.89</f>
        <v>0</v>
      </c>
      <c r="L173" s="5"/>
    </row>
    <row r="174" spans="1:12" customHeight="1" ht="105" outlineLevel="4">
      <c r="A174" s="1"/>
      <c r="B174" s="1">
        <v>839175</v>
      </c>
      <c r="C174" s="1" t="s">
        <v>544</v>
      </c>
      <c r="D174" s="1"/>
      <c r="E174" s="2" t="s">
        <v>545</v>
      </c>
      <c r="F174" s="2" t="s">
        <v>546</v>
      </c>
      <c r="G174" s="2">
        <v>0</v>
      </c>
      <c r="H174" s="2">
        <v>0</v>
      </c>
      <c r="I174" s="1">
        <v>0</v>
      </c>
      <c r="J174" s="3" t="s">
        <v>18</v>
      </c>
      <c r="K174" s="2" t="str">
        <f>J174*9411.38</f>
        <v>0</v>
      </c>
      <c r="L174" s="5"/>
    </row>
    <row r="175" spans="1:12" customHeight="1" ht="105" outlineLevel="4">
      <c r="A175" s="1"/>
      <c r="B175" s="1">
        <v>839176</v>
      </c>
      <c r="C175" s="1" t="s">
        <v>547</v>
      </c>
      <c r="D175" s="1"/>
      <c r="E175" s="2" t="s">
        <v>548</v>
      </c>
      <c r="F175" s="2" t="s">
        <v>549</v>
      </c>
      <c r="G175" s="2">
        <v>0</v>
      </c>
      <c r="H175" s="2">
        <v>0</v>
      </c>
      <c r="I175" s="1">
        <v>0</v>
      </c>
      <c r="J175" s="3" t="s">
        <v>18</v>
      </c>
      <c r="K175" s="2" t="str">
        <f>J175*10386.47</f>
        <v>0</v>
      </c>
      <c r="L175" s="5"/>
    </row>
    <row r="176" spans="1:12" customHeight="1" ht="105" outlineLevel="4">
      <c r="A176" s="1"/>
      <c r="B176" s="1">
        <v>839177</v>
      </c>
      <c r="C176" s="1" t="s">
        <v>550</v>
      </c>
      <c r="D176" s="1"/>
      <c r="E176" s="2" t="s">
        <v>551</v>
      </c>
      <c r="F176" s="2" t="s">
        <v>552</v>
      </c>
      <c r="G176" s="2">
        <v>0</v>
      </c>
      <c r="H176" s="2">
        <v>0</v>
      </c>
      <c r="I176" s="1">
        <v>0</v>
      </c>
      <c r="J176" s="3" t="s">
        <v>18</v>
      </c>
      <c r="K176" s="2" t="str">
        <f>J176*11604.70</f>
        <v>0</v>
      </c>
      <c r="L176" s="5"/>
    </row>
    <row r="177" spans="1:12" customHeight="1" ht="105" outlineLevel="4">
      <c r="A177" s="1"/>
      <c r="B177" s="1">
        <v>839178</v>
      </c>
      <c r="C177" s="1" t="s">
        <v>553</v>
      </c>
      <c r="D177" s="1"/>
      <c r="E177" s="2" t="s">
        <v>554</v>
      </c>
      <c r="F177" s="2" t="s">
        <v>555</v>
      </c>
      <c r="G177" s="2">
        <v>0</v>
      </c>
      <c r="H177" s="2">
        <v>0</v>
      </c>
      <c r="I177" s="1">
        <v>0</v>
      </c>
      <c r="J177" s="3" t="s">
        <v>18</v>
      </c>
      <c r="K177" s="2" t="str">
        <f>J177*4509.25</f>
        <v>0</v>
      </c>
      <c r="L177" s="5"/>
    </row>
    <row r="178" spans="1:12" customHeight="1" ht="105" outlineLevel="4">
      <c r="A178" s="1"/>
      <c r="B178" s="1">
        <v>839179</v>
      </c>
      <c r="C178" s="1" t="s">
        <v>556</v>
      </c>
      <c r="D178" s="1"/>
      <c r="E178" s="2" t="s">
        <v>557</v>
      </c>
      <c r="F178" s="2" t="s">
        <v>558</v>
      </c>
      <c r="G178" s="2">
        <v>0</v>
      </c>
      <c r="H178" s="2">
        <v>0</v>
      </c>
      <c r="I178" s="1">
        <v>0</v>
      </c>
      <c r="J178" s="3" t="s">
        <v>18</v>
      </c>
      <c r="K178" s="2" t="str">
        <f>J178*4986.33</f>
        <v>0</v>
      </c>
      <c r="L178" s="5"/>
    </row>
    <row r="179" spans="1:12" customHeight="1" ht="105" outlineLevel="4">
      <c r="A179" s="1"/>
      <c r="B179" s="1">
        <v>839180</v>
      </c>
      <c r="C179" s="1" t="s">
        <v>559</v>
      </c>
      <c r="D179" s="1"/>
      <c r="E179" s="2" t="s">
        <v>560</v>
      </c>
      <c r="F179" s="2" t="s">
        <v>561</v>
      </c>
      <c r="G179" s="2">
        <v>0</v>
      </c>
      <c r="H179" s="2">
        <v>0</v>
      </c>
      <c r="I179" s="1">
        <v>0</v>
      </c>
      <c r="J179" s="3" t="s">
        <v>18</v>
      </c>
      <c r="K179" s="2" t="str">
        <f>J179*5510.30</f>
        <v>0</v>
      </c>
      <c r="L179" s="5"/>
    </row>
    <row r="180" spans="1:12" customHeight="1" ht="105" outlineLevel="4">
      <c r="A180" s="1"/>
      <c r="B180" s="1">
        <v>839181</v>
      </c>
      <c r="C180" s="1" t="s">
        <v>562</v>
      </c>
      <c r="D180" s="1"/>
      <c r="E180" s="2" t="s">
        <v>563</v>
      </c>
      <c r="F180" s="2" t="s">
        <v>564</v>
      </c>
      <c r="G180" s="2">
        <v>0</v>
      </c>
      <c r="H180" s="2">
        <v>0</v>
      </c>
      <c r="I180" s="1">
        <v>0</v>
      </c>
      <c r="J180" s="3" t="s">
        <v>18</v>
      </c>
      <c r="K180" s="2" t="str">
        <f>J180*5961.66</f>
        <v>0</v>
      </c>
      <c r="L180" s="5"/>
    </row>
    <row r="181" spans="1:12" customHeight="1" ht="105" outlineLevel="4">
      <c r="A181" s="1"/>
      <c r="B181" s="1">
        <v>839182</v>
      </c>
      <c r="C181" s="1" t="s">
        <v>565</v>
      </c>
      <c r="D181" s="1"/>
      <c r="E181" s="2" t="s">
        <v>566</v>
      </c>
      <c r="F181" s="2" t="s">
        <v>567</v>
      </c>
      <c r="G181" s="2">
        <v>0</v>
      </c>
      <c r="H181" s="2">
        <v>0</v>
      </c>
      <c r="I181" s="1">
        <v>0</v>
      </c>
      <c r="J181" s="3" t="s">
        <v>18</v>
      </c>
      <c r="K181" s="2" t="str">
        <f>J181*6513.68</f>
        <v>0</v>
      </c>
      <c r="L181" s="5"/>
    </row>
    <row r="182" spans="1:12" customHeight="1" ht="105" outlineLevel="4">
      <c r="A182" s="1"/>
      <c r="B182" s="1">
        <v>839183</v>
      </c>
      <c r="C182" s="1" t="s">
        <v>568</v>
      </c>
      <c r="D182" s="1"/>
      <c r="E182" s="2" t="s">
        <v>569</v>
      </c>
      <c r="F182" s="2" t="s">
        <v>570</v>
      </c>
      <c r="G182" s="2">
        <v>0</v>
      </c>
      <c r="H182" s="2">
        <v>0</v>
      </c>
      <c r="I182" s="1">
        <v>0</v>
      </c>
      <c r="J182" s="3" t="s">
        <v>18</v>
      </c>
      <c r="K182" s="2" t="str">
        <f>J182*7014.15</f>
        <v>0</v>
      </c>
      <c r="L182" s="5"/>
    </row>
    <row r="183" spans="1:12" customHeight="1" ht="105" outlineLevel="4">
      <c r="A183" s="1"/>
      <c r="B183" s="1">
        <v>839184</v>
      </c>
      <c r="C183" s="1" t="s">
        <v>571</v>
      </c>
      <c r="D183" s="1"/>
      <c r="E183" s="2" t="s">
        <v>572</v>
      </c>
      <c r="F183" s="2" t="s">
        <v>573</v>
      </c>
      <c r="G183" s="2">
        <v>3</v>
      </c>
      <c r="H183" s="2">
        <v>0</v>
      </c>
      <c r="I183" s="1">
        <v>0</v>
      </c>
      <c r="J183" s="3" t="s">
        <v>18</v>
      </c>
      <c r="K183" s="2" t="str">
        <f>J183*7591.84</f>
        <v>0</v>
      </c>
      <c r="L183" s="5"/>
    </row>
    <row r="184" spans="1:12" customHeight="1" ht="105" outlineLevel="4">
      <c r="A184" s="1"/>
      <c r="B184" s="1">
        <v>839185</v>
      </c>
      <c r="C184" s="1" t="s">
        <v>574</v>
      </c>
      <c r="D184" s="1"/>
      <c r="E184" s="2" t="s">
        <v>575</v>
      </c>
      <c r="F184" s="2" t="s">
        <v>576</v>
      </c>
      <c r="G184" s="2">
        <v>0</v>
      </c>
      <c r="H184" s="2">
        <v>0</v>
      </c>
      <c r="I184" s="1">
        <v>0</v>
      </c>
      <c r="J184" s="3" t="s">
        <v>18</v>
      </c>
      <c r="K184" s="2" t="str">
        <f>J184*8616.24</f>
        <v>0</v>
      </c>
      <c r="L184" s="5"/>
    </row>
    <row r="185" spans="1:12" customHeight="1" ht="105" outlineLevel="4">
      <c r="A185" s="1"/>
      <c r="B185" s="1">
        <v>839186</v>
      </c>
      <c r="C185" s="1" t="s">
        <v>577</v>
      </c>
      <c r="D185" s="1"/>
      <c r="E185" s="2" t="s">
        <v>578</v>
      </c>
      <c r="F185" s="2" t="s">
        <v>579</v>
      </c>
      <c r="G185" s="2">
        <v>0</v>
      </c>
      <c r="H185" s="2">
        <v>0</v>
      </c>
      <c r="I185" s="1">
        <v>0</v>
      </c>
      <c r="J185" s="3" t="s">
        <v>18</v>
      </c>
      <c r="K185" s="2" t="str">
        <f>J185*9745.89</f>
        <v>0</v>
      </c>
      <c r="L185" s="5"/>
    </row>
    <row r="186" spans="1:12" customHeight="1" ht="105" outlineLevel="4">
      <c r="A186" s="1"/>
      <c r="B186" s="1">
        <v>839187</v>
      </c>
      <c r="C186" s="1" t="s">
        <v>580</v>
      </c>
      <c r="D186" s="1"/>
      <c r="E186" s="2" t="s">
        <v>581</v>
      </c>
      <c r="F186" s="2" t="s">
        <v>582</v>
      </c>
      <c r="G186" s="2">
        <v>0</v>
      </c>
      <c r="H186" s="2">
        <v>0</v>
      </c>
      <c r="I186" s="1">
        <v>0</v>
      </c>
      <c r="J186" s="3" t="s">
        <v>18</v>
      </c>
      <c r="K186" s="2" t="str">
        <f>J186*10931.67</f>
        <v>0</v>
      </c>
      <c r="L186" s="5"/>
    </row>
    <row r="187" spans="1:12" customHeight="1" ht="105" outlineLevel="4">
      <c r="A187" s="1"/>
      <c r="B187" s="1">
        <v>839188</v>
      </c>
      <c r="C187" s="1" t="s">
        <v>583</v>
      </c>
      <c r="D187" s="1"/>
      <c r="E187" s="2" t="s">
        <v>584</v>
      </c>
      <c r="F187" s="2" t="s">
        <v>585</v>
      </c>
      <c r="G187" s="2">
        <v>0</v>
      </c>
      <c r="H187" s="2">
        <v>0</v>
      </c>
      <c r="I187" s="1">
        <v>0</v>
      </c>
      <c r="J187" s="3" t="s">
        <v>18</v>
      </c>
      <c r="K187" s="2" t="str">
        <f>J187*12105.76</f>
        <v>0</v>
      </c>
      <c r="L187" s="5"/>
    </row>
    <row r="188" spans="1:12" customHeight="1" ht="105" outlineLevel="4">
      <c r="A188" s="1"/>
      <c r="B188" s="1">
        <v>839189</v>
      </c>
      <c r="C188" s="1" t="s">
        <v>586</v>
      </c>
      <c r="D188" s="1"/>
      <c r="E188" s="2" t="s">
        <v>587</v>
      </c>
      <c r="F188" s="2" t="s">
        <v>588</v>
      </c>
      <c r="G188" s="2">
        <v>0</v>
      </c>
      <c r="H188" s="2">
        <v>0</v>
      </c>
      <c r="I188" s="1">
        <v>0</v>
      </c>
      <c r="J188" s="3" t="s">
        <v>18</v>
      </c>
      <c r="K188" s="2" t="str">
        <f>J188*13663.37</f>
        <v>0</v>
      </c>
      <c r="L188" s="5"/>
    </row>
    <row r="189" spans="1:12" customHeight="1" ht="105" outlineLevel="4">
      <c r="A189" s="1"/>
      <c r="B189" s="1">
        <v>839190</v>
      </c>
      <c r="C189" s="1" t="s">
        <v>589</v>
      </c>
      <c r="D189" s="1"/>
      <c r="E189" s="2" t="s">
        <v>590</v>
      </c>
      <c r="F189" s="2" t="s">
        <v>591</v>
      </c>
      <c r="G189" s="2">
        <v>0</v>
      </c>
      <c r="H189" s="2">
        <v>0</v>
      </c>
      <c r="I189" s="1">
        <v>0</v>
      </c>
      <c r="J189" s="3" t="s">
        <v>18</v>
      </c>
      <c r="K189" s="2" t="str">
        <f>J189*5207.66</f>
        <v>0</v>
      </c>
      <c r="L189" s="5"/>
    </row>
    <row r="190" spans="1:12" customHeight="1" ht="105" outlineLevel="4">
      <c r="A190" s="1"/>
      <c r="B190" s="1">
        <v>839191</v>
      </c>
      <c r="C190" s="1" t="s">
        <v>592</v>
      </c>
      <c r="D190" s="1"/>
      <c r="E190" s="2" t="s">
        <v>593</v>
      </c>
      <c r="F190" s="2" t="s">
        <v>594</v>
      </c>
      <c r="G190" s="2">
        <v>0</v>
      </c>
      <c r="H190" s="2">
        <v>0</v>
      </c>
      <c r="I190" s="1">
        <v>0</v>
      </c>
      <c r="J190" s="3" t="s">
        <v>18</v>
      </c>
      <c r="K190" s="2" t="str">
        <f>J190*5826.41</f>
        <v>0</v>
      </c>
      <c r="L190" s="5"/>
    </row>
    <row r="191" spans="1:12" customHeight="1" ht="105" outlineLevel="4">
      <c r="A191" s="1"/>
      <c r="B191" s="1">
        <v>839192</v>
      </c>
      <c r="C191" s="1" t="s">
        <v>595</v>
      </c>
      <c r="D191" s="1"/>
      <c r="E191" s="2" t="s">
        <v>596</v>
      </c>
      <c r="F191" s="2" t="s">
        <v>597</v>
      </c>
      <c r="G191" s="2">
        <v>0</v>
      </c>
      <c r="H191" s="2">
        <v>0</v>
      </c>
      <c r="I191" s="1">
        <v>0</v>
      </c>
      <c r="J191" s="3" t="s">
        <v>18</v>
      </c>
      <c r="K191" s="2" t="str">
        <f>J191*6498.14</f>
        <v>0</v>
      </c>
      <c r="L191" s="5"/>
    </row>
    <row r="192" spans="1:12" customHeight="1" ht="105" outlineLevel="4">
      <c r="A192" s="1"/>
      <c r="B192" s="1">
        <v>839193</v>
      </c>
      <c r="C192" s="1" t="s">
        <v>598</v>
      </c>
      <c r="D192" s="1"/>
      <c r="E192" s="2" t="s">
        <v>599</v>
      </c>
      <c r="F192" s="2" t="s">
        <v>600</v>
      </c>
      <c r="G192" s="2">
        <v>0</v>
      </c>
      <c r="H192" s="2">
        <v>0</v>
      </c>
      <c r="I192" s="1">
        <v>0</v>
      </c>
      <c r="J192" s="3" t="s">
        <v>18</v>
      </c>
      <c r="K192" s="2" t="str">
        <f>J192*7143.40</f>
        <v>0</v>
      </c>
      <c r="L192" s="5"/>
    </row>
    <row r="193" spans="1:12" customHeight="1" ht="105" outlineLevel="4">
      <c r="A193" s="1"/>
      <c r="B193" s="1">
        <v>839194</v>
      </c>
      <c r="C193" s="1" t="s">
        <v>601</v>
      </c>
      <c r="D193" s="1"/>
      <c r="E193" s="2" t="s">
        <v>602</v>
      </c>
      <c r="F193" s="2" t="s">
        <v>603</v>
      </c>
      <c r="G193" s="2">
        <v>0</v>
      </c>
      <c r="H193" s="2">
        <v>0</v>
      </c>
      <c r="I193" s="1">
        <v>0</v>
      </c>
      <c r="J193" s="3" t="s">
        <v>18</v>
      </c>
      <c r="K193" s="2" t="str">
        <f>J193*7839.20</f>
        <v>0</v>
      </c>
      <c r="L193" s="5"/>
    </row>
    <row r="194" spans="1:12" customHeight="1" ht="105" outlineLevel="4">
      <c r="A194" s="1"/>
      <c r="B194" s="1">
        <v>839195</v>
      </c>
      <c r="C194" s="1" t="s">
        <v>604</v>
      </c>
      <c r="D194" s="1"/>
      <c r="E194" s="2" t="s">
        <v>605</v>
      </c>
      <c r="F194" s="2" t="s">
        <v>606</v>
      </c>
      <c r="G194" s="2">
        <v>0</v>
      </c>
      <c r="H194" s="2">
        <v>0</v>
      </c>
      <c r="I194" s="1">
        <v>0</v>
      </c>
      <c r="J194" s="3" t="s">
        <v>18</v>
      </c>
      <c r="K194" s="2" t="str">
        <f>J194*8404.98</f>
        <v>0</v>
      </c>
      <c r="L194" s="5"/>
    </row>
    <row r="195" spans="1:12" customHeight="1" ht="105" outlineLevel="4">
      <c r="A195" s="1"/>
      <c r="B195" s="1">
        <v>839196</v>
      </c>
      <c r="C195" s="1" t="s">
        <v>607</v>
      </c>
      <c r="D195" s="1"/>
      <c r="E195" s="2" t="s">
        <v>608</v>
      </c>
      <c r="F195" s="2" t="s">
        <v>609</v>
      </c>
      <c r="G195" s="2">
        <v>-1</v>
      </c>
      <c r="H195" s="2">
        <v>0</v>
      </c>
      <c r="I195" s="1">
        <v>0</v>
      </c>
      <c r="J195" s="3" t="s">
        <v>18</v>
      </c>
      <c r="K195" s="2" t="str">
        <f>J195*9103.19</f>
        <v>0</v>
      </c>
      <c r="L195" s="5"/>
    </row>
    <row r="196" spans="1:12" customHeight="1" ht="105" outlineLevel="4">
      <c r="A196" s="1"/>
      <c r="B196" s="1">
        <v>839197</v>
      </c>
      <c r="C196" s="1" t="s">
        <v>610</v>
      </c>
      <c r="D196" s="1"/>
      <c r="E196" s="2" t="s">
        <v>611</v>
      </c>
      <c r="F196" s="2" t="s">
        <v>612</v>
      </c>
      <c r="G196" s="2">
        <v>0</v>
      </c>
      <c r="H196" s="2">
        <v>0</v>
      </c>
      <c r="I196" s="1">
        <v>0</v>
      </c>
      <c r="J196" s="3" t="s">
        <v>18</v>
      </c>
      <c r="K196" s="2" t="str">
        <f>J196*9721.94</f>
        <v>0</v>
      </c>
      <c r="L196" s="5"/>
    </row>
    <row r="197" spans="1:12" customHeight="1" ht="105" outlineLevel="4">
      <c r="A197" s="1"/>
      <c r="B197" s="1">
        <v>839198</v>
      </c>
      <c r="C197" s="1" t="s">
        <v>613</v>
      </c>
      <c r="D197" s="1"/>
      <c r="E197" s="2" t="s">
        <v>614</v>
      </c>
      <c r="F197" s="2" t="s">
        <v>615</v>
      </c>
      <c r="G197" s="2">
        <v>0</v>
      </c>
      <c r="H197" s="2">
        <v>0</v>
      </c>
      <c r="I197" s="1">
        <v>0</v>
      </c>
      <c r="J197" s="3" t="s">
        <v>18</v>
      </c>
      <c r="K197" s="2" t="str">
        <f>J197*10393.69</f>
        <v>0</v>
      </c>
      <c r="L197" s="5"/>
    </row>
    <row r="198" spans="1:12" customHeight="1" ht="105" outlineLevel="4">
      <c r="A198" s="1"/>
      <c r="B198" s="1">
        <v>839199</v>
      </c>
      <c r="C198" s="1" t="s">
        <v>616</v>
      </c>
      <c r="D198" s="1"/>
      <c r="E198" s="2" t="s">
        <v>617</v>
      </c>
      <c r="F198" s="2" t="s">
        <v>618</v>
      </c>
      <c r="G198" s="2">
        <v>0</v>
      </c>
      <c r="H198" s="2">
        <v>0</v>
      </c>
      <c r="I198" s="1">
        <v>0</v>
      </c>
      <c r="J198" s="3" t="s">
        <v>18</v>
      </c>
      <c r="K198" s="2" t="str">
        <f>J198*11758.78</f>
        <v>0</v>
      </c>
      <c r="L198" s="5"/>
    </row>
    <row r="199" spans="1:12" customHeight="1" ht="105" outlineLevel="4">
      <c r="A199" s="1"/>
      <c r="B199" s="1">
        <v>839200</v>
      </c>
      <c r="C199" s="1" t="s">
        <v>619</v>
      </c>
      <c r="D199" s="1"/>
      <c r="E199" s="2" t="s">
        <v>620</v>
      </c>
      <c r="F199" s="2" t="s">
        <v>621</v>
      </c>
      <c r="G199" s="2">
        <v>0</v>
      </c>
      <c r="H199" s="2">
        <v>0</v>
      </c>
      <c r="I199" s="1">
        <v>0</v>
      </c>
      <c r="J199" s="3" t="s">
        <v>18</v>
      </c>
      <c r="K199" s="2" t="str">
        <f>J199*13304.44</f>
        <v>0</v>
      </c>
      <c r="L199" s="5"/>
    </row>
    <row r="200" spans="1:12" customHeight="1" ht="105" outlineLevel="4">
      <c r="A200" s="1"/>
      <c r="B200" s="1">
        <v>839201</v>
      </c>
      <c r="C200" s="1" t="s">
        <v>622</v>
      </c>
      <c r="D200" s="1"/>
      <c r="E200" s="2" t="s">
        <v>623</v>
      </c>
      <c r="F200" s="2" t="s">
        <v>624</v>
      </c>
      <c r="G200" s="2">
        <v>0</v>
      </c>
      <c r="H200" s="2">
        <v>0</v>
      </c>
      <c r="I200" s="1">
        <v>0</v>
      </c>
      <c r="J200" s="3" t="s">
        <v>18</v>
      </c>
      <c r="K200" s="2" t="str">
        <f>J200*14722.58</f>
        <v>0</v>
      </c>
      <c r="L200" s="5"/>
    </row>
    <row r="201" spans="1:12" customHeight="1" ht="105" outlineLevel="4">
      <c r="A201" s="1"/>
      <c r="B201" s="1">
        <v>839202</v>
      </c>
      <c r="C201" s="1" t="s">
        <v>625</v>
      </c>
      <c r="D201" s="1"/>
      <c r="E201" s="2" t="s">
        <v>626</v>
      </c>
      <c r="F201" s="2" t="s">
        <v>627</v>
      </c>
      <c r="G201" s="2">
        <v>0</v>
      </c>
      <c r="H201" s="2">
        <v>0</v>
      </c>
      <c r="I201" s="1">
        <v>0</v>
      </c>
      <c r="J201" s="3" t="s">
        <v>18</v>
      </c>
      <c r="K201" s="2" t="str">
        <f>J201*16663.11</f>
        <v>0</v>
      </c>
      <c r="L201" s="5"/>
    </row>
    <row r="202" spans="1:12" outlineLevel="2">
      <c r="A202" s="8" t="s">
        <v>628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5"/>
    </row>
    <row r="203" spans="1:12" customHeight="1" ht="105" outlineLevel="4">
      <c r="A203" s="1"/>
      <c r="B203" s="1">
        <v>839203</v>
      </c>
      <c r="C203" s="1" t="s">
        <v>629</v>
      </c>
      <c r="D203" s="1"/>
      <c r="E203" s="2" t="s">
        <v>630</v>
      </c>
      <c r="F203" s="2" t="s">
        <v>631</v>
      </c>
      <c r="G203" s="2">
        <v>0</v>
      </c>
      <c r="H203" s="2">
        <v>0</v>
      </c>
      <c r="I203" s="1">
        <v>0</v>
      </c>
      <c r="J203" s="3" t="s">
        <v>18</v>
      </c>
      <c r="K203" s="2" t="str">
        <f>J203*5080.06</f>
        <v>0</v>
      </c>
      <c r="L203" s="5"/>
    </row>
    <row r="204" spans="1:12" customHeight="1" ht="105" outlineLevel="4">
      <c r="A204" s="1"/>
      <c r="B204" s="1">
        <v>839204</v>
      </c>
      <c r="C204" s="1" t="s">
        <v>632</v>
      </c>
      <c r="D204" s="1"/>
      <c r="E204" s="2" t="s">
        <v>633</v>
      </c>
      <c r="F204" s="2" t="s">
        <v>634</v>
      </c>
      <c r="G204" s="2">
        <v>-1</v>
      </c>
      <c r="H204" s="2">
        <v>0</v>
      </c>
      <c r="I204" s="1">
        <v>0</v>
      </c>
      <c r="J204" s="3" t="s">
        <v>18</v>
      </c>
      <c r="K204" s="2" t="str">
        <f>J204*5597.69</f>
        <v>0</v>
      </c>
      <c r="L204" s="5"/>
    </row>
    <row r="205" spans="1:12" customHeight="1" ht="105" outlineLevel="4">
      <c r="A205" s="1"/>
      <c r="B205" s="1">
        <v>839205</v>
      </c>
      <c r="C205" s="1" t="s">
        <v>635</v>
      </c>
      <c r="D205" s="1"/>
      <c r="E205" s="2" t="s">
        <v>636</v>
      </c>
      <c r="F205" s="2" t="s">
        <v>637</v>
      </c>
      <c r="G205" s="2">
        <v>0</v>
      </c>
      <c r="H205" s="2">
        <v>0</v>
      </c>
      <c r="I205" s="1">
        <v>0</v>
      </c>
      <c r="J205" s="3" t="s">
        <v>18</v>
      </c>
      <c r="K205" s="2" t="str">
        <f>J205*6137.01</f>
        <v>0</v>
      </c>
      <c r="L205" s="5"/>
    </row>
    <row r="206" spans="1:12" customHeight="1" ht="105" outlineLevel="4">
      <c r="A206" s="1"/>
      <c r="B206" s="1">
        <v>839206</v>
      </c>
      <c r="C206" s="1" t="s">
        <v>638</v>
      </c>
      <c r="D206" s="1"/>
      <c r="E206" s="2" t="s">
        <v>639</v>
      </c>
      <c r="F206" s="2" t="s">
        <v>640</v>
      </c>
      <c r="G206" s="2">
        <v>0</v>
      </c>
      <c r="H206" s="2">
        <v>0</v>
      </c>
      <c r="I206" s="1">
        <v>0</v>
      </c>
      <c r="J206" s="3" t="s">
        <v>18</v>
      </c>
      <c r="K206" s="2" t="str">
        <f>J206*6577.56</f>
        <v>0</v>
      </c>
      <c r="L206" s="5"/>
    </row>
    <row r="207" spans="1:12" customHeight="1" ht="105" outlineLevel="4">
      <c r="A207" s="1"/>
      <c r="B207" s="1">
        <v>839207</v>
      </c>
      <c r="C207" s="1" t="s">
        <v>641</v>
      </c>
      <c r="D207" s="1"/>
      <c r="E207" s="2" t="s">
        <v>642</v>
      </c>
      <c r="F207" s="2" t="s">
        <v>643</v>
      </c>
      <c r="G207" s="2">
        <v>0</v>
      </c>
      <c r="H207" s="2">
        <v>0</v>
      </c>
      <c r="I207" s="1">
        <v>0</v>
      </c>
      <c r="J207" s="3" t="s">
        <v>18</v>
      </c>
      <c r="K207" s="2" t="str">
        <f>J207*7092.80</f>
        <v>0</v>
      </c>
      <c r="L207" s="5"/>
    </row>
    <row r="208" spans="1:12" customHeight="1" ht="105" outlineLevel="4">
      <c r="A208" s="1"/>
      <c r="B208" s="1">
        <v>839208</v>
      </c>
      <c r="C208" s="1" t="s">
        <v>644</v>
      </c>
      <c r="D208" s="1"/>
      <c r="E208" s="2" t="s">
        <v>645</v>
      </c>
      <c r="F208" s="2" t="s">
        <v>646</v>
      </c>
      <c r="G208" s="2">
        <v>0</v>
      </c>
      <c r="H208" s="2">
        <v>0</v>
      </c>
      <c r="I208" s="1">
        <v>0</v>
      </c>
      <c r="J208" s="3" t="s">
        <v>18</v>
      </c>
      <c r="K208" s="2" t="str">
        <f>J208*7557.51</f>
        <v>0</v>
      </c>
      <c r="L208" s="5"/>
    </row>
    <row r="209" spans="1:12" customHeight="1" ht="105" outlineLevel="4">
      <c r="A209" s="1"/>
      <c r="B209" s="1">
        <v>839209</v>
      </c>
      <c r="C209" s="1" t="s">
        <v>647</v>
      </c>
      <c r="D209" s="1"/>
      <c r="E209" s="2" t="s">
        <v>648</v>
      </c>
      <c r="F209" s="2" t="s">
        <v>649</v>
      </c>
      <c r="G209" s="2">
        <v>0</v>
      </c>
      <c r="H209" s="2">
        <v>0</v>
      </c>
      <c r="I209" s="1">
        <v>0</v>
      </c>
      <c r="J209" s="3" t="s">
        <v>18</v>
      </c>
      <c r="K209" s="2" t="str">
        <f>J209*8072.72</f>
        <v>0</v>
      </c>
      <c r="L209" s="5"/>
    </row>
    <row r="210" spans="1:12" customHeight="1" ht="105" outlineLevel="4">
      <c r="A210" s="1"/>
      <c r="B210" s="1">
        <v>839210</v>
      </c>
      <c r="C210" s="1" t="s">
        <v>650</v>
      </c>
      <c r="D210" s="1"/>
      <c r="E210" s="2" t="s">
        <v>651</v>
      </c>
      <c r="F210" s="2" t="s">
        <v>652</v>
      </c>
      <c r="G210" s="2">
        <v>0</v>
      </c>
      <c r="H210" s="2">
        <v>0</v>
      </c>
      <c r="I210" s="1">
        <v>0</v>
      </c>
      <c r="J210" s="3" t="s">
        <v>18</v>
      </c>
      <c r="K210" s="2" t="str">
        <f>J210*8999.67</f>
        <v>0</v>
      </c>
      <c r="L210" s="5"/>
    </row>
    <row r="211" spans="1:12" customHeight="1" ht="105" outlineLevel="4">
      <c r="A211" s="1"/>
      <c r="B211" s="1">
        <v>839211</v>
      </c>
      <c r="C211" s="1" t="s">
        <v>653</v>
      </c>
      <c r="D211" s="1"/>
      <c r="E211" s="2" t="s">
        <v>654</v>
      </c>
      <c r="F211" s="2" t="s">
        <v>655</v>
      </c>
      <c r="G211" s="2">
        <v>0</v>
      </c>
      <c r="H211" s="2">
        <v>0</v>
      </c>
      <c r="I211" s="1">
        <v>0</v>
      </c>
      <c r="J211" s="3" t="s">
        <v>18</v>
      </c>
      <c r="K211" s="2" t="str">
        <f>J211*10107.21</f>
        <v>0</v>
      </c>
      <c r="L211" s="5"/>
    </row>
    <row r="212" spans="1:12" customHeight="1" ht="105" outlineLevel="4">
      <c r="A212" s="1"/>
      <c r="B212" s="1">
        <v>839212</v>
      </c>
      <c r="C212" s="1" t="s">
        <v>656</v>
      </c>
      <c r="D212" s="1"/>
      <c r="E212" s="2" t="s">
        <v>657</v>
      </c>
      <c r="F212" s="2" t="s">
        <v>658</v>
      </c>
      <c r="G212" s="2">
        <v>0</v>
      </c>
      <c r="H212" s="2">
        <v>0</v>
      </c>
      <c r="I212" s="1">
        <v>0</v>
      </c>
      <c r="J212" s="3" t="s">
        <v>18</v>
      </c>
      <c r="K212" s="2" t="str">
        <f>J212*11306.16</f>
        <v>0</v>
      </c>
      <c r="L212" s="5"/>
    </row>
    <row r="213" spans="1:12" customHeight="1" ht="105" outlineLevel="4">
      <c r="A213" s="1"/>
      <c r="B213" s="1">
        <v>839213</v>
      </c>
      <c r="C213" s="1" t="s">
        <v>659</v>
      </c>
      <c r="D213" s="1"/>
      <c r="E213" s="2" t="s">
        <v>660</v>
      </c>
      <c r="F213" s="2" t="s">
        <v>661</v>
      </c>
      <c r="G213" s="2">
        <v>0</v>
      </c>
      <c r="H213" s="2">
        <v>0</v>
      </c>
      <c r="I213" s="1">
        <v>0</v>
      </c>
      <c r="J213" s="3" t="s">
        <v>18</v>
      </c>
      <c r="K213" s="2" t="str">
        <f>J213*12567.74</f>
        <v>0</v>
      </c>
      <c r="L213" s="5"/>
    </row>
    <row r="214" spans="1:12" customHeight="1" ht="105" outlineLevel="4">
      <c r="A214" s="1"/>
      <c r="B214" s="1">
        <v>839214</v>
      </c>
      <c r="C214" s="1" t="s">
        <v>662</v>
      </c>
      <c r="D214" s="1"/>
      <c r="E214" s="2" t="s">
        <v>663</v>
      </c>
      <c r="F214" s="2" t="s">
        <v>664</v>
      </c>
      <c r="G214" s="2">
        <v>0</v>
      </c>
      <c r="H214" s="2">
        <v>0</v>
      </c>
      <c r="I214" s="1">
        <v>0</v>
      </c>
      <c r="J214" s="3" t="s">
        <v>18</v>
      </c>
      <c r="K214" s="2" t="str">
        <f>J214*13848.58</f>
        <v>0</v>
      </c>
      <c r="L214" s="5"/>
    </row>
    <row r="215" spans="1:12" customHeight="1" ht="105" outlineLevel="4">
      <c r="A215" s="1"/>
      <c r="B215" s="1">
        <v>839215</v>
      </c>
      <c r="C215" s="1" t="s">
        <v>665</v>
      </c>
      <c r="D215" s="1"/>
      <c r="E215" s="2" t="s">
        <v>666</v>
      </c>
      <c r="F215" s="2" t="s">
        <v>667</v>
      </c>
      <c r="G215" s="2">
        <v>-2</v>
      </c>
      <c r="H215" s="2">
        <v>0</v>
      </c>
      <c r="I215" s="1">
        <v>0</v>
      </c>
      <c r="J215" s="3" t="s">
        <v>18</v>
      </c>
      <c r="K215" s="2" t="str">
        <f>J215*7683.68</f>
        <v>0</v>
      </c>
      <c r="L215" s="5"/>
    </row>
    <row r="216" spans="1:12" customHeight="1" ht="105" outlineLevel="4">
      <c r="A216" s="1"/>
      <c r="B216" s="1">
        <v>839216</v>
      </c>
      <c r="C216" s="1" t="s">
        <v>668</v>
      </c>
      <c r="D216" s="1"/>
      <c r="E216" s="2" t="s">
        <v>669</v>
      </c>
      <c r="F216" s="2" t="s">
        <v>670</v>
      </c>
      <c r="G216" s="2">
        <v>0</v>
      </c>
      <c r="H216" s="2">
        <v>0</v>
      </c>
      <c r="I216" s="1">
        <v>0</v>
      </c>
      <c r="J216" s="3" t="s">
        <v>18</v>
      </c>
      <c r="K216" s="2" t="str">
        <f>J216*8704.26</f>
        <v>0</v>
      </c>
      <c r="L216" s="5"/>
    </row>
    <row r="217" spans="1:12" customHeight="1" ht="105" outlineLevel="4">
      <c r="A217" s="1"/>
      <c r="B217" s="1">
        <v>839217</v>
      </c>
      <c r="C217" s="1" t="s">
        <v>671</v>
      </c>
      <c r="D217" s="1"/>
      <c r="E217" s="2" t="s">
        <v>672</v>
      </c>
      <c r="F217" s="2" t="s">
        <v>673</v>
      </c>
      <c r="G217" s="2">
        <v>-6</v>
      </c>
      <c r="H217" s="2">
        <v>0</v>
      </c>
      <c r="I217" s="1">
        <v>0</v>
      </c>
      <c r="J217" s="3" t="s">
        <v>18</v>
      </c>
      <c r="K217" s="2" t="str">
        <f>J217*9653.31</f>
        <v>0</v>
      </c>
      <c r="L217" s="5"/>
    </row>
    <row r="218" spans="1:12" customHeight="1" ht="105" outlineLevel="4">
      <c r="A218" s="1"/>
      <c r="B218" s="1">
        <v>839218</v>
      </c>
      <c r="C218" s="1" t="s">
        <v>674</v>
      </c>
      <c r="D218" s="1"/>
      <c r="E218" s="2" t="s">
        <v>675</v>
      </c>
      <c r="F218" s="2" t="s">
        <v>676</v>
      </c>
      <c r="G218" s="2">
        <v>0</v>
      </c>
      <c r="H218" s="2">
        <v>0</v>
      </c>
      <c r="I218" s="1">
        <v>0</v>
      </c>
      <c r="J218" s="3" t="s">
        <v>18</v>
      </c>
      <c r="K218" s="2" t="str">
        <f>J218*10699.93</f>
        <v>0</v>
      </c>
      <c r="L218" s="5"/>
    </row>
    <row r="219" spans="1:12" customHeight="1" ht="105" outlineLevel="4">
      <c r="A219" s="1"/>
      <c r="B219" s="1">
        <v>839219</v>
      </c>
      <c r="C219" s="1" t="s">
        <v>677</v>
      </c>
      <c r="D219" s="1"/>
      <c r="E219" s="2" t="s">
        <v>678</v>
      </c>
      <c r="F219" s="2" t="s">
        <v>679</v>
      </c>
      <c r="G219" s="2">
        <v>-2</v>
      </c>
      <c r="H219" s="2">
        <v>0</v>
      </c>
      <c r="I219" s="1">
        <v>0</v>
      </c>
      <c r="J219" s="3" t="s">
        <v>18</v>
      </c>
      <c r="K219" s="2" t="str">
        <f>J219*11830.99</f>
        <v>0</v>
      </c>
      <c r="L219" s="5"/>
    </row>
    <row r="220" spans="1:12" customHeight="1" ht="105" outlineLevel="4">
      <c r="A220" s="1"/>
      <c r="B220" s="1">
        <v>839220</v>
      </c>
      <c r="C220" s="1" t="s">
        <v>680</v>
      </c>
      <c r="D220" s="1"/>
      <c r="E220" s="2" t="s">
        <v>681</v>
      </c>
      <c r="F220" s="2" t="s">
        <v>682</v>
      </c>
      <c r="G220" s="2">
        <v>0</v>
      </c>
      <c r="H220" s="2">
        <v>0</v>
      </c>
      <c r="I220" s="1">
        <v>0</v>
      </c>
      <c r="J220" s="3" t="s">
        <v>18</v>
      </c>
      <c r="K220" s="2" t="str">
        <f>J220*13180.98</f>
        <v>0</v>
      </c>
      <c r="L220" s="5"/>
    </row>
    <row r="221" spans="1:12" customHeight="1" ht="105" outlineLevel="4">
      <c r="A221" s="1"/>
      <c r="B221" s="1">
        <v>839221</v>
      </c>
      <c r="C221" s="1" t="s">
        <v>683</v>
      </c>
      <c r="D221" s="1"/>
      <c r="E221" s="2" t="s">
        <v>684</v>
      </c>
      <c r="F221" s="2" t="s">
        <v>685</v>
      </c>
      <c r="G221" s="2">
        <v>0</v>
      </c>
      <c r="H221" s="2">
        <v>0</v>
      </c>
      <c r="I221" s="1">
        <v>0</v>
      </c>
      <c r="J221" s="3" t="s">
        <v>18</v>
      </c>
      <c r="K221" s="2" t="str">
        <f>J221*14704.25</f>
        <v>0</v>
      </c>
      <c r="L221" s="5"/>
    </row>
    <row r="222" spans="1:12" customHeight="1" ht="105" outlineLevel="4">
      <c r="A222" s="1"/>
      <c r="B222" s="1">
        <v>839222</v>
      </c>
      <c r="C222" s="1" t="s">
        <v>686</v>
      </c>
      <c r="D222" s="1"/>
      <c r="E222" s="2" t="s">
        <v>687</v>
      </c>
      <c r="F222" s="2" t="s">
        <v>688</v>
      </c>
      <c r="G222" s="2">
        <v>0</v>
      </c>
      <c r="H222" s="2">
        <v>0</v>
      </c>
      <c r="I222" s="1">
        <v>0</v>
      </c>
      <c r="J222" s="3" t="s">
        <v>18</v>
      </c>
      <c r="K222" s="2" t="str">
        <f>J222*6289.08</f>
        <v>0</v>
      </c>
      <c r="L222" s="5"/>
    </row>
    <row r="223" spans="1:12" customHeight="1" ht="105" outlineLevel="4">
      <c r="A223" s="1"/>
      <c r="B223" s="1">
        <v>839223</v>
      </c>
      <c r="C223" s="1" t="s">
        <v>689</v>
      </c>
      <c r="D223" s="1"/>
      <c r="E223" s="2" t="s">
        <v>690</v>
      </c>
      <c r="F223" s="2" t="s">
        <v>691</v>
      </c>
      <c r="G223" s="2">
        <v>0</v>
      </c>
      <c r="H223" s="2">
        <v>0</v>
      </c>
      <c r="I223" s="1">
        <v>0</v>
      </c>
      <c r="J223" s="3" t="s">
        <v>18</v>
      </c>
      <c r="K223" s="2" t="str">
        <f>J223*6763.92</f>
        <v>0</v>
      </c>
      <c r="L223" s="5"/>
    </row>
    <row r="224" spans="1:12" customHeight="1" ht="105" outlineLevel="4">
      <c r="A224" s="1"/>
      <c r="B224" s="1">
        <v>839224</v>
      </c>
      <c r="C224" s="1" t="s">
        <v>692</v>
      </c>
      <c r="D224" s="1"/>
      <c r="E224" s="2" t="s">
        <v>693</v>
      </c>
      <c r="F224" s="2" t="s">
        <v>694</v>
      </c>
      <c r="G224" s="2">
        <v>0</v>
      </c>
      <c r="H224" s="2">
        <v>0</v>
      </c>
      <c r="I224" s="1">
        <v>0</v>
      </c>
      <c r="J224" s="3" t="s">
        <v>18</v>
      </c>
      <c r="K224" s="2" t="str">
        <f>J224*7290.14</f>
        <v>0</v>
      </c>
      <c r="L224" s="5"/>
    </row>
    <row r="225" spans="1:12" customHeight="1" ht="105" outlineLevel="4">
      <c r="A225" s="1"/>
      <c r="B225" s="1">
        <v>839225</v>
      </c>
      <c r="C225" s="1" t="s">
        <v>695</v>
      </c>
      <c r="D225" s="1"/>
      <c r="E225" s="2" t="s">
        <v>696</v>
      </c>
      <c r="F225" s="2" t="s">
        <v>697</v>
      </c>
      <c r="G225" s="2">
        <v>0</v>
      </c>
      <c r="H225" s="2">
        <v>0</v>
      </c>
      <c r="I225" s="1">
        <v>0</v>
      </c>
      <c r="J225" s="3" t="s">
        <v>18</v>
      </c>
      <c r="K225" s="2" t="str">
        <f>J225*7764.89</f>
        <v>0</v>
      </c>
      <c r="L225" s="5"/>
    </row>
    <row r="226" spans="1:12" customHeight="1" ht="105" outlineLevel="4">
      <c r="A226" s="1"/>
      <c r="B226" s="1">
        <v>839226</v>
      </c>
      <c r="C226" s="1" t="s">
        <v>698</v>
      </c>
      <c r="D226" s="1"/>
      <c r="E226" s="2" t="s">
        <v>699</v>
      </c>
      <c r="F226" s="2" t="s">
        <v>700</v>
      </c>
      <c r="G226" s="2">
        <v>0</v>
      </c>
      <c r="H226" s="2">
        <v>0</v>
      </c>
      <c r="I226" s="1">
        <v>0</v>
      </c>
      <c r="J226" s="3" t="s">
        <v>18</v>
      </c>
      <c r="K226" s="2" t="str">
        <f>J226*8293.49</f>
        <v>0</v>
      </c>
      <c r="L226" s="5"/>
    </row>
    <row r="227" spans="1:12" customHeight="1" ht="105" outlineLevel="4">
      <c r="A227" s="1"/>
      <c r="B227" s="1">
        <v>839227</v>
      </c>
      <c r="C227" s="1" t="s">
        <v>701</v>
      </c>
      <c r="D227" s="1"/>
      <c r="E227" s="2" t="s">
        <v>702</v>
      </c>
      <c r="F227" s="2" t="s">
        <v>703</v>
      </c>
      <c r="G227" s="2">
        <v>0</v>
      </c>
      <c r="H227" s="2">
        <v>0</v>
      </c>
      <c r="I227" s="1">
        <v>0</v>
      </c>
      <c r="J227" s="3" t="s">
        <v>18</v>
      </c>
      <c r="K227" s="2" t="str">
        <f>J227*8817.42</f>
        <v>0</v>
      </c>
      <c r="L227" s="5"/>
    </row>
    <row r="228" spans="1:12" customHeight="1" ht="105" outlineLevel="4">
      <c r="A228" s="1"/>
      <c r="B228" s="1">
        <v>839228</v>
      </c>
      <c r="C228" s="1" t="s">
        <v>704</v>
      </c>
      <c r="D228" s="1"/>
      <c r="E228" s="2" t="s">
        <v>705</v>
      </c>
      <c r="F228" s="2" t="s">
        <v>706</v>
      </c>
      <c r="G228" s="2">
        <v>0</v>
      </c>
      <c r="H228" s="2">
        <v>0</v>
      </c>
      <c r="I228" s="1">
        <v>0</v>
      </c>
      <c r="J228" s="3" t="s">
        <v>18</v>
      </c>
      <c r="K228" s="2" t="str">
        <f>J228*9395.06</f>
        <v>0</v>
      </c>
      <c r="L228" s="5"/>
    </row>
    <row r="229" spans="1:12" customHeight="1" ht="105" outlineLevel="4">
      <c r="A229" s="1"/>
      <c r="B229" s="1">
        <v>839229</v>
      </c>
      <c r="C229" s="1" t="s">
        <v>707</v>
      </c>
      <c r="D229" s="1"/>
      <c r="E229" s="2" t="s">
        <v>708</v>
      </c>
      <c r="F229" s="2" t="s">
        <v>709</v>
      </c>
      <c r="G229" s="2">
        <v>0</v>
      </c>
      <c r="H229" s="2">
        <v>0</v>
      </c>
      <c r="I229" s="1">
        <v>0</v>
      </c>
      <c r="J229" s="3" t="s">
        <v>18</v>
      </c>
      <c r="K229" s="2" t="str">
        <f>J229*10419.47</f>
        <v>0</v>
      </c>
      <c r="L229" s="5"/>
    </row>
    <row r="230" spans="1:12" customHeight="1" ht="105" outlineLevel="4">
      <c r="A230" s="1"/>
      <c r="B230" s="1">
        <v>839230</v>
      </c>
      <c r="C230" s="1" t="s">
        <v>710</v>
      </c>
      <c r="D230" s="1"/>
      <c r="E230" s="2" t="s">
        <v>711</v>
      </c>
      <c r="F230" s="2" t="s">
        <v>712</v>
      </c>
      <c r="G230" s="2">
        <v>0</v>
      </c>
      <c r="H230" s="2">
        <v>0</v>
      </c>
      <c r="I230" s="1">
        <v>0</v>
      </c>
      <c r="J230" s="3" t="s">
        <v>18</v>
      </c>
      <c r="K230" s="2" t="str">
        <f>J230*11549.16</f>
        <v>0</v>
      </c>
      <c r="L230" s="5"/>
    </row>
    <row r="231" spans="1:12" customHeight="1" ht="105" outlineLevel="4">
      <c r="A231" s="1"/>
      <c r="B231" s="1">
        <v>839231</v>
      </c>
      <c r="C231" s="1" t="s">
        <v>713</v>
      </c>
      <c r="D231" s="1"/>
      <c r="E231" s="2" t="s">
        <v>714</v>
      </c>
      <c r="F231" s="2" t="s">
        <v>715</v>
      </c>
      <c r="G231" s="2">
        <v>0</v>
      </c>
      <c r="H231" s="2">
        <v>0</v>
      </c>
      <c r="I231" s="1">
        <v>0</v>
      </c>
      <c r="J231" s="3" t="s">
        <v>18</v>
      </c>
      <c r="K231" s="2" t="str">
        <f>J231*12769.99</f>
        <v>0</v>
      </c>
      <c r="L231" s="5"/>
    </row>
    <row r="232" spans="1:12" customHeight="1" ht="105" outlineLevel="4">
      <c r="A232" s="1"/>
      <c r="B232" s="1">
        <v>839232</v>
      </c>
      <c r="C232" s="1" t="s">
        <v>716</v>
      </c>
      <c r="D232" s="1"/>
      <c r="E232" s="2" t="s">
        <v>717</v>
      </c>
      <c r="F232" s="2" t="s">
        <v>718</v>
      </c>
      <c r="G232" s="2">
        <v>0</v>
      </c>
      <c r="H232" s="2">
        <v>0</v>
      </c>
      <c r="I232" s="1">
        <v>0</v>
      </c>
      <c r="J232" s="3" t="s">
        <v>18</v>
      </c>
      <c r="K232" s="2" t="str">
        <f>J232*14227.04</f>
        <v>0</v>
      </c>
      <c r="L232" s="5"/>
    </row>
    <row r="233" spans="1:12" customHeight="1" ht="105" outlineLevel="4">
      <c r="A233" s="1"/>
      <c r="B233" s="1">
        <v>839233</v>
      </c>
      <c r="C233" s="1" t="s">
        <v>719</v>
      </c>
      <c r="D233" s="1"/>
      <c r="E233" s="2" t="s">
        <v>720</v>
      </c>
      <c r="F233" s="2" t="s">
        <v>721</v>
      </c>
      <c r="G233" s="2">
        <v>0</v>
      </c>
      <c r="H233" s="2">
        <v>0</v>
      </c>
      <c r="I233" s="1">
        <v>0</v>
      </c>
      <c r="J233" s="3" t="s">
        <v>18</v>
      </c>
      <c r="K233" s="2" t="str">
        <f>J233*15871.27</f>
        <v>0</v>
      </c>
      <c r="L233" s="5"/>
    </row>
    <row r="234" spans="1:12" customHeight="1" ht="105" outlineLevel="4">
      <c r="A234" s="1"/>
      <c r="B234" s="1">
        <v>839234</v>
      </c>
      <c r="C234" s="1" t="s">
        <v>722</v>
      </c>
      <c r="D234" s="1"/>
      <c r="E234" s="2" t="s">
        <v>723</v>
      </c>
      <c r="F234" s="2" t="s">
        <v>724</v>
      </c>
      <c r="G234" s="2" t="s">
        <v>17</v>
      </c>
      <c r="H234" s="2">
        <v>0</v>
      </c>
      <c r="I234" s="1">
        <v>0</v>
      </c>
      <c r="J234" s="3" t="s">
        <v>18</v>
      </c>
      <c r="K234" s="2" t="str">
        <f>J234*7039.88</f>
        <v>0</v>
      </c>
      <c r="L234" s="5"/>
    </row>
    <row r="235" spans="1:12" customHeight="1" ht="105" outlineLevel="4">
      <c r="A235" s="1"/>
      <c r="B235" s="1">
        <v>839235</v>
      </c>
      <c r="C235" s="1" t="s">
        <v>725</v>
      </c>
      <c r="D235" s="1"/>
      <c r="E235" s="2" t="s">
        <v>726</v>
      </c>
      <c r="F235" s="2" t="s">
        <v>727</v>
      </c>
      <c r="G235" s="2">
        <v>0</v>
      </c>
      <c r="H235" s="2">
        <v>0</v>
      </c>
      <c r="I235" s="1">
        <v>0</v>
      </c>
      <c r="J235" s="3" t="s">
        <v>18</v>
      </c>
      <c r="K235" s="2" t="str">
        <f>J235*7658.60</f>
        <v>0</v>
      </c>
      <c r="L235" s="5"/>
    </row>
    <row r="236" spans="1:12" customHeight="1" ht="105" outlineLevel="4">
      <c r="A236" s="1"/>
      <c r="B236" s="1">
        <v>839236</v>
      </c>
      <c r="C236" s="1" t="s">
        <v>728</v>
      </c>
      <c r="D236" s="1"/>
      <c r="E236" s="2" t="s">
        <v>729</v>
      </c>
      <c r="F236" s="2" t="s">
        <v>730</v>
      </c>
      <c r="G236" s="2">
        <v>0</v>
      </c>
      <c r="H236" s="2">
        <v>0</v>
      </c>
      <c r="I236" s="1">
        <v>0</v>
      </c>
      <c r="J236" s="3" t="s">
        <v>18</v>
      </c>
      <c r="K236" s="2" t="str">
        <f>J236*8330.35</f>
        <v>0</v>
      </c>
      <c r="L236" s="5"/>
    </row>
    <row r="237" spans="1:12" customHeight="1" ht="105" outlineLevel="4">
      <c r="A237" s="1"/>
      <c r="B237" s="1">
        <v>839237</v>
      </c>
      <c r="C237" s="1" t="s">
        <v>731</v>
      </c>
      <c r="D237" s="1"/>
      <c r="E237" s="2" t="s">
        <v>732</v>
      </c>
      <c r="F237" s="2" t="s">
        <v>733</v>
      </c>
      <c r="G237" s="2">
        <v>0</v>
      </c>
      <c r="H237" s="2">
        <v>0</v>
      </c>
      <c r="I237" s="1">
        <v>0</v>
      </c>
      <c r="J237" s="3" t="s">
        <v>18</v>
      </c>
      <c r="K237" s="2" t="str">
        <f>J237*8973.22</f>
        <v>0</v>
      </c>
      <c r="L237" s="5"/>
    </row>
    <row r="238" spans="1:12" customHeight="1" ht="105" outlineLevel="4">
      <c r="A238" s="1"/>
      <c r="B238" s="1">
        <v>839238</v>
      </c>
      <c r="C238" s="1" t="s">
        <v>734</v>
      </c>
      <c r="D238" s="1"/>
      <c r="E238" s="2" t="s">
        <v>735</v>
      </c>
      <c r="F238" s="2" t="s">
        <v>736</v>
      </c>
      <c r="G238" s="2">
        <v>0</v>
      </c>
      <c r="H238" s="2">
        <v>0</v>
      </c>
      <c r="I238" s="1">
        <v>0</v>
      </c>
      <c r="J238" s="3" t="s">
        <v>18</v>
      </c>
      <c r="K238" s="2" t="str">
        <f>J238*9671.36</f>
        <v>0</v>
      </c>
      <c r="L238" s="5"/>
    </row>
    <row r="239" spans="1:12" customHeight="1" ht="105" outlineLevel="4">
      <c r="A239" s="1"/>
      <c r="B239" s="1">
        <v>839239</v>
      </c>
      <c r="C239" s="1" t="s">
        <v>737</v>
      </c>
      <c r="D239" s="1"/>
      <c r="E239" s="2" t="s">
        <v>738</v>
      </c>
      <c r="F239" s="2" t="s">
        <v>739</v>
      </c>
      <c r="G239" s="2">
        <v>0</v>
      </c>
      <c r="H239" s="2">
        <v>0</v>
      </c>
      <c r="I239" s="1">
        <v>0</v>
      </c>
      <c r="J239" s="3" t="s">
        <v>18</v>
      </c>
      <c r="K239" s="2" t="str">
        <f>J239*10263.67</f>
        <v>0</v>
      </c>
      <c r="L239" s="5"/>
    </row>
    <row r="240" spans="1:12" customHeight="1" ht="105" outlineLevel="4">
      <c r="A240" s="1"/>
      <c r="B240" s="1">
        <v>839240</v>
      </c>
      <c r="C240" s="1" t="s">
        <v>740</v>
      </c>
      <c r="D240" s="1"/>
      <c r="E240" s="2" t="s">
        <v>741</v>
      </c>
      <c r="F240" s="2" t="s">
        <v>742</v>
      </c>
      <c r="G240" s="2">
        <v>-1</v>
      </c>
      <c r="H240" s="2">
        <v>0</v>
      </c>
      <c r="I240" s="1">
        <v>0</v>
      </c>
      <c r="J240" s="3" t="s">
        <v>18</v>
      </c>
      <c r="K240" s="2" t="str">
        <f>J240*10932.98</f>
        <v>0</v>
      </c>
      <c r="L240" s="5"/>
    </row>
    <row r="241" spans="1:12" customHeight="1" ht="105" outlineLevel="4">
      <c r="A241" s="1"/>
      <c r="B241" s="1">
        <v>839241</v>
      </c>
      <c r="C241" s="1" t="s">
        <v>743</v>
      </c>
      <c r="D241" s="1"/>
      <c r="E241" s="2" t="s">
        <v>744</v>
      </c>
      <c r="F241" s="2" t="s">
        <v>745</v>
      </c>
      <c r="G241" s="2">
        <v>0</v>
      </c>
      <c r="H241" s="2">
        <v>0</v>
      </c>
      <c r="I241" s="1">
        <v>0</v>
      </c>
      <c r="J241" s="3" t="s">
        <v>18</v>
      </c>
      <c r="K241" s="2" t="str">
        <f>J241*11578.23</f>
        <v>0</v>
      </c>
      <c r="L241" s="5"/>
    </row>
    <row r="242" spans="1:12" customHeight="1" ht="105" outlineLevel="4">
      <c r="A242" s="1"/>
      <c r="B242" s="1">
        <v>839242</v>
      </c>
      <c r="C242" s="1" t="s">
        <v>746</v>
      </c>
      <c r="D242" s="1"/>
      <c r="E242" s="2" t="s">
        <v>747</v>
      </c>
      <c r="F242" s="2" t="s">
        <v>748</v>
      </c>
      <c r="G242" s="2">
        <v>-5</v>
      </c>
      <c r="H242" s="2">
        <v>0</v>
      </c>
      <c r="I242" s="1">
        <v>0</v>
      </c>
      <c r="J242" s="3" t="s">
        <v>18</v>
      </c>
      <c r="K242" s="2" t="str">
        <f>J242*12223.45</f>
        <v>0</v>
      </c>
      <c r="L242" s="5"/>
    </row>
    <row r="243" spans="1:12" customHeight="1" ht="105" outlineLevel="4">
      <c r="A243" s="1"/>
      <c r="B243" s="1">
        <v>839243</v>
      </c>
      <c r="C243" s="1" t="s">
        <v>749</v>
      </c>
      <c r="D243" s="1"/>
      <c r="E243" s="2" t="s">
        <v>750</v>
      </c>
      <c r="F243" s="2" t="s">
        <v>751</v>
      </c>
      <c r="G243" s="2">
        <v>0</v>
      </c>
      <c r="H243" s="2">
        <v>0</v>
      </c>
      <c r="I243" s="1">
        <v>0</v>
      </c>
      <c r="J243" s="3" t="s">
        <v>18</v>
      </c>
      <c r="K243" s="2" t="str">
        <f>J243*13590.97</f>
        <v>0</v>
      </c>
      <c r="L243" s="5"/>
    </row>
    <row r="244" spans="1:12" customHeight="1" ht="105" outlineLevel="4">
      <c r="A244" s="1"/>
      <c r="B244" s="1">
        <v>839244</v>
      </c>
      <c r="C244" s="1" t="s">
        <v>752</v>
      </c>
      <c r="D244" s="1"/>
      <c r="E244" s="2" t="s">
        <v>753</v>
      </c>
      <c r="F244" s="2" t="s">
        <v>754</v>
      </c>
      <c r="G244" s="2">
        <v>0</v>
      </c>
      <c r="H244" s="2">
        <v>0</v>
      </c>
      <c r="I244" s="1">
        <v>0</v>
      </c>
      <c r="J244" s="3" t="s">
        <v>18</v>
      </c>
      <c r="K244" s="2" t="str">
        <f>J244*15170.39</f>
        <v>0</v>
      </c>
      <c r="L244" s="5"/>
    </row>
    <row r="245" spans="1:12" customHeight="1" ht="105" outlineLevel="4">
      <c r="A245" s="1"/>
      <c r="B245" s="1">
        <v>839245</v>
      </c>
      <c r="C245" s="1" t="s">
        <v>755</v>
      </c>
      <c r="D245" s="1"/>
      <c r="E245" s="2" t="s">
        <v>756</v>
      </c>
      <c r="F245" s="2" t="s">
        <v>757</v>
      </c>
      <c r="G245" s="2">
        <v>1</v>
      </c>
      <c r="H245" s="2">
        <v>0</v>
      </c>
      <c r="I245" s="1">
        <v>0</v>
      </c>
      <c r="J245" s="3" t="s">
        <v>18</v>
      </c>
      <c r="K245" s="2" t="str">
        <f>J245*16906.27</f>
        <v>0</v>
      </c>
      <c r="L245" s="5"/>
    </row>
    <row r="246" spans="1:12" customHeight="1" ht="105" outlineLevel="4">
      <c r="A246" s="1"/>
      <c r="B246" s="1">
        <v>839246</v>
      </c>
      <c r="C246" s="1" t="s">
        <v>758</v>
      </c>
      <c r="D246" s="1"/>
      <c r="E246" s="2" t="s">
        <v>759</v>
      </c>
      <c r="F246" s="2" t="s">
        <v>760</v>
      </c>
      <c r="G246" s="2">
        <v>0</v>
      </c>
      <c r="H246" s="2">
        <v>0</v>
      </c>
      <c r="I246" s="1">
        <v>0</v>
      </c>
      <c r="J246" s="3" t="s">
        <v>18</v>
      </c>
      <c r="K246" s="2" t="str">
        <f>J246*18909.38</f>
        <v>0</v>
      </c>
      <c r="L246" s="5"/>
    </row>
    <row r="247" spans="1:12" customHeight="1" ht="105" outlineLevel="4">
      <c r="A247" s="1"/>
      <c r="B247" s="1">
        <v>868610</v>
      </c>
      <c r="C247" s="1" t="s">
        <v>761</v>
      </c>
      <c r="D247" s="1">
        <v>155107</v>
      </c>
      <c r="E247" s="2" t="s">
        <v>762</v>
      </c>
      <c r="F247" s="2" t="s">
        <v>763</v>
      </c>
      <c r="G247" s="2">
        <v>6</v>
      </c>
      <c r="H247" s="2">
        <v>0</v>
      </c>
      <c r="I247" s="1">
        <v>0</v>
      </c>
      <c r="J247" s="3" t="s">
        <v>18</v>
      </c>
      <c r="K247" s="2" t="str">
        <f>J247*1700.00</f>
        <v>0</v>
      </c>
      <c r="L247" s="5"/>
    </row>
    <row r="248" spans="1:12" customHeight="1" ht="105" outlineLevel="4">
      <c r="A248" s="1"/>
      <c r="B248" s="1">
        <v>883791</v>
      </c>
      <c r="C248" s="1" t="s">
        <v>764</v>
      </c>
      <c r="D248" s="1"/>
      <c r="E248" s="2" t="s">
        <v>765</v>
      </c>
      <c r="F248" s="2" t="s">
        <v>766</v>
      </c>
      <c r="G248" s="2">
        <v>6</v>
      </c>
      <c r="H248" s="2">
        <v>0</v>
      </c>
      <c r="I248" s="1">
        <v>0</v>
      </c>
      <c r="J248" s="3" t="s">
        <v>18</v>
      </c>
      <c r="K248" s="2" t="str">
        <f>J248*1150.00</f>
        <v>0</v>
      </c>
      <c r="L2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52:K52"/>
    <mergeCell ref="A69:K69"/>
    <mergeCell ref="A162:K162"/>
    <mergeCell ref="A4:K4"/>
    <mergeCell ref="A15:K15"/>
    <mergeCell ref="A37:K37"/>
    <mergeCell ref="A53:K53"/>
    <mergeCell ref="A70:K70"/>
    <mergeCell ref="A87:K87"/>
    <mergeCell ref="A93:K93"/>
    <mergeCell ref="A112:K112"/>
    <mergeCell ref="A155:K155"/>
    <mergeCell ref="A163:K163"/>
    <mergeCell ref="A202:K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2026-09-13T06:47:02+03:00</dcterms:created>
  <dcterms:modified xsi:type="dcterms:W3CDTF">2026-09-13T06:47:02+03:00</dcterms:modified>
  <dc:title>Untitled Spreadsheet</dc:title>
  <dc:description/>
  <dc:subject/>
  <cp:keywords/>
  <cp:category/>
</cp:coreProperties>
</file>