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<sst xmlns="http://schemas.openxmlformats.org/spreadsheetml/2006/main" uniqueCount="719">
  <si>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</si>
  <si>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</si>
  <si>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</si>
  <si>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</si>
  <si>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</si>
  <si>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</si>
  <si>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</si>
  <si>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</si>
  <si>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</si>
  <si>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</si>
  <si>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</si>
  <si>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Уплотнители для резьбы</t>
  </si>
  <si>
    <t>Фум лента</t>
  </si>
  <si>
    <t>FRP-100587</t>
  </si>
  <si>
    <t>F809.12</t>
  </si>
  <si>
    <t>Лента ФУМ FRAP 12мм х 0.075мм х 8м (250/1000шт)</t>
  </si>
  <si>
    <t>18.56 руб.</t>
  </si>
  <si>
    <t>&gt;500</t>
  </si>
  <si>
    <t>шт</t>
  </si>
  <si>
    <t>MAS-110022</t>
  </si>
  <si>
    <t>-Лента ФУМ (малая) 12 мм х 0,075 мм х 10 м MP</t>
  </si>
  <si>
    <t>30.58 руб.</t>
  </si>
  <si>
    <t>MAS-110023</t>
  </si>
  <si>
    <t>-Лента ФУМ GAS 12 мм х 0,1 мм х 10 м MP</t>
  </si>
  <si>
    <t>34.50 руб.</t>
  </si>
  <si>
    <t>RAS-140003</t>
  </si>
  <si>
    <t>VR8098</t>
  </si>
  <si>
    <t>лента фум VR 16м*19мм*0,2мм (10/500шт)</t>
  </si>
  <si>
    <t>54.19 руб.</t>
  </si>
  <si>
    <t>&gt;100</t>
  </si>
  <si>
    <t>RAS-140004</t>
  </si>
  <si>
    <t>VR8095</t>
  </si>
  <si>
    <t>лента фум большая VR 35м*19мм*0,2мм (25/500шт)</t>
  </si>
  <si>
    <t>68.12 руб.</t>
  </si>
  <si>
    <t>RAS-140005</t>
  </si>
  <si>
    <t>VR8096</t>
  </si>
  <si>
    <t>лента фум большая VR 16м*19мм*0,25мм Lux (10/500шт)</t>
  </si>
  <si>
    <t>89.80 руб.</t>
  </si>
  <si>
    <t>RAS-140006</t>
  </si>
  <si>
    <t>VR8097</t>
  </si>
  <si>
    <t>лента фум для газа и воды VR 12м*12мм*0,1мм (10/1000шт)</t>
  </si>
  <si>
    <t>32.51 руб.</t>
  </si>
  <si>
    <t>RAS-140020</t>
  </si>
  <si>
    <t>VR8099</t>
  </si>
  <si>
    <t>лента фум VIEIR 11м*12мм*0,075мм (10/500шт)</t>
  </si>
  <si>
    <t>17.03 руб.</t>
  </si>
  <si>
    <t>SMS-180419</t>
  </si>
  <si>
    <t>PT-1210</t>
  </si>
  <si>
    <t>Фум лента Solone 12mm*0.1mm*10m, 0.3g/cm (1/250/1000шт)</t>
  </si>
  <si>
    <t>22.30 руб.</t>
  </si>
  <si>
    <t>SMS-180420</t>
  </si>
  <si>
    <t>PT-1212</t>
  </si>
  <si>
    <t>Фум лента Solone 12mm*0.1mm*12m, 0.7g/cm (1/250/1000шт)</t>
  </si>
  <si>
    <t>50.79 руб.</t>
  </si>
  <si>
    <t>VLC-1314001</t>
  </si>
  <si>
    <t>VT.PTFE.0.121020</t>
  </si>
  <si>
    <t>Лента-ФУМ 12мм х 0,1мм х 20м VALTEC  (100шт)</t>
  </si>
  <si>
    <t>101.00 руб.</t>
  </si>
  <si>
    <t>&gt;5000</t>
  </si>
  <si>
    <t>VLC-1314002</t>
  </si>
  <si>
    <t>VT.PTFE.0.191215</t>
  </si>
  <si>
    <t>Лента-ФУМ 19мм х 0,12мм х 15м VALTEC  (70шт)</t>
  </si>
  <si>
    <t>118.00 руб.</t>
  </si>
  <si>
    <t>&gt;1000</t>
  </si>
  <si>
    <t>VLC-1314003</t>
  </si>
  <si>
    <t>VT.PTFE.0.121010</t>
  </si>
  <si>
    <t>Лента-ФУМ 12мм х 0,1мм х 10м VALTEC  (100шт)</t>
  </si>
  <si>
    <t>50.00 руб.</t>
  </si>
  <si>
    <t>ZGR-000204</t>
  </si>
  <si>
    <t>PT-1212 (Zegor)</t>
  </si>
  <si>
    <t>Фум лента для газа, длинна 12 метров, толщина 0,1 микрон, ширина 12 мм (1000шт)</t>
  </si>
  <si>
    <t>0.00 руб.</t>
  </si>
  <si>
    <t>ZGR-000205</t>
  </si>
  <si>
    <t>PT-1215 (Zegor)</t>
  </si>
  <si>
    <t>Фум лента для воды, длинна 15 метров, толщина 0,1 микрон, ширина 12 мм (1000шт)</t>
  </si>
  <si>
    <t>ZGR-000206</t>
  </si>
  <si>
    <t>PT-2020 (Zegor)</t>
  </si>
  <si>
    <t>Фум лента для воды, длинна 20 метров, толщина 0,25 микрон, ширина 19 мм (250шт)</t>
  </si>
  <si>
    <t>УТ000001499</t>
  </si>
  <si>
    <t>-лента фум 10м*12мм*0,075мм (10/250шт)</t>
  </si>
  <si>
    <t>15.36 руб.</t>
  </si>
  <si>
    <t>УТ000001610</t>
  </si>
  <si>
    <t>-лента фум для газа 12мм(10/250шт)</t>
  </si>
  <si>
    <t>Лен и паста</t>
  </si>
  <si>
    <t>MAS-110011</t>
  </si>
  <si>
    <t>-Комплект паста уплотнительная (вода, пар, 25 г) Masterpak + лён</t>
  </si>
  <si>
    <t>77.04 руб.</t>
  </si>
  <si>
    <t>MAS-110012</t>
  </si>
  <si>
    <t>-Комплект паста уплотнительная (вода, пар, 70 г) Masterpak + лён</t>
  </si>
  <si>
    <t>122.12 руб.</t>
  </si>
  <si>
    <t>MAS-110013</t>
  </si>
  <si>
    <t>-Паста уплотнительная (вода, пар, 25 г) Masterpak</t>
  </si>
  <si>
    <t>39.64 руб.</t>
  </si>
  <si>
    <t>MAS-110014</t>
  </si>
  <si>
    <t>-Паста уплотнительная (вода, пар, 70 г) Masterpak</t>
  </si>
  <si>
    <t>91.92 руб.</t>
  </si>
  <si>
    <t>MAS-110015</t>
  </si>
  <si>
    <t>-Паста уплотнительная (вода, пар, 250 г) Masterpak</t>
  </si>
  <si>
    <t>235.40 руб.</t>
  </si>
  <si>
    <t>MAS-110019</t>
  </si>
  <si>
    <t>-Паста уплотнительная универсальная (вода, газ, 25г) MULTIPASTE</t>
  </si>
  <si>
    <t>73.44 руб.</t>
  </si>
  <si>
    <t>MAS-110021</t>
  </si>
  <si>
    <t>-Комплект паста уплотнительная универсальная (вода, газ, 25г) MULTIPASTE + лён Premium</t>
  </si>
  <si>
    <t>122.43 руб.</t>
  </si>
  <si>
    <t>RAS-110001</t>
  </si>
  <si>
    <t>Комплект №1 UNIPAK (паста 25 гр.+лен 13 гр.) (вода, пар) (РФ)</t>
  </si>
  <si>
    <t>199.65 руб.</t>
  </si>
  <si>
    <t>RAS-110008</t>
  </si>
  <si>
    <t>Паста UNIPAK 25 г. (тюбик) (вода, пар) (10/500шт) (РФ)</t>
  </si>
  <si>
    <t>145.20 руб.</t>
  </si>
  <si>
    <t>RAS-110009</t>
  </si>
  <si>
    <t>Паста UNIPAK 75гр. (вода, пар) (24шт) (РФ)</t>
  </si>
  <si>
    <t>304.92 руб.</t>
  </si>
  <si>
    <t>RAS-110010</t>
  </si>
  <si>
    <t>Паста UNIPAK 250гр.(вода, пар) (24шт) (РФ)</t>
  </si>
  <si>
    <t>642.51 руб.</t>
  </si>
  <si>
    <t>&gt;25</t>
  </si>
  <si>
    <t>RAS-110014</t>
  </si>
  <si>
    <t>Лен сантехнический (пакет 100 г)  UNIPAK (100шт) (РФ)</t>
  </si>
  <si>
    <t>526.35 руб.</t>
  </si>
  <si>
    <t>&gt;50</t>
  </si>
  <si>
    <t>RAS-110019</t>
  </si>
  <si>
    <t>ZPRL.100</t>
  </si>
  <si>
    <t>Лен сантехнический 100гр. (40шт)</t>
  </si>
  <si>
    <t>185.00 руб.</t>
  </si>
  <si>
    <t>&gt;10</t>
  </si>
  <si>
    <t>RAS-110020</t>
  </si>
  <si>
    <t>ZPRL.200</t>
  </si>
  <si>
    <t>Лен сантехнический 200гр. (35шт)</t>
  </si>
  <si>
    <t>599.00 руб.</t>
  </si>
  <si>
    <t>RAS-110021</t>
  </si>
  <si>
    <t>ZPRL.500</t>
  </si>
  <si>
    <t>Лен сантехнический 500гр.</t>
  </si>
  <si>
    <t>879.00 руб.</t>
  </si>
  <si>
    <t>RAS-110047</t>
  </si>
  <si>
    <t>TL75</t>
  </si>
  <si>
    <t xml:space="preserve">Паста для упл. резьбовых соед. (вода, пар) тюбик 75 гр.  (1/24шт) </t>
  </si>
  <si>
    <t>137.79 руб.</t>
  </si>
  <si>
    <t>RAS-110051</t>
  </si>
  <si>
    <t>TL250</t>
  </si>
  <si>
    <t>Уплотнительная паста 250г  VIEIR (24шт)</t>
  </si>
  <si>
    <t>270.94 руб.</t>
  </si>
  <si>
    <t>RAS-130024</t>
  </si>
  <si>
    <t>Паста для упл. резьбовых соед. AquaflaxNano (вода, пар) тюбик 30гр. (50шт)</t>
  </si>
  <si>
    <t>154.68 руб.</t>
  </si>
  <si>
    <t>VER-001559</t>
  </si>
  <si>
    <t>VER11-100</t>
  </si>
  <si>
    <t>Лен сантехнический 100г "VIEIR" (100/1шт)</t>
  </si>
  <si>
    <t>281.78 руб.</t>
  </si>
  <si>
    <t>VER-001560</t>
  </si>
  <si>
    <t>TL2513</t>
  </si>
  <si>
    <t xml:space="preserve">Комплект монтажный VIEIR №1 (паста 25г. + лён 13г.) (1/500шт)  </t>
  </si>
  <si>
    <t>117.66 руб.</t>
  </si>
  <si>
    <t>VLC-1314004</t>
  </si>
  <si>
    <t>VT.M.K.01</t>
  </si>
  <si>
    <t>(ЧЗ) Комплект монтажный VALTEC №1 (паста 20г + лен)   (200шт)</t>
  </si>
  <si>
    <t>138.00 руб.</t>
  </si>
  <si>
    <t>VLC-1314008</t>
  </si>
  <si>
    <t>VT.FLAX.0.055</t>
  </si>
  <si>
    <t>Нить сантехническая VALTEC льняная, для резьб. соед. (55м)   (24шт)</t>
  </si>
  <si>
    <t>182.00 руб.</t>
  </si>
  <si>
    <t>VLC-1314009</t>
  </si>
  <si>
    <t>VT.FLAX.0.110</t>
  </si>
  <si>
    <t>Нить сантехническая VALTEC льняная, для резьб. соед. (110м)   (10шт)</t>
  </si>
  <si>
    <t>314.00 руб.</t>
  </si>
  <si>
    <t>VLC-900477</t>
  </si>
  <si>
    <t>ZPIL.200</t>
  </si>
  <si>
    <t>Лен сантехнический импортный в пакете UNIFLAX 200гр.(М200КП) (30шт)</t>
  </si>
  <si>
    <t>535.00 руб.</t>
  </si>
  <si>
    <t>Нить сантехническая</t>
  </si>
  <si>
    <t>MAS-110009</t>
  </si>
  <si>
    <t>-Нить сантехническая для резьбовых соединений MPF 20м</t>
  </si>
  <si>
    <t>146.76 руб.</t>
  </si>
  <si>
    <t>MAS-110010</t>
  </si>
  <si>
    <t>-Нить сантехническая для резьбовых соединений MPF 50м</t>
  </si>
  <si>
    <t>252.93 руб.</t>
  </si>
  <si>
    <t>RAS-130001</t>
  </si>
  <si>
    <t>Нить для герметизации резьбы "Tangit Уни-лок" (20м)  (8 /32шт)</t>
  </si>
  <si>
    <t>398.77 руб.</t>
  </si>
  <si>
    <t>RAS-130002</t>
  </si>
  <si>
    <t>Нить для герметизации резьбы "Tangit Уни-лок" (50 м)   (24шт)</t>
  </si>
  <si>
    <t>449.74 руб.</t>
  </si>
  <si>
    <t>RAS-130003</t>
  </si>
  <si>
    <t>ZPR311102</t>
  </si>
  <si>
    <t>Нить для герметизации резьбы "Tangit Уни-лок" (100 м)  (20шт)</t>
  </si>
  <si>
    <t>1 495.97 руб.</t>
  </si>
  <si>
    <t>RAS-130004</t>
  </si>
  <si>
    <t>Нить для герметизации резьбы "Tangit Уни-лок" (160 м)  (20шт)</t>
  </si>
  <si>
    <t>2 251.31 руб.</t>
  </si>
  <si>
    <t>RAS-130006</t>
  </si>
  <si>
    <t>Нить для герметизации резьбы "Sprint" (25м) бокс, блистер (25шт)</t>
  </si>
  <si>
    <t>190.84 руб.</t>
  </si>
  <si>
    <t>RAS-130007</t>
  </si>
  <si>
    <t>Нить для герметизации резьбы "Рекорд" (50 м) бокс, блистер (50шт)</t>
  </si>
  <si>
    <t>271.06 руб.</t>
  </si>
  <si>
    <t>RAS-130010</t>
  </si>
  <si>
    <t>VR8093</t>
  </si>
  <si>
    <t>Универсальная уплотнительная нить VIEIR пластик бокс 2мм х 0.2мм х 80м х1.2g/cm³  (20/240шт)</t>
  </si>
  <si>
    <t>249.26 руб.</t>
  </si>
  <si>
    <t>RAS-130011</t>
  </si>
  <si>
    <t>VR8094</t>
  </si>
  <si>
    <t>Универсальная уплотнительная нить VIEIR пластик бокс 2мм х 0.2мм х 150м х1.2g/cm³  (20/240шт)</t>
  </si>
  <si>
    <t>448.98 руб.</t>
  </si>
  <si>
    <t>RAS-130020</t>
  </si>
  <si>
    <t>Нить для герметизации резьбы "Sprint" (50м) бокс, блистер (25шт)</t>
  </si>
  <si>
    <t>323.05 руб.</t>
  </si>
  <si>
    <t>RAS-130025</t>
  </si>
  <si>
    <t>Нить универсальная для герметизации резьбы GAZMASTER" (вода, ГАЗ, пар) (25м) бокс, блистер (25шт)</t>
  </si>
  <si>
    <t>198.58 руб.</t>
  </si>
  <si>
    <t>VER-000271</t>
  </si>
  <si>
    <t>VTL20</t>
  </si>
  <si>
    <t>Универсальная нить для герметизации резьбовых соединений 20м. "VIEIR" (300/30шт)</t>
  </si>
  <si>
    <t>151.73 руб.</t>
  </si>
  <si>
    <t>VER-000273</t>
  </si>
  <si>
    <t>VTL80</t>
  </si>
  <si>
    <t>Универсальная нить для герметизации резьбовых соединений 80м. "VIEIR" (200/10шт)</t>
  </si>
  <si>
    <t>283.32 руб.</t>
  </si>
  <si>
    <t>VER-000274</t>
  </si>
  <si>
    <t>VTL160</t>
  </si>
  <si>
    <t>Универсальная нить для герметизации резьбовых соединений 160м. "VIEIR" (200/10шт)</t>
  </si>
  <si>
    <t>414.92 руб.</t>
  </si>
  <si>
    <t>Герметики для резьбы</t>
  </si>
  <si>
    <t>RAS-120004</t>
  </si>
  <si>
    <t>F320</t>
  </si>
  <si>
    <t>Анаэробный клей-герметик "Фиксатор №3" (20г), для резьбовых соединений.   (42шт)</t>
  </si>
  <si>
    <t>173.00 руб.</t>
  </si>
  <si>
    <t>RAS-120005</t>
  </si>
  <si>
    <t>F340</t>
  </si>
  <si>
    <t>Анаэробный клей-герметик "Фиксатор №3" (40г), для резьбовых соединений.  (80шт)</t>
  </si>
  <si>
    <t>341.00 руб.</t>
  </si>
  <si>
    <t>RAS-120006</t>
  </si>
  <si>
    <t>Анаэробный герметик "СантехмастерГель" ЗЕЛЕНЫЙ, легкоразборный, до 11/2", тюбик 15гр.блистер (25шт)</t>
  </si>
  <si>
    <t>264.20 руб.</t>
  </si>
  <si>
    <t>RAS-120007</t>
  </si>
  <si>
    <t>Анаэробный герметик "СантехмастерГель" ЗЕЛЕНЫЙ, легкоразборный, до 11/2", тюбик 60гр.блистер  (25шт)</t>
  </si>
  <si>
    <t>638.55 руб.</t>
  </si>
  <si>
    <t>RAS-120008</t>
  </si>
  <si>
    <t>Анаэробный герметик "СантехмастерГель" СИНИЙ, быстрый и прочный, до 2", тюбик 15гр.блистер  (25шт)</t>
  </si>
  <si>
    <t>RAS-120009</t>
  </si>
  <si>
    <t>Анаэробный герметик "СантехмастерГель" СИНИЙ, быстрый и прочный, до 2", тюбик 60гр.блистер  (25шт)</t>
  </si>
  <si>
    <t>RAS-120050</t>
  </si>
  <si>
    <t>Анаэробный герметик "СантехмастерГель" КРАСНЫЙ, ультрабыстрый, до 3", тюбик 15гр.блистер  (25шт)</t>
  </si>
  <si>
    <t>RAS-120051</t>
  </si>
  <si>
    <t>Анаэробный герметик "СантехмастерГель" КРАСНЫЙ, ультрабыстрый, до 3", тюбик 60гр.блистер  (25шт)</t>
  </si>
  <si>
    <t>RAS-120052</t>
  </si>
  <si>
    <t>Анаэробный герметик "СантехмастерГель" ЗЕЛЕНЫЙ, легкоразборный, до 11/2", тюбик 35гр.еврослот (40шт)</t>
  </si>
  <si>
    <t>463.04 руб.</t>
  </si>
  <si>
    <t>RAS-120053</t>
  </si>
  <si>
    <t>Анаэробный герметик "СантехмастерГель" СИНИЙ, быстрый и прочный, до 2", тюбик 35гр.блистер  (40шт)</t>
  </si>
  <si>
    <t>RAS-120054</t>
  </si>
  <si>
    <t>-Анаэробный герметик "СантехмастерГель" КРАСНЫЙ, ультрабыстрый, до 3", тюбик 35гр.блистер  (40шт)</t>
  </si>
  <si>
    <t>UNI- 100008</t>
  </si>
  <si>
    <t>-Замазка сантехническая UNIPAK UNIGUM 250 г. (1/48шт)</t>
  </si>
  <si>
    <t>418.25 руб.</t>
  </si>
  <si>
    <t>UNI- 100020</t>
  </si>
  <si>
    <t>-Определитель места утечки газа UNIPAK MULTITEС (аэрозоль 400 мл)  - 10º C (1/12шт)</t>
  </si>
  <si>
    <t>742.00 руб.</t>
  </si>
  <si>
    <t>UNI- 100021</t>
  </si>
  <si>
    <t>-Определитель места утечки газа UNIPAK MULTITEС (аэрозоль 400 мл)  - 30º C (1/12шт)</t>
  </si>
  <si>
    <t>899.50 руб.</t>
  </si>
  <si>
    <t>УТ000002021</t>
  </si>
  <si>
    <t>Анаэробный герметик "СантехмастерГель" СИНИЙ, быстрый и прочный, до 2", тюбик 120гр.  (10шт)</t>
  </si>
  <si>
    <t>984.55 руб.</t>
  </si>
  <si>
    <t>Бордюрная лента</t>
  </si>
  <si>
    <t>RAS-160001</t>
  </si>
  <si>
    <t>TLB38</t>
  </si>
  <si>
    <t>Бордюрная лента для ванны маленькая 3,35м х 38мм</t>
  </si>
  <si>
    <t>332.87 руб.</t>
  </si>
  <si>
    <t>RAS-160002</t>
  </si>
  <si>
    <t>TLB60</t>
  </si>
  <si>
    <t>Бордюрная лента для ванны большая 3,35м х 60мм</t>
  </si>
  <si>
    <t>483.04 руб.</t>
  </si>
  <si>
    <t>VER-001338</t>
  </si>
  <si>
    <t>VR-1850</t>
  </si>
  <si>
    <t>Профиль бордюрный для ванны с клеевым слоем 185x2x3см (40/1шт)</t>
  </si>
  <si>
    <t>337.51 руб.</t>
  </si>
  <si>
    <t>Резинотехнические изделия</t>
  </si>
  <si>
    <t>Манжеты</t>
  </si>
  <si>
    <t>MAS-110001</t>
  </si>
  <si>
    <t>Манжета для канализации черная ТЭП 32х25 (1/50шт)</t>
  </si>
  <si>
    <t>21.12 руб.</t>
  </si>
  <si>
    <t>MAS-110002</t>
  </si>
  <si>
    <t>Манжета для канализации черная ТЭП 40х25 (1/50шт)</t>
  </si>
  <si>
    <t>22.48 руб.</t>
  </si>
  <si>
    <t>MAS-110003</t>
  </si>
  <si>
    <t>Манжета для канализации черная ТЭП 40х32 (1/50шт)</t>
  </si>
  <si>
    <t>20.92 руб.</t>
  </si>
  <si>
    <t>MAS-110004</t>
  </si>
  <si>
    <t>Манжета для канализации черная ТЭП 50х25 (1/300шт)</t>
  </si>
  <si>
    <t>29.90 руб.</t>
  </si>
  <si>
    <t>MAS-110005</t>
  </si>
  <si>
    <t>Манжета для канализации черная ТЭП 50х32 (1/100шт)</t>
  </si>
  <si>
    <t>25.28 руб.</t>
  </si>
  <si>
    <t>MAS-110006</t>
  </si>
  <si>
    <t>Манжета для канализации черная ТЭП 50х40 (1/100шт) удлиненная</t>
  </si>
  <si>
    <t>22.07 руб.</t>
  </si>
  <si>
    <t>MAS-110007</t>
  </si>
  <si>
    <t>Манжета для канализации черная ТЭП 73х50 (1/40шт)</t>
  </si>
  <si>
    <t>55.59 руб.</t>
  </si>
  <si>
    <t>MAS-110008</t>
  </si>
  <si>
    <t>Манжета для канализации черная ТЭП 124х110 (1/50шт)</t>
  </si>
  <si>
    <t>72.40 руб.</t>
  </si>
  <si>
    <t>MAS-110035</t>
  </si>
  <si>
    <t>Манжета дренажная универсальная серая ТЭП диаметры 5-10/ 6-12/13-18(1/20шт)</t>
  </si>
  <si>
    <t>135.12 руб.</t>
  </si>
  <si>
    <t>RAS-220001</t>
  </si>
  <si>
    <t>манжета 32*25 (100шт)</t>
  </si>
  <si>
    <t>22.95 руб.</t>
  </si>
  <si>
    <t>RAS-220002</t>
  </si>
  <si>
    <t>манжета 40*32 (200шт)</t>
  </si>
  <si>
    <t>15.64 руб.</t>
  </si>
  <si>
    <t>RAS-220003</t>
  </si>
  <si>
    <t>манжета 50*40 (500шт)</t>
  </si>
  <si>
    <t>21.93 руб.</t>
  </si>
  <si>
    <t>RAS-220004</t>
  </si>
  <si>
    <t>манжета 50*32 (200шт)</t>
  </si>
  <si>
    <t>24.14 руб.</t>
  </si>
  <si>
    <t>RAS-220005</t>
  </si>
  <si>
    <t>манжета 40*25 (200шт)</t>
  </si>
  <si>
    <t>24.48 руб.</t>
  </si>
  <si>
    <t>RAS-220008</t>
  </si>
  <si>
    <t>манжета 73*40 (100шт)</t>
  </si>
  <si>
    <t>58.82 руб.</t>
  </si>
  <si>
    <t>RAS-220013</t>
  </si>
  <si>
    <t>манжета к полочке для унитаза - конусный (300шт)</t>
  </si>
  <si>
    <t>17.34 руб.</t>
  </si>
  <si>
    <t>RAS-220014</t>
  </si>
  <si>
    <t>манжета к полочке для унитаза - ступенчатый (100шт)</t>
  </si>
  <si>
    <t>31.11 руб.</t>
  </si>
  <si>
    <t>Прокладки</t>
  </si>
  <si>
    <t>MAS-110024</t>
  </si>
  <si>
    <t>Прокладка паронитовая (для газа) 1/2" (упаковка-пакет 100шт)</t>
  </si>
  <si>
    <t>144.03 руб.</t>
  </si>
  <si>
    <t>упак</t>
  </si>
  <si>
    <t>MAS-110025</t>
  </si>
  <si>
    <t>Прокладка паронитовая (для газа) 3/4" (упаковка-пакет 100шт)</t>
  </si>
  <si>
    <t>243.06 руб.</t>
  </si>
  <si>
    <t>MAS-110026</t>
  </si>
  <si>
    <t>Прокладка паронитовая (для газа) 1" (упаковка-пакет 100шт)</t>
  </si>
  <si>
    <t>360.10 руб.</t>
  </si>
  <si>
    <t>MAS-110027</t>
  </si>
  <si>
    <t>Прокладка резиновая 1/2" (упаковка-пакет 100шт)</t>
  </si>
  <si>
    <t>167.20 руб.</t>
  </si>
  <si>
    <t>MAS-110028</t>
  </si>
  <si>
    <t>Прокладка резиновая 3/4" (упаковка-пакет 100шт)</t>
  </si>
  <si>
    <t>220.00 руб.</t>
  </si>
  <si>
    <t>MAS-110029</t>
  </si>
  <si>
    <t>Прокладка резиновая 1" (упаковка-пакет 100шт)</t>
  </si>
  <si>
    <t>277.20 руб.</t>
  </si>
  <si>
    <t>MAS-110030</t>
  </si>
  <si>
    <t>Прокладка прозрачная силиконовая  уплотнительная 1/2" (упаковка-пакет 100шт)</t>
  </si>
  <si>
    <t>172.24 руб.</t>
  </si>
  <si>
    <t>MAS-110031</t>
  </si>
  <si>
    <t>Прокладка прозрачная силиконовая уплотнительная 3/4" (упаковка-пакет 100шт)</t>
  </si>
  <si>
    <t>227.48 руб.</t>
  </si>
  <si>
    <t>MAS-110032</t>
  </si>
  <si>
    <t>Прокладка прозрачная силиконовая уплотнительная 1" (упаковка-пакет 100шт)</t>
  </si>
  <si>
    <t>413.42 руб.</t>
  </si>
  <si>
    <t>MAS-110033</t>
  </si>
  <si>
    <t>Кольцо для отеч. излива 12х16 (упаковка-пакет 50шт)</t>
  </si>
  <si>
    <t>100.10 руб.</t>
  </si>
  <si>
    <t>MAS-110034</t>
  </si>
  <si>
    <t>Кольцо для имп. излива 14х19 (упаковка-пакет 50шт)</t>
  </si>
  <si>
    <t>RAS-230001</t>
  </si>
  <si>
    <t>кольцо сальник шпинделя 6*10*25 (100шт)</t>
  </si>
  <si>
    <t>4.25 руб.</t>
  </si>
  <si>
    <t>RAS-230002</t>
  </si>
  <si>
    <t>кольцо сальник шпинделя 6*8*14 (100шт)</t>
  </si>
  <si>
    <t>RAS-230003</t>
  </si>
  <si>
    <t>кольцо сальник шпинделя 8*12*25 (100шт)</t>
  </si>
  <si>
    <t>RAS-230004</t>
  </si>
  <si>
    <t>кольцо стопорное на импортный излив (100шт)</t>
  </si>
  <si>
    <t>1.70 руб.</t>
  </si>
  <si>
    <t>RAS-230005</t>
  </si>
  <si>
    <t>кольцо стопорное на отечественный излив (100шт)</t>
  </si>
  <si>
    <t>RAS-230007</t>
  </si>
  <si>
    <t>паронитовая прокладка 1"  h=2мм (100шт)</t>
  </si>
  <si>
    <t>4.08 руб.</t>
  </si>
  <si>
    <t>RAS-230013</t>
  </si>
  <si>
    <t>прокладка резиновая 3/8" (100шт)</t>
  </si>
  <si>
    <t>RAS-230014</t>
  </si>
  <si>
    <t>прокладка для кран-буксы силикон (импорт) (100шт)</t>
  </si>
  <si>
    <t>2.55 руб.</t>
  </si>
  <si>
    <t>RAS-230015</t>
  </si>
  <si>
    <t>прокладка для кран-буксы силикон (Россия) (100шт)</t>
  </si>
  <si>
    <t>RAS-230016</t>
  </si>
  <si>
    <t>прокладка для смесителя "юбка" (100шт)</t>
  </si>
  <si>
    <t>RAS-230017</t>
  </si>
  <si>
    <t>прокладка между бачком и унитазом - грушевидная</t>
  </si>
  <si>
    <t>69.87 руб.</t>
  </si>
  <si>
    <t>RAS-230018</t>
  </si>
  <si>
    <t>прокладка между бачком и унитазом - круглая</t>
  </si>
  <si>
    <t>46.58 руб.</t>
  </si>
  <si>
    <t>RAS-230019</t>
  </si>
  <si>
    <t>прокладка между бачком и унитазом И-Вфпс</t>
  </si>
  <si>
    <t>859.69 руб.</t>
  </si>
  <si>
    <t>RAS-230020</t>
  </si>
  <si>
    <t>прокладка между бачком и унитазом И-КК</t>
  </si>
  <si>
    <t>RAS-230021</t>
  </si>
  <si>
    <t>прокладка между бачком и унитазом И-ККпс</t>
  </si>
  <si>
    <t>RAS-230022</t>
  </si>
  <si>
    <t>прокладка между бачком и унитазом И-С</t>
  </si>
  <si>
    <t>38 578.10 руб.</t>
  </si>
  <si>
    <t>RAS-230023</t>
  </si>
  <si>
    <t>прокладка на излив 12мм (рос.) (100шт)</t>
  </si>
  <si>
    <t>RAS-230024</t>
  </si>
  <si>
    <t>прокладка на излив 14мм (имп.) (100шт)</t>
  </si>
  <si>
    <t>RAS-230028</t>
  </si>
  <si>
    <t>прокладка фторопластовая 1" (100шт)</t>
  </si>
  <si>
    <t>31.28 руб.</t>
  </si>
  <si>
    <t>RAS-230029</t>
  </si>
  <si>
    <t>прокладка фторопластовая 1/2" (100шт)</t>
  </si>
  <si>
    <t>8.50 руб.</t>
  </si>
  <si>
    <t>RAS-230030</t>
  </si>
  <si>
    <t>прокладка фторопластовая 3/4" (100шт)</t>
  </si>
  <si>
    <t>17.17 руб.</t>
  </si>
  <si>
    <t>RAS-230031</t>
  </si>
  <si>
    <t>кольцо резиновое для гибкой подводки 6мм</t>
  </si>
  <si>
    <t>VLC-1314005</t>
  </si>
  <si>
    <t>VT.KIT.1.1640</t>
  </si>
  <si>
    <t>Набор колец EPDM, для обжимных и пресс-фитингов VALTEC, Дн 16-40 (ремонтный комплект)  (900шт)</t>
  </si>
  <si>
    <t>132.00 руб.</t>
  </si>
  <si>
    <t>VLC-1314006</t>
  </si>
  <si>
    <t>VT.KIT.2.0409</t>
  </si>
  <si>
    <t>Набор колец EPDM,  для арматуры и резьбовых фитингов VALTEC, Ду 1/2"-2" (ремонтный комплект)  (300шт</t>
  </si>
  <si>
    <t>165.00 руб.</t>
  </si>
  <si>
    <t>VLC-1314007</t>
  </si>
  <si>
    <t>VT.KIT.3.0</t>
  </si>
  <si>
    <t>Набор №3 Кольца уплотнительные из EPDM, ремонтный комплект для радиаторной арматуры, латунных фильтр</t>
  </si>
  <si>
    <t>208.00 руб.</t>
  </si>
  <si>
    <t>VLC-900650</t>
  </si>
  <si>
    <t>VT.KIT.7.0</t>
  </si>
  <si>
    <t>Ремонтный комплект №7. Набор прокладок для резьбовых фитингов и арматуры с накидной гайкой.</t>
  </si>
  <si>
    <t>48.00 руб.</t>
  </si>
  <si>
    <t>VLC-900651</t>
  </si>
  <si>
    <t>VT.KIT.8.0</t>
  </si>
  <si>
    <t>Ремонтный комплект №8. Набор уплотнительных колец для разъемных фитингов и арматуры Ду 1/2* и 3/4*</t>
  </si>
  <si>
    <t>87.00 руб.</t>
  </si>
  <si>
    <t>VLC-999121</t>
  </si>
  <si>
    <t>VT.KIT.4.0405</t>
  </si>
  <si>
    <t>Набор колец EPDM,  для редукторов VALTEC, Ду 1/2"-3/4" (ремонтный комплект)</t>
  </si>
  <si>
    <t>Теплоноситель</t>
  </si>
  <si>
    <t>RAS-340001</t>
  </si>
  <si>
    <t>ZPRT.D.65.10</t>
  </si>
  <si>
    <t>Теплоноситель DIXIS 65 - 10кг.</t>
  </si>
  <si>
    <t>1 892.00 руб.</t>
  </si>
  <si>
    <t>Теплоноситель TERMO</t>
  </si>
  <si>
    <t>RAS-350001</t>
  </si>
  <si>
    <t>Теплоноситель Этиленгликоль - 65 (20кг) красный</t>
  </si>
  <si>
    <t>4 092.00 руб.</t>
  </si>
  <si>
    <t>RAS-350002</t>
  </si>
  <si>
    <t>Теплоноситель Пропиленгликоль ECO-30  (20кг) зеленый</t>
  </si>
  <si>
    <t>RAS-350004</t>
  </si>
  <si>
    <t>Теплоноситель Этиленгликоль - 65 (10кг) красный</t>
  </si>
  <si>
    <t>2 046.00 руб.</t>
  </si>
  <si>
    <t>RAS-350005</t>
  </si>
  <si>
    <t>Теплоноситель Пропиленгликоль ECO-30  (10кг) зеленый</t>
  </si>
  <si>
    <t>RAS-350006</t>
  </si>
  <si>
    <t xml:space="preserve">Котловая вода с присадками для систем отопления (19л) </t>
  </si>
  <si>
    <t>987.00 руб.</t>
  </si>
  <si>
    <t>Смазка сантехническая</t>
  </si>
  <si>
    <t>MAS-110016</t>
  </si>
  <si>
    <t>-Смазка для канализационных труб MasterPlast (70 г)</t>
  </si>
  <si>
    <t>70.77 руб.</t>
  </si>
  <si>
    <t>MAS-110017</t>
  </si>
  <si>
    <t>-Смазка для канализационных труб MasterPlast (150 г)</t>
  </si>
  <si>
    <t>134.11 руб.</t>
  </si>
  <si>
    <t>MAS-110018</t>
  </si>
  <si>
    <t>-Смазка для канализационных труб MasterPlast (250 г)</t>
  </si>
  <si>
    <t>183.92 руб.</t>
  </si>
  <si>
    <t>RAS-120001</t>
  </si>
  <si>
    <t>Силиконовая смазка сантехническая 150 г. Ostendorf (1/50шт)</t>
  </si>
  <si>
    <t>203.38 руб.</t>
  </si>
  <si>
    <t>RAS-120002</t>
  </si>
  <si>
    <t>Силиконовая смазка сантехническая 250 г. Ostendorf (1/50шт)</t>
  </si>
  <si>
    <t>258.88 руб.</t>
  </si>
  <si>
    <t>RAS-120003</t>
  </si>
  <si>
    <t>Силиконовая смазка сантехническая 500 г. Ostendorf (1/24шт)</t>
  </si>
  <si>
    <t>381.34 руб.</t>
  </si>
  <si>
    <t>RAS-120018</t>
  </si>
  <si>
    <t>TL200</t>
  </si>
  <si>
    <t xml:space="preserve">Смазка VIEIR силиконовая сантехническая 200гр </t>
  </si>
  <si>
    <t>145.53 руб.</t>
  </si>
  <si>
    <t>RAS-130026</t>
  </si>
  <si>
    <t>Силиконовая смазка сантехническая LUBRIUM тюбик 30 г. с еврослотом (1/35шт)</t>
  </si>
  <si>
    <t>122.96 руб.</t>
  </si>
  <si>
    <t>RAS-130027</t>
  </si>
  <si>
    <t>Смазка сантехническая LUBRIUM тюбик 60 г. с еврослотом (1/25шт)</t>
  </si>
  <si>
    <t>150.72 руб.</t>
  </si>
  <si>
    <t>RAS-130028</t>
  </si>
  <si>
    <t>Силиконовая смазка сантехническая LUBRIUM тюбик 230 г. с еврослотом (1/10шт)</t>
  </si>
  <si>
    <t>400.60 руб.</t>
  </si>
  <si>
    <t>RAS-130029</t>
  </si>
  <si>
    <t>Аэрозоль смазка сантехническая LUBRIUM баллон 400мл  (1/12шт)</t>
  </si>
  <si>
    <t>543.18 руб.</t>
  </si>
  <si>
    <t>SST-100113</t>
  </si>
  <si>
    <t>DAV.PRO.150</t>
  </si>
  <si>
    <t>Смазка силиконовая незамерзающая DAVETI SLIDEX PRO 150 г (-30°C) (1/20)</t>
  </si>
  <si>
    <t>201.26 руб.</t>
  </si>
  <si>
    <t xml:space="preserve">Газ в баллонах </t>
  </si>
  <si>
    <t>MRN-100137</t>
  </si>
  <si>
    <t>Газ универсальный для портативных газовых приборов (520см³/) (12шт)</t>
  </si>
  <si>
    <t>156.22 руб.</t>
  </si>
  <si>
    <t>Герметики</t>
  </si>
  <si>
    <t>MRN-100127</t>
  </si>
  <si>
    <t>JG.280</t>
  </si>
  <si>
    <t>Клей акриловый "MARCON" жидкие гвозди  (280 мл/440 гр) (24шт)</t>
  </si>
  <si>
    <t>258.94 руб.</t>
  </si>
  <si>
    <t>MRN-100128</t>
  </si>
  <si>
    <t>GA.UN.310.BEL</t>
  </si>
  <si>
    <t>Герметик акриловый универсальный белый  (310 мл/440 гр) (24шт)</t>
  </si>
  <si>
    <t>252.52 руб.</t>
  </si>
  <si>
    <t>MRN-100131</t>
  </si>
  <si>
    <t>GS.SAN.280.BEL</t>
  </si>
  <si>
    <t>Герметик силиконовый санитарный белый  (280 мл/295 гр) (24шт)</t>
  </si>
  <si>
    <t>303.88 руб.</t>
  </si>
  <si>
    <t>MRN-100132</t>
  </si>
  <si>
    <t>GS.SAN.280.PROZ</t>
  </si>
  <si>
    <t>Герметик силиконовый санитарный прозрачный  (280 мл/295 гр) (24шт)</t>
  </si>
  <si>
    <t>MRN-100133</t>
  </si>
  <si>
    <t>GS.UN.280.PROZ</t>
  </si>
  <si>
    <t>Герметик силиконовый универсальный прозрачный  (260 мл/275 гр) (24шт)</t>
  </si>
  <si>
    <t>282.48 руб.</t>
  </si>
  <si>
    <t>MRN-100134</t>
  </si>
  <si>
    <t>GS.UN.260.PROZ</t>
  </si>
  <si>
    <t>Герметик силиконовый универсальный белый  (260 мл/275 гр) (24шт)</t>
  </si>
  <si>
    <t>MRN-201008</t>
  </si>
  <si>
    <t>Пистолет для герметика скелетный МФЛ 201</t>
  </si>
  <si>
    <t>286.76 руб.</t>
  </si>
  <si>
    <t>MRN-201009</t>
  </si>
  <si>
    <t>Пистолет для герметика антикапля, усиленный скелетный МФЛ 202</t>
  </si>
  <si>
    <t>516.17 руб.</t>
  </si>
  <si>
    <t>MRN-201010</t>
  </si>
  <si>
    <t>Пистолет для герметика полукрпусной МФЛ 203</t>
  </si>
  <si>
    <t>476.02 руб.</t>
  </si>
  <si>
    <t>MRN-201019</t>
  </si>
  <si>
    <t>GUDMS260bl</t>
  </si>
  <si>
    <t>Герметик силиконовый санитарный белый MARCON "Unika DIY" 260 мл</t>
  </si>
  <si>
    <t>185.50 руб.</t>
  </si>
  <si>
    <t>MRN-201020</t>
  </si>
  <si>
    <t>GUDMS260bz</t>
  </si>
  <si>
    <t>Герметик силиконовый санитарный бесцветный MARCON "Unika DIY" 260 мл</t>
  </si>
  <si>
    <t>Пена монтажная</t>
  </si>
  <si>
    <t>MRN-100101</t>
  </si>
  <si>
    <t>PM.BIT.KOMP</t>
  </si>
  <si>
    <t>Пена монтажная бытовая "КОМПАКТ" от -10°С до +35°С (650 мл/350 гр) (12шт)</t>
  </si>
  <si>
    <t>306.02 руб.</t>
  </si>
  <si>
    <t>MRN-100102</t>
  </si>
  <si>
    <t>PM.BIT.NAP</t>
  </si>
  <si>
    <t>Пена монтажная бытовая "НАША ПЕНА" от -10°С до +35°С (1000 мл/500 гр) (12шт)</t>
  </si>
  <si>
    <t>410.88 руб.</t>
  </si>
  <si>
    <t>MRN-100104</t>
  </si>
  <si>
    <t>PM.BIT.UDK</t>
  </si>
  <si>
    <t>Пена монтажная бытовая "УДАРНИК" от -10°С до +35°С (1000 мл/600 гр) (12шт)</t>
  </si>
  <si>
    <t>479.36 руб.</t>
  </si>
  <si>
    <t>MRN-100105</t>
  </si>
  <si>
    <t>Пена монтажная профессиональная Уника 65 лето 630 (1000 мл/780гр) (12шт)</t>
  </si>
  <si>
    <t>530.72 руб.</t>
  </si>
  <si>
    <t>MRN-100106</t>
  </si>
  <si>
    <t>Пена монтажная профессиональная Уника 65 ВС 700 (1000 мл/850 гр) (12шт)</t>
  </si>
  <si>
    <t>588.50 руб.</t>
  </si>
  <si>
    <t>MRN-100107</t>
  </si>
  <si>
    <t>Пена монтажная профессиональная Уника Pro+ 50 ВС 550 (1000 мл/650гр) (12шт)</t>
  </si>
  <si>
    <t>500.76 руб.</t>
  </si>
  <si>
    <t>MRN-100108</t>
  </si>
  <si>
    <t>Пена монтажная профессиональная Уника 50 Огнестойкая  (1000 мл/780 гр) (12шт)</t>
  </si>
  <si>
    <t>749.00 руб.</t>
  </si>
  <si>
    <t>MRN-100109</t>
  </si>
  <si>
    <t>PM.PROF.LE.70.VS</t>
  </si>
  <si>
    <t>Пена монтажная профессиональная MARCON PRO 70+ (ЗИМНЯЯ) от -10°С до +35°С  (1000 мл/1028 гр) (12шт)</t>
  </si>
  <si>
    <t>768.26 руб.</t>
  </si>
  <si>
    <t>MRN-100111</t>
  </si>
  <si>
    <t>PM.PROF.ST.65.VS</t>
  </si>
  <si>
    <t>Пена монтажная профессиональная MARCON  "STARTUP"65 (ВСЕСЕЗОННАЯ) от -10°С до +35°С (1000 мл/840 гр)</t>
  </si>
  <si>
    <t>667.68 руб.</t>
  </si>
  <si>
    <t>MRN-100112</t>
  </si>
  <si>
    <t>PM.PROF.ST.65.ZM</t>
  </si>
  <si>
    <t>Пена монтажная профессиональная MARCON  "STARTUP"65 (ЗИМНЯЯ) от -20°С до +25°С (1000 мл/840 гр) (12ш</t>
  </si>
  <si>
    <t>693.36 руб.</t>
  </si>
  <si>
    <t>MRN-100113</t>
  </si>
  <si>
    <t>Пена монтажная профессиональная MARCON  "STARTUP"65 (ЛЕТНЯЯ) от +5°С до +35°С (1000мл/825гр) (12шт)</t>
  </si>
  <si>
    <t>603.48 руб.</t>
  </si>
  <si>
    <t>MRN-100117</t>
  </si>
  <si>
    <t>PM.PROF.MAR.PRO.70.LT</t>
  </si>
  <si>
    <t>Пена монтажная профессиональная MARCON PRO 70+ (ЛЕТНЯЯ) от +5С до +35С (1000 мл/1030 гр) (12шт)</t>
  </si>
  <si>
    <t>740.44 руб.</t>
  </si>
  <si>
    <t>MRN-100118</t>
  </si>
  <si>
    <t>PM.PROF.MAR.PRO.+</t>
  </si>
  <si>
    <t>Пена монтажная профессиональная MARCON PRO+ (ВСЕСЕЗОННАЯ)  от -10°С до +35°С (1000 мл/690 гр) (12шт)</t>
  </si>
  <si>
    <t>582.08 руб.</t>
  </si>
  <si>
    <t>MRN-100121</t>
  </si>
  <si>
    <t>Очиститель монтажной пены Уникка универсальный 200 (1000мл/300гр) (12шт)</t>
  </si>
  <si>
    <t>192.60 руб.</t>
  </si>
  <si>
    <t>MRN-100122</t>
  </si>
  <si>
    <t>OMP.MAR.UN</t>
  </si>
  <si>
    <t>Очиститель монтажной пены MARCON  от -10°С до +35°С (650 мл/430 гр) (12шт)</t>
  </si>
  <si>
    <t>209.72 руб.</t>
  </si>
  <si>
    <t>MRN-100123</t>
  </si>
  <si>
    <t>KM.MBK</t>
  </si>
  <si>
    <t>Клей-пена монтажная МАСТЕРБЛОК (1000 мл/900 гр) (12шт)</t>
  </si>
  <si>
    <t>684.80 руб.</t>
  </si>
  <si>
    <t>MRN-100124</t>
  </si>
  <si>
    <t>KM.MPT</t>
  </si>
  <si>
    <t>Клей-пена монтажная МАСТЕРПЛИТ (1000 мл/900 гр) (12шт)</t>
  </si>
  <si>
    <t>697.64 руб.</t>
  </si>
  <si>
    <t>MRN-100125</t>
  </si>
  <si>
    <t>Утеплитель напыляемый пенополиуретановый MARCON SPRAY от +10°С до +35°С  (1000 мл/) (12шт)</t>
  </si>
  <si>
    <t>755.42 руб.</t>
  </si>
  <si>
    <t>MRN-201001</t>
  </si>
  <si>
    <t>Пистолет для монтажной пены МФЛ 301 Стандарт</t>
  </si>
  <si>
    <t>341.24 руб.</t>
  </si>
  <si>
    <t>MRN-201002</t>
  </si>
  <si>
    <t>Пистолет для монтажной пены МФЛ 302 Стандарт</t>
  </si>
  <si>
    <t>MRN-201003</t>
  </si>
  <si>
    <t>Пистолет для монтажной пены МФЛ 303 Стандарт</t>
  </si>
  <si>
    <t>716.90 руб.</t>
  </si>
  <si>
    <t>MRN-201004</t>
  </si>
  <si>
    <t>Пистолет для монтажной пены МФЛ 304 Профи усиленный</t>
  </si>
  <si>
    <t>888.96 руб.</t>
  </si>
  <si>
    <t>MRN-201005</t>
  </si>
  <si>
    <t>Пистолет для монтажной пены МФЛ 305 Профи цельнометаллический</t>
  </si>
  <si>
    <t>917.63 руб.</t>
  </si>
  <si>
    <t>MRN-201006</t>
  </si>
  <si>
    <t>Пистолет для монтажной пены МФЛ 306 Профи тефлон</t>
  </si>
  <si>
    <t>1 433.80 руб.</t>
  </si>
  <si>
    <t>MRN-201007</t>
  </si>
  <si>
    <t>Пистолет для монтажной пены МФЛ 307 Профи усиленный</t>
  </si>
  <si>
    <t>943.44 руб.</t>
  </si>
  <si>
    <t>MRN-201011</t>
  </si>
  <si>
    <t>Пистолет для монтажной пены МФЛ 300 Стандарт</t>
  </si>
  <si>
    <t>272.00 руб.</t>
  </si>
  <si>
    <t>MRN-201012</t>
  </si>
  <si>
    <t>Пистолет для монтажной пены MARCON Стандарт МФЛ 309</t>
  </si>
  <si>
    <t>328.00 руб.</t>
  </si>
  <si>
    <t>MRN-201013</t>
  </si>
  <si>
    <t>UDV90MP</t>
  </si>
  <si>
    <t>Пена монтажная профессиональная всесезонная UNIKA DIY 90л</t>
  </si>
  <si>
    <t>621.25 руб.</t>
  </si>
  <si>
    <t>MRN-201014</t>
  </si>
  <si>
    <t>UDV80MP</t>
  </si>
  <si>
    <t>Пена монтажная профессиональная всесезонная UNIKA DIY 80л</t>
  </si>
  <si>
    <t>567.00 руб.</t>
  </si>
  <si>
    <t>MRN-201015</t>
  </si>
  <si>
    <t>UDV70MP</t>
  </si>
  <si>
    <t>Пена монтажная профессиональная всесезонная UNIKA DIY 70л</t>
  </si>
  <si>
    <t>490.00 руб.</t>
  </si>
  <si>
    <t>MRN-201016</t>
  </si>
  <si>
    <t>UDV65MPP</t>
  </si>
  <si>
    <t>Пена монтажная профессиональная всесезонная UNIKA DIY PROFI 65л</t>
  </si>
  <si>
    <t>500.50 руб.</t>
  </si>
  <si>
    <t>MRN-201017</t>
  </si>
  <si>
    <t>UDV50Mbt</t>
  </si>
  <si>
    <t>Пена монтажная бытовая всесезонная UNIKA DIY 50</t>
  </si>
  <si>
    <t>385.00 руб.</t>
  </si>
  <si>
    <t>MRN-201018</t>
  </si>
  <si>
    <t>UDV15Mbt</t>
  </si>
  <si>
    <t>Пена монтажная бытовая всесезонная UNIKA DIY 15</t>
  </si>
  <si>
    <t>192.50 руб.</t>
  </si>
  <si>
    <t>Клейкая лента</t>
  </si>
  <si>
    <t>VER-001418</t>
  </si>
  <si>
    <t>VR04-2548</t>
  </si>
  <si>
    <t>Алюминиевая клейкая лента 4.8см x 25м (72шт)</t>
  </si>
  <si>
    <t>174.95 руб.</t>
  </si>
  <si>
    <t>VER-001419</t>
  </si>
  <si>
    <t>VR04-5048</t>
  </si>
  <si>
    <t>Алюминиевая клейкая лента 4.8см x 50м (36шт)</t>
  </si>
  <si>
    <t>334.42 руб.</t>
  </si>
  <si>
    <t>VER-001420</t>
  </si>
  <si>
    <t>VR05-2548G</t>
  </si>
  <si>
    <t>Армированная клейкая лента, серая 4.8см x 25м  (72шт)</t>
  </si>
  <si>
    <t>147.08 руб.</t>
  </si>
  <si>
    <t>VER-001421</t>
  </si>
  <si>
    <t>VR05-5048G</t>
  </si>
  <si>
    <t>Армированная клейкая лента, серая 4.8см x 50м  (36шт)</t>
  </si>
  <si>
    <t>277.13 руб.</t>
  </si>
  <si>
    <t>VER-001422</t>
  </si>
  <si>
    <t>VR05-2548R</t>
  </si>
  <si>
    <t>Армированная клейкая лента, красная 4.8см x 25м  (72шт)</t>
  </si>
  <si>
    <t>VER-001423</t>
  </si>
  <si>
    <t>VR05-5048R</t>
  </si>
  <si>
    <t>Армированная клейкая лента, красная 4.8см x 50м  (36шт)</t>
  </si>
  <si>
    <t>VER-001424</t>
  </si>
  <si>
    <t>VR05-2548B</t>
  </si>
  <si>
    <t>Армированная клейкая лента, синяя 4.8см x 25м  (72шт)</t>
  </si>
  <si>
    <t>VER-001425</t>
  </si>
  <si>
    <t>VR05-5048B</t>
  </si>
  <si>
    <t>Армированная клейкая лента, синяя 4.8см x 50м  (36шт)</t>
  </si>
  <si>
    <t>VER-001426</t>
  </si>
  <si>
    <t>VR03-32505R</t>
  </si>
  <si>
    <t>Самосклеивающаяся силиконовая лента, красная 0.5мм x 10см x 1.5м  (72шт)</t>
  </si>
  <si>
    <t>VER-001427</t>
  </si>
  <si>
    <t>VR03-32505F</t>
  </si>
  <si>
    <t>Самосклеивающаяся силиконовая лента, белая 0.5мм x 10см x 1.5м  (72шт)</t>
  </si>
  <si>
    <t>VER-001428</t>
  </si>
  <si>
    <t>VR03-32505C</t>
  </si>
  <si>
    <t>Самосклеивающаяся силиконовая лента, черная 0.5мм x 10см x 1.5м  (72шт)</t>
  </si>
  <si>
    <t>VER-001429</t>
  </si>
  <si>
    <t>VR03-32505G</t>
  </si>
  <si>
    <t>Самосклеивающаяся силиконовая лента, серая 0.5мм x 10см x 1.5м  (72шт)</t>
  </si>
  <si>
    <t>VER-001430</t>
  </si>
  <si>
    <t>VR03-32505B</t>
  </si>
  <si>
    <t>Самосклеивающаяся силиконовая лента, синяя 0.5мм x 10см x 1.5м  (72шт)</t>
  </si>
  <si>
    <t>VER-001431</t>
  </si>
  <si>
    <t>VR02-1510</t>
  </si>
  <si>
    <t>Ремонтная клейкая лента 10см x 1.5м  (100шт)</t>
  </si>
  <si>
    <t>123.86 руб.</t>
  </si>
  <si>
    <t>VER-001432</t>
  </si>
  <si>
    <t>VR01-2208</t>
  </si>
  <si>
    <t>Клейкая лента двусторонняя 0.8мм x 2см x 2м (120шт)</t>
  </si>
  <si>
    <t>41.80 руб.</t>
  </si>
  <si>
    <t>VER-001433</t>
  </si>
  <si>
    <t>VR01-3308</t>
  </si>
  <si>
    <t>Клейкая лента двусторонняя 0.8мм x 3см x 2м  (100шт)</t>
  </si>
  <si>
    <t>77.41 руб.</t>
  </si>
  <si>
    <t>VER-001434</t>
  </si>
  <si>
    <t>VR01-2317</t>
  </si>
  <si>
    <t>Клейкая лента двусторонняя 1.7мм x 3см x 3м  (108шт)</t>
  </si>
  <si>
    <t>139.34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</si>
</sst>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fa7139_ce2c_11f0_a80d_047c1617b143_ab7d8ffc_d05b_11f0_a810_047c1617b1431.jpeg"/><Relationship Id="rId2" Type="http://schemas.openxmlformats.org/officeDocument/2006/relationships/image" Target="../media/18110d27_50ef_11ee_a4b8_047c1617b143_444b1c12_5a46_11f0_a775_047c1617b1432.jpeg"/><Relationship Id="rId3" Type="http://schemas.openxmlformats.org/officeDocument/2006/relationships/image" Target="../media/18110d29_50ef_11ee_a4b8_047c1617b143_444b1c16_5a46_11f0_a775_047c1617b1433.jpeg"/><Relationship Id="rId4" Type="http://schemas.openxmlformats.org/officeDocument/2006/relationships/image" Target="../media/b65b9319_86a6_11e9_8101_003048fd731b_0291d94a_0d22_11ea_810d_003048fd731b4.jpeg"/><Relationship Id="rId5" Type="http://schemas.openxmlformats.org/officeDocument/2006/relationships/image" Target="../media/b65b931d_86a6_11e9_8101_003048fd731b_6b95d384_5a46_11f0_a775_047c1617b1435.jpeg"/><Relationship Id="rId6" Type="http://schemas.openxmlformats.org/officeDocument/2006/relationships/image" Target="../media/b65b9321_86a6_11e9_8101_003048fd731b_0291d94c_0d22_11ea_810d_003048fd731b6.jpeg"/><Relationship Id="rId7" Type="http://schemas.openxmlformats.org/officeDocument/2006/relationships/image" Target="../media/68a7bd95_a71a_11e9_8103_003048fd731b_d92286de_f1db_11ef_a6e1_047c1617b1437.jpeg"/><Relationship Id="rId8" Type="http://schemas.openxmlformats.org/officeDocument/2006/relationships/image" Target="../media/72bbc803_7c9e_11ea_8111_003048fd731b_d92286e0_f1db_11ef_a6e1_047c1617b1438.jpeg"/><Relationship Id="rId9" Type="http://schemas.openxmlformats.org/officeDocument/2006/relationships/image" Target="../media/b8d3182f_c362_11ea_8157_003048fd731b_9d1cd8c6_c39d_11ea_8157_003048fd731b9.jpeg"/><Relationship Id="rId10" Type="http://schemas.openxmlformats.org/officeDocument/2006/relationships/image" Target="../media/b65b930a_86a6_11e9_8101_003048fd731b_6949acf1_f953_11e9_810b_003048fd731b10.jpeg"/><Relationship Id="rId11" Type="http://schemas.openxmlformats.org/officeDocument/2006/relationships/image" Target="../media/b65b930d_86a6_11e9_8101_003048fd731b_6949acf2_f953_11e9_810b_003048fd731b11.jpeg"/><Relationship Id="rId12" Type="http://schemas.openxmlformats.org/officeDocument/2006/relationships/image" Target="../media/b65b9310_86a6_11e9_8101_003048fd731b_6949acf3_f953_11e9_810b_003048fd731b12.jpeg"/><Relationship Id="rId13" Type="http://schemas.openxmlformats.org/officeDocument/2006/relationships/image" Target="../media/ab08e993_3fea_11ee_a4a3_047c1617b143_14e1e0cb_f93d_11ef_a6ea_047c1617b14313.jpeg"/><Relationship Id="rId14" Type="http://schemas.openxmlformats.org/officeDocument/2006/relationships/image" Target="../media/ab08e995_3fea_11ee_a4a3_047c1617b143_14e1e0cc_f93d_11ef_a6ea_047c1617b14314.jpeg"/><Relationship Id="rId15" Type="http://schemas.openxmlformats.org/officeDocument/2006/relationships/image" Target="../media/ab08e997_3fea_11ee_a4a3_047c1617b143_14e1e0cd_f93d_11ef_a6ea_047c1617b14315.jpeg"/><Relationship Id="rId16" Type="http://schemas.openxmlformats.org/officeDocument/2006/relationships/image" Target="../media/0e82d89b_f39c_11ec_a2c5_00259070b487_0a6f3b02_310d_11f1_a89b_047c1617b14316.jpeg"/><Relationship Id="rId17" Type="http://schemas.openxmlformats.org/officeDocument/2006/relationships/image" Target="../media/08518564_4acd_11ed_a349_00259070b484_0a6f3b04_310d_11f1_a89b_047c1617b14317.jpeg"/><Relationship Id="rId18" Type="http://schemas.openxmlformats.org/officeDocument/2006/relationships/image" Target="../media/a9564481_50dc_11ee_a4b8_047c1617b143_444b1bfb_5a46_11f0_a775_047c1617b14318.jpeg"/><Relationship Id="rId19" Type="http://schemas.openxmlformats.org/officeDocument/2006/relationships/image" Target="../media/a9564483_50dc_11ee_a4b8_047c1617b143_444b1bff_5a46_11f0_a775_047c1617b14319.jpeg"/><Relationship Id="rId20" Type="http://schemas.openxmlformats.org/officeDocument/2006/relationships/image" Target="../media/a9564485_50dc_11ee_a4b8_047c1617b143_444b1c06_5a46_11f0_a775_047c1617b14320.jpeg"/><Relationship Id="rId21" Type="http://schemas.openxmlformats.org/officeDocument/2006/relationships/image" Target="../media/a9564487_50dc_11ee_a4b8_047c1617b143_444b1c0d_5a46_11f0_a775_047c1617b14321.jpeg"/><Relationship Id="rId22" Type="http://schemas.openxmlformats.org/officeDocument/2006/relationships/image" Target="../media/a9564489_50dc_11ee_a4b8_047c1617b143_444b1c0a_5a46_11f0_a775_047c1617b14322.jpeg"/><Relationship Id="rId23" Type="http://schemas.openxmlformats.org/officeDocument/2006/relationships/image" Target="../media/18110d21_50ef_11ee_a4b8_047c1617b143_444b1c11_5a46_11f0_a775_047c1617b14323.jpeg"/><Relationship Id="rId24" Type="http://schemas.openxmlformats.org/officeDocument/2006/relationships/image" Target="../media/18110d25_50ef_11ee_a4b8_047c1617b143_444b1c03_5a46_11f0_a775_047c1617b14324.jpeg"/><Relationship Id="rId25" Type="http://schemas.openxmlformats.org/officeDocument/2006/relationships/image" Target="../media/ae91e7b8_86a6_11e9_8101_003048fd731b_8e562916_17d2_11f1_a87b_047c1617b14325.png"/><Relationship Id="rId26" Type="http://schemas.openxmlformats.org/officeDocument/2006/relationships/image" Target="../media/ae91e7c6_86a6_11e9_8101_003048fd731b_f8e3fdc7_f954_11e9_810b_003048fd731b26.jpeg"/><Relationship Id="rId27" Type="http://schemas.openxmlformats.org/officeDocument/2006/relationships/image" Target="../media/ae91e7c8_86a6_11e9_8101_003048fd731b_f8e3fdc8_f954_11e9_810b_003048fd731b27.jpeg"/><Relationship Id="rId28" Type="http://schemas.openxmlformats.org/officeDocument/2006/relationships/image" Target="../media/ae91e7ca_86a6_11e9_8101_003048fd731b_f8e3fdc9_f954_11e9_810b_003048fd731b28.jpeg"/><Relationship Id="rId29" Type="http://schemas.openxmlformats.org/officeDocument/2006/relationships/image" Target="../media/ae91e7d2_86a6_11e9_8101_003048fd731b_f8e3fdcd_f954_11e9_810b_003048fd731b29.jpeg"/><Relationship Id="rId30" Type="http://schemas.openxmlformats.org/officeDocument/2006/relationships/image" Target="../media/ae91e7dc_86a6_11e9_8101_003048fd731b_2ab5ec9a_49d5_11ea_810f_003048fd731b30.jpeg"/><Relationship Id="rId31" Type="http://schemas.openxmlformats.org/officeDocument/2006/relationships/image" Target="../media/ae91e7de_86a6_11e9_8101_003048fd731b_2ab5ec9b_49d5_11ea_810f_003048fd731b31.jpeg"/><Relationship Id="rId32" Type="http://schemas.openxmlformats.org/officeDocument/2006/relationships/image" Target="../media/ae91e7e0_86a6_11e9_8101_003048fd731b_2ab5ec9c_49d5_11ea_810f_003048fd731b32.jpeg"/><Relationship Id="rId33" Type="http://schemas.openxmlformats.org/officeDocument/2006/relationships/image" Target="../media/6e1c116f_de8f_11e9_810a_003048fd731b_cfd3365e_41a5_11ea_810f_003048fd731b33.png"/><Relationship Id="rId34" Type="http://schemas.openxmlformats.org/officeDocument/2006/relationships/image" Target="../media/1fcb3168_5f91_11eb_822d_003048fd731b_d92286d1_f1db_11ef_a6e1_047c1617b14334.jpeg"/><Relationship Id="rId35" Type="http://schemas.openxmlformats.org/officeDocument/2006/relationships/image" Target="../media/a6da5e9f_5c44_11ed_a369_047c1617b143_0a6f39e1_310d_11f1_a89b_047c1617b14335.jpeg"/><Relationship Id="rId36" Type="http://schemas.openxmlformats.org/officeDocument/2006/relationships/image" Target="../media/b44e42ca_245f_11f0_a725_047c1617b143_5ed793ed_34e6_11f0_a73b_047c1617b14336.jpeg"/><Relationship Id="rId37" Type="http://schemas.openxmlformats.org/officeDocument/2006/relationships/image" Target="../media/b44e42cc_245f_11f0_a725_047c1617b143_a562d151_d05b_11f0_a810_047c1617b14337.jpeg"/><Relationship Id="rId38" Type="http://schemas.openxmlformats.org/officeDocument/2006/relationships/image" Target="../media/ae91e7af_86a6_11e9_8101_003048fd731b_6949acf4_f953_11e9_810b_003048fd731b38.jpeg"/><Relationship Id="rId39" Type="http://schemas.openxmlformats.org/officeDocument/2006/relationships/image" Target="../media/ae91e7b2_86a6_11e9_8101_003048fd731b_6949acf8_f953_11e9_810b_003048fd731b39.jpeg"/><Relationship Id="rId40" Type="http://schemas.openxmlformats.org/officeDocument/2006/relationships/image" Target="../media/ae91e7b5_86a6_11e9_8101_003048fd731b_6949acf9_f953_11e9_810b_003048fd731b40.jpeg"/><Relationship Id="rId41" Type="http://schemas.openxmlformats.org/officeDocument/2006/relationships/image" Target="../media/61991c13_230d_11ed_a307_00259070b487_d9a65665_f1e4_11ef_a6e1_047c1617b14341.jpeg"/><Relationship Id="rId42" Type="http://schemas.openxmlformats.org/officeDocument/2006/relationships/image" Target="../media/a956447d_50dc_11ee_a4b8_047c1617b143_83eb96e5_5d58_11f0_a779_047c1617b14342.jpeg"/><Relationship Id="rId43" Type="http://schemas.openxmlformats.org/officeDocument/2006/relationships/image" Target="../media/a956447f_50dc_11ee_a4b8_047c1617b143_83eb96e8_5d58_11f0_a779_047c1617b14343.jpeg"/><Relationship Id="rId44" Type="http://schemas.openxmlformats.org/officeDocument/2006/relationships/image" Target="../media/b65b92f4_86a6_11e9_8101_003048fd731b_2ab5ecac_49d5_11ea_810f_003048fd731b44.jpeg"/><Relationship Id="rId45" Type="http://schemas.openxmlformats.org/officeDocument/2006/relationships/image" Target="../media/b65b92f8_86a6_11e9_8101_003048fd731b_2ab5ecad_49d5_11ea_810f_003048fd731b45.jpeg"/><Relationship Id="rId46" Type="http://schemas.openxmlformats.org/officeDocument/2006/relationships/image" Target="../media/b65b92fb_86a6_11e9_8101_003048fd731b_2ab5ecaa_49d5_11ea_810f_003048fd731b46.jpeg"/><Relationship Id="rId47" Type="http://schemas.openxmlformats.org/officeDocument/2006/relationships/image" Target="../media/b65b92fe_86a6_11e9_8101_003048fd731b_2ab5ecab_49d5_11ea_810f_003048fd731b47.jpeg"/><Relationship Id="rId48" Type="http://schemas.openxmlformats.org/officeDocument/2006/relationships/image" Target="../media/b65b9305_86a6_11e9_8101_003048fd731b_2ab5eca9_49d5_11ea_810f_003048fd731b48.jpeg"/><Relationship Id="rId49" Type="http://schemas.openxmlformats.org/officeDocument/2006/relationships/image" Target="../media/b65b9307_86a6_11e9_8101_003048fd731b_2ab5ecae_49d5_11ea_810f_003048fd731b49.jpeg"/><Relationship Id="rId50" Type="http://schemas.openxmlformats.org/officeDocument/2006/relationships/image" Target="../media/394360f0_c40a_11ea_8158_003048fd731b_d92286d2_f1db_11ef_a6e1_047c1617b14350.jpeg"/><Relationship Id="rId51" Type="http://schemas.openxmlformats.org/officeDocument/2006/relationships/image" Target="../media/394360f2_c40a_11ea_8158_003048fd731b_d92286d3_f1db_11ef_a6e1_047c1617b14351.jpeg"/><Relationship Id="rId52" Type="http://schemas.openxmlformats.org/officeDocument/2006/relationships/image" Target="../media/4aff252c_4895_11ec_a1fd_003048fd731b_0a6f39e3_310d_11f1_a89b_047c1617b14352.jpeg"/><Relationship Id="rId53" Type="http://schemas.openxmlformats.org/officeDocument/2006/relationships/image" Target="../media/a6da5ea1_5c44_11ed_a369_047c1617b143_0a6f39e4_310d_11f1_a89b_047c1617b14353.jpeg"/><Relationship Id="rId54" Type="http://schemas.openxmlformats.org/officeDocument/2006/relationships/image" Target="../media/f2cfaabb_c446_11ec_a27f_00259070b487_d92286d4_f1db_11ef_a6e1_047c1617b14354.jpeg"/><Relationship Id="rId55" Type="http://schemas.openxmlformats.org/officeDocument/2006/relationships/image" Target="../media/f2cfaabf_c446_11ec_a27f_00259070b487_d92286d6_f1db_11ef_a6e1_047c1617b14355.jpeg"/><Relationship Id="rId56" Type="http://schemas.openxmlformats.org/officeDocument/2006/relationships/image" Target="../media/f2cfaac1_c446_11ec_a27f_00259070b487_d92286da_f1db_11ef_a6e1_047c1617b14356.jpeg"/><Relationship Id="rId57" Type="http://schemas.openxmlformats.org/officeDocument/2006/relationships/image" Target="../media/ae91e7f5_86a6_11e9_8101_003048fd731b_2ab5ecb6_49d5_11ea_810f_003048fd731b57.jpeg"/><Relationship Id="rId58" Type="http://schemas.openxmlformats.org/officeDocument/2006/relationships/image" Target="../media/ae91e7f8_86a6_11e9_8101_003048fd731b_2ab5ecb7_49d5_11ea_810f_003048fd731b58.jpeg"/><Relationship Id="rId59" Type="http://schemas.openxmlformats.org/officeDocument/2006/relationships/image" Target="../media/b65b92d7_86a6_11e9_8101_003048fd731b_2ab5ecb1_49d5_11ea_810f_003048fd731b59.jpeg"/><Relationship Id="rId60" Type="http://schemas.openxmlformats.org/officeDocument/2006/relationships/image" Target="../media/b65b92da_86a6_11e9_8101_003048fd731b_2ab5ecb2_49d5_11ea_810f_003048fd731b60.jpeg"/><Relationship Id="rId61" Type="http://schemas.openxmlformats.org/officeDocument/2006/relationships/image" Target="../media/b65b92dd_86a6_11e9_8101_003048fd731b_2ab5ecb3_49d5_11ea_810f_003048fd731b61.jpeg"/><Relationship Id="rId62" Type="http://schemas.openxmlformats.org/officeDocument/2006/relationships/image" Target="../media/b65b92e0_86a6_11e9_8101_003048fd731b_2ab5ecb4_49d5_11ea_810f_003048fd731b62.jpeg"/><Relationship Id="rId63" Type="http://schemas.openxmlformats.org/officeDocument/2006/relationships/image" Target="../media/4aff2522_4895_11ec_a1fd_003048fd731b_0a6f39dd_310d_11f1_a89b_047c1617b14363.jpeg"/><Relationship Id="rId64" Type="http://schemas.openxmlformats.org/officeDocument/2006/relationships/image" Target="../media/4aff2524_4895_11ec_a1fd_003048fd731b_0a6f39de_310d_11f1_a89b_047c1617b14364.jpeg"/><Relationship Id="rId65" Type="http://schemas.openxmlformats.org/officeDocument/2006/relationships/image" Target="../media/4aff2526_4895_11ec_a1fd_003048fd731b_0a6f39dc_310d_11f1_a89b_047c1617b14365.jpeg"/><Relationship Id="rId66" Type="http://schemas.openxmlformats.org/officeDocument/2006/relationships/image" Target="../media/4aff2528_4895_11ec_a1fd_003048fd731b_0a6f39e0_310d_11f1_a89b_047c1617b14366.jpeg"/><Relationship Id="rId67" Type="http://schemas.openxmlformats.org/officeDocument/2006/relationships/image" Target="../media/4aff252a_4895_11ec_a1fd_003048fd731b_b9bf9177_30b7_11f1_a89b_047c1617b14367.jpeg"/><Relationship Id="rId68" Type="http://schemas.openxmlformats.org/officeDocument/2006/relationships/image" Target="../media/18437640_2be2_11ec_8351_003048fd731b_d43ed751_f115_11ee_a58b_047c1617b14368.jpeg"/><Relationship Id="rId69" Type="http://schemas.openxmlformats.org/officeDocument/2006/relationships/image" Target="../media/18437658_2be2_11ec_8351_003048fd731b_d43ed749_f115_11ee_a58b_047c1617b14369.jpeg"/><Relationship Id="rId70" Type="http://schemas.openxmlformats.org/officeDocument/2006/relationships/image" Target="../media/1843765a_2be2_11ec_8351_003048fd731b_d43ed74a_f115_11ee_a58b_047c1617b14370.jpeg"/><Relationship Id="rId71" Type="http://schemas.openxmlformats.org/officeDocument/2006/relationships/image" Target="../media/4ca4905c_7ee8_11ee_a4f3_047c1617b143_0a6f39df_310d_11f1_a89b_047c1617b14371.jpeg"/><Relationship Id="rId72" Type="http://schemas.openxmlformats.org/officeDocument/2006/relationships/image" Target="../media/b65b9334_86a6_11e9_8101_003048fd731b_64c8bbd3_5a46_11f0_a775_047c1617b14372.jpeg"/><Relationship Id="rId73" Type="http://schemas.openxmlformats.org/officeDocument/2006/relationships/image" Target="../media/b65b9338_86a6_11e9_8101_003048fd731b_6b95d380_5a46_11f0_a775_047c1617b14373.jpeg"/><Relationship Id="rId74" Type="http://schemas.openxmlformats.org/officeDocument/2006/relationships/image" Target="../media/3e8472de_afd7_11ef_a68d_047c1617b143_a562d13a_d05b_11f0_a810_047c1617b14374.jpeg"/><Relationship Id="rId75" Type="http://schemas.openxmlformats.org/officeDocument/2006/relationships/image" Target="../media/a956446d_50dc_11ee_a4b8_047c1617b143_444b1bca_5a46_11f0_a775_047c1617b14375.jpeg"/><Relationship Id="rId76" Type="http://schemas.openxmlformats.org/officeDocument/2006/relationships/image" Target="../media/a956446f_50dc_11ee_a4b8_047c1617b143_444b1bcb_5a46_11f0_a775_047c1617b14376.jpeg"/><Relationship Id="rId77" Type="http://schemas.openxmlformats.org/officeDocument/2006/relationships/image" Target="../media/a9564471_50dc_11ee_a4b8_047c1617b143_444b1bcc_5a46_11f0_a775_047c1617b14377.jpeg"/><Relationship Id="rId78" Type="http://schemas.openxmlformats.org/officeDocument/2006/relationships/image" Target="../media/a9564473_50dc_11ee_a4b8_047c1617b143_444b1bcd_5a46_11f0_a775_047c1617b14378.jpeg"/><Relationship Id="rId79" Type="http://schemas.openxmlformats.org/officeDocument/2006/relationships/image" Target="../media/a9564475_50dc_11ee_a4b8_047c1617b143_444b1bce_5a46_11f0_a775_047c1617b14379.jpeg"/><Relationship Id="rId80" Type="http://schemas.openxmlformats.org/officeDocument/2006/relationships/image" Target="../media/a9564477_50dc_11ee_a4b8_047c1617b143_444b1bcf_5a46_11f0_a775_047c1617b14380.jpeg"/><Relationship Id="rId81" Type="http://schemas.openxmlformats.org/officeDocument/2006/relationships/image" Target="../media/a9564479_50dc_11ee_a4b8_047c1617b143_444b1bd0_5a46_11f0_a775_047c1617b14381.jpeg"/><Relationship Id="rId82" Type="http://schemas.openxmlformats.org/officeDocument/2006/relationships/image" Target="../media/a956447b_50dc_11ee_a4b8_047c1617b143_444b1bc9_5a46_11f0_a775_047c1617b14382.jpeg"/><Relationship Id="rId83" Type="http://schemas.openxmlformats.org/officeDocument/2006/relationships/image" Target="../media/18110d41_50ef_11ee_a4b8_047c1617b143_444b1bd1_5a46_11f0_a775_047c1617b14383.jpeg"/><Relationship Id="rId84" Type="http://schemas.openxmlformats.org/officeDocument/2006/relationships/image" Target="../media/b65b9345_86a6_11e9_8101_003048fd731b_2ab5ecd1_49d5_11ea_810f_003048fd731b84.jpeg"/><Relationship Id="rId85" Type="http://schemas.openxmlformats.org/officeDocument/2006/relationships/image" Target="../media/b65b9348_86a6_11e9_8101_003048fd731b_2ab5ecd3_49d5_11ea_810f_003048fd731b85.jpeg"/><Relationship Id="rId86" Type="http://schemas.openxmlformats.org/officeDocument/2006/relationships/image" Target="../media/b65b934b_86a6_11e9_8101_003048fd731b_2ab5ecd6_49d5_11ea_810f_003048fd731b86.jpeg"/><Relationship Id="rId87" Type="http://schemas.openxmlformats.org/officeDocument/2006/relationships/image" Target="../media/b65b934e_86a6_11e9_8101_003048fd731b_2ab5ecd5_49d5_11ea_810f_003048fd731b87.jpeg"/><Relationship Id="rId88" Type="http://schemas.openxmlformats.org/officeDocument/2006/relationships/image" Target="../media/b65b9351_86a6_11e9_8101_003048fd731b_2ab5ecd2_49d5_11ea_810f_003048fd731b88.jpeg"/><Relationship Id="rId89" Type="http://schemas.openxmlformats.org/officeDocument/2006/relationships/image" Target="../media/b65b935a_86a6_11e9_8101_003048fd731b_2ab5ecd8_49d5_11ea_810f_003048fd731b89.jpeg"/><Relationship Id="rId90" Type="http://schemas.openxmlformats.org/officeDocument/2006/relationships/image" Target="../media/b65b9369_86a6_11e9_8101_003048fd731b_2ab5ecdc_49d5_11ea_810f_003048fd731b90.jpeg"/><Relationship Id="rId91" Type="http://schemas.openxmlformats.org/officeDocument/2006/relationships/image" Target="../media/b65b936c_86a6_11e9_8101_003048fd731b_2ab5ecdd_49d5_11ea_810f_003048fd731b91.jpeg"/><Relationship Id="rId92" Type="http://schemas.openxmlformats.org/officeDocument/2006/relationships/image" Target="../media/18110d2b_50ef_11ee_a4b8_047c1617b143_444b1bdb_5a46_11f0_a775_047c1617b14392.jpeg"/><Relationship Id="rId93" Type="http://schemas.openxmlformats.org/officeDocument/2006/relationships/image" Target="../media/18110d2d_50ef_11ee_a4b8_047c1617b143_444b1bdf_5a46_11f0_a775_047c1617b14393.jpeg"/><Relationship Id="rId94" Type="http://schemas.openxmlformats.org/officeDocument/2006/relationships/image" Target="../media/18110d2f_50ef_11ee_a4b8_047c1617b143_d43ed73d_f115_11ee_a58b_047c1617b14394.jpeg"/><Relationship Id="rId95" Type="http://schemas.openxmlformats.org/officeDocument/2006/relationships/image" Target="../media/18110d31_50ef_11ee_a4b8_047c1617b143_444b1bee_5a46_11f0_a775_047c1617b14395.jpeg"/><Relationship Id="rId96" Type="http://schemas.openxmlformats.org/officeDocument/2006/relationships/image" Target="../media/18110d33_50ef_11ee_a4b8_047c1617b143_444b1bf0_5a46_11f0_a775_047c1617b14396.jpeg"/><Relationship Id="rId97" Type="http://schemas.openxmlformats.org/officeDocument/2006/relationships/image" Target="../media/18110d35_50ef_11ee_a4b8_047c1617b143_444b1bec_5a46_11f0_a775_047c1617b14397.jpeg"/><Relationship Id="rId98" Type="http://schemas.openxmlformats.org/officeDocument/2006/relationships/image" Target="../media/18110d37_50ef_11ee_a4b8_047c1617b143_444b1be3_5a46_11f0_a775_047c1617b14398.jpeg"/><Relationship Id="rId99" Type="http://schemas.openxmlformats.org/officeDocument/2006/relationships/image" Target="../media/18110d39_50ef_11ee_a4b8_047c1617b143_444b1be9_5a46_11f0_a775_047c1617b14399.jpeg"/><Relationship Id="rId100" Type="http://schemas.openxmlformats.org/officeDocument/2006/relationships/image" Target="../media/18110d3b_50ef_11ee_a4b8_047c1617b143_444b1be6_5a46_11f0_a775_047c1617b143100.jpeg"/><Relationship Id="rId101" Type="http://schemas.openxmlformats.org/officeDocument/2006/relationships/image" Target="../media/18110d3d_50ef_11ee_a4b8_047c1617b143_444b1bd6_5a46_11f0_a775_047c1617b143101.jpeg"/><Relationship Id="rId102" Type="http://schemas.openxmlformats.org/officeDocument/2006/relationships/image" Target="../media/18110d3f_50ef_11ee_a4b8_047c1617b143_444b1bd4_5a46_11f0_a775_047c1617b143102.jpeg"/><Relationship Id="rId103" Type="http://schemas.openxmlformats.org/officeDocument/2006/relationships/image" Target="../media/b65b9379_86a6_11e9_8101_003048fd731b_2ab5ecde_49d5_11ea_810f_003048fd731b103.jpeg"/><Relationship Id="rId104" Type="http://schemas.openxmlformats.org/officeDocument/2006/relationships/image" Target="../media/b65b937c_86a6_11e9_8101_003048fd731b_2ab5ecdf_49d5_11ea_810f_003048fd731b104.jpeg"/><Relationship Id="rId105" Type="http://schemas.openxmlformats.org/officeDocument/2006/relationships/image" Target="../media/b65b937f_86a6_11e9_8101_003048fd731b_2ab5ece0_49d5_11ea_810f_003048fd731b105.jpeg"/><Relationship Id="rId106" Type="http://schemas.openxmlformats.org/officeDocument/2006/relationships/image" Target="../media/b65b9382_86a6_11e9_8101_003048fd731b_2ab5ece1_49d5_11ea_810f_003048fd731b106.jpeg"/><Relationship Id="rId107" Type="http://schemas.openxmlformats.org/officeDocument/2006/relationships/image" Target="../media/b65b9385_86a6_11e9_8101_003048fd731b_2ab5ece2_49d5_11ea_810f_003048fd731b107.jpeg"/><Relationship Id="rId108" Type="http://schemas.openxmlformats.org/officeDocument/2006/relationships/image" Target="../media/b65b938b_86a6_11e9_8101_003048fd731b_2ab5ecea_49d5_11ea_810f_003048fd731b108.jpeg"/><Relationship Id="rId109" Type="http://schemas.openxmlformats.org/officeDocument/2006/relationships/image" Target="../media/b65b939d_86a6_11e9_8101_003048fd731b_2ab5ecf0_49d5_11ea_810f_003048fd731b109.jpeg"/><Relationship Id="rId110" Type="http://schemas.openxmlformats.org/officeDocument/2006/relationships/image" Target="../media/b65b93a0_86a6_11e9_8101_003048fd731b_2ab5ecf1_49d5_11ea_810f_003048fd731b110.jpeg"/><Relationship Id="rId111" Type="http://schemas.openxmlformats.org/officeDocument/2006/relationships/image" Target="../media/b65b93a3_86a6_11e9_8101_003048fd731b_2ab5ecf2_49d5_11ea_810f_003048fd731b111.jpeg"/><Relationship Id="rId112" Type="http://schemas.openxmlformats.org/officeDocument/2006/relationships/image" Target="../media/b65b93a6_86a6_11e9_8101_003048fd731b_d43ed738_f115_11ee_a58b_047c1617b143112.jpeg"/><Relationship Id="rId113" Type="http://schemas.openxmlformats.org/officeDocument/2006/relationships/image" Target="../media/b65b93a9_86a6_11e9_8101_003048fd731b_2ab5ecf3_49d5_11ea_810f_003048fd731b113.jpeg"/><Relationship Id="rId114" Type="http://schemas.openxmlformats.org/officeDocument/2006/relationships/image" Target="../media/b65b93ab_86a6_11e9_8101_003048fd731b_2ab5ecf4_49d5_11ea_810f_003048fd731b114.jpeg"/><Relationship Id="rId115" Type="http://schemas.openxmlformats.org/officeDocument/2006/relationships/image" Target="../media/b65b93ad_86a6_11e9_8101_003048fd731b_444b1bda_5a46_11f0_a775_047c1617b143115.jpeg"/><Relationship Id="rId116" Type="http://schemas.openxmlformats.org/officeDocument/2006/relationships/image" Target="../media/b65b93af_86a6_11e9_8101_003048fd731b_d43ed73a_f115_11ee_a58b_047c1617b143116.jpeg"/><Relationship Id="rId117" Type="http://schemas.openxmlformats.org/officeDocument/2006/relationships/image" Target="../media/b65b93b1_86a6_11e9_8101_003048fd731b_d43ed73b_f115_11ee_a58b_047c1617b143117.jpeg"/><Relationship Id="rId118" Type="http://schemas.openxmlformats.org/officeDocument/2006/relationships/image" Target="../media/b65b93b3_86a6_11e9_8101_003048fd731b_d43ed73c_f115_11ee_a58b_047c1617b143118.jpeg"/><Relationship Id="rId119" Type="http://schemas.openxmlformats.org/officeDocument/2006/relationships/image" Target="../media/b65b93b5_86a6_11e9_8101_003048fd731b_2ab5ecf5_49d5_11ea_810f_003048fd731b119.jpeg"/><Relationship Id="rId120" Type="http://schemas.openxmlformats.org/officeDocument/2006/relationships/image" Target="../media/b65b93b8_86a6_11e9_8101_003048fd731b_2ab5ecf6_49d5_11ea_810f_003048fd731b120.jpeg"/><Relationship Id="rId121" Type="http://schemas.openxmlformats.org/officeDocument/2006/relationships/image" Target="../media/b65b93c4_86a6_11e9_8101_003048fd731b_312eecb8_49d5_11ea_810f_003048fd731b121.jpeg"/><Relationship Id="rId122" Type="http://schemas.openxmlformats.org/officeDocument/2006/relationships/image" Target="../media/b65b93c7_86a6_11e9_8101_003048fd731b_312eecb9_49d5_11ea_810f_003048fd731b122.jpeg"/><Relationship Id="rId123" Type="http://schemas.openxmlformats.org/officeDocument/2006/relationships/image" Target="../media/b65b93ca_86a6_11e9_8101_003048fd731b_312eecba_49d5_11ea_810f_003048fd731b123.jpeg"/><Relationship Id="rId124" Type="http://schemas.openxmlformats.org/officeDocument/2006/relationships/image" Target="../media/4bac9814_419b_11ea_810f_003048fd731b_444b1bd9_5a46_11f0_a775_047c1617b143124.jpeg"/><Relationship Id="rId125" Type="http://schemas.openxmlformats.org/officeDocument/2006/relationships/image" Target="../media/b65b9370_86a6_11e9_8101_003048fd731b_6949acf5_f953_11e9_810b_003048fd731b125.jpeg"/><Relationship Id="rId126" Type="http://schemas.openxmlformats.org/officeDocument/2006/relationships/image" Target="../media/b65b9373_86a6_11e9_8101_003048fd731b_6949acf6_f953_11e9_810b_003048fd731b126.jpeg"/><Relationship Id="rId127" Type="http://schemas.openxmlformats.org/officeDocument/2006/relationships/image" Target="../media/b65b9376_86a6_11e9_8101_003048fd731b_6949acf7_f953_11e9_810b_003048fd731b127.jpeg"/><Relationship Id="rId128" Type="http://schemas.openxmlformats.org/officeDocument/2006/relationships/image" Target="../media/54e1da9c_3459_11ef_a5e4_047c1617b143_4e2a7400_fcc7_11ef_a6ef_047c1617b143128.jpeg"/><Relationship Id="rId129" Type="http://schemas.openxmlformats.org/officeDocument/2006/relationships/image" Target="../media/54e1da9e_3459_11ef_a5e4_047c1617b143_4e2a7402_fcc7_11ef_a6ef_047c1617b143129.jpeg"/><Relationship Id="rId130" Type="http://schemas.openxmlformats.org/officeDocument/2006/relationships/image" Target="../media/36303af2_3acc_11ec_8367_003048fd731b_d9a65666_f1e4_11ef_a6e1_047c1617b143130.jpeg"/><Relationship Id="rId131" Type="http://schemas.openxmlformats.org/officeDocument/2006/relationships/image" Target="../media/be29366f_86a6_11e9_8101_003048fd731b_312eecbf_49d5_11ea_810f_003048fd731b131.jpeg"/><Relationship Id="rId132" Type="http://schemas.openxmlformats.org/officeDocument/2006/relationships/image" Target="../media/02a66c1c_db0d_11ec_a2a2_00259070b487_f1b64f06_5e35_11f0_a77a_047c1617b143132.jpeg"/><Relationship Id="rId133" Type="http://schemas.openxmlformats.org/officeDocument/2006/relationships/image" Target="../media/02a66c1e_db0d_11ec_a2a2_00259070b487_f1b64f05_5e35_11f0_a77a_047c1617b143133.jpeg"/><Relationship Id="rId134" Type="http://schemas.openxmlformats.org/officeDocument/2006/relationships/image" Target="../media/65de4824_906d_11f0_a7bd_047c1617b143_da386185_96e8_11f0_a7c5_047c1617b143134.jpeg"/><Relationship Id="rId135" Type="http://schemas.openxmlformats.org/officeDocument/2006/relationships/image" Target="../media/65de4826_906d_11f0_a7bd_047c1617b143_fafd76e4_b70d_11f0_a7ef_047c1617b143135.jpeg"/><Relationship Id="rId136" Type="http://schemas.openxmlformats.org/officeDocument/2006/relationships/image" Target="../media/79bcdc6e_5d59_11f0_a779_047c1617b143_f1b64f04_5e35_11f0_a77a_047c1617b143136.jpeg"/><Relationship Id="rId137" Type="http://schemas.openxmlformats.org/officeDocument/2006/relationships/image" Target="../media/a956448b_50dc_11ee_a4b8_047c1617b143_444b1bf8_5a46_11f0_a775_047c1617b143137.jpeg"/><Relationship Id="rId138" Type="http://schemas.openxmlformats.org/officeDocument/2006/relationships/image" Target="../media/a956448d_50dc_11ee_a4b8_047c1617b143_444b1bf2_5a46_11f0_a775_047c1617b143138.jpeg"/><Relationship Id="rId139" Type="http://schemas.openxmlformats.org/officeDocument/2006/relationships/image" Target="../media/18110d1f_50ef_11ee_a4b8_047c1617b143_444b1bf5_5a46_11f0_a775_047c1617b143139.jpeg"/><Relationship Id="rId140" Type="http://schemas.openxmlformats.org/officeDocument/2006/relationships/image" Target="../media/ae91e7ef_86a6_11e9_8101_003048fd731b_2ab5ecbf_49d5_11ea_810f_003048fd731b140.jpeg"/><Relationship Id="rId141" Type="http://schemas.openxmlformats.org/officeDocument/2006/relationships/image" Target="../media/ae91e7f1_86a6_11e9_8101_003048fd731b_2ab5ecc0_49d5_11ea_810f_003048fd731b141.jpeg"/><Relationship Id="rId142" Type="http://schemas.openxmlformats.org/officeDocument/2006/relationships/image" Target="../media/ae91e7f3_86a6_11e9_8101_003048fd731b_2ab5ecc1_49d5_11ea_810f_003048fd731b142.jpeg"/><Relationship Id="rId143" Type="http://schemas.openxmlformats.org/officeDocument/2006/relationships/image" Target="../media/6e1c116d_de8f_11e9_810a_003048fd731b_6b95d382_5a46_11f0_a775_047c1617b143143.jpeg"/><Relationship Id="rId144" Type="http://schemas.openxmlformats.org/officeDocument/2006/relationships/image" Target="../media/a6da5ea3_5c44_11ed_a369_047c1617b143_b9bf9175_30b7_11f1_a89b_047c1617b143144.jpeg"/><Relationship Id="rId145" Type="http://schemas.openxmlformats.org/officeDocument/2006/relationships/image" Target="../media/a6da5ea5_5c44_11ed_a369_047c1617b143_b9bf9176_30b7_11f1_a89b_047c1617b143145.jpeg"/><Relationship Id="rId146" Type="http://schemas.openxmlformats.org/officeDocument/2006/relationships/image" Target="../media/a6da5ea7_5c44_11ed_a369_047c1617b143_b9bf9174_30b7_11f1_a89b_047c1617b143146.jpeg"/><Relationship Id="rId147" Type="http://schemas.openxmlformats.org/officeDocument/2006/relationships/image" Target="../media/a6da5ea9_5c44_11ed_a369_047c1617b143_b9bf9173_30b7_11f1_a89b_047c1617b143147.jpeg"/><Relationship Id="rId148" Type="http://schemas.openxmlformats.org/officeDocument/2006/relationships/image" Target="../media/f6f0e40f_c920_11ee_a554_047c1617b143_0a6f3aa1_310d_11f1_a89b_047c1617b143148.jpeg"/><Relationship Id="rId149" Type="http://schemas.openxmlformats.org/officeDocument/2006/relationships/image" Target="../media/d76353d5_4abf_11ef_a601_047c1617b143_a32fab16_4df5_11ef_a605_047c1617b143149.jpeg"/><Relationship Id="rId150" Type="http://schemas.openxmlformats.org/officeDocument/2006/relationships/image" Target="../media/d76353c1_4abf_11ef_a601_047c1617b143_a32faaf9_4df5_11ef_a605_047c1617b143150.jpeg"/><Relationship Id="rId151" Type="http://schemas.openxmlformats.org/officeDocument/2006/relationships/image" Target="../media/d76353c3_4abf_11ef_a601_047c1617b143_a32faafc_4df5_11ef_a605_047c1617b143151.jpeg"/><Relationship Id="rId152" Type="http://schemas.openxmlformats.org/officeDocument/2006/relationships/image" Target="../media/d76353c9_4abf_11ef_a601_047c1617b143_a32fab04_4df5_11ef_a605_047c1617b143152.jpeg"/><Relationship Id="rId153" Type="http://schemas.openxmlformats.org/officeDocument/2006/relationships/image" Target="../media/d76353cb_4abf_11ef_a601_047c1617b143_a32fab07_4df5_11ef_a605_047c1617b143153.jpeg"/><Relationship Id="rId154" Type="http://schemas.openxmlformats.org/officeDocument/2006/relationships/image" Target="../media/d76353cd_4abf_11ef_a601_047c1617b143_a32fab0a_4df5_11ef_a605_047c1617b143154.jpeg"/><Relationship Id="rId155" Type="http://schemas.openxmlformats.org/officeDocument/2006/relationships/image" Target="../media/d76353cf_4abf_11ef_a601_047c1617b143_a32fab0d_4df5_11ef_a605_047c1617b143155.jpeg"/><Relationship Id="rId156" Type="http://schemas.openxmlformats.org/officeDocument/2006/relationships/image" Target="../media/d76353ef_4abf_11ef_a601_047c1617b143_a32fab1b_4df5_11ef_a605_047c1617b143156.jpeg"/><Relationship Id="rId157" Type="http://schemas.openxmlformats.org/officeDocument/2006/relationships/image" Target="../media/d76353f1_4abf_11ef_a601_047c1617b143_444b1bc8_5a46_11f0_a775_047c1617b143157.jpeg"/><Relationship Id="rId158" Type="http://schemas.openxmlformats.org/officeDocument/2006/relationships/image" Target="../media/d76353f3_4abf_11ef_a601_047c1617b143_a32fab1a_4df5_11ef_a605_047c1617b143158.jpeg"/><Relationship Id="rId159" Type="http://schemas.openxmlformats.org/officeDocument/2006/relationships/image" Target="../media/93e52f00_4aaf_11ef_a601_047c1617b143_b36698c4_4df3_11ef_a605_047c1617b143159.jpeg"/><Relationship Id="rId160" Type="http://schemas.openxmlformats.org/officeDocument/2006/relationships/image" Target="../media/93e52f02_4aaf_11ef_a601_047c1617b143_b36698c7_4df3_11ef_a605_047c1617b143160.jpeg"/><Relationship Id="rId161" Type="http://schemas.openxmlformats.org/officeDocument/2006/relationships/image" Target="../media/93e52f06_4aaf_11ef_a601_047c1617b143_b36698cb_4df3_11ef_a605_047c1617b143161.jpeg"/><Relationship Id="rId162" Type="http://schemas.openxmlformats.org/officeDocument/2006/relationships/image" Target="../media/93e52f08_4aaf_11ef_a601_047c1617b143_b36698ce_4df3_11ef_a605_047c1617b143162.jpeg"/><Relationship Id="rId163" Type="http://schemas.openxmlformats.org/officeDocument/2006/relationships/image" Target="../media/93e52f0a_4aaf_11ef_a601_047c1617b143_b36698d1_4df3_11ef_a605_047c1617b143163.jpeg"/><Relationship Id="rId164" Type="http://schemas.openxmlformats.org/officeDocument/2006/relationships/image" Target="../media/93e52f0c_4aaf_11ef_a601_047c1617b143_b36698d4_4df3_11ef_a605_047c1617b143164.jpeg"/><Relationship Id="rId165" Type="http://schemas.openxmlformats.org/officeDocument/2006/relationships/image" Target="../media/93e52f0e_4aaf_11ef_a601_047c1617b143_b36698d7_4df3_11ef_a605_047c1617b143165.jpeg"/><Relationship Id="rId166" Type="http://schemas.openxmlformats.org/officeDocument/2006/relationships/image" Target="../media/93e52f10_4aaf_11ef_a601_047c1617b143_b36698da_4df3_11ef_a605_047c1617b143166.jpeg"/><Relationship Id="rId167" Type="http://schemas.openxmlformats.org/officeDocument/2006/relationships/image" Target="../media/93e52f14_4aaf_11ef_a601_047c1617b143_b36698df_4df3_11ef_a605_047c1617b143167.jpeg"/><Relationship Id="rId168" Type="http://schemas.openxmlformats.org/officeDocument/2006/relationships/image" Target="../media/93e52f16_4aaf_11ef_a601_047c1617b143_b36698e2_4df3_11ef_a605_047c1617b143168.jpeg"/><Relationship Id="rId169" Type="http://schemas.openxmlformats.org/officeDocument/2006/relationships/image" Target="../media/93e52f18_4aaf_11ef_a601_047c1617b143_b36698e5_4df3_11ef_a605_047c1617b143169.jpeg"/><Relationship Id="rId170" Type="http://schemas.openxmlformats.org/officeDocument/2006/relationships/image" Target="../media/d76353ad_4abf_11ef_a601_047c1617b143_a32faad4_4df5_11ef_a605_047c1617b143170.jpeg"/><Relationship Id="rId171" Type="http://schemas.openxmlformats.org/officeDocument/2006/relationships/image" Target="../media/d76353af_4abf_11ef_a601_047c1617b143_a32faad8_4df5_11ef_a605_047c1617b143171.jpeg"/><Relationship Id="rId172" Type="http://schemas.openxmlformats.org/officeDocument/2006/relationships/image" Target="../media/d76353b5_4abf_11ef_a601_047c1617b143_a32faae4_4df5_11ef_a605_047c1617b143172.jpeg"/><Relationship Id="rId173" Type="http://schemas.openxmlformats.org/officeDocument/2006/relationships/image" Target="../media/d76353b7_4abf_11ef_a601_047c1617b143_a32faae7_4df5_11ef_a605_047c1617b143173.jpeg"/><Relationship Id="rId174" Type="http://schemas.openxmlformats.org/officeDocument/2006/relationships/image" Target="../media/d76353b9_4abf_11ef_a601_047c1617b143_a32faaeb_4df5_11ef_a605_047c1617b143174.jpeg"/><Relationship Id="rId175" Type="http://schemas.openxmlformats.org/officeDocument/2006/relationships/image" Target="../media/d76353bb_4abf_11ef_a601_047c1617b143_a32faaef_4df5_11ef_a605_047c1617b143175.jpeg"/><Relationship Id="rId176" Type="http://schemas.openxmlformats.org/officeDocument/2006/relationships/image" Target="../media/d76353bd_4abf_11ef_a601_047c1617b143_a32faaf3_4df5_11ef_a605_047c1617b143176.jpeg"/><Relationship Id="rId177" Type="http://schemas.openxmlformats.org/officeDocument/2006/relationships/image" Target="../media/d76353e1_4abf_11ef_a601_047c1617b143_a32fab1c_4df5_11ef_a605_047c1617b143177.jpeg"/><Relationship Id="rId178" Type="http://schemas.openxmlformats.org/officeDocument/2006/relationships/image" Target="../media/d76353e3_4abf_11ef_a601_047c1617b143_a32fab1d_4df5_11ef_a605_047c1617b143178.jpeg"/><Relationship Id="rId179" Type="http://schemas.openxmlformats.org/officeDocument/2006/relationships/image" Target="../media/d76353e5_4abf_11ef_a601_047c1617b143_a32fab20_4df5_11ef_a605_047c1617b143179.jpeg"/><Relationship Id="rId180" Type="http://schemas.openxmlformats.org/officeDocument/2006/relationships/image" Target="../media/d76353e7_4abf_11ef_a601_047c1617b143_a32fab21_4df5_11ef_a605_047c1617b143180.jpeg"/><Relationship Id="rId181" Type="http://schemas.openxmlformats.org/officeDocument/2006/relationships/image" Target="../media/d76353e9_4abf_11ef_a601_047c1617b143_a32fab22_4df5_11ef_a605_047c1617b143181.jpeg"/><Relationship Id="rId182" Type="http://schemas.openxmlformats.org/officeDocument/2006/relationships/image" Target="../media/d76353eb_4abf_11ef_a601_047c1617b143_a32fab23_4df5_11ef_a605_047c1617b143182.jpeg"/><Relationship Id="rId183" Type="http://schemas.openxmlformats.org/officeDocument/2006/relationships/image" Target="../media/d76353ed_4abf_11ef_a601_047c1617b143_a32fab25_4df5_11ef_a605_047c1617b143183.jpeg"/><Relationship Id="rId184" Type="http://schemas.openxmlformats.org/officeDocument/2006/relationships/image" Target="../media/9182be60_eeb6_11ef_a6dd_047c1617b143_a562d13b_d05b_11f0_a810_047c1617b143184.jpeg"/><Relationship Id="rId185" Type="http://schemas.openxmlformats.org/officeDocument/2006/relationships/image" Target="../media/9182be62_eeb6_11ef_a6dd_047c1617b143_a562d13c_d05b_11f0_a810_047c1617b143185.jpeg"/><Relationship Id="rId186" Type="http://schemas.openxmlformats.org/officeDocument/2006/relationships/image" Target="../media/9182be64_eeb6_11ef_a6dd_047c1617b143_a562d141_d05b_11f0_a810_047c1617b143186.jpeg"/><Relationship Id="rId187" Type="http://schemas.openxmlformats.org/officeDocument/2006/relationships/image" Target="../media/9182be66_eeb6_11ef_a6dd_047c1617b143_a562d142_d05b_11f0_a810_047c1617b143187.jpeg"/><Relationship Id="rId188" Type="http://schemas.openxmlformats.org/officeDocument/2006/relationships/image" Target="../media/9182be68_eeb6_11ef_a6dd_047c1617b143_a562d13d_d05b_11f0_a810_047c1617b143188.jpeg"/><Relationship Id="rId189" Type="http://schemas.openxmlformats.org/officeDocument/2006/relationships/image" Target="../media/9182be6a_eeb6_11ef_a6dd_047c1617b143_a562d13f_d05b_11f0_a810_047c1617b143189.jpeg"/><Relationship Id="rId190" Type="http://schemas.openxmlformats.org/officeDocument/2006/relationships/image" Target="../media/9182be6c_eeb6_11ef_a6dd_047c1617b143_a562d143_d05b_11f0_a810_047c1617b143190.jpeg"/><Relationship Id="rId191" Type="http://schemas.openxmlformats.org/officeDocument/2006/relationships/image" Target="../media/9182be6e_eeb6_11ef_a6dd_047c1617b143_a562d145_d05b_11f0_a810_047c1617b143191.jpeg"/><Relationship Id="rId192" Type="http://schemas.openxmlformats.org/officeDocument/2006/relationships/image" Target="../media/9182be70_eeb6_11ef_a6dd_047c1617b143_a562d14c_d05b_11f0_a810_047c1617b143192.jpeg"/><Relationship Id="rId193" Type="http://schemas.openxmlformats.org/officeDocument/2006/relationships/image" Target="../media/9182be72_eeb6_11ef_a6dd_047c1617b143_a562d14b_d05b_11f0_a810_047c1617b143193.jpeg"/><Relationship Id="rId194" Type="http://schemas.openxmlformats.org/officeDocument/2006/relationships/image" Target="../media/9182be74_eeb6_11ef_a6dd_047c1617b143_a562d14f_d05b_11f0_a810_047c1617b143194.jpeg"/><Relationship Id="rId195" Type="http://schemas.openxmlformats.org/officeDocument/2006/relationships/image" Target="../media/9182be76_eeb6_11ef_a6dd_047c1617b143_a562d14d_d05b_11f0_a810_047c1617b143195.jpeg"/><Relationship Id="rId196" Type="http://schemas.openxmlformats.org/officeDocument/2006/relationships/image" Target="../media/9182be78_eeb6_11ef_a6dd_047c1617b143_a562d14e_d05b_11f0_a810_047c1617b143196.jpeg"/><Relationship Id="rId197" Type="http://schemas.openxmlformats.org/officeDocument/2006/relationships/image" Target="../media/9182be7a_eeb6_11ef_a6dd_047c1617b143_a562d14a_d05b_11f0_a810_047c1617b143197.jpeg"/><Relationship Id="rId198" Type="http://schemas.openxmlformats.org/officeDocument/2006/relationships/image" Target="../media/9182be7c_eeb6_11ef_a6dd_047c1617b143_a562d147_d05b_11f0_a810_047c1617b143198.jpeg"/><Relationship Id="rId199" Type="http://schemas.openxmlformats.org/officeDocument/2006/relationships/image" Target="../media/9182be7e_eeb6_11ef_a6dd_047c1617b143_a562d148_d05b_11f0_a810_047c1617b143199.jpeg"/><Relationship Id="rId200" Type="http://schemas.openxmlformats.org/officeDocument/2006/relationships/image" Target="../media/9182be80_eeb6_11ef_a6dd_047c1617b143_a562d149_d05b_11f0_a810_047c1617b14320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095375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2" name="Image_70" descr="Image_7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5" name="Image_73" descr="Image_73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6" name="Image_74" descr="Image_7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7" name="Image_75" descr="Image_75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8" name="Image_76" descr="Image_76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9" name="Image_77" descr="Image_7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0" name="Image_78" descr="Image_7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1" name="Image_79" descr="Image_7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5" name="Image_86" descr="Image_8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6" name="Image_87" descr="Image_8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7" name="Image_88" descr="Image_8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8" name="Image_89" descr="Image_8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2" name="Image_93" descr="Image_9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3" name="Image_94" descr="Image_9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4" name="Image_95" descr="Image_9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5" name="Image_96" descr="Image_9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6" name="Image_97" descr="Image_9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7" name="Image_98" descr="Image_9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8" name="Image_99" descr="Image_9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9" name="Image_100" descr="Image_10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0" name="Image_101" descr="Image_10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1" name="Image_102" descr="Image_10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5" name="Image_117" descr="Image_11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9" name="Image_121" descr="Image_12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0" name="Image_122" descr="Image_1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1" name="Image_123" descr="Image_12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2" name="Image_124" descr="Image_12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3" name="Image_125" descr="Image_12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4" name="Image_126" descr="Image_12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5" name="Image_127" descr="Image_12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6" name="Image_128" descr="Image_12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7" name="Image_129" descr="Image_129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8" name="Image_130" descr="Image_130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9" name="Image_131" descr="Image_131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0" name="Image_132" descr="Image_13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1" name="Image_133" descr="Image_133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2" name="Image_134" descr="Image_13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3" name="Image_135" descr="Image_135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4" name="Image_136" descr="Image_136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5" name="Image_137" descr="Image_137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6" name="Image_138" descr="Image_13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7" name="Image_139" descr="Image_139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8" name="Image_140" descr="Image_140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9" name="Image_141" descr="Image_141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0" name="Image_142" descr="Image_142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1" name="Image_144" descr="Image_14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2" name="Image_146" descr="Image_14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3" name="Image_147" descr="Image_14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4" name="Image_148" descr="Image_14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5" name="Image_149" descr="Image_14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6" name="Image_150" descr="Image_150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7" name="Image_152" descr="Image_15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8" name="Image_153" descr="Image_15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9" name="Image_154" descr="Image_15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0" name="Image_155" descr="Image_15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1" name="Image_156" descr="Image_15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2" name="Image_157" descr="Image_15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3" name="Image_158" descr="Image_15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4" name="Image_159" descr="Image_15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5" name="Image_160" descr="Image_16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6" name="Image_161" descr="Image_16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7" name="Image_162" descr="Image_16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8" name="Image_163" descr="Image_16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9" name="Image_165" descr="Image_165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0" name="Image_167" descr="Image_16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1" name="Image_168" descr="Image_16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2" name="Image_169" descr="Image_16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3" name="Image_170" descr="Image_17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4" name="Image_171" descr="Image_171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5" name="Image_172" descr="Image_172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6" name="Image_173" descr="Image_173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7" name="Image_174" descr="Image_174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8" name="Image_175" descr="Image_175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9" name="Image_179" descr="Image_179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0" name="Image_180" descr="Image_180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1" name="Image_181" descr="Image_181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2" name="Image_182" descr="Image_182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3" name="Image_183" descr="Image_183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4" name="Image_184" descr="Image_184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5" name="Image_185" descr="Image_185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6" name="Image_186" descr="Image_186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7" name="Image_187" descr="Image_187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8" name="Image_188" descr="Image_188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9" name="Image_189" descr="Image_189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0" name="Image_190" descr="Image_190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1" name="Image_191" descr="Image_191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2" name="Image_192" descr="Image_192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3" name="Image_193" descr="Image_193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4" name="Image_194" descr="Image_194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5" name="Image_195" descr="Image_195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6" name="Image_196" descr="Image_196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7" name="Image_197" descr="Image_197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8" name="Image_198" descr="Image_198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9" name="Image_199" descr="Image_199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0" name="Image_200" descr="Image_200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1" name="Image_201" descr="Image_201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2" name="Image_202" descr="Image_202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3" name="Image_203" descr="Image_203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4" name="Image_213" descr="Image_213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5" name="Image_214" descr="Image_214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6" name="Image_215" descr="Image_215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87" name="Image_216" descr="Image_216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88" name="Image_217" descr="Image_217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89" name="Image_218" descr="Image_218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0" name="Image_219" descr="Image_219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1" name="Image_220" descr="Image_220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2" name="Image_221" descr="Image_221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93" name="Image_222" descr="Image_222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4" name="Image_223" descr="Image_22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5" name="Image_224" descr="Image_224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6" name="Image_225" descr="Image_225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7" name="Image_226" descr="Image_22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98" name="Image_227" descr="Image_22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199" name="Image_228" descr="Image_22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0" name="Image_229" descr="Image_22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954116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J5*18.56</f>
        <v>0</v>
      </c>
      <c r="L5" s="5"/>
    </row>
    <row r="6" spans="1:12" customHeight="1" ht="105" outlineLevel="4">
      <c r="A6" s="1"/>
      <c r="B6" s="1">
        <v>879528</v>
      </c>
      <c r="C6" s="1" t="s">
        <v>19</v>
      </c>
      <c r="D6" s="1"/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18</v>
      </c>
      <c r="K6" s="2" t="str">
        <f>J6*30.58</f>
        <v>0</v>
      </c>
      <c r="L6" s="5"/>
    </row>
    <row r="7" spans="1:12" customHeight="1" ht="105" outlineLevel="4">
      <c r="A7" s="1"/>
      <c r="B7" s="1">
        <v>879529</v>
      </c>
      <c r="C7" s="1" t="s">
        <v>22</v>
      </c>
      <c r="D7" s="1"/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18</v>
      </c>
      <c r="K7" s="2" t="str">
        <f>J7*34.50</f>
        <v>0</v>
      </c>
      <c r="L7" s="5"/>
    </row>
    <row r="8" spans="1:12" customHeight="1" ht="105" outlineLevel="4">
      <c r="A8" s="1"/>
      <c r="B8" s="1">
        <v>822724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29</v>
      </c>
      <c r="H8" s="2">
        <v>0</v>
      </c>
      <c r="I8" s="1">
        <v>0</v>
      </c>
      <c r="J8" s="3" t="s">
        <v>18</v>
      </c>
      <c r="K8" s="2" t="str">
        <f>J8*54.19</f>
        <v>0</v>
      </c>
      <c r="L8" s="5"/>
    </row>
    <row r="9" spans="1:12" customHeight="1" ht="105" outlineLevel="4">
      <c r="A9" s="1"/>
      <c r="B9" s="1">
        <v>822725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29</v>
      </c>
      <c r="H9" s="2">
        <v>0</v>
      </c>
      <c r="I9" s="1">
        <v>0</v>
      </c>
      <c r="J9" s="3" t="s">
        <v>18</v>
      </c>
      <c r="K9" s="2" t="str">
        <f>J9*68.12</f>
        <v>0</v>
      </c>
      <c r="L9" s="5"/>
    </row>
    <row r="10" spans="1:12" customHeight="1" ht="105" outlineLevel="4">
      <c r="A10" s="1"/>
      <c r="B10" s="1">
        <v>822726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29</v>
      </c>
      <c r="H10" s="2">
        <v>0</v>
      </c>
      <c r="I10" s="1">
        <v>0</v>
      </c>
      <c r="J10" s="3" t="s">
        <v>18</v>
      </c>
      <c r="K10" s="2" t="str">
        <f>J10*89.80</f>
        <v>0</v>
      </c>
      <c r="L10" s="5"/>
    </row>
    <row r="11" spans="1:12" customHeight="1" ht="105" outlineLevel="4">
      <c r="A11" s="1"/>
      <c r="B11" s="1">
        <v>823085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29</v>
      </c>
      <c r="H11" s="2">
        <v>0</v>
      </c>
      <c r="I11" s="1">
        <v>0</v>
      </c>
      <c r="J11" s="3" t="s">
        <v>18</v>
      </c>
      <c r="K11" s="2" t="str">
        <f>J11*32.51</f>
        <v>0</v>
      </c>
      <c r="L11" s="5"/>
    </row>
    <row r="12" spans="1:12" customHeight="1" ht="105" outlineLevel="4">
      <c r="A12" s="1"/>
      <c r="B12" s="1">
        <v>827050</v>
      </c>
      <c r="C12" s="1" t="s">
        <v>42</v>
      </c>
      <c r="D12" s="1" t="s">
        <v>43</v>
      </c>
      <c r="E12" s="2" t="s">
        <v>44</v>
      </c>
      <c r="F12" s="2" t="s">
        <v>45</v>
      </c>
      <c r="G12" s="2" t="s">
        <v>29</v>
      </c>
      <c r="H12" s="2">
        <v>0</v>
      </c>
      <c r="I12" s="1">
        <v>0</v>
      </c>
      <c r="J12" s="3" t="s">
        <v>18</v>
      </c>
      <c r="K12" s="2" t="str">
        <f>J12*17.03</f>
        <v>0</v>
      </c>
      <c r="L12" s="5"/>
    </row>
    <row r="13" spans="1:12" customHeight="1" ht="105" outlineLevel="4">
      <c r="A13" s="1"/>
      <c r="B13" s="1">
        <v>834145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18</v>
      </c>
      <c r="K13" s="2" t="str">
        <f>J13*22.30</f>
        <v>0</v>
      </c>
      <c r="L13" s="5"/>
    </row>
    <row r="14" spans="1:12" outlineLevel="4">
      <c r="A14" s="1"/>
      <c r="B14" s="1">
        <v>959682</v>
      </c>
      <c r="C14" s="1" t="s">
        <v>50</v>
      </c>
      <c r="D14" s="1" t="s">
        <v>51</v>
      </c>
      <c r="E14" s="2" t="s">
        <v>52</v>
      </c>
      <c r="F14" s="2" t="s">
        <v>53</v>
      </c>
      <c r="G14" s="2" t="s">
        <v>29</v>
      </c>
      <c r="H14" s="2">
        <v>0</v>
      </c>
      <c r="I14" s="1">
        <v>0</v>
      </c>
      <c r="J14" s="3" t="s">
        <v>18</v>
      </c>
      <c r="K14" s="2" t="str">
        <f>J14*50.79</f>
        <v>0</v>
      </c>
      <c r="L14" s="5"/>
    </row>
    <row r="15" spans="1:12" customHeight="1" ht="105" outlineLevel="4">
      <c r="A15" s="1"/>
      <c r="B15" s="1">
        <v>822720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29</v>
      </c>
      <c r="H15" s="2" t="s">
        <v>58</v>
      </c>
      <c r="I15" s="1">
        <v>0</v>
      </c>
      <c r="J15" s="3" t="s">
        <v>18</v>
      </c>
      <c r="K15" s="2" t="str">
        <f>J15*101.00</f>
        <v>0</v>
      </c>
      <c r="L15" s="5"/>
    </row>
    <row r="16" spans="1:12" customHeight="1" ht="105" outlineLevel="4">
      <c r="A16" s="1"/>
      <c r="B16" s="1">
        <v>822721</v>
      </c>
      <c r="C16" s="1" t="s">
        <v>59</v>
      </c>
      <c r="D16" s="1" t="s">
        <v>60</v>
      </c>
      <c r="E16" s="2" t="s">
        <v>61</v>
      </c>
      <c r="F16" s="2" t="s">
        <v>62</v>
      </c>
      <c r="G16" s="2" t="s">
        <v>29</v>
      </c>
      <c r="H16" s="2" t="s">
        <v>63</v>
      </c>
      <c r="I16" s="1">
        <v>0</v>
      </c>
      <c r="J16" s="3" t="s">
        <v>18</v>
      </c>
      <c r="K16" s="2" t="str">
        <f>J16*118.00</f>
        <v>0</v>
      </c>
      <c r="L16" s="5"/>
    </row>
    <row r="17" spans="1:12" customHeight="1" ht="105" outlineLevel="4">
      <c r="A17" s="1"/>
      <c r="B17" s="1">
        <v>822722</v>
      </c>
      <c r="C17" s="1" t="s">
        <v>64</v>
      </c>
      <c r="D17" s="1" t="s">
        <v>65</v>
      </c>
      <c r="E17" s="2" t="s">
        <v>66</v>
      </c>
      <c r="F17" s="2" t="s">
        <v>67</v>
      </c>
      <c r="G17" s="2" t="s">
        <v>29</v>
      </c>
      <c r="H17" s="2" t="s">
        <v>58</v>
      </c>
      <c r="I17" s="1">
        <v>0</v>
      </c>
      <c r="J17" s="3" t="s">
        <v>18</v>
      </c>
      <c r="K17" s="2" t="str">
        <f>J17*50.00</f>
        <v>0</v>
      </c>
      <c r="L17" s="5"/>
    </row>
    <row r="18" spans="1:12" customHeight="1" ht="105" outlineLevel="4">
      <c r="A18" s="1"/>
      <c r="B18" s="1">
        <v>879329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>
        <v>0</v>
      </c>
      <c r="I18" s="1">
        <v>0</v>
      </c>
      <c r="J18" s="3" t="s">
        <v>18</v>
      </c>
      <c r="K18" s="2" t="str">
        <f>J18*0.00</f>
        <v>0</v>
      </c>
      <c r="L18" s="5"/>
    </row>
    <row r="19" spans="1:12" customHeight="1" ht="105" outlineLevel="4">
      <c r="A19" s="1"/>
      <c r="B19" s="1">
        <v>879330</v>
      </c>
      <c r="C19" s="1" t="s">
        <v>72</v>
      </c>
      <c r="D19" s="1" t="s">
        <v>73</v>
      </c>
      <c r="E19" s="2" t="s">
        <v>74</v>
      </c>
      <c r="F19" s="2" t="s">
        <v>71</v>
      </c>
      <c r="G19" s="2">
        <v>0</v>
      </c>
      <c r="H19" s="2">
        <v>0</v>
      </c>
      <c r="I19" s="1">
        <v>0</v>
      </c>
      <c r="J19" s="3" t="s">
        <v>18</v>
      </c>
      <c r="K19" s="2" t="str">
        <f>J19*0.00</f>
        <v>0</v>
      </c>
      <c r="L19" s="5"/>
    </row>
    <row r="20" spans="1:12" customHeight="1" ht="105" outlineLevel="4">
      <c r="A20" s="1"/>
      <c r="B20" s="1">
        <v>879331</v>
      </c>
      <c r="C20" s="1" t="s">
        <v>75</v>
      </c>
      <c r="D20" s="1" t="s">
        <v>76</v>
      </c>
      <c r="E20" s="2" t="s">
        <v>77</v>
      </c>
      <c r="F20" s="2" t="s">
        <v>71</v>
      </c>
      <c r="G20" s="2">
        <v>0</v>
      </c>
      <c r="H20" s="2">
        <v>0</v>
      </c>
      <c r="I20" s="1">
        <v>0</v>
      </c>
      <c r="J20" s="3" t="s">
        <v>18</v>
      </c>
      <c r="K20" s="2" t="str">
        <f>J20*0.00</f>
        <v>0</v>
      </c>
      <c r="L20" s="5"/>
    </row>
    <row r="21" spans="1:12" customHeight="1" ht="105" outlineLevel="4">
      <c r="A21" s="1"/>
      <c r="B21" s="1">
        <v>868606</v>
      </c>
      <c r="C21" s="1" t="s">
        <v>78</v>
      </c>
      <c r="D21" s="1"/>
      <c r="E21" s="2" t="s">
        <v>79</v>
      </c>
      <c r="F21" s="2" t="s">
        <v>80</v>
      </c>
      <c r="G21" s="2">
        <v>0</v>
      </c>
      <c r="H21" s="2">
        <v>0</v>
      </c>
      <c r="I21" s="1">
        <v>0</v>
      </c>
      <c r="J21" s="3" t="s">
        <v>18</v>
      </c>
      <c r="K21" s="2" t="str">
        <f>J21*15.36</f>
        <v>0</v>
      </c>
      <c r="L21" s="5"/>
    </row>
    <row r="22" spans="1:12" customHeight="1" ht="105" outlineLevel="4">
      <c r="A22" s="1"/>
      <c r="B22" s="1">
        <v>870291</v>
      </c>
      <c r="C22" s="1" t="s">
        <v>81</v>
      </c>
      <c r="D22" s="1"/>
      <c r="E22" s="2" t="s">
        <v>82</v>
      </c>
      <c r="F22" s="2" t="s">
        <v>16</v>
      </c>
      <c r="G22" s="2">
        <v>0</v>
      </c>
      <c r="H22" s="2">
        <v>0</v>
      </c>
      <c r="I22" s="1">
        <v>0</v>
      </c>
      <c r="J22" s="3" t="s">
        <v>18</v>
      </c>
      <c r="K22" s="2" t="str">
        <f>J22*18.56</f>
        <v>0</v>
      </c>
      <c r="L22" s="5"/>
    </row>
    <row r="23" spans="1:12" outlineLevel="2">
      <c r="A23" s="8" t="s">
        <v>83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5"/>
    </row>
    <row r="24" spans="1:12" customHeight="1" ht="105" outlineLevel="4">
      <c r="A24" s="1"/>
      <c r="B24" s="1">
        <v>879517</v>
      </c>
      <c r="C24" s="1" t="s">
        <v>84</v>
      </c>
      <c r="D24" s="1"/>
      <c r="E24" s="2" t="s">
        <v>85</v>
      </c>
      <c r="F24" s="2" t="s">
        <v>86</v>
      </c>
      <c r="G24" s="2">
        <v>0</v>
      </c>
      <c r="H24" s="2">
        <v>0</v>
      </c>
      <c r="I24" s="1">
        <v>0</v>
      </c>
      <c r="J24" s="3" t="s">
        <v>18</v>
      </c>
      <c r="K24" s="2" t="str">
        <f>J24*77.04</f>
        <v>0</v>
      </c>
      <c r="L24" s="5"/>
    </row>
    <row r="25" spans="1:12" customHeight="1" ht="105" outlineLevel="4">
      <c r="A25" s="1"/>
      <c r="B25" s="1">
        <v>879518</v>
      </c>
      <c r="C25" s="1" t="s">
        <v>87</v>
      </c>
      <c r="D25" s="1"/>
      <c r="E25" s="2" t="s">
        <v>88</v>
      </c>
      <c r="F25" s="2" t="s">
        <v>89</v>
      </c>
      <c r="G25" s="2">
        <v>0</v>
      </c>
      <c r="H25" s="2">
        <v>0</v>
      </c>
      <c r="I25" s="1">
        <v>0</v>
      </c>
      <c r="J25" s="3" t="s">
        <v>18</v>
      </c>
      <c r="K25" s="2" t="str">
        <f>J25*122.12</f>
        <v>0</v>
      </c>
      <c r="L25" s="5"/>
    </row>
    <row r="26" spans="1:12" customHeight="1" ht="105" outlineLevel="4">
      <c r="A26" s="1"/>
      <c r="B26" s="1">
        <v>879519</v>
      </c>
      <c r="C26" s="1" t="s">
        <v>90</v>
      </c>
      <c r="D26" s="1"/>
      <c r="E26" s="2" t="s">
        <v>91</v>
      </c>
      <c r="F26" s="2" t="s">
        <v>92</v>
      </c>
      <c r="G26" s="2">
        <v>0</v>
      </c>
      <c r="H26" s="2">
        <v>0</v>
      </c>
      <c r="I26" s="1">
        <v>0</v>
      </c>
      <c r="J26" s="3" t="s">
        <v>18</v>
      </c>
      <c r="K26" s="2" t="str">
        <f>J26*39.64</f>
        <v>0</v>
      </c>
      <c r="L26" s="5"/>
    </row>
    <row r="27" spans="1:12" customHeight="1" ht="105" outlineLevel="4">
      <c r="A27" s="1"/>
      <c r="B27" s="1">
        <v>879520</v>
      </c>
      <c r="C27" s="1" t="s">
        <v>93</v>
      </c>
      <c r="D27" s="1"/>
      <c r="E27" s="2" t="s">
        <v>94</v>
      </c>
      <c r="F27" s="2" t="s">
        <v>95</v>
      </c>
      <c r="G27" s="2">
        <v>0</v>
      </c>
      <c r="H27" s="2">
        <v>0</v>
      </c>
      <c r="I27" s="1">
        <v>0</v>
      </c>
      <c r="J27" s="3" t="s">
        <v>18</v>
      </c>
      <c r="K27" s="2" t="str">
        <f>J27*91.92</f>
        <v>0</v>
      </c>
      <c r="L27" s="5"/>
    </row>
    <row r="28" spans="1:12" customHeight="1" ht="105" outlineLevel="4">
      <c r="A28" s="1"/>
      <c r="B28" s="1">
        <v>879521</v>
      </c>
      <c r="C28" s="1" t="s">
        <v>96</v>
      </c>
      <c r="D28" s="1"/>
      <c r="E28" s="2" t="s">
        <v>97</v>
      </c>
      <c r="F28" s="2" t="s">
        <v>98</v>
      </c>
      <c r="G28" s="2">
        <v>0</v>
      </c>
      <c r="H28" s="2">
        <v>0</v>
      </c>
      <c r="I28" s="1">
        <v>0</v>
      </c>
      <c r="J28" s="3" t="s">
        <v>18</v>
      </c>
      <c r="K28" s="2" t="str">
        <f>J28*235.40</f>
        <v>0</v>
      </c>
      <c r="L28" s="5"/>
    </row>
    <row r="29" spans="1:12" customHeight="1" ht="105" outlineLevel="4">
      <c r="A29" s="1"/>
      <c r="B29" s="1">
        <v>879525</v>
      </c>
      <c r="C29" s="1" t="s">
        <v>99</v>
      </c>
      <c r="D29" s="1"/>
      <c r="E29" s="2" t="s">
        <v>100</v>
      </c>
      <c r="F29" s="2" t="s">
        <v>101</v>
      </c>
      <c r="G29" s="2">
        <v>0</v>
      </c>
      <c r="H29" s="2">
        <v>0</v>
      </c>
      <c r="I29" s="1">
        <v>0</v>
      </c>
      <c r="J29" s="3" t="s">
        <v>18</v>
      </c>
      <c r="K29" s="2" t="str">
        <f>J29*73.44</f>
        <v>0</v>
      </c>
      <c r="L29" s="5"/>
    </row>
    <row r="30" spans="1:12" customHeight="1" ht="105" outlineLevel="4">
      <c r="A30" s="1"/>
      <c r="B30" s="1">
        <v>879527</v>
      </c>
      <c r="C30" s="1" t="s">
        <v>102</v>
      </c>
      <c r="D30" s="1"/>
      <c r="E30" s="2" t="s">
        <v>103</v>
      </c>
      <c r="F30" s="2" t="s">
        <v>104</v>
      </c>
      <c r="G30" s="2">
        <v>0</v>
      </c>
      <c r="H30" s="2">
        <v>0</v>
      </c>
      <c r="I30" s="1">
        <v>0</v>
      </c>
      <c r="J30" s="3" t="s">
        <v>18</v>
      </c>
      <c r="K30" s="2" t="str">
        <f>J30*122.43</f>
        <v>0</v>
      </c>
      <c r="L30" s="5"/>
    </row>
    <row r="31" spans="1:12" customHeight="1" ht="105" outlineLevel="4">
      <c r="A31" s="1"/>
      <c r="B31" s="1">
        <v>822681</v>
      </c>
      <c r="C31" s="1" t="s">
        <v>105</v>
      </c>
      <c r="D31" s="1"/>
      <c r="E31" s="2" t="s">
        <v>106</v>
      </c>
      <c r="F31" s="2" t="s">
        <v>107</v>
      </c>
      <c r="G31" s="2">
        <v>-35</v>
      </c>
      <c r="H31" s="2">
        <v>0</v>
      </c>
      <c r="I31" s="1" t="s">
        <v>17</v>
      </c>
      <c r="J31" s="3" t="s">
        <v>18</v>
      </c>
      <c r="K31" s="2" t="str">
        <f>J31*199.65</f>
        <v>0</v>
      </c>
      <c r="L31" s="5"/>
    </row>
    <row r="32" spans="1:12" customHeight="1" ht="105" outlineLevel="4">
      <c r="A32" s="1"/>
      <c r="B32" s="1">
        <v>822688</v>
      </c>
      <c r="C32" s="1" t="s">
        <v>108</v>
      </c>
      <c r="D32" s="1"/>
      <c r="E32" s="2" t="s">
        <v>109</v>
      </c>
      <c r="F32" s="2" t="s">
        <v>110</v>
      </c>
      <c r="G32" s="2" t="s">
        <v>29</v>
      </c>
      <c r="H32" s="2">
        <v>0</v>
      </c>
      <c r="I32" s="1" t="s">
        <v>29</v>
      </c>
      <c r="J32" s="3" t="s">
        <v>18</v>
      </c>
      <c r="K32" s="2" t="str">
        <f>J32*145.20</f>
        <v>0</v>
      </c>
      <c r="L32" s="5"/>
    </row>
    <row r="33" spans="1:12" customHeight="1" ht="105" outlineLevel="4">
      <c r="A33" s="1"/>
      <c r="B33" s="1">
        <v>822689</v>
      </c>
      <c r="C33" s="1" t="s">
        <v>111</v>
      </c>
      <c r="D33" s="1"/>
      <c r="E33" s="2" t="s">
        <v>112</v>
      </c>
      <c r="F33" s="2" t="s">
        <v>113</v>
      </c>
      <c r="G33" s="2">
        <v>-66</v>
      </c>
      <c r="H33" s="2">
        <v>0</v>
      </c>
      <c r="I33" s="1" t="s">
        <v>29</v>
      </c>
      <c r="J33" s="3" t="s">
        <v>18</v>
      </c>
      <c r="K33" s="2" t="str">
        <f>J33*304.92</f>
        <v>0</v>
      </c>
      <c r="L33" s="5"/>
    </row>
    <row r="34" spans="1:12" customHeight="1" ht="105" outlineLevel="4">
      <c r="A34" s="1"/>
      <c r="B34" s="1">
        <v>822690</v>
      </c>
      <c r="C34" s="1" t="s">
        <v>114</v>
      </c>
      <c r="D34" s="1"/>
      <c r="E34" s="2" t="s">
        <v>115</v>
      </c>
      <c r="F34" s="2" t="s">
        <v>116</v>
      </c>
      <c r="G34" s="2" t="s">
        <v>117</v>
      </c>
      <c r="H34" s="2">
        <v>0</v>
      </c>
      <c r="I34" s="1" t="s">
        <v>29</v>
      </c>
      <c r="J34" s="3" t="s">
        <v>18</v>
      </c>
      <c r="K34" s="2" t="str">
        <f>J34*642.51</f>
        <v>0</v>
      </c>
      <c r="L34" s="5"/>
    </row>
    <row r="35" spans="1:12" customHeight="1" ht="105" outlineLevel="4">
      <c r="A35" s="1"/>
      <c r="B35" s="1">
        <v>822694</v>
      </c>
      <c r="C35" s="1" t="s">
        <v>118</v>
      </c>
      <c r="D35" s="1"/>
      <c r="E35" s="2" t="s">
        <v>119</v>
      </c>
      <c r="F35" s="2" t="s">
        <v>120</v>
      </c>
      <c r="G35" s="2" t="s">
        <v>121</v>
      </c>
      <c r="H35" s="2">
        <v>0</v>
      </c>
      <c r="I35" s="1" t="s">
        <v>29</v>
      </c>
      <c r="J35" s="3" t="s">
        <v>18</v>
      </c>
      <c r="K35" s="2" t="str">
        <f>J35*526.35</f>
        <v>0</v>
      </c>
      <c r="L35" s="5"/>
    </row>
    <row r="36" spans="1:12" customHeight="1" ht="105" outlineLevel="4">
      <c r="A36" s="1"/>
      <c r="B36" s="1">
        <v>822699</v>
      </c>
      <c r="C36" s="1" t="s">
        <v>122</v>
      </c>
      <c r="D36" s="1" t="s">
        <v>123</v>
      </c>
      <c r="E36" s="2" t="s">
        <v>124</v>
      </c>
      <c r="F36" s="2" t="s">
        <v>125</v>
      </c>
      <c r="G36" s="2" t="s">
        <v>126</v>
      </c>
      <c r="H36" s="2" t="s">
        <v>29</v>
      </c>
      <c r="I36" s="1">
        <v>0</v>
      </c>
      <c r="J36" s="3" t="s">
        <v>18</v>
      </c>
      <c r="K36" s="2" t="str">
        <f>J36*185.00</f>
        <v>0</v>
      </c>
      <c r="L36" s="5"/>
    </row>
    <row r="37" spans="1:12" customHeight="1" ht="105" outlineLevel="4">
      <c r="A37" s="1"/>
      <c r="B37" s="1">
        <v>822700</v>
      </c>
      <c r="C37" s="1" t="s">
        <v>127</v>
      </c>
      <c r="D37" s="1" t="s">
        <v>128</v>
      </c>
      <c r="E37" s="2" t="s">
        <v>129</v>
      </c>
      <c r="F37" s="2" t="s">
        <v>130</v>
      </c>
      <c r="G37" s="2" t="s">
        <v>117</v>
      </c>
      <c r="H37" s="2" t="s">
        <v>29</v>
      </c>
      <c r="I37" s="1">
        <v>0</v>
      </c>
      <c r="J37" s="3" t="s">
        <v>18</v>
      </c>
      <c r="K37" s="2" t="str">
        <f>J37*599.00</f>
        <v>0</v>
      </c>
      <c r="L37" s="5"/>
    </row>
    <row r="38" spans="1:12" customHeight="1" ht="105" outlineLevel="4">
      <c r="A38" s="1"/>
      <c r="B38" s="1">
        <v>822701</v>
      </c>
      <c r="C38" s="1" t="s">
        <v>131</v>
      </c>
      <c r="D38" s="1" t="s">
        <v>132</v>
      </c>
      <c r="E38" s="2" t="s">
        <v>133</v>
      </c>
      <c r="F38" s="2" t="s">
        <v>134</v>
      </c>
      <c r="G38" s="2">
        <v>10</v>
      </c>
      <c r="H38" s="2" t="s">
        <v>121</v>
      </c>
      <c r="I38" s="1">
        <v>0</v>
      </c>
      <c r="J38" s="3" t="s">
        <v>18</v>
      </c>
      <c r="K38" s="2" t="str">
        <f>J38*879.00</f>
        <v>0</v>
      </c>
      <c r="L38" s="5"/>
    </row>
    <row r="39" spans="1:12" customHeight="1" ht="105" outlineLevel="4">
      <c r="A39" s="1"/>
      <c r="B39" s="1">
        <v>823977</v>
      </c>
      <c r="C39" s="1" t="s">
        <v>135</v>
      </c>
      <c r="D39" s="1" t="s">
        <v>136</v>
      </c>
      <c r="E39" s="2" t="s">
        <v>137</v>
      </c>
      <c r="F39" s="2" t="s">
        <v>138</v>
      </c>
      <c r="G39" s="2" t="s">
        <v>117</v>
      </c>
      <c r="H39" s="2">
        <v>0</v>
      </c>
      <c r="I39" s="1">
        <v>0</v>
      </c>
      <c r="J39" s="3" t="s">
        <v>18</v>
      </c>
      <c r="K39" s="2" t="str">
        <f>J39*137.79</f>
        <v>0</v>
      </c>
      <c r="L39" s="5"/>
    </row>
    <row r="40" spans="1:12" customHeight="1" ht="105" outlineLevel="4">
      <c r="A40" s="1"/>
      <c r="B40" s="1">
        <v>879930</v>
      </c>
      <c r="C40" s="1" t="s">
        <v>139</v>
      </c>
      <c r="D40" s="1" t="s">
        <v>140</v>
      </c>
      <c r="E40" s="2" t="s">
        <v>141</v>
      </c>
      <c r="F40" s="2" t="s">
        <v>142</v>
      </c>
      <c r="G40" s="2" t="s">
        <v>126</v>
      </c>
      <c r="H40" s="2">
        <v>0</v>
      </c>
      <c r="I40" s="1">
        <v>0</v>
      </c>
      <c r="J40" s="3" t="s">
        <v>18</v>
      </c>
      <c r="K40" s="2" t="str">
        <f>J40*270.94</f>
        <v>0</v>
      </c>
      <c r="L40" s="5"/>
    </row>
    <row r="41" spans="1:12" customHeight="1" ht="105" outlineLevel="4">
      <c r="A41" s="1"/>
      <c r="B41" s="1">
        <v>871459</v>
      </c>
      <c r="C41" s="1" t="s">
        <v>143</v>
      </c>
      <c r="D41" s="1">
        <v>61001</v>
      </c>
      <c r="E41" s="2" t="s">
        <v>144</v>
      </c>
      <c r="F41" s="2" t="s">
        <v>145</v>
      </c>
      <c r="G41" s="2" t="s">
        <v>126</v>
      </c>
      <c r="H41" s="2">
        <v>0</v>
      </c>
      <c r="I41" s="1">
        <v>0</v>
      </c>
      <c r="J41" s="3" t="s">
        <v>18</v>
      </c>
      <c r="K41" s="2" t="str">
        <f>J41*154.68</f>
        <v>0</v>
      </c>
      <c r="L41" s="5"/>
    </row>
    <row r="42" spans="1:12" customHeight="1" ht="105" outlineLevel="4">
      <c r="A42" s="1"/>
      <c r="B42" s="1">
        <v>954089</v>
      </c>
      <c r="C42" s="1" t="s">
        <v>146</v>
      </c>
      <c r="D42" s="1" t="s">
        <v>147</v>
      </c>
      <c r="E42" s="2" t="s">
        <v>148</v>
      </c>
      <c r="F42" s="2" t="s">
        <v>149</v>
      </c>
      <c r="G42" s="2" t="s">
        <v>121</v>
      </c>
      <c r="H42" s="2">
        <v>0</v>
      </c>
      <c r="I42" s="1">
        <v>0</v>
      </c>
      <c r="J42" s="3" t="s">
        <v>18</v>
      </c>
      <c r="K42" s="2" t="str">
        <f>J42*281.78</f>
        <v>0</v>
      </c>
      <c r="L42" s="5"/>
    </row>
    <row r="43" spans="1:12" customHeight="1" ht="105" outlineLevel="4">
      <c r="A43" s="1"/>
      <c r="B43" s="1">
        <v>885854</v>
      </c>
      <c r="C43" s="1" t="s">
        <v>150</v>
      </c>
      <c r="D43" s="1" t="s">
        <v>151</v>
      </c>
      <c r="E43" s="2" t="s">
        <v>152</v>
      </c>
      <c r="F43" s="2" t="s">
        <v>153</v>
      </c>
      <c r="G43" s="2" t="s">
        <v>29</v>
      </c>
      <c r="H43" s="2">
        <v>0</v>
      </c>
      <c r="I43" s="1">
        <v>0</v>
      </c>
      <c r="J43" s="3" t="s">
        <v>18</v>
      </c>
      <c r="K43" s="2" t="str">
        <f>J43*117.66</f>
        <v>0</v>
      </c>
      <c r="L43" s="5"/>
    </row>
    <row r="44" spans="1:12" customHeight="1" ht="105" outlineLevel="4">
      <c r="A44" s="1"/>
      <c r="B44" s="1">
        <v>822678</v>
      </c>
      <c r="C44" s="1" t="s">
        <v>154</v>
      </c>
      <c r="D44" s="1" t="s">
        <v>155</v>
      </c>
      <c r="E44" s="2" t="s">
        <v>156</v>
      </c>
      <c r="F44" s="2" t="s">
        <v>157</v>
      </c>
      <c r="G44" s="2">
        <v>0</v>
      </c>
      <c r="H44" s="2" t="s">
        <v>58</v>
      </c>
      <c r="I44" s="1">
        <v>0</v>
      </c>
      <c r="J44" s="3" t="s">
        <v>18</v>
      </c>
      <c r="K44" s="2" t="str">
        <f>J44*138.00</f>
        <v>0</v>
      </c>
      <c r="L44" s="5"/>
    </row>
    <row r="45" spans="1:12" customHeight="1" ht="105" outlineLevel="4">
      <c r="A45" s="1"/>
      <c r="B45" s="1">
        <v>822679</v>
      </c>
      <c r="C45" s="1" t="s">
        <v>158</v>
      </c>
      <c r="D45" s="1" t="s">
        <v>159</v>
      </c>
      <c r="E45" s="2" t="s">
        <v>160</v>
      </c>
      <c r="F45" s="2" t="s">
        <v>161</v>
      </c>
      <c r="G45" s="2" t="s">
        <v>121</v>
      </c>
      <c r="H45" s="2">
        <v>0</v>
      </c>
      <c r="I45" s="1">
        <v>0</v>
      </c>
      <c r="J45" s="3" t="s">
        <v>18</v>
      </c>
      <c r="K45" s="2" t="str">
        <f>J45*182.00</f>
        <v>0</v>
      </c>
      <c r="L45" s="5"/>
    </row>
    <row r="46" spans="1:12" customHeight="1" ht="105" outlineLevel="4">
      <c r="A46" s="1"/>
      <c r="B46" s="1">
        <v>822680</v>
      </c>
      <c r="C46" s="1" t="s">
        <v>162</v>
      </c>
      <c r="D46" s="1" t="s">
        <v>163</v>
      </c>
      <c r="E46" s="2" t="s">
        <v>164</v>
      </c>
      <c r="F46" s="2" t="s">
        <v>165</v>
      </c>
      <c r="G46" s="2" t="s">
        <v>117</v>
      </c>
      <c r="H46" s="2" t="s">
        <v>29</v>
      </c>
      <c r="I46" s="1">
        <v>0</v>
      </c>
      <c r="J46" s="3" t="s">
        <v>18</v>
      </c>
      <c r="K46" s="2" t="str">
        <f>J46*314.00</f>
        <v>0</v>
      </c>
      <c r="L46" s="5"/>
    </row>
    <row r="47" spans="1:12" customHeight="1" ht="105" outlineLevel="4">
      <c r="A47" s="1"/>
      <c r="B47" s="1">
        <v>869367</v>
      </c>
      <c r="C47" s="1" t="s">
        <v>166</v>
      </c>
      <c r="D47" s="1" t="s">
        <v>167</v>
      </c>
      <c r="E47" s="2" t="s">
        <v>168</v>
      </c>
      <c r="F47" s="2" t="s">
        <v>169</v>
      </c>
      <c r="G47" s="2">
        <v>7</v>
      </c>
      <c r="H47" s="2" t="s">
        <v>29</v>
      </c>
      <c r="I47" s="1">
        <v>0</v>
      </c>
      <c r="J47" s="3" t="s">
        <v>18</v>
      </c>
      <c r="K47" s="2" t="str">
        <f>J47*535.00</f>
        <v>0</v>
      </c>
      <c r="L47" s="5"/>
    </row>
    <row r="48" spans="1:12" outlineLevel="2">
      <c r="A48" s="8" t="s">
        <v>170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5"/>
    </row>
    <row r="49" spans="1:12" customHeight="1" ht="105" outlineLevel="4">
      <c r="A49" s="1"/>
      <c r="B49" s="1">
        <v>879515</v>
      </c>
      <c r="C49" s="1" t="s">
        <v>171</v>
      </c>
      <c r="D49" s="1"/>
      <c r="E49" s="2" t="s">
        <v>172</v>
      </c>
      <c r="F49" s="2" t="s">
        <v>173</v>
      </c>
      <c r="G49" s="2">
        <v>0</v>
      </c>
      <c r="H49" s="2">
        <v>0</v>
      </c>
      <c r="I49" s="1">
        <v>0</v>
      </c>
      <c r="J49" s="3" t="s">
        <v>18</v>
      </c>
      <c r="K49" s="2" t="str">
        <f>J49*146.76</f>
        <v>0</v>
      </c>
      <c r="L49" s="5"/>
    </row>
    <row r="50" spans="1:12" customHeight="1" ht="105" outlineLevel="4">
      <c r="A50" s="1"/>
      <c r="B50" s="1">
        <v>879516</v>
      </c>
      <c r="C50" s="1" t="s">
        <v>174</v>
      </c>
      <c r="D50" s="1"/>
      <c r="E50" s="2" t="s">
        <v>175</v>
      </c>
      <c r="F50" s="2" t="s">
        <v>176</v>
      </c>
      <c r="G50" s="2">
        <v>0</v>
      </c>
      <c r="H50" s="2">
        <v>0</v>
      </c>
      <c r="I50" s="1">
        <v>0</v>
      </c>
      <c r="J50" s="3" t="s">
        <v>18</v>
      </c>
      <c r="K50" s="2" t="str">
        <f>J50*252.93</f>
        <v>0</v>
      </c>
      <c r="L50" s="5"/>
    </row>
    <row r="51" spans="1:12" customHeight="1" ht="105" outlineLevel="4">
      <c r="A51" s="1"/>
      <c r="B51" s="1">
        <v>822713</v>
      </c>
      <c r="C51" s="1" t="s">
        <v>177</v>
      </c>
      <c r="D51" s="1"/>
      <c r="E51" s="2" t="s">
        <v>178</v>
      </c>
      <c r="F51" s="2" t="s">
        <v>179</v>
      </c>
      <c r="G51" s="2">
        <v>0</v>
      </c>
      <c r="H51" s="2">
        <v>0</v>
      </c>
      <c r="I51" s="1">
        <v>0</v>
      </c>
      <c r="J51" s="3" t="s">
        <v>18</v>
      </c>
      <c r="K51" s="2" t="str">
        <f>J51*398.77</f>
        <v>0</v>
      </c>
      <c r="L51" s="5"/>
    </row>
    <row r="52" spans="1:12" customHeight="1" ht="105" outlineLevel="4">
      <c r="A52" s="1"/>
      <c r="B52" s="1">
        <v>822714</v>
      </c>
      <c r="C52" s="1" t="s">
        <v>180</v>
      </c>
      <c r="D52" s="1"/>
      <c r="E52" s="2" t="s">
        <v>181</v>
      </c>
      <c r="F52" s="2" t="s">
        <v>182</v>
      </c>
      <c r="G52" s="2">
        <v>0</v>
      </c>
      <c r="H52" s="2">
        <v>0</v>
      </c>
      <c r="I52" s="1">
        <v>0</v>
      </c>
      <c r="J52" s="3" t="s">
        <v>18</v>
      </c>
      <c r="K52" s="2" t="str">
        <f>J52*449.74</f>
        <v>0</v>
      </c>
      <c r="L52" s="5"/>
    </row>
    <row r="53" spans="1:12" customHeight="1" ht="105" outlineLevel="4">
      <c r="A53" s="1"/>
      <c r="B53" s="1">
        <v>822715</v>
      </c>
      <c r="C53" s="1" t="s">
        <v>183</v>
      </c>
      <c r="D53" s="1" t="s">
        <v>184</v>
      </c>
      <c r="E53" s="2" t="s">
        <v>185</v>
      </c>
      <c r="F53" s="2" t="s">
        <v>186</v>
      </c>
      <c r="G53" s="2">
        <v>0</v>
      </c>
      <c r="H53" s="2">
        <v>0</v>
      </c>
      <c r="I53" s="1">
        <v>0</v>
      </c>
      <c r="J53" s="3" t="s">
        <v>18</v>
      </c>
      <c r="K53" s="2" t="str">
        <f>J53*1495.97</f>
        <v>0</v>
      </c>
      <c r="L53" s="5"/>
    </row>
    <row r="54" spans="1:12" customHeight="1" ht="105" outlineLevel="4">
      <c r="A54" s="1"/>
      <c r="B54" s="1">
        <v>822716</v>
      </c>
      <c r="C54" s="1" t="s">
        <v>187</v>
      </c>
      <c r="D54" s="1"/>
      <c r="E54" s="2" t="s">
        <v>188</v>
      </c>
      <c r="F54" s="2" t="s">
        <v>189</v>
      </c>
      <c r="G54" s="2">
        <v>1</v>
      </c>
      <c r="H54" s="2">
        <v>0</v>
      </c>
      <c r="I54" s="1">
        <v>0</v>
      </c>
      <c r="J54" s="3" t="s">
        <v>18</v>
      </c>
      <c r="K54" s="2" t="str">
        <f>J54*2251.31</f>
        <v>0</v>
      </c>
      <c r="L54" s="5"/>
    </row>
    <row r="55" spans="1:12" customHeight="1" ht="105" outlineLevel="4">
      <c r="A55" s="1"/>
      <c r="B55" s="1">
        <v>822718</v>
      </c>
      <c r="C55" s="1" t="s">
        <v>190</v>
      </c>
      <c r="D55" s="1">
        <v>61010</v>
      </c>
      <c r="E55" s="2" t="s">
        <v>191</v>
      </c>
      <c r="F55" s="2" t="s">
        <v>192</v>
      </c>
      <c r="G55" s="2" t="s">
        <v>121</v>
      </c>
      <c r="H55" s="2">
        <v>0</v>
      </c>
      <c r="I55" s="1">
        <v>0</v>
      </c>
      <c r="J55" s="3" t="s">
        <v>18</v>
      </c>
      <c r="K55" s="2" t="str">
        <f>J55*190.84</f>
        <v>0</v>
      </c>
      <c r="L55" s="5"/>
    </row>
    <row r="56" spans="1:12" customHeight="1" ht="105" outlineLevel="4">
      <c r="A56" s="1"/>
      <c r="B56" s="1">
        <v>822719</v>
      </c>
      <c r="C56" s="1" t="s">
        <v>193</v>
      </c>
      <c r="D56" s="1">
        <v>61020</v>
      </c>
      <c r="E56" s="2" t="s">
        <v>194</v>
      </c>
      <c r="F56" s="2" t="s">
        <v>195</v>
      </c>
      <c r="G56" s="2">
        <v>0</v>
      </c>
      <c r="H56" s="2">
        <v>0</v>
      </c>
      <c r="I56" s="1">
        <v>0</v>
      </c>
      <c r="J56" s="3" t="s">
        <v>18</v>
      </c>
      <c r="K56" s="2" t="str">
        <f>J56*271.06</f>
        <v>0</v>
      </c>
      <c r="L56" s="5"/>
    </row>
    <row r="57" spans="1:12" customHeight="1" ht="105" outlineLevel="4">
      <c r="A57" s="1"/>
      <c r="B57" s="1">
        <v>827995</v>
      </c>
      <c r="C57" s="1" t="s">
        <v>196</v>
      </c>
      <c r="D57" s="1" t="s">
        <v>197</v>
      </c>
      <c r="E57" s="2" t="s">
        <v>198</v>
      </c>
      <c r="F57" s="2" t="s">
        <v>199</v>
      </c>
      <c r="G57" s="2">
        <v>0</v>
      </c>
      <c r="H57" s="2">
        <v>0</v>
      </c>
      <c r="I57" s="1">
        <v>0</v>
      </c>
      <c r="J57" s="3" t="s">
        <v>18</v>
      </c>
      <c r="K57" s="2" t="str">
        <f>J57*249.26</f>
        <v>0</v>
      </c>
      <c r="L57" s="5"/>
    </row>
    <row r="58" spans="1:12" customHeight="1" ht="105" outlineLevel="4">
      <c r="A58" s="1"/>
      <c r="B58" s="1">
        <v>827996</v>
      </c>
      <c r="C58" s="1" t="s">
        <v>200</v>
      </c>
      <c r="D58" s="1" t="s">
        <v>201</v>
      </c>
      <c r="E58" s="2" t="s">
        <v>202</v>
      </c>
      <c r="F58" s="2" t="s">
        <v>203</v>
      </c>
      <c r="G58" s="2">
        <v>0</v>
      </c>
      <c r="H58" s="2">
        <v>0</v>
      </c>
      <c r="I58" s="1">
        <v>0</v>
      </c>
      <c r="J58" s="3" t="s">
        <v>18</v>
      </c>
      <c r="K58" s="2" t="str">
        <f>J58*448.98</f>
        <v>0</v>
      </c>
      <c r="L58" s="5"/>
    </row>
    <row r="59" spans="1:12" customHeight="1" ht="105" outlineLevel="4">
      <c r="A59" s="1"/>
      <c r="B59" s="1">
        <v>838137</v>
      </c>
      <c r="C59" s="1" t="s">
        <v>204</v>
      </c>
      <c r="D59" s="1">
        <v>61011</v>
      </c>
      <c r="E59" s="2" t="s">
        <v>205</v>
      </c>
      <c r="F59" s="2" t="s">
        <v>206</v>
      </c>
      <c r="G59" s="2" t="s">
        <v>121</v>
      </c>
      <c r="H59" s="2">
        <v>0</v>
      </c>
      <c r="I59" s="1">
        <v>0</v>
      </c>
      <c r="J59" s="3" t="s">
        <v>18</v>
      </c>
      <c r="K59" s="2" t="str">
        <f>J59*323.05</f>
        <v>0</v>
      </c>
      <c r="L59" s="5"/>
    </row>
    <row r="60" spans="1:12" customHeight="1" ht="105" outlineLevel="4">
      <c r="A60" s="1"/>
      <c r="B60" s="1">
        <v>871460</v>
      </c>
      <c r="C60" s="1" t="s">
        <v>207</v>
      </c>
      <c r="D60" s="1">
        <v>61160</v>
      </c>
      <c r="E60" s="2" t="s">
        <v>208</v>
      </c>
      <c r="F60" s="2" t="s">
        <v>209</v>
      </c>
      <c r="G60" s="2" t="s">
        <v>117</v>
      </c>
      <c r="H60" s="2">
        <v>0</v>
      </c>
      <c r="I60" s="1">
        <v>0</v>
      </c>
      <c r="J60" s="3" t="s">
        <v>18</v>
      </c>
      <c r="K60" s="2" t="str">
        <f>J60*198.58</f>
        <v>0</v>
      </c>
      <c r="L60" s="5"/>
    </row>
    <row r="61" spans="1:12" customHeight="1" ht="105" outlineLevel="4">
      <c r="A61" s="1"/>
      <c r="B61" s="1">
        <v>868490</v>
      </c>
      <c r="C61" s="1" t="s">
        <v>210</v>
      </c>
      <c r="D61" s="1" t="s">
        <v>211</v>
      </c>
      <c r="E61" s="2" t="s">
        <v>212</v>
      </c>
      <c r="F61" s="2" t="s">
        <v>213</v>
      </c>
      <c r="G61" s="2" t="s">
        <v>117</v>
      </c>
      <c r="H61" s="2">
        <v>0</v>
      </c>
      <c r="I61" s="1">
        <v>0</v>
      </c>
      <c r="J61" s="3" t="s">
        <v>18</v>
      </c>
      <c r="K61" s="2" t="str">
        <f>J61*151.73</f>
        <v>0</v>
      </c>
      <c r="L61" s="5"/>
    </row>
    <row r="62" spans="1:12" customHeight="1" ht="105" outlineLevel="4">
      <c r="A62" s="1"/>
      <c r="B62" s="1">
        <v>868492</v>
      </c>
      <c r="C62" s="1" t="s">
        <v>214</v>
      </c>
      <c r="D62" s="1" t="s">
        <v>215</v>
      </c>
      <c r="E62" s="2" t="s">
        <v>216</v>
      </c>
      <c r="F62" s="2" t="s">
        <v>217</v>
      </c>
      <c r="G62" s="2" t="s">
        <v>121</v>
      </c>
      <c r="H62" s="2">
        <v>0</v>
      </c>
      <c r="I62" s="1">
        <v>0</v>
      </c>
      <c r="J62" s="3" t="s">
        <v>18</v>
      </c>
      <c r="K62" s="2" t="str">
        <f>J62*283.32</f>
        <v>0</v>
      </c>
      <c r="L62" s="5"/>
    </row>
    <row r="63" spans="1:12" customHeight="1" ht="105" outlineLevel="4">
      <c r="A63" s="1"/>
      <c r="B63" s="1">
        <v>868493</v>
      </c>
      <c r="C63" s="1" t="s">
        <v>218</v>
      </c>
      <c r="D63" s="1" t="s">
        <v>219</v>
      </c>
      <c r="E63" s="2" t="s">
        <v>220</v>
      </c>
      <c r="F63" s="2" t="s">
        <v>221</v>
      </c>
      <c r="G63" s="2" t="s">
        <v>126</v>
      </c>
      <c r="H63" s="2">
        <v>0</v>
      </c>
      <c r="I63" s="1">
        <v>0</v>
      </c>
      <c r="J63" s="3" t="s">
        <v>18</v>
      </c>
      <c r="K63" s="2" t="str">
        <f>J63*414.92</f>
        <v>0</v>
      </c>
      <c r="L63" s="5"/>
    </row>
    <row r="64" spans="1:12" outlineLevel="2">
      <c r="A64" s="8" t="s">
        <v>222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5"/>
    </row>
    <row r="65" spans="1:12" customHeight="1" ht="105" outlineLevel="4">
      <c r="A65" s="1"/>
      <c r="B65" s="1">
        <v>822705</v>
      </c>
      <c r="C65" s="1" t="s">
        <v>223</v>
      </c>
      <c r="D65" s="1" t="s">
        <v>224</v>
      </c>
      <c r="E65" s="2" t="s">
        <v>225</v>
      </c>
      <c r="F65" s="2" t="s">
        <v>226</v>
      </c>
      <c r="G65" s="2">
        <v>9</v>
      </c>
      <c r="H65" s="2" t="s">
        <v>29</v>
      </c>
      <c r="I65" s="1">
        <v>0</v>
      </c>
      <c r="J65" s="3" t="s">
        <v>18</v>
      </c>
      <c r="K65" s="2" t="str">
        <f>J65*173.00</f>
        <v>0</v>
      </c>
      <c r="L65" s="5"/>
    </row>
    <row r="66" spans="1:12" customHeight="1" ht="105" outlineLevel="4">
      <c r="A66" s="1"/>
      <c r="B66" s="1">
        <v>822706</v>
      </c>
      <c r="C66" s="1" t="s">
        <v>227</v>
      </c>
      <c r="D66" s="1" t="s">
        <v>228</v>
      </c>
      <c r="E66" s="2" t="s">
        <v>229</v>
      </c>
      <c r="F66" s="2" t="s">
        <v>230</v>
      </c>
      <c r="G66" s="2" t="s">
        <v>117</v>
      </c>
      <c r="H66" s="2" t="s">
        <v>29</v>
      </c>
      <c r="I66" s="1">
        <v>0</v>
      </c>
      <c r="J66" s="3" t="s">
        <v>18</v>
      </c>
      <c r="K66" s="2" t="str">
        <f>J66*341.00</f>
        <v>0</v>
      </c>
      <c r="L66" s="5"/>
    </row>
    <row r="67" spans="1:12" customHeight="1" ht="105" outlineLevel="4">
      <c r="A67" s="1"/>
      <c r="B67" s="1">
        <v>822707</v>
      </c>
      <c r="C67" s="1" t="s">
        <v>231</v>
      </c>
      <c r="D67" s="1">
        <v>61033</v>
      </c>
      <c r="E67" s="2" t="s">
        <v>232</v>
      </c>
      <c r="F67" s="2" t="s">
        <v>233</v>
      </c>
      <c r="G67" s="2" t="s">
        <v>121</v>
      </c>
      <c r="H67" s="2">
        <v>0</v>
      </c>
      <c r="I67" s="1">
        <v>0</v>
      </c>
      <c r="J67" s="3" t="s">
        <v>18</v>
      </c>
      <c r="K67" s="2" t="str">
        <f>J67*264.20</f>
        <v>0</v>
      </c>
      <c r="L67" s="5"/>
    </row>
    <row r="68" spans="1:12" customHeight="1" ht="105" outlineLevel="4">
      <c r="A68" s="1"/>
      <c r="B68" s="1">
        <v>822708</v>
      </c>
      <c r="C68" s="1" t="s">
        <v>234</v>
      </c>
      <c r="D68" s="1">
        <v>61030</v>
      </c>
      <c r="E68" s="2" t="s">
        <v>235</v>
      </c>
      <c r="F68" s="2" t="s">
        <v>236</v>
      </c>
      <c r="G68" s="2" t="s">
        <v>29</v>
      </c>
      <c r="H68" s="2">
        <v>0</v>
      </c>
      <c r="I68" s="1">
        <v>0</v>
      </c>
      <c r="J68" s="3" t="s">
        <v>18</v>
      </c>
      <c r="K68" s="2" t="str">
        <f>J68*638.55</f>
        <v>0</v>
      </c>
      <c r="L68" s="5"/>
    </row>
    <row r="69" spans="1:12" customHeight="1" ht="105" outlineLevel="4">
      <c r="A69" s="1"/>
      <c r="B69" s="1">
        <v>822709</v>
      </c>
      <c r="C69" s="1" t="s">
        <v>237</v>
      </c>
      <c r="D69" s="1">
        <v>61034</v>
      </c>
      <c r="E69" s="2" t="s">
        <v>238</v>
      </c>
      <c r="F69" s="2" t="s">
        <v>233</v>
      </c>
      <c r="G69" s="2">
        <v>0</v>
      </c>
      <c r="H69" s="2">
        <v>0</v>
      </c>
      <c r="I69" s="1">
        <v>0</v>
      </c>
      <c r="J69" s="3" t="s">
        <v>18</v>
      </c>
      <c r="K69" s="2" t="str">
        <f>J69*264.20</f>
        <v>0</v>
      </c>
      <c r="L69" s="5"/>
    </row>
    <row r="70" spans="1:12" customHeight="1" ht="105" outlineLevel="4">
      <c r="A70" s="1"/>
      <c r="B70" s="1">
        <v>822710</v>
      </c>
      <c r="C70" s="1" t="s">
        <v>239</v>
      </c>
      <c r="D70" s="1">
        <v>61031</v>
      </c>
      <c r="E70" s="2" t="s">
        <v>240</v>
      </c>
      <c r="F70" s="2" t="s">
        <v>236</v>
      </c>
      <c r="G70" s="2" t="s">
        <v>117</v>
      </c>
      <c r="H70" s="2">
        <v>0</v>
      </c>
      <c r="I70" s="1">
        <v>0</v>
      </c>
      <c r="J70" s="3" t="s">
        <v>18</v>
      </c>
      <c r="K70" s="2" t="str">
        <f>J70*638.55</f>
        <v>0</v>
      </c>
      <c r="L70" s="5"/>
    </row>
    <row r="71" spans="1:12" customHeight="1" ht="105" outlineLevel="4">
      <c r="A71" s="1"/>
      <c r="B71" s="1">
        <v>838132</v>
      </c>
      <c r="C71" s="1" t="s">
        <v>241</v>
      </c>
      <c r="D71" s="1">
        <v>61035</v>
      </c>
      <c r="E71" s="2" t="s">
        <v>242</v>
      </c>
      <c r="F71" s="2" t="s">
        <v>233</v>
      </c>
      <c r="G71" s="2">
        <v>0</v>
      </c>
      <c r="H71" s="2">
        <v>0</v>
      </c>
      <c r="I71" s="1">
        <v>0</v>
      </c>
      <c r="J71" s="3" t="s">
        <v>18</v>
      </c>
      <c r="K71" s="2" t="str">
        <f>J71*264.20</f>
        <v>0</v>
      </c>
      <c r="L71" s="5"/>
    </row>
    <row r="72" spans="1:12" customHeight="1" ht="105" outlineLevel="4">
      <c r="A72" s="1"/>
      <c r="B72" s="1">
        <v>838133</v>
      </c>
      <c r="C72" s="1" t="s">
        <v>243</v>
      </c>
      <c r="D72" s="1">
        <v>61037</v>
      </c>
      <c r="E72" s="2" t="s">
        <v>244</v>
      </c>
      <c r="F72" s="2" t="s">
        <v>236</v>
      </c>
      <c r="G72" s="2">
        <v>5</v>
      </c>
      <c r="H72" s="2">
        <v>0</v>
      </c>
      <c r="I72" s="1">
        <v>0</v>
      </c>
      <c r="J72" s="3" t="s">
        <v>18</v>
      </c>
      <c r="K72" s="2" t="str">
        <f>J72*638.55</f>
        <v>0</v>
      </c>
      <c r="L72" s="5"/>
    </row>
    <row r="73" spans="1:12" customHeight="1" ht="105" outlineLevel="4">
      <c r="A73" s="1"/>
      <c r="B73" s="1">
        <v>838134</v>
      </c>
      <c r="C73" s="1" t="s">
        <v>245</v>
      </c>
      <c r="D73" s="1">
        <v>61045</v>
      </c>
      <c r="E73" s="2" t="s">
        <v>246</v>
      </c>
      <c r="F73" s="2" t="s">
        <v>247</v>
      </c>
      <c r="G73" s="2">
        <v>0</v>
      </c>
      <c r="H73" s="2">
        <v>0</v>
      </c>
      <c r="I73" s="1">
        <v>0</v>
      </c>
      <c r="J73" s="3" t="s">
        <v>18</v>
      </c>
      <c r="K73" s="2" t="str">
        <f>J73*463.04</f>
        <v>0</v>
      </c>
      <c r="L73" s="5"/>
    </row>
    <row r="74" spans="1:12" customHeight="1" ht="105" outlineLevel="4">
      <c r="A74" s="1"/>
      <c r="B74" s="1">
        <v>838135</v>
      </c>
      <c r="C74" s="1" t="s">
        <v>248</v>
      </c>
      <c r="D74" s="1">
        <v>61047</v>
      </c>
      <c r="E74" s="2" t="s">
        <v>249</v>
      </c>
      <c r="F74" s="2" t="s">
        <v>247</v>
      </c>
      <c r="G74" s="2">
        <v>0</v>
      </c>
      <c r="H74" s="2">
        <v>0</v>
      </c>
      <c r="I74" s="1">
        <v>0</v>
      </c>
      <c r="J74" s="3" t="s">
        <v>18</v>
      </c>
      <c r="K74" s="2" t="str">
        <f>J74*463.04</f>
        <v>0</v>
      </c>
      <c r="L74" s="5"/>
    </row>
    <row r="75" spans="1:12" customHeight="1" ht="105" outlineLevel="4">
      <c r="A75" s="1"/>
      <c r="B75" s="1">
        <v>838136</v>
      </c>
      <c r="C75" s="1" t="s">
        <v>250</v>
      </c>
      <c r="D75" s="1">
        <v>61049</v>
      </c>
      <c r="E75" s="2" t="s">
        <v>251</v>
      </c>
      <c r="F75" s="2" t="s">
        <v>247</v>
      </c>
      <c r="G75" s="2">
        <v>0</v>
      </c>
      <c r="H75" s="2">
        <v>0</v>
      </c>
      <c r="I75" s="1">
        <v>0</v>
      </c>
      <c r="J75" s="3" t="s">
        <v>18</v>
      </c>
      <c r="K75" s="2" t="str">
        <f>J75*463.04</f>
        <v>0</v>
      </c>
      <c r="L75" s="5"/>
    </row>
    <row r="76" spans="1:12" customHeight="1" ht="105" outlineLevel="4">
      <c r="A76" s="1"/>
      <c r="B76" s="1">
        <v>835602</v>
      </c>
      <c r="C76" s="1" t="s">
        <v>252</v>
      </c>
      <c r="D76" s="1">
        <v>6500025</v>
      </c>
      <c r="E76" s="2" t="s">
        <v>253</v>
      </c>
      <c r="F76" s="2" t="s">
        <v>254</v>
      </c>
      <c r="G76" s="2">
        <v>0</v>
      </c>
      <c r="H76" s="2">
        <v>0</v>
      </c>
      <c r="I76" s="1">
        <v>0</v>
      </c>
      <c r="J76" s="3" t="s">
        <v>18</v>
      </c>
      <c r="K76" s="2" t="str">
        <f>J76*418.25</f>
        <v>0</v>
      </c>
      <c r="L76" s="5"/>
    </row>
    <row r="77" spans="1:12" customHeight="1" ht="105" outlineLevel="4">
      <c r="A77" s="1"/>
      <c r="B77" s="1">
        <v>835614</v>
      </c>
      <c r="C77" s="1" t="s">
        <v>255</v>
      </c>
      <c r="D77" s="1">
        <v>2700040</v>
      </c>
      <c r="E77" s="2" t="s">
        <v>256</v>
      </c>
      <c r="F77" s="2" t="s">
        <v>257</v>
      </c>
      <c r="G77" s="2">
        <v>3</v>
      </c>
      <c r="H77" s="2">
        <v>0</v>
      </c>
      <c r="I77" s="1">
        <v>0</v>
      </c>
      <c r="J77" s="3" t="s">
        <v>18</v>
      </c>
      <c r="K77" s="2" t="str">
        <f>J77*742.00</f>
        <v>0</v>
      </c>
      <c r="L77" s="5"/>
    </row>
    <row r="78" spans="1:12" customHeight="1" ht="105" outlineLevel="4">
      <c r="A78" s="1"/>
      <c r="B78" s="1">
        <v>835615</v>
      </c>
      <c r="C78" s="1" t="s">
        <v>258</v>
      </c>
      <c r="D78" s="1">
        <v>2700041</v>
      </c>
      <c r="E78" s="2" t="s">
        <v>259</v>
      </c>
      <c r="F78" s="2" t="s">
        <v>260</v>
      </c>
      <c r="G78" s="2">
        <v>5</v>
      </c>
      <c r="H78" s="2">
        <v>0</v>
      </c>
      <c r="I78" s="1">
        <v>0</v>
      </c>
      <c r="J78" s="3" t="s">
        <v>18</v>
      </c>
      <c r="K78" s="2" t="str">
        <f>J78*899.50</f>
        <v>0</v>
      </c>
      <c r="L78" s="5"/>
    </row>
    <row r="79" spans="1:12" customHeight="1" ht="105" outlineLevel="4">
      <c r="A79" s="1"/>
      <c r="B79" s="1">
        <v>880089</v>
      </c>
      <c r="C79" s="1" t="s">
        <v>261</v>
      </c>
      <c r="D79" s="1">
        <v>61052</v>
      </c>
      <c r="E79" s="2" t="s">
        <v>262</v>
      </c>
      <c r="F79" s="2" t="s">
        <v>263</v>
      </c>
      <c r="G79" s="2">
        <v>0</v>
      </c>
      <c r="H79" s="2">
        <v>0</v>
      </c>
      <c r="I79" s="1">
        <v>0</v>
      </c>
      <c r="J79" s="3" t="s">
        <v>18</v>
      </c>
      <c r="K79" s="2" t="str">
        <f>J79*984.55</f>
        <v>0</v>
      </c>
      <c r="L79" s="5"/>
    </row>
    <row r="80" spans="1:12" outlineLevel="1">
      <c r="A80" s="7" t="s">
        <v>264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5"/>
    </row>
    <row r="81" spans="1:12" customHeight="1" ht="105" outlineLevel="3">
      <c r="A81" s="1"/>
      <c r="B81" s="1">
        <v>822728</v>
      </c>
      <c r="C81" s="1" t="s">
        <v>265</v>
      </c>
      <c r="D81" s="1" t="s">
        <v>266</v>
      </c>
      <c r="E81" s="2" t="s">
        <v>267</v>
      </c>
      <c r="F81" s="2" t="s">
        <v>268</v>
      </c>
      <c r="G81" s="2" t="s">
        <v>117</v>
      </c>
      <c r="H81" s="2">
        <v>0</v>
      </c>
      <c r="I81" s="1">
        <v>0</v>
      </c>
      <c r="J81" s="3" t="s">
        <v>18</v>
      </c>
      <c r="K81" s="2" t="str">
        <f>J81*332.87</f>
        <v>0</v>
      </c>
      <c r="L81" s="5"/>
    </row>
    <row r="82" spans="1:12" customHeight="1" ht="105" outlineLevel="3">
      <c r="A82" s="1"/>
      <c r="B82" s="1">
        <v>822729</v>
      </c>
      <c r="C82" s="1" t="s">
        <v>269</v>
      </c>
      <c r="D82" s="1" t="s">
        <v>270</v>
      </c>
      <c r="E82" s="2" t="s">
        <v>271</v>
      </c>
      <c r="F82" s="2" t="s">
        <v>272</v>
      </c>
      <c r="G82" s="2" t="s">
        <v>117</v>
      </c>
      <c r="H82" s="2">
        <v>0</v>
      </c>
      <c r="I82" s="1">
        <v>0</v>
      </c>
      <c r="J82" s="3" t="s">
        <v>18</v>
      </c>
      <c r="K82" s="2" t="str">
        <f>J82*483.04</f>
        <v>0</v>
      </c>
      <c r="L82" s="5"/>
    </row>
    <row r="83" spans="1:12" customHeight="1" ht="105" outlineLevel="3">
      <c r="A83" s="1"/>
      <c r="B83" s="1">
        <v>885124</v>
      </c>
      <c r="C83" s="1" t="s">
        <v>273</v>
      </c>
      <c r="D83" s="1" t="s">
        <v>274</v>
      </c>
      <c r="E83" s="2" t="s">
        <v>275</v>
      </c>
      <c r="F83" s="2" t="s">
        <v>276</v>
      </c>
      <c r="G83" s="2" t="s">
        <v>117</v>
      </c>
      <c r="H83" s="2">
        <v>0</v>
      </c>
      <c r="I83" s="1">
        <v>0</v>
      </c>
      <c r="J83" s="3" t="s">
        <v>18</v>
      </c>
      <c r="K83" s="2" t="str">
        <f>J83*337.51</f>
        <v>0</v>
      </c>
      <c r="L83" s="5"/>
    </row>
    <row r="84" spans="1:12" outlineLevel="1">
      <c r="A84" s="7" t="s">
        <v>277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5"/>
    </row>
    <row r="85" spans="1:12" outlineLevel="2">
      <c r="A85" s="8" t="s">
        <v>278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5"/>
    </row>
    <row r="86" spans="1:12" customHeight="1" ht="105" outlineLevel="4">
      <c r="A86" s="1"/>
      <c r="B86" s="1">
        <v>879507</v>
      </c>
      <c r="C86" s="1" t="s">
        <v>279</v>
      </c>
      <c r="D86" s="1"/>
      <c r="E86" s="2" t="s">
        <v>280</v>
      </c>
      <c r="F86" s="2" t="s">
        <v>281</v>
      </c>
      <c r="G86" s="2">
        <v>5</v>
      </c>
      <c r="H86" s="2">
        <v>0</v>
      </c>
      <c r="I86" s="1">
        <v>0</v>
      </c>
      <c r="J86" s="3" t="s">
        <v>18</v>
      </c>
      <c r="K86" s="2" t="str">
        <f>J86*21.12</f>
        <v>0</v>
      </c>
      <c r="L86" s="5"/>
    </row>
    <row r="87" spans="1:12" customHeight="1" ht="105" outlineLevel="4">
      <c r="A87" s="1"/>
      <c r="B87" s="1">
        <v>879508</v>
      </c>
      <c r="C87" s="1" t="s">
        <v>282</v>
      </c>
      <c r="D87" s="1"/>
      <c r="E87" s="2" t="s">
        <v>283</v>
      </c>
      <c r="F87" s="2" t="s">
        <v>284</v>
      </c>
      <c r="G87" s="2" t="s">
        <v>29</v>
      </c>
      <c r="H87" s="2">
        <v>0</v>
      </c>
      <c r="I87" s="1">
        <v>0</v>
      </c>
      <c r="J87" s="3" t="s">
        <v>18</v>
      </c>
      <c r="K87" s="2" t="str">
        <f>J87*22.48</f>
        <v>0</v>
      </c>
      <c r="L87" s="5"/>
    </row>
    <row r="88" spans="1:12" customHeight="1" ht="105" outlineLevel="4">
      <c r="A88" s="1"/>
      <c r="B88" s="1">
        <v>879509</v>
      </c>
      <c r="C88" s="1" t="s">
        <v>285</v>
      </c>
      <c r="D88" s="1"/>
      <c r="E88" s="2" t="s">
        <v>286</v>
      </c>
      <c r="F88" s="2" t="s">
        <v>287</v>
      </c>
      <c r="G88" s="2" t="s">
        <v>29</v>
      </c>
      <c r="H88" s="2">
        <v>0</v>
      </c>
      <c r="I88" s="1">
        <v>0</v>
      </c>
      <c r="J88" s="3" t="s">
        <v>18</v>
      </c>
      <c r="K88" s="2" t="str">
        <f>J88*20.92</f>
        <v>0</v>
      </c>
      <c r="L88" s="5"/>
    </row>
    <row r="89" spans="1:12" customHeight="1" ht="105" outlineLevel="4">
      <c r="A89" s="1"/>
      <c r="B89" s="1">
        <v>879510</v>
      </c>
      <c r="C89" s="1" t="s">
        <v>288</v>
      </c>
      <c r="D89" s="1"/>
      <c r="E89" s="2" t="s">
        <v>289</v>
      </c>
      <c r="F89" s="2" t="s">
        <v>290</v>
      </c>
      <c r="G89" s="2" t="s">
        <v>29</v>
      </c>
      <c r="H89" s="2">
        <v>0</v>
      </c>
      <c r="I89" s="1">
        <v>0</v>
      </c>
      <c r="J89" s="3" t="s">
        <v>18</v>
      </c>
      <c r="K89" s="2" t="str">
        <f>J89*29.90</f>
        <v>0</v>
      </c>
      <c r="L89" s="5"/>
    </row>
    <row r="90" spans="1:12" customHeight="1" ht="105" outlineLevel="4">
      <c r="A90" s="1"/>
      <c r="B90" s="1">
        <v>879511</v>
      </c>
      <c r="C90" s="1" t="s">
        <v>291</v>
      </c>
      <c r="D90" s="1"/>
      <c r="E90" s="2" t="s">
        <v>292</v>
      </c>
      <c r="F90" s="2" t="s">
        <v>293</v>
      </c>
      <c r="G90" s="2" t="s">
        <v>29</v>
      </c>
      <c r="H90" s="2">
        <v>0</v>
      </c>
      <c r="I90" s="1">
        <v>0</v>
      </c>
      <c r="J90" s="3" t="s">
        <v>18</v>
      </c>
      <c r="K90" s="2" t="str">
        <f>J90*25.28</f>
        <v>0</v>
      </c>
      <c r="L90" s="5"/>
    </row>
    <row r="91" spans="1:12" customHeight="1" ht="105" outlineLevel="4">
      <c r="A91" s="1"/>
      <c r="B91" s="1">
        <v>879512</v>
      </c>
      <c r="C91" s="1" t="s">
        <v>294</v>
      </c>
      <c r="D91" s="1"/>
      <c r="E91" s="2" t="s">
        <v>295</v>
      </c>
      <c r="F91" s="2" t="s">
        <v>296</v>
      </c>
      <c r="G91" s="2" t="s">
        <v>29</v>
      </c>
      <c r="H91" s="2">
        <v>0</v>
      </c>
      <c r="I91" s="1">
        <v>0</v>
      </c>
      <c r="J91" s="3" t="s">
        <v>18</v>
      </c>
      <c r="K91" s="2" t="str">
        <f>J91*22.07</f>
        <v>0</v>
      </c>
      <c r="L91" s="5"/>
    </row>
    <row r="92" spans="1:12" customHeight="1" ht="105" outlineLevel="4">
      <c r="A92" s="1"/>
      <c r="B92" s="1">
        <v>879513</v>
      </c>
      <c r="C92" s="1" t="s">
        <v>297</v>
      </c>
      <c r="D92" s="1"/>
      <c r="E92" s="2" t="s">
        <v>298</v>
      </c>
      <c r="F92" s="2" t="s">
        <v>299</v>
      </c>
      <c r="G92" s="2" t="s">
        <v>29</v>
      </c>
      <c r="H92" s="2">
        <v>0</v>
      </c>
      <c r="I92" s="1">
        <v>0</v>
      </c>
      <c r="J92" s="3" t="s">
        <v>18</v>
      </c>
      <c r="K92" s="2" t="str">
        <f>J92*55.59</f>
        <v>0</v>
      </c>
      <c r="L92" s="5"/>
    </row>
    <row r="93" spans="1:12" customHeight="1" ht="105" outlineLevel="4">
      <c r="A93" s="1"/>
      <c r="B93" s="1">
        <v>879514</v>
      </c>
      <c r="C93" s="1" t="s">
        <v>300</v>
      </c>
      <c r="D93" s="1"/>
      <c r="E93" s="2" t="s">
        <v>301</v>
      </c>
      <c r="F93" s="2" t="s">
        <v>302</v>
      </c>
      <c r="G93" s="2" t="s">
        <v>29</v>
      </c>
      <c r="H93" s="2">
        <v>0</v>
      </c>
      <c r="I93" s="1">
        <v>0</v>
      </c>
      <c r="J93" s="3" t="s">
        <v>18</v>
      </c>
      <c r="K93" s="2" t="str">
        <f>J93*72.40</f>
        <v>0</v>
      </c>
      <c r="L93" s="5"/>
    </row>
    <row r="94" spans="1:12" customHeight="1" ht="105" outlineLevel="4">
      <c r="A94" s="1"/>
      <c r="B94" s="1">
        <v>879541</v>
      </c>
      <c r="C94" s="1" t="s">
        <v>303</v>
      </c>
      <c r="D94" s="1"/>
      <c r="E94" s="2" t="s">
        <v>304</v>
      </c>
      <c r="F94" s="2" t="s">
        <v>305</v>
      </c>
      <c r="G94" s="2" t="s">
        <v>117</v>
      </c>
      <c r="H94" s="2">
        <v>0</v>
      </c>
      <c r="I94" s="1">
        <v>0</v>
      </c>
      <c r="J94" s="3" t="s">
        <v>18</v>
      </c>
      <c r="K94" s="2" t="str">
        <f>J94*135.12</f>
        <v>0</v>
      </c>
      <c r="L94" s="5"/>
    </row>
    <row r="95" spans="1:12" customHeight="1" ht="105" outlineLevel="4">
      <c r="A95" s="1"/>
      <c r="B95" s="1">
        <v>822733</v>
      </c>
      <c r="C95" s="1" t="s">
        <v>306</v>
      </c>
      <c r="D95" s="1"/>
      <c r="E95" s="2" t="s">
        <v>307</v>
      </c>
      <c r="F95" s="2" t="s">
        <v>308</v>
      </c>
      <c r="G95" s="2" t="s">
        <v>121</v>
      </c>
      <c r="H95" s="2">
        <v>0</v>
      </c>
      <c r="I95" s="1">
        <v>0</v>
      </c>
      <c r="J95" s="3" t="s">
        <v>18</v>
      </c>
      <c r="K95" s="2" t="str">
        <f>J95*22.95</f>
        <v>0</v>
      </c>
      <c r="L95" s="5"/>
    </row>
    <row r="96" spans="1:12" customHeight="1" ht="105" outlineLevel="4">
      <c r="A96" s="1"/>
      <c r="B96" s="1">
        <v>822734</v>
      </c>
      <c r="C96" s="1" t="s">
        <v>309</v>
      </c>
      <c r="D96" s="1"/>
      <c r="E96" s="2" t="s">
        <v>310</v>
      </c>
      <c r="F96" s="2" t="s">
        <v>311</v>
      </c>
      <c r="G96" s="2" t="s">
        <v>117</v>
      </c>
      <c r="H96" s="2">
        <v>0</v>
      </c>
      <c r="I96" s="1">
        <v>0</v>
      </c>
      <c r="J96" s="3" t="s">
        <v>18</v>
      </c>
      <c r="K96" s="2" t="str">
        <f>J96*15.64</f>
        <v>0</v>
      </c>
      <c r="L96" s="5"/>
    </row>
    <row r="97" spans="1:12" customHeight="1" ht="105" outlineLevel="4">
      <c r="A97" s="1"/>
      <c r="B97" s="1">
        <v>822735</v>
      </c>
      <c r="C97" s="1" t="s">
        <v>312</v>
      </c>
      <c r="D97" s="1"/>
      <c r="E97" s="2" t="s">
        <v>313</v>
      </c>
      <c r="F97" s="2" t="s">
        <v>314</v>
      </c>
      <c r="G97" s="2" t="s">
        <v>117</v>
      </c>
      <c r="H97" s="2">
        <v>0</v>
      </c>
      <c r="I97" s="1">
        <v>0</v>
      </c>
      <c r="J97" s="3" t="s">
        <v>18</v>
      </c>
      <c r="K97" s="2" t="str">
        <f>J97*21.93</f>
        <v>0</v>
      </c>
      <c r="L97" s="5"/>
    </row>
    <row r="98" spans="1:12" customHeight="1" ht="105" outlineLevel="4">
      <c r="A98" s="1"/>
      <c r="B98" s="1">
        <v>822736</v>
      </c>
      <c r="C98" s="1" t="s">
        <v>315</v>
      </c>
      <c r="D98" s="1"/>
      <c r="E98" s="2" t="s">
        <v>316</v>
      </c>
      <c r="F98" s="2" t="s">
        <v>317</v>
      </c>
      <c r="G98" s="2" t="s">
        <v>117</v>
      </c>
      <c r="H98" s="2">
        <v>0</v>
      </c>
      <c r="I98" s="1">
        <v>0</v>
      </c>
      <c r="J98" s="3" t="s">
        <v>18</v>
      </c>
      <c r="K98" s="2" t="str">
        <f>J98*24.14</f>
        <v>0</v>
      </c>
      <c r="L98" s="5"/>
    </row>
    <row r="99" spans="1:12" customHeight="1" ht="105" outlineLevel="4">
      <c r="A99" s="1"/>
      <c r="B99" s="1">
        <v>822737</v>
      </c>
      <c r="C99" s="1" t="s">
        <v>318</v>
      </c>
      <c r="D99" s="1"/>
      <c r="E99" s="2" t="s">
        <v>319</v>
      </c>
      <c r="F99" s="2" t="s">
        <v>320</v>
      </c>
      <c r="G99" s="2" t="s">
        <v>126</v>
      </c>
      <c r="H99" s="2">
        <v>0</v>
      </c>
      <c r="I99" s="1">
        <v>0</v>
      </c>
      <c r="J99" s="3" t="s">
        <v>18</v>
      </c>
      <c r="K99" s="2" t="str">
        <f>J99*24.48</f>
        <v>0</v>
      </c>
      <c r="L99" s="5"/>
    </row>
    <row r="100" spans="1:12" customHeight="1" ht="105" outlineLevel="4">
      <c r="A100" s="1"/>
      <c r="B100" s="1">
        <v>822740</v>
      </c>
      <c r="C100" s="1" t="s">
        <v>321</v>
      </c>
      <c r="D100" s="1"/>
      <c r="E100" s="2" t="s">
        <v>322</v>
      </c>
      <c r="F100" s="2" t="s">
        <v>323</v>
      </c>
      <c r="G100" s="2" t="s">
        <v>121</v>
      </c>
      <c r="H100" s="2">
        <v>0</v>
      </c>
      <c r="I100" s="1">
        <v>0</v>
      </c>
      <c r="J100" s="3" t="s">
        <v>18</v>
      </c>
      <c r="K100" s="2" t="str">
        <f>J100*58.82</f>
        <v>0</v>
      </c>
      <c r="L100" s="5"/>
    </row>
    <row r="101" spans="1:12" customHeight="1" ht="105" outlineLevel="4">
      <c r="A101" s="1"/>
      <c r="B101" s="1">
        <v>822745</v>
      </c>
      <c r="C101" s="1" t="s">
        <v>324</v>
      </c>
      <c r="D101" s="1"/>
      <c r="E101" s="2" t="s">
        <v>325</v>
      </c>
      <c r="F101" s="2" t="s">
        <v>326</v>
      </c>
      <c r="G101" s="2">
        <v>0</v>
      </c>
      <c r="H101" s="2">
        <v>0</v>
      </c>
      <c r="I101" s="1">
        <v>0</v>
      </c>
      <c r="J101" s="3" t="s">
        <v>18</v>
      </c>
      <c r="K101" s="2" t="str">
        <f>J101*17.34</f>
        <v>0</v>
      </c>
      <c r="L101" s="5"/>
    </row>
    <row r="102" spans="1:12" customHeight="1" ht="105" outlineLevel="4">
      <c r="A102" s="1"/>
      <c r="B102" s="1">
        <v>822746</v>
      </c>
      <c r="C102" s="1" t="s">
        <v>327</v>
      </c>
      <c r="D102" s="1"/>
      <c r="E102" s="2" t="s">
        <v>328</v>
      </c>
      <c r="F102" s="2" t="s">
        <v>329</v>
      </c>
      <c r="G102" s="2" t="s">
        <v>126</v>
      </c>
      <c r="H102" s="2">
        <v>0</v>
      </c>
      <c r="I102" s="1">
        <v>0</v>
      </c>
      <c r="J102" s="3" t="s">
        <v>18</v>
      </c>
      <c r="K102" s="2" t="str">
        <f>J102*31.11</f>
        <v>0</v>
      </c>
      <c r="L102" s="5"/>
    </row>
    <row r="103" spans="1:12" outlineLevel="2">
      <c r="A103" s="8" t="s">
        <v>330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5"/>
    </row>
    <row r="104" spans="1:12" customHeight="1" ht="105" outlineLevel="4">
      <c r="A104" s="1"/>
      <c r="B104" s="1">
        <v>879530</v>
      </c>
      <c r="C104" s="1" t="s">
        <v>331</v>
      </c>
      <c r="D104" s="1"/>
      <c r="E104" s="2" t="s">
        <v>332</v>
      </c>
      <c r="F104" s="2" t="s">
        <v>333</v>
      </c>
      <c r="G104" s="2" t="s">
        <v>29</v>
      </c>
      <c r="H104" s="2">
        <v>0</v>
      </c>
      <c r="I104" s="1">
        <v>0</v>
      </c>
      <c r="J104" s="3" t="s">
        <v>334</v>
      </c>
      <c r="K104" s="2" t="str">
        <f>J104*144.03</f>
        <v>0</v>
      </c>
      <c r="L104" s="5"/>
    </row>
    <row r="105" spans="1:12" customHeight="1" ht="105" outlineLevel="4">
      <c r="A105" s="1"/>
      <c r="B105" s="1">
        <v>879531</v>
      </c>
      <c r="C105" s="1" t="s">
        <v>335</v>
      </c>
      <c r="D105" s="1"/>
      <c r="E105" s="2" t="s">
        <v>336</v>
      </c>
      <c r="F105" s="2" t="s">
        <v>337</v>
      </c>
      <c r="G105" s="2" t="s">
        <v>29</v>
      </c>
      <c r="H105" s="2">
        <v>0</v>
      </c>
      <c r="I105" s="1">
        <v>0</v>
      </c>
      <c r="J105" s="3" t="s">
        <v>334</v>
      </c>
      <c r="K105" s="2" t="str">
        <f>J105*243.06</f>
        <v>0</v>
      </c>
      <c r="L105" s="5"/>
    </row>
    <row r="106" spans="1:12" customHeight="1" ht="105" outlineLevel="4">
      <c r="A106" s="1"/>
      <c r="B106" s="1">
        <v>879532</v>
      </c>
      <c r="C106" s="1" t="s">
        <v>338</v>
      </c>
      <c r="D106" s="1"/>
      <c r="E106" s="2" t="s">
        <v>339</v>
      </c>
      <c r="F106" s="2" t="s">
        <v>340</v>
      </c>
      <c r="G106" s="2" t="s">
        <v>121</v>
      </c>
      <c r="H106" s="2">
        <v>0</v>
      </c>
      <c r="I106" s="1">
        <v>0</v>
      </c>
      <c r="J106" s="3" t="s">
        <v>334</v>
      </c>
      <c r="K106" s="2" t="str">
        <f>J106*360.10</f>
        <v>0</v>
      </c>
      <c r="L106" s="5"/>
    </row>
    <row r="107" spans="1:12" customHeight="1" ht="105" outlineLevel="4">
      <c r="A107" s="1"/>
      <c r="B107" s="1">
        <v>879533</v>
      </c>
      <c r="C107" s="1" t="s">
        <v>341</v>
      </c>
      <c r="D107" s="1"/>
      <c r="E107" s="2" t="s">
        <v>342</v>
      </c>
      <c r="F107" s="2" t="s">
        <v>343</v>
      </c>
      <c r="G107" s="2" t="s">
        <v>29</v>
      </c>
      <c r="H107" s="2">
        <v>0</v>
      </c>
      <c r="I107" s="1">
        <v>0</v>
      </c>
      <c r="J107" s="3" t="s">
        <v>334</v>
      </c>
      <c r="K107" s="2" t="str">
        <f>J107*167.20</f>
        <v>0</v>
      </c>
      <c r="L107" s="5"/>
    </row>
    <row r="108" spans="1:12" customHeight="1" ht="105" outlineLevel="4">
      <c r="A108" s="1"/>
      <c r="B108" s="1">
        <v>879534</v>
      </c>
      <c r="C108" s="1" t="s">
        <v>344</v>
      </c>
      <c r="D108" s="1"/>
      <c r="E108" s="2" t="s">
        <v>345</v>
      </c>
      <c r="F108" s="2" t="s">
        <v>346</v>
      </c>
      <c r="G108" s="2" t="s">
        <v>29</v>
      </c>
      <c r="H108" s="2">
        <v>0</v>
      </c>
      <c r="I108" s="1">
        <v>0</v>
      </c>
      <c r="J108" s="3" t="s">
        <v>334</v>
      </c>
      <c r="K108" s="2" t="str">
        <f>J108*220.00</f>
        <v>0</v>
      </c>
      <c r="L108" s="5"/>
    </row>
    <row r="109" spans="1:12" customHeight="1" ht="105" outlineLevel="4">
      <c r="A109" s="1"/>
      <c r="B109" s="1">
        <v>879535</v>
      </c>
      <c r="C109" s="1" t="s">
        <v>347</v>
      </c>
      <c r="D109" s="1"/>
      <c r="E109" s="2" t="s">
        <v>348</v>
      </c>
      <c r="F109" s="2" t="s">
        <v>349</v>
      </c>
      <c r="G109" s="2" t="s">
        <v>29</v>
      </c>
      <c r="H109" s="2">
        <v>0</v>
      </c>
      <c r="I109" s="1">
        <v>0</v>
      </c>
      <c r="J109" s="3" t="s">
        <v>334</v>
      </c>
      <c r="K109" s="2" t="str">
        <f>J109*277.20</f>
        <v>0</v>
      </c>
      <c r="L109" s="5"/>
    </row>
    <row r="110" spans="1:12" customHeight="1" ht="105" outlineLevel="4">
      <c r="A110" s="1"/>
      <c r="B110" s="1">
        <v>879536</v>
      </c>
      <c r="C110" s="1" t="s">
        <v>350</v>
      </c>
      <c r="D110" s="1"/>
      <c r="E110" s="2" t="s">
        <v>351</v>
      </c>
      <c r="F110" s="2" t="s">
        <v>352</v>
      </c>
      <c r="G110" s="2" t="s">
        <v>29</v>
      </c>
      <c r="H110" s="2">
        <v>0</v>
      </c>
      <c r="I110" s="1">
        <v>0</v>
      </c>
      <c r="J110" s="3" t="s">
        <v>334</v>
      </c>
      <c r="K110" s="2" t="str">
        <f>J110*172.24</f>
        <v>0</v>
      </c>
      <c r="L110" s="5"/>
    </row>
    <row r="111" spans="1:12" customHeight="1" ht="105" outlineLevel="4">
      <c r="A111" s="1"/>
      <c r="B111" s="1">
        <v>879537</v>
      </c>
      <c r="C111" s="1" t="s">
        <v>353</v>
      </c>
      <c r="D111" s="1"/>
      <c r="E111" s="2" t="s">
        <v>354</v>
      </c>
      <c r="F111" s="2" t="s">
        <v>355</v>
      </c>
      <c r="G111" s="2" t="s">
        <v>29</v>
      </c>
      <c r="H111" s="2">
        <v>0</v>
      </c>
      <c r="I111" s="1">
        <v>0</v>
      </c>
      <c r="J111" s="3" t="s">
        <v>334</v>
      </c>
      <c r="K111" s="2" t="str">
        <f>J111*227.48</f>
        <v>0</v>
      </c>
      <c r="L111" s="5"/>
    </row>
    <row r="112" spans="1:12" customHeight="1" ht="105" outlineLevel="4">
      <c r="A112" s="1"/>
      <c r="B112" s="1">
        <v>879538</v>
      </c>
      <c r="C112" s="1" t="s">
        <v>356</v>
      </c>
      <c r="D112" s="1"/>
      <c r="E112" s="2" t="s">
        <v>357</v>
      </c>
      <c r="F112" s="2" t="s">
        <v>358</v>
      </c>
      <c r="G112" s="2" t="s">
        <v>29</v>
      </c>
      <c r="H112" s="2">
        <v>0</v>
      </c>
      <c r="I112" s="1">
        <v>0</v>
      </c>
      <c r="J112" s="3" t="s">
        <v>334</v>
      </c>
      <c r="K112" s="2" t="str">
        <f>J112*413.42</f>
        <v>0</v>
      </c>
      <c r="L112" s="5"/>
    </row>
    <row r="113" spans="1:12" customHeight="1" ht="105" outlineLevel="4">
      <c r="A113" s="1"/>
      <c r="B113" s="1">
        <v>879539</v>
      </c>
      <c r="C113" s="1" t="s">
        <v>359</v>
      </c>
      <c r="D113" s="1"/>
      <c r="E113" s="2" t="s">
        <v>360</v>
      </c>
      <c r="F113" s="2" t="s">
        <v>361</v>
      </c>
      <c r="G113" s="2" t="s">
        <v>117</v>
      </c>
      <c r="H113" s="2">
        <v>0</v>
      </c>
      <c r="I113" s="1">
        <v>0</v>
      </c>
      <c r="J113" s="3" t="s">
        <v>334</v>
      </c>
      <c r="K113" s="2" t="str">
        <f>J113*100.10</f>
        <v>0</v>
      </c>
      <c r="L113" s="5"/>
    </row>
    <row r="114" spans="1:12" customHeight="1" ht="105" outlineLevel="4">
      <c r="A114" s="1"/>
      <c r="B114" s="1">
        <v>879540</v>
      </c>
      <c r="C114" s="1" t="s">
        <v>362</v>
      </c>
      <c r="D114" s="1"/>
      <c r="E114" s="2" t="s">
        <v>363</v>
      </c>
      <c r="F114" s="2" t="s">
        <v>361</v>
      </c>
      <c r="G114" s="2" t="s">
        <v>121</v>
      </c>
      <c r="H114" s="2">
        <v>0</v>
      </c>
      <c r="I114" s="1">
        <v>0</v>
      </c>
      <c r="J114" s="3" t="s">
        <v>334</v>
      </c>
      <c r="K114" s="2" t="str">
        <f>J114*100.10</f>
        <v>0</v>
      </c>
      <c r="L114" s="5"/>
    </row>
    <row r="115" spans="1:12" customHeight="1" ht="105" outlineLevel="4">
      <c r="A115" s="1"/>
      <c r="B115" s="1">
        <v>822750</v>
      </c>
      <c r="C115" s="1" t="s">
        <v>364</v>
      </c>
      <c r="D115" s="1"/>
      <c r="E115" s="2" t="s">
        <v>365</v>
      </c>
      <c r="F115" s="2" t="s">
        <v>366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J115*4.25</f>
        <v>0</v>
      </c>
      <c r="L115" s="5"/>
    </row>
    <row r="116" spans="1:12" customHeight="1" ht="105" outlineLevel="4">
      <c r="A116" s="1"/>
      <c r="B116" s="1">
        <v>822751</v>
      </c>
      <c r="C116" s="1" t="s">
        <v>367</v>
      </c>
      <c r="D116" s="1"/>
      <c r="E116" s="2" t="s">
        <v>368</v>
      </c>
      <c r="F116" s="2" t="s">
        <v>366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J116*4.25</f>
        <v>0</v>
      </c>
      <c r="L116" s="5"/>
    </row>
    <row r="117" spans="1:12" customHeight="1" ht="105" outlineLevel="4">
      <c r="A117" s="1"/>
      <c r="B117" s="1">
        <v>822752</v>
      </c>
      <c r="C117" s="1" t="s">
        <v>369</v>
      </c>
      <c r="D117" s="1"/>
      <c r="E117" s="2" t="s">
        <v>370</v>
      </c>
      <c r="F117" s="2" t="s">
        <v>366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J117*4.25</f>
        <v>0</v>
      </c>
      <c r="L117" s="5"/>
    </row>
    <row r="118" spans="1:12" customHeight="1" ht="105" outlineLevel="4">
      <c r="A118" s="1"/>
      <c r="B118" s="1">
        <v>822753</v>
      </c>
      <c r="C118" s="1" t="s">
        <v>371</v>
      </c>
      <c r="D118" s="1"/>
      <c r="E118" s="2" t="s">
        <v>372</v>
      </c>
      <c r="F118" s="2" t="s">
        <v>373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J118*1.70</f>
        <v>0</v>
      </c>
      <c r="L118" s="5"/>
    </row>
    <row r="119" spans="1:12" customHeight="1" ht="105" outlineLevel="4">
      <c r="A119" s="1"/>
      <c r="B119" s="1">
        <v>822754</v>
      </c>
      <c r="C119" s="1" t="s">
        <v>374</v>
      </c>
      <c r="D119" s="1"/>
      <c r="E119" s="2" t="s">
        <v>375</v>
      </c>
      <c r="F119" s="2" t="s">
        <v>373</v>
      </c>
      <c r="G119" s="2" t="s">
        <v>121</v>
      </c>
      <c r="H119" s="2">
        <v>0</v>
      </c>
      <c r="I119" s="1">
        <v>0</v>
      </c>
      <c r="J119" s="3" t="s">
        <v>18</v>
      </c>
      <c r="K119" s="2" t="str">
        <f>J119*1.70</f>
        <v>0</v>
      </c>
      <c r="L119" s="5"/>
    </row>
    <row r="120" spans="1:12" customHeight="1" ht="105" outlineLevel="4">
      <c r="A120" s="1"/>
      <c r="B120" s="1">
        <v>822756</v>
      </c>
      <c r="C120" s="1" t="s">
        <v>376</v>
      </c>
      <c r="D120" s="1"/>
      <c r="E120" s="2" t="s">
        <v>377</v>
      </c>
      <c r="F120" s="2" t="s">
        <v>378</v>
      </c>
      <c r="G120" s="2" t="s">
        <v>121</v>
      </c>
      <c r="H120" s="2">
        <v>0</v>
      </c>
      <c r="I120" s="1">
        <v>0</v>
      </c>
      <c r="J120" s="3" t="s">
        <v>18</v>
      </c>
      <c r="K120" s="2" t="str">
        <f>J120*4.08</f>
        <v>0</v>
      </c>
      <c r="L120" s="5"/>
    </row>
    <row r="121" spans="1:12" customHeight="1" ht="105" outlineLevel="4">
      <c r="A121" s="1"/>
      <c r="B121" s="1">
        <v>822762</v>
      </c>
      <c r="C121" s="1" t="s">
        <v>379</v>
      </c>
      <c r="D121" s="1"/>
      <c r="E121" s="2" t="s">
        <v>380</v>
      </c>
      <c r="F121" s="2" t="s">
        <v>373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J121*1.70</f>
        <v>0</v>
      </c>
      <c r="L121" s="5"/>
    </row>
    <row r="122" spans="1:12" customHeight="1" ht="105" outlineLevel="4">
      <c r="A122" s="1"/>
      <c r="B122" s="1">
        <v>822763</v>
      </c>
      <c r="C122" s="1" t="s">
        <v>381</v>
      </c>
      <c r="D122" s="1"/>
      <c r="E122" s="2" t="s">
        <v>382</v>
      </c>
      <c r="F122" s="2" t="s">
        <v>383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J122*2.55</f>
        <v>0</v>
      </c>
      <c r="L122" s="5"/>
    </row>
    <row r="123" spans="1:12" customHeight="1" ht="105" outlineLevel="4">
      <c r="A123" s="1"/>
      <c r="B123" s="1">
        <v>822764</v>
      </c>
      <c r="C123" s="1" t="s">
        <v>384</v>
      </c>
      <c r="D123" s="1"/>
      <c r="E123" s="2" t="s">
        <v>385</v>
      </c>
      <c r="F123" s="2" t="s">
        <v>383</v>
      </c>
      <c r="G123" s="2" t="s">
        <v>29</v>
      </c>
      <c r="H123" s="2">
        <v>0</v>
      </c>
      <c r="I123" s="1">
        <v>0</v>
      </c>
      <c r="J123" s="3" t="s">
        <v>18</v>
      </c>
      <c r="K123" s="2" t="str">
        <f>J123*2.55</f>
        <v>0</v>
      </c>
      <c r="L123" s="5"/>
    </row>
    <row r="124" spans="1:12" customHeight="1" ht="105" outlineLevel="4">
      <c r="A124" s="1"/>
      <c r="B124" s="1">
        <v>822765</v>
      </c>
      <c r="C124" s="1" t="s">
        <v>386</v>
      </c>
      <c r="D124" s="1"/>
      <c r="E124" s="2" t="s">
        <v>387</v>
      </c>
      <c r="F124" s="2" t="s">
        <v>71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J124*0.00</f>
        <v>0</v>
      </c>
      <c r="L124" s="5"/>
    </row>
    <row r="125" spans="1:12" customHeight="1" ht="105" outlineLevel="4">
      <c r="A125" s="1"/>
      <c r="B125" s="1">
        <v>822766</v>
      </c>
      <c r="C125" s="1" t="s">
        <v>388</v>
      </c>
      <c r="D125" s="1"/>
      <c r="E125" s="2" t="s">
        <v>389</v>
      </c>
      <c r="F125" s="2" t="s">
        <v>390</v>
      </c>
      <c r="G125" s="2">
        <v>5</v>
      </c>
      <c r="H125" s="2">
        <v>0</v>
      </c>
      <c r="I125" s="1">
        <v>0</v>
      </c>
      <c r="J125" s="3" t="s">
        <v>18</v>
      </c>
      <c r="K125" s="2" t="str">
        <f>J125*69.87</f>
        <v>0</v>
      </c>
      <c r="L125" s="5"/>
    </row>
    <row r="126" spans="1:12" customHeight="1" ht="105" outlineLevel="4">
      <c r="A126" s="1"/>
      <c r="B126" s="1">
        <v>822767</v>
      </c>
      <c r="C126" s="1" t="s">
        <v>391</v>
      </c>
      <c r="D126" s="1"/>
      <c r="E126" s="2" t="s">
        <v>392</v>
      </c>
      <c r="F126" s="2" t="s">
        <v>393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J126*46.58</f>
        <v>0</v>
      </c>
      <c r="L126" s="5"/>
    </row>
    <row r="127" spans="1:12" customHeight="1" ht="105" outlineLevel="4">
      <c r="A127" s="1"/>
      <c r="B127" s="1">
        <v>822768</v>
      </c>
      <c r="C127" s="1" t="s">
        <v>394</v>
      </c>
      <c r="D127" s="1"/>
      <c r="E127" s="2" t="s">
        <v>395</v>
      </c>
      <c r="F127" s="2" t="s">
        <v>396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J127*859.69</f>
        <v>0</v>
      </c>
      <c r="L127" s="5"/>
    </row>
    <row r="128" spans="1:12" customHeight="1" ht="105" outlineLevel="4">
      <c r="A128" s="1"/>
      <c r="B128" s="1">
        <v>822769</v>
      </c>
      <c r="C128" s="1" t="s">
        <v>397</v>
      </c>
      <c r="D128" s="1"/>
      <c r="E128" s="2" t="s">
        <v>398</v>
      </c>
      <c r="F128" s="2" t="s">
        <v>71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J128*0.00</f>
        <v>0</v>
      </c>
      <c r="L128" s="5"/>
    </row>
    <row r="129" spans="1:12" customHeight="1" ht="105" outlineLevel="4">
      <c r="A129" s="1"/>
      <c r="B129" s="1">
        <v>822770</v>
      </c>
      <c r="C129" s="1" t="s">
        <v>399</v>
      </c>
      <c r="D129" s="1"/>
      <c r="E129" s="2" t="s">
        <v>400</v>
      </c>
      <c r="F129" s="2" t="s">
        <v>71</v>
      </c>
      <c r="G129" s="2">
        <v>0</v>
      </c>
      <c r="H129" s="2">
        <v>0</v>
      </c>
      <c r="I129" s="1">
        <v>0</v>
      </c>
      <c r="J129" s="3" t="s">
        <v>18</v>
      </c>
      <c r="K129" s="2" t="str">
        <f>J129*0.00</f>
        <v>0</v>
      </c>
      <c r="L129" s="5"/>
    </row>
    <row r="130" spans="1:12" customHeight="1" ht="105" outlineLevel="4">
      <c r="A130" s="1"/>
      <c r="B130" s="1">
        <v>822771</v>
      </c>
      <c r="C130" s="1" t="s">
        <v>401</v>
      </c>
      <c r="D130" s="1"/>
      <c r="E130" s="2" t="s">
        <v>402</v>
      </c>
      <c r="F130" s="2" t="s">
        <v>403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J130*38578.10</f>
        <v>0</v>
      </c>
      <c r="L130" s="5"/>
    </row>
    <row r="131" spans="1:12" customHeight="1" ht="105" outlineLevel="4">
      <c r="A131" s="1"/>
      <c r="B131" s="1">
        <v>822772</v>
      </c>
      <c r="C131" s="1" t="s">
        <v>404</v>
      </c>
      <c r="D131" s="1"/>
      <c r="E131" s="2" t="s">
        <v>405</v>
      </c>
      <c r="F131" s="2" t="s">
        <v>383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J131*2.55</f>
        <v>0</v>
      </c>
      <c r="L131" s="5"/>
    </row>
    <row r="132" spans="1:12" customHeight="1" ht="105" outlineLevel="4">
      <c r="A132" s="1"/>
      <c r="B132" s="1">
        <v>822773</v>
      </c>
      <c r="C132" s="1" t="s">
        <v>406</v>
      </c>
      <c r="D132" s="1"/>
      <c r="E132" s="2" t="s">
        <v>407</v>
      </c>
      <c r="F132" s="2" t="s">
        <v>383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J132*2.55</f>
        <v>0</v>
      </c>
      <c r="L132" s="5"/>
    </row>
    <row r="133" spans="1:12" customHeight="1" ht="105" outlineLevel="4">
      <c r="A133" s="1"/>
      <c r="B133" s="1">
        <v>822777</v>
      </c>
      <c r="C133" s="1" t="s">
        <v>408</v>
      </c>
      <c r="D133" s="1"/>
      <c r="E133" s="2" t="s">
        <v>409</v>
      </c>
      <c r="F133" s="2" t="s">
        <v>410</v>
      </c>
      <c r="G133" s="2" t="s">
        <v>29</v>
      </c>
      <c r="H133" s="2">
        <v>0</v>
      </c>
      <c r="I133" s="1">
        <v>0</v>
      </c>
      <c r="J133" s="3" t="s">
        <v>18</v>
      </c>
      <c r="K133" s="2" t="str">
        <f>J133*31.28</f>
        <v>0</v>
      </c>
      <c r="L133" s="5"/>
    </row>
    <row r="134" spans="1:12" customHeight="1" ht="105" outlineLevel="4">
      <c r="A134" s="1"/>
      <c r="B134" s="1">
        <v>822778</v>
      </c>
      <c r="C134" s="1" t="s">
        <v>411</v>
      </c>
      <c r="D134" s="1"/>
      <c r="E134" s="2" t="s">
        <v>412</v>
      </c>
      <c r="F134" s="2" t="s">
        <v>413</v>
      </c>
      <c r="G134" s="2" t="s">
        <v>121</v>
      </c>
      <c r="H134" s="2">
        <v>0</v>
      </c>
      <c r="I134" s="1">
        <v>0</v>
      </c>
      <c r="J134" s="3" t="s">
        <v>18</v>
      </c>
      <c r="K134" s="2" t="str">
        <f>J134*8.50</f>
        <v>0</v>
      </c>
      <c r="L134" s="5"/>
    </row>
    <row r="135" spans="1:12" customHeight="1" ht="105" outlineLevel="4">
      <c r="A135" s="1"/>
      <c r="B135" s="1">
        <v>822779</v>
      </c>
      <c r="C135" s="1" t="s">
        <v>414</v>
      </c>
      <c r="D135" s="1"/>
      <c r="E135" s="2" t="s">
        <v>415</v>
      </c>
      <c r="F135" s="2" t="s">
        <v>416</v>
      </c>
      <c r="G135" s="2">
        <v>0</v>
      </c>
      <c r="H135" s="2">
        <v>0</v>
      </c>
      <c r="I135" s="1">
        <v>0</v>
      </c>
      <c r="J135" s="3" t="s">
        <v>18</v>
      </c>
      <c r="K135" s="2" t="str">
        <f>J135*17.17</f>
        <v>0</v>
      </c>
      <c r="L135" s="5"/>
    </row>
    <row r="136" spans="1:12" customHeight="1" ht="105" outlineLevel="4">
      <c r="A136" s="1"/>
      <c r="B136" s="1">
        <v>825152</v>
      </c>
      <c r="C136" s="1" t="s">
        <v>417</v>
      </c>
      <c r="D136" s="1"/>
      <c r="E136" s="2" t="s">
        <v>418</v>
      </c>
      <c r="F136" s="2" t="s">
        <v>373</v>
      </c>
      <c r="G136" s="2">
        <v>0</v>
      </c>
      <c r="H136" s="2">
        <v>0</v>
      </c>
      <c r="I136" s="1">
        <v>0</v>
      </c>
      <c r="J136" s="3" t="s">
        <v>334</v>
      </c>
      <c r="K136" s="2" t="str">
        <f>J136*1.70</f>
        <v>0</v>
      </c>
      <c r="L136" s="5"/>
    </row>
    <row r="137" spans="1:12" customHeight="1" ht="105" outlineLevel="4">
      <c r="A137" s="1"/>
      <c r="B137" s="1">
        <v>822747</v>
      </c>
      <c r="C137" s="1" t="s">
        <v>419</v>
      </c>
      <c r="D137" s="1" t="s">
        <v>420</v>
      </c>
      <c r="E137" s="2" t="s">
        <v>421</v>
      </c>
      <c r="F137" s="2" t="s">
        <v>422</v>
      </c>
      <c r="G137" s="2" t="s">
        <v>121</v>
      </c>
      <c r="H137" s="2" t="s">
        <v>63</v>
      </c>
      <c r="I137" s="1">
        <v>0</v>
      </c>
      <c r="J137" s="3" t="s">
        <v>18</v>
      </c>
      <c r="K137" s="2" t="str">
        <f>J137*132.00</f>
        <v>0</v>
      </c>
      <c r="L137" s="5"/>
    </row>
    <row r="138" spans="1:12" customHeight="1" ht="105" outlineLevel="4">
      <c r="A138" s="1"/>
      <c r="B138" s="1">
        <v>822748</v>
      </c>
      <c r="C138" s="1" t="s">
        <v>423</v>
      </c>
      <c r="D138" s="1" t="s">
        <v>424</v>
      </c>
      <c r="E138" s="2" t="s">
        <v>425</v>
      </c>
      <c r="F138" s="2" t="s">
        <v>426</v>
      </c>
      <c r="G138" s="2" t="s">
        <v>117</v>
      </c>
      <c r="H138" s="2">
        <v>0</v>
      </c>
      <c r="I138" s="1">
        <v>0</v>
      </c>
      <c r="J138" s="3" t="s">
        <v>18</v>
      </c>
      <c r="K138" s="2" t="str">
        <f>J138*165.00</f>
        <v>0</v>
      </c>
      <c r="L138" s="5"/>
    </row>
    <row r="139" spans="1:12" customHeight="1" ht="105" outlineLevel="4">
      <c r="A139" s="1"/>
      <c r="B139" s="1">
        <v>822749</v>
      </c>
      <c r="C139" s="1" t="s">
        <v>427</v>
      </c>
      <c r="D139" s="1" t="s">
        <v>428</v>
      </c>
      <c r="E139" s="2" t="s">
        <v>429</v>
      </c>
      <c r="F139" s="2" t="s">
        <v>430</v>
      </c>
      <c r="G139" s="2">
        <v>0</v>
      </c>
      <c r="H139" s="2">
        <v>0</v>
      </c>
      <c r="I139" s="1">
        <v>0</v>
      </c>
      <c r="J139" s="3" t="s">
        <v>18</v>
      </c>
      <c r="K139" s="2" t="str">
        <f>J139*208.00</f>
        <v>0</v>
      </c>
      <c r="L139" s="5"/>
    </row>
    <row r="140" spans="1:12" customHeight="1" ht="105" outlineLevel="4">
      <c r="A140" s="1"/>
      <c r="B140" s="1">
        <v>889980</v>
      </c>
      <c r="C140" s="1" t="s">
        <v>431</v>
      </c>
      <c r="D140" s="1" t="s">
        <v>432</v>
      </c>
      <c r="E140" s="2" t="s">
        <v>433</v>
      </c>
      <c r="F140" s="2" t="s">
        <v>434</v>
      </c>
      <c r="G140" s="2" t="s">
        <v>117</v>
      </c>
      <c r="H140" s="2" t="s">
        <v>17</v>
      </c>
      <c r="I140" s="1">
        <v>0</v>
      </c>
      <c r="J140" s="3" t="s">
        <v>18</v>
      </c>
      <c r="K140" s="2" t="str">
        <f>J140*48.00</f>
        <v>0</v>
      </c>
      <c r="L140" s="5"/>
    </row>
    <row r="141" spans="1:12" customHeight="1" ht="105" outlineLevel="4">
      <c r="A141" s="1"/>
      <c r="B141" s="1">
        <v>889981</v>
      </c>
      <c r="C141" s="1" t="s">
        <v>435</v>
      </c>
      <c r="D141" s="1" t="s">
        <v>436</v>
      </c>
      <c r="E141" s="2" t="s">
        <v>437</v>
      </c>
      <c r="F141" s="2" t="s">
        <v>438</v>
      </c>
      <c r="G141" s="2">
        <v>5</v>
      </c>
      <c r="H141" s="2" t="s">
        <v>29</v>
      </c>
      <c r="I141" s="1">
        <v>0</v>
      </c>
      <c r="J141" s="3" t="s">
        <v>18</v>
      </c>
      <c r="K141" s="2" t="str">
        <f>J141*87.00</f>
        <v>0</v>
      </c>
      <c r="L141" s="5"/>
    </row>
    <row r="142" spans="1:12" customHeight="1" ht="105" outlineLevel="4">
      <c r="A142" s="1"/>
      <c r="B142" s="1">
        <v>837257</v>
      </c>
      <c r="C142" s="1" t="s">
        <v>439</v>
      </c>
      <c r="D142" s="1" t="s">
        <v>440</v>
      </c>
      <c r="E142" s="2" t="s">
        <v>441</v>
      </c>
      <c r="F142" s="2" t="s">
        <v>62</v>
      </c>
      <c r="G142" s="2" t="s">
        <v>117</v>
      </c>
      <c r="H142" s="2" t="s">
        <v>121</v>
      </c>
      <c r="I142" s="1">
        <v>0</v>
      </c>
      <c r="J142" s="3" t="s">
        <v>18</v>
      </c>
      <c r="K142" s="2" t="str">
        <f>J142*118.00</f>
        <v>0</v>
      </c>
      <c r="L142" s="5"/>
    </row>
    <row r="143" spans="1:12" outlineLevel="1">
      <c r="A143" s="7" t="s">
        <v>442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5"/>
    </row>
    <row r="144" spans="1:12" customHeight="1" ht="105" outlineLevel="3">
      <c r="A144" s="1"/>
      <c r="B144" s="1">
        <v>878813</v>
      </c>
      <c r="C144" s="1" t="s">
        <v>443</v>
      </c>
      <c r="D144" s="1" t="s">
        <v>444</v>
      </c>
      <c r="E144" s="2" t="s">
        <v>445</v>
      </c>
      <c r="F144" s="2" t="s">
        <v>446</v>
      </c>
      <c r="G144" s="2">
        <v>0</v>
      </c>
      <c r="H144" s="2">
        <v>2</v>
      </c>
      <c r="I144" s="1">
        <v>0</v>
      </c>
      <c r="J144" s="3" t="s">
        <v>18</v>
      </c>
      <c r="K144" s="2" t="str">
        <f>J144*1892.00</f>
        <v>0</v>
      </c>
      <c r="L144" s="5"/>
    </row>
    <row r="145" spans="1:12" outlineLevel="2">
      <c r="A145" s="8" t="s">
        <v>447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5"/>
    </row>
    <row r="146" spans="1:12" customHeight="1" ht="105" outlineLevel="4">
      <c r="A146" s="1"/>
      <c r="B146" s="1">
        <v>868499</v>
      </c>
      <c r="C146" s="1" t="s">
        <v>448</v>
      </c>
      <c r="D146" s="1"/>
      <c r="E146" s="2" t="s">
        <v>449</v>
      </c>
      <c r="F146" s="2" t="s">
        <v>450</v>
      </c>
      <c r="G146" s="2" t="s">
        <v>117</v>
      </c>
      <c r="H146" s="2">
        <v>0</v>
      </c>
      <c r="I146" s="1">
        <v>0</v>
      </c>
      <c r="J146" s="3" t="s">
        <v>18</v>
      </c>
      <c r="K146" s="2" t="str">
        <f>J146*4092.00</f>
        <v>0</v>
      </c>
      <c r="L146" s="5"/>
    </row>
    <row r="147" spans="1:12" customHeight="1" ht="105" outlineLevel="4">
      <c r="A147" s="1"/>
      <c r="B147" s="1">
        <v>868500</v>
      </c>
      <c r="C147" s="1" t="s">
        <v>451</v>
      </c>
      <c r="D147" s="1"/>
      <c r="E147" s="2" t="s">
        <v>452</v>
      </c>
      <c r="F147" s="2" t="s">
        <v>450</v>
      </c>
      <c r="G147" s="2" t="s">
        <v>29</v>
      </c>
      <c r="H147" s="2">
        <v>0</v>
      </c>
      <c r="I147" s="1">
        <v>0</v>
      </c>
      <c r="J147" s="3" t="s">
        <v>18</v>
      </c>
      <c r="K147" s="2" t="str">
        <f>J147*4092.00</f>
        <v>0</v>
      </c>
      <c r="L147" s="5"/>
    </row>
    <row r="148" spans="1:12" customHeight="1" ht="105" outlineLevel="4">
      <c r="A148" s="1"/>
      <c r="B148" s="1">
        <v>890161</v>
      </c>
      <c r="C148" s="1" t="s">
        <v>453</v>
      </c>
      <c r="D148" s="1"/>
      <c r="E148" s="2" t="s">
        <v>454</v>
      </c>
      <c r="F148" s="2" t="s">
        <v>455</v>
      </c>
      <c r="G148" s="2" t="s">
        <v>121</v>
      </c>
      <c r="H148" s="2">
        <v>0</v>
      </c>
      <c r="I148" s="1">
        <v>0</v>
      </c>
      <c r="J148" s="3" t="s">
        <v>18</v>
      </c>
      <c r="K148" s="2" t="str">
        <f>J148*2046.00</f>
        <v>0</v>
      </c>
      <c r="L148" s="5"/>
    </row>
    <row r="149" spans="1:12" customHeight="1" ht="105" outlineLevel="4">
      <c r="A149" s="1"/>
      <c r="B149" s="1">
        <v>890162</v>
      </c>
      <c r="C149" s="1" t="s">
        <v>456</v>
      </c>
      <c r="D149" s="1"/>
      <c r="E149" s="2" t="s">
        <v>457</v>
      </c>
      <c r="F149" s="2" t="s">
        <v>455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J149*2046.00</f>
        <v>0</v>
      </c>
      <c r="L149" s="5"/>
    </row>
    <row r="150" spans="1:12" customHeight="1" ht="105" outlineLevel="4">
      <c r="A150" s="1"/>
      <c r="B150" s="1">
        <v>889446</v>
      </c>
      <c r="C150" s="1" t="s">
        <v>458</v>
      </c>
      <c r="D150" s="1"/>
      <c r="E150" s="2" t="s">
        <v>459</v>
      </c>
      <c r="F150" s="2" t="s">
        <v>460</v>
      </c>
      <c r="G150" s="2" t="s">
        <v>29</v>
      </c>
      <c r="H150" s="2">
        <v>0</v>
      </c>
      <c r="I150" s="1">
        <v>0</v>
      </c>
      <c r="J150" s="3" t="s">
        <v>18</v>
      </c>
      <c r="K150" s="2" t="str">
        <f>J150*987.00</f>
        <v>0</v>
      </c>
      <c r="L150" s="5"/>
    </row>
    <row r="151" spans="1:12" outlineLevel="1">
      <c r="A151" s="7" t="s">
        <v>461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5"/>
    </row>
    <row r="152" spans="1:12" customHeight="1" ht="105" outlineLevel="3">
      <c r="A152" s="1"/>
      <c r="B152" s="1">
        <v>879522</v>
      </c>
      <c r="C152" s="1" t="s">
        <v>462</v>
      </c>
      <c r="D152" s="1"/>
      <c r="E152" s="2" t="s">
        <v>463</v>
      </c>
      <c r="F152" s="2" t="s">
        <v>464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J152*70.77</f>
        <v>0</v>
      </c>
      <c r="L152" s="5"/>
    </row>
    <row r="153" spans="1:12" customHeight="1" ht="105" outlineLevel="3">
      <c r="A153" s="1"/>
      <c r="B153" s="1">
        <v>879523</v>
      </c>
      <c r="C153" s="1" t="s">
        <v>465</v>
      </c>
      <c r="D153" s="1"/>
      <c r="E153" s="2" t="s">
        <v>466</v>
      </c>
      <c r="F153" s="2" t="s">
        <v>467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J153*134.11</f>
        <v>0</v>
      </c>
      <c r="L153" s="5"/>
    </row>
    <row r="154" spans="1:12" customHeight="1" ht="105" outlineLevel="3">
      <c r="A154" s="1"/>
      <c r="B154" s="1">
        <v>879524</v>
      </c>
      <c r="C154" s="1" t="s">
        <v>468</v>
      </c>
      <c r="D154" s="1"/>
      <c r="E154" s="2" t="s">
        <v>469</v>
      </c>
      <c r="F154" s="2" t="s">
        <v>470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J154*183.92</f>
        <v>0</v>
      </c>
      <c r="L154" s="5"/>
    </row>
    <row r="155" spans="1:12" customHeight="1" ht="105" outlineLevel="3">
      <c r="A155" s="1"/>
      <c r="B155" s="1">
        <v>822702</v>
      </c>
      <c r="C155" s="1" t="s">
        <v>471</v>
      </c>
      <c r="D155" s="1"/>
      <c r="E155" s="2" t="s">
        <v>472</v>
      </c>
      <c r="F155" s="2" t="s">
        <v>473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J155*203.38</f>
        <v>0</v>
      </c>
      <c r="L155" s="5"/>
    </row>
    <row r="156" spans="1:12" customHeight="1" ht="105" outlineLevel="3">
      <c r="A156" s="1"/>
      <c r="B156" s="1">
        <v>822703</v>
      </c>
      <c r="C156" s="1" t="s">
        <v>474</v>
      </c>
      <c r="D156" s="1"/>
      <c r="E156" s="2" t="s">
        <v>475</v>
      </c>
      <c r="F156" s="2" t="s">
        <v>476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J156*258.88</f>
        <v>0</v>
      </c>
      <c r="L156" s="5"/>
    </row>
    <row r="157" spans="1:12" customHeight="1" ht="105" outlineLevel="3">
      <c r="A157" s="1"/>
      <c r="B157" s="1">
        <v>822704</v>
      </c>
      <c r="C157" s="1" t="s">
        <v>477</v>
      </c>
      <c r="D157" s="1"/>
      <c r="E157" s="2" t="s">
        <v>478</v>
      </c>
      <c r="F157" s="2" t="s">
        <v>479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J157*381.34</f>
        <v>0</v>
      </c>
      <c r="L157" s="5"/>
    </row>
    <row r="158" spans="1:12" customHeight="1" ht="105" outlineLevel="3">
      <c r="A158" s="1"/>
      <c r="B158" s="1">
        <v>823976</v>
      </c>
      <c r="C158" s="1" t="s">
        <v>480</v>
      </c>
      <c r="D158" s="1" t="s">
        <v>481</v>
      </c>
      <c r="E158" s="2" t="s">
        <v>482</v>
      </c>
      <c r="F158" s="2" t="s">
        <v>483</v>
      </c>
      <c r="G158" s="2" t="s">
        <v>121</v>
      </c>
      <c r="H158" s="2">
        <v>0</v>
      </c>
      <c r="I158" s="1">
        <v>0</v>
      </c>
      <c r="J158" s="3" t="s">
        <v>18</v>
      </c>
      <c r="K158" s="2" t="str">
        <f>J158*145.53</f>
        <v>0</v>
      </c>
      <c r="L158" s="5"/>
    </row>
    <row r="159" spans="1:12" customHeight="1" ht="105" outlineLevel="3">
      <c r="A159" s="1"/>
      <c r="B159" s="1">
        <v>871461</v>
      </c>
      <c r="C159" s="1" t="s">
        <v>484</v>
      </c>
      <c r="D159" s="1">
        <v>61143</v>
      </c>
      <c r="E159" s="2" t="s">
        <v>485</v>
      </c>
      <c r="F159" s="2" t="s">
        <v>486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J159*122.96</f>
        <v>0</v>
      </c>
      <c r="L159" s="5"/>
    </row>
    <row r="160" spans="1:12" customHeight="1" ht="105" outlineLevel="3">
      <c r="A160" s="1"/>
      <c r="B160" s="1">
        <v>871462</v>
      </c>
      <c r="C160" s="1" t="s">
        <v>487</v>
      </c>
      <c r="D160" s="1">
        <v>61144</v>
      </c>
      <c r="E160" s="2" t="s">
        <v>488</v>
      </c>
      <c r="F160" s="2" t="s">
        <v>489</v>
      </c>
      <c r="G160" s="2">
        <v>0</v>
      </c>
      <c r="H160" s="2">
        <v>0</v>
      </c>
      <c r="I160" s="1">
        <v>0</v>
      </c>
      <c r="J160" s="3" t="s">
        <v>18</v>
      </c>
      <c r="K160" s="2" t="str">
        <f>J160*150.72</f>
        <v>0</v>
      </c>
      <c r="L160" s="5"/>
    </row>
    <row r="161" spans="1:12" customHeight="1" ht="105" outlineLevel="3">
      <c r="A161" s="1"/>
      <c r="B161" s="1">
        <v>871463</v>
      </c>
      <c r="C161" s="1" t="s">
        <v>490</v>
      </c>
      <c r="D161" s="1">
        <v>61145</v>
      </c>
      <c r="E161" s="2" t="s">
        <v>491</v>
      </c>
      <c r="F161" s="2" t="s">
        <v>492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J161*400.60</f>
        <v>0</v>
      </c>
      <c r="L161" s="5"/>
    </row>
    <row r="162" spans="1:12" customHeight="1" ht="105" outlineLevel="3">
      <c r="A162" s="1"/>
      <c r="B162" s="1">
        <v>871464</v>
      </c>
      <c r="C162" s="1" t="s">
        <v>493</v>
      </c>
      <c r="D162" s="1">
        <v>61146</v>
      </c>
      <c r="E162" s="2" t="s">
        <v>494</v>
      </c>
      <c r="F162" s="2" t="s">
        <v>495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J162*543.18</f>
        <v>0</v>
      </c>
      <c r="L162" s="5"/>
    </row>
    <row r="163" spans="1:12" customHeight="1" ht="105" outlineLevel="3">
      <c r="A163" s="1"/>
      <c r="B163" s="1">
        <v>882574</v>
      </c>
      <c r="C163" s="1" t="s">
        <v>496</v>
      </c>
      <c r="D163" s="1" t="s">
        <v>497</v>
      </c>
      <c r="E163" s="2" t="s">
        <v>498</v>
      </c>
      <c r="F163" s="2" t="s">
        <v>499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J163*201.26</f>
        <v>0</v>
      </c>
      <c r="L163" s="5"/>
    </row>
    <row r="164" spans="1:12" outlineLevel="1">
      <c r="A164" s="7" t="s">
        <v>500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5"/>
    </row>
    <row r="165" spans="1:12" customHeight="1" ht="105" outlineLevel="3">
      <c r="A165" s="1"/>
      <c r="B165" s="1">
        <v>883538</v>
      </c>
      <c r="C165" s="1" t="s">
        <v>501</v>
      </c>
      <c r="D165" s="1"/>
      <c r="E165" s="2" t="s">
        <v>502</v>
      </c>
      <c r="F165" s="2" t="s">
        <v>503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J165*156.22</f>
        <v>0</v>
      </c>
      <c r="L165" s="5"/>
    </row>
    <row r="166" spans="1:12" outlineLevel="1">
      <c r="A166" s="7" t="s">
        <v>504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5"/>
    </row>
    <row r="167" spans="1:12" customHeight="1" ht="105" outlineLevel="3">
      <c r="A167" s="1"/>
      <c r="B167" s="1">
        <v>883528</v>
      </c>
      <c r="C167" s="1" t="s">
        <v>505</v>
      </c>
      <c r="D167" s="1" t="s">
        <v>506</v>
      </c>
      <c r="E167" s="2" t="s">
        <v>507</v>
      </c>
      <c r="F167" s="2" t="s">
        <v>508</v>
      </c>
      <c r="G167" s="2">
        <v>0</v>
      </c>
      <c r="H167" s="2">
        <v>0</v>
      </c>
      <c r="I167" s="1">
        <v>0</v>
      </c>
      <c r="J167" s="3" t="s">
        <v>18</v>
      </c>
      <c r="K167" s="2" t="str">
        <f>J167*258.94</f>
        <v>0</v>
      </c>
      <c r="L167" s="5"/>
    </row>
    <row r="168" spans="1:12" customHeight="1" ht="105" outlineLevel="3">
      <c r="A168" s="1"/>
      <c r="B168" s="1">
        <v>883529</v>
      </c>
      <c r="C168" s="1" t="s">
        <v>509</v>
      </c>
      <c r="D168" s="1" t="s">
        <v>510</v>
      </c>
      <c r="E168" s="2" t="s">
        <v>511</v>
      </c>
      <c r="F168" s="2" t="s">
        <v>512</v>
      </c>
      <c r="G168" s="2">
        <v>6</v>
      </c>
      <c r="H168" s="2">
        <v>0</v>
      </c>
      <c r="I168" s="1">
        <v>0</v>
      </c>
      <c r="J168" s="3" t="s">
        <v>18</v>
      </c>
      <c r="K168" s="2" t="str">
        <f>J168*252.52</f>
        <v>0</v>
      </c>
      <c r="L168" s="5"/>
    </row>
    <row r="169" spans="1:12" customHeight="1" ht="105" outlineLevel="3">
      <c r="A169" s="1"/>
      <c r="B169" s="1">
        <v>883532</v>
      </c>
      <c r="C169" s="1" t="s">
        <v>513</v>
      </c>
      <c r="D169" s="1" t="s">
        <v>514</v>
      </c>
      <c r="E169" s="2" t="s">
        <v>515</v>
      </c>
      <c r="F169" s="2" t="s">
        <v>516</v>
      </c>
      <c r="G169" s="2" t="s">
        <v>117</v>
      </c>
      <c r="H169" s="2">
        <v>0</v>
      </c>
      <c r="I169" s="1">
        <v>0</v>
      </c>
      <c r="J169" s="3" t="s">
        <v>18</v>
      </c>
      <c r="K169" s="2" t="str">
        <f>J169*303.88</f>
        <v>0</v>
      </c>
      <c r="L169" s="5"/>
    </row>
    <row r="170" spans="1:12" customHeight="1" ht="105" outlineLevel="3">
      <c r="A170" s="1"/>
      <c r="B170" s="1">
        <v>883533</v>
      </c>
      <c r="C170" s="1" t="s">
        <v>517</v>
      </c>
      <c r="D170" s="1" t="s">
        <v>518</v>
      </c>
      <c r="E170" s="2" t="s">
        <v>519</v>
      </c>
      <c r="F170" s="2" t="s">
        <v>516</v>
      </c>
      <c r="G170" s="2">
        <v>0</v>
      </c>
      <c r="H170" s="2">
        <v>0</v>
      </c>
      <c r="I170" s="1">
        <v>0</v>
      </c>
      <c r="J170" s="3" t="s">
        <v>18</v>
      </c>
      <c r="K170" s="2" t="str">
        <f>J170*303.88</f>
        <v>0</v>
      </c>
      <c r="L170" s="5"/>
    </row>
    <row r="171" spans="1:12" customHeight="1" ht="105" outlineLevel="3">
      <c r="A171" s="1"/>
      <c r="B171" s="1">
        <v>883534</v>
      </c>
      <c r="C171" s="1" t="s">
        <v>520</v>
      </c>
      <c r="D171" s="1" t="s">
        <v>521</v>
      </c>
      <c r="E171" s="2" t="s">
        <v>522</v>
      </c>
      <c r="F171" s="2" t="s">
        <v>523</v>
      </c>
      <c r="G171" s="2">
        <v>0</v>
      </c>
      <c r="H171" s="2">
        <v>0</v>
      </c>
      <c r="I171" s="1">
        <v>0</v>
      </c>
      <c r="J171" s="3" t="s">
        <v>18</v>
      </c>
      <c r="K171" s="2" t="str">
        <f>J171*282.48</f>
        <v>0</v>
      </c>
      <c r="L171" s="5"/>
    </row>
    <row r="172" spans="1:12" customHeight="1" ht="105" outlineLevel="3">
      <c r="A172" s="1"/>
      <c r="B172" s="1">
        <v>883535</v>
      </c>
      <c r="C172" s="1" t="s">
        <v>524</v>
      </c>
      <c r="D172" s="1" t="s">
        <v>525</v>
      </c>
      <c r="E172" s="2" t="s">
        <v>526</v>
      </c>
      <c r="F172" s="2" t="s">
        <v>523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J172*282.48</f>
        <v>0</v>
      </c>
      <c r="L172" s="5"/>
    </row>
    <row r="173" spans="1:12" customHeight="1" ht="105" outlineLevel="3">
      <c r="A173" s="1"/>
      <c r="B173" s="1">
        <v>883546</v>
      </c>
      <c r="C173" s="1" t="s">
        <v>527</v>
      </c>
      <c r="D173" s="1"/>
      <c r="E173" s="2" t="s">
        <v>528</v>
      </c>
      <c r="F173" s="2" t="s">
        <v>529</v>
      </c>
      <c r="G173" s="2">
        <v>0</v>
      </c>
      <c r="H173" s="2">
        <v>0</v>
      </c>
      <c r="I173" s="1">
        <v>0</v>
      </c>
      <c r="J173" s="3" t="s">
        <v>18</v>
      </c>
      <c r="K173" s="2" t="str">
        <f>J173*286.76</f>
        <v>0</v>
      </c>
      <c r="L173" s="5"/>
    </row>
    <row r="174" spans="1:12" customHeight="1" ht="105" outlineLevel="3">
      <c r="A174" s="1"/>
      <c r="B174" s="1">
        <v>883547</v>
      </c>
      <c r="C174" s="1" t="s">
        <v>530</v>
      </c>
      <c r="D174" s="1"/>
      <c r="E174" s="2" t="s">
        <v>531</v>
      </c>
      <c r="F174" s="2" t="s">
        <v>532</v>
      </c>
      <c r="G174" s="2">
        <v>9</v>
      </c>
      <c r="H174" s="2">
        <v>0</v>
      </c>
      <c r="I174" s="1">
        <v>0</v>
      </c>
      <c r="J174" s="3" t="s">
        <v>18</v>
      </c>
      <c r="K174" s="2" t="str">
        <f>J174*516.17</f>
        <v>0</v>
      </c>
      <c r="L174" s="5"/>
    </row>
    <row r="175" spans="1:12" customHeight="1" ht="105" outlineLevel="3">
      <c r="A175" s="1"/>
      <c r="B175" s="1">
        <v>883548</v>
      </c>
      <c r="C175" s="1" t="s">
        <v>533</v>
      </c>
      <c r="D175" s="1"/>
      <c r="E175" s="2" t="s">
        <v>534</v>
      </c>
      <c r="F175" s="2" t="s">
        <v>535</v>
      </c>
      <c r="G175" s="2">
        <v>8</v>
      </c>
      <c r="H175" s="2">
        <v>0</v>
      </c>
      <c r="I175" s="1">
        <v>0</v>
      </c>
      <c r="J175" s="3" t="s">
        <v>18</v>
      </c>
      <c r="K175" s="2" t="str">
        <f>J175*476.02</f>
        <v>0</v>
      </c>
      <c r="L175" s="5"/>
    </row>
    <row r="176" spans="1:12" outlineLevel="3">
      <c r="A176" s="1"/>
      <c r="B176" s="1">
        <v>955886</v>
      </c>
      <c r="C176" s="1" t="s">
        <v>536</v>
      </c>
      <c r="D176" s="1" t="s">
        <v>537</v>
      </c>
      <c r="E176" s="2" t="s">
        <v>538</v>
      </c>
      <c r="F176" s="2" t="s">
        <v>539</v>
      </c>
      <c r="G176" s="2" t="s">
        <v>126</v>
      </c>
      <c r="H176" s="2">
        <v>0</v>
      </c>
      <c r="I176" s="1">
        <v>0</v>
      </c>
      <c r="J176" s="3" t="s">
        <v>18</v>
      </c>
      <c r="K176" s="2" t="str">
        <f>J176*185.50</f>
        <v>0</v>
      </c>
      <c r="L176" s="5"/>
    </row>
    <row r="177" spans="1:12" outlineLevel="3">
      <c r="A177" s="1"/>
      <c r="B177" s="1">
        <v>955887</v>
      </c>
      <c r="C177" s="1" t="s">
        <v>540</v>
      </c>
      <c r="D177" s="1" t="s">
        <v>541</v>
      </c>
      <c r="E177" s="2" t="s">
        <v>542</v>
      </c>
      <c r="F177" s="2" t="s">
        <v>539</v>
      </c>
      <c r="G177" s="2" t="s">
        <v>121</v>
      </c>
      <c r="H177" s="2">
        <v>0</v>
      </c>
      <c r="I177" s="1">
        <v>0</v>
      </c>
      <c r="J177" s="3" t="s">
        <v>18</v>
      </c>
      <c r="K177" s="2" t="str">
        <f>J177*185.50</f>
        <v>0</v>
      </c>
      <c r="L177" s="5"/>
    </row>
    <row r="178" spans="1:12" outlineLevel="1">
      <c r="A178" s="7" t="s">
        <v>543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5"/>
    </row>
    <row r="179" spans="1:12" customHeight="1" ht="105" outlineLevel="3">
      <c r="A179" s="1"/>
      <c r="B179" s="1">
        <v>883502</v>
      </c>
      <c r="C179" s="1" t="s">
        <v>544</v>
      </c>
      <c r="D179" s="1" t="s">
        <v>545</v>
      </c>
      <c r="E179" s="2" t="s">
        <v>546</v>
      </c>
      <c r="F179" s="2" t="s">
        <v>547</v>
      </c>
      <c r="G179" s="2" t="s">
        <v>126</v>
      </c>
      <c r="H179" s="2">
        <v>0</v>
      </c>
      <c r="I179" s="1">
        <v>0</v>
      </c>
      <c r="J179" s="3" t="s">
        <v>18</v>
      </c>
      <c r="K179" s="2" t="str">
        <f>J179*306.02</f>
        <v>0</v>
      </c>
      <c r="L179" s="5"/>
    </row>
    <row r="180" spans="1:12" customHeight="1" ht="105" outlineLevel="3">
      <c r="A180" s="1"/>
      <c r="B180" s="1">
        <v>883503</v>
      </c>
      <c r="C180" s="1" t="s">
        <v>548</v>
      </c>
      <c r="D180" s="1" t="s">
        <v>549</v>
      </c>
      <c r="E180" s="2" t="s">
        <v>550</v>
      </c>
      <c r="F180" s="2" t="s">
        <v>551</v>
      </c>
      <c r="G180" s="2">
        <v>3</v>
      </c>
      <c r="H180" s="2">
        <v>0</v>
      </c>
      <c r="I180" s="1">
        <v>0</v>
      </c>
      <c r="J180" s="3" t="s">
        <v>18</v>
      </c>
      <c r="K180" s="2" t="str">
        <f>J180*410.88</f>
        <v>0</v>
      </c>
      <c r="L180" s="5"/>
    </row>
    <row r="181" spans="1:12" customHeight="1" ht="105" outlineLevel="3">
      <c r="A181" s="1"/>
      <c r="B181" s="1">
        <v>883505</v>
      </c>
      <c r="C181" s="1" t="s">
        <v>552</v>
      </c>
      <c r="D181" s="1" t="s">
        <v>553</v>
      </c>
      <c r="E181" s="2" t="s">
        <v>554</v>
      </c>
      <c r="F181" s="2" t="s">
        <v>555</v>
      </c>
      <c r="G181" s="2">
        <v>10</v>
      </c>
      <c r="H181" s="2">
        <v>0</v>
      </c>
      <c r="I181" s="1">
        <v>0</v>
      </c>
      <c r="J181" s="3" t="s">
        <v>18</v>
      </c>
      <c r="K181" s="2" t="str">
        <f>J181*479.36</f>
        <v>0</v>
      </c>
      <c r="L181" s="5"/>
    </row>
    <row r="182" spans="1:12" customHeight="1" ht="105" outlineLevel="3">
      <c r="A182" s="1"/>
      <c r="B182" s="1">
        <v>883506</v>
      </c>
      <c r="C182" s="1" t="s">
        <v>556</v>
      </c>
      <c r="D182" s="1"/>
      <c r="E182" s="2" t="s">
        <v>557</v>
      </c>
      <c r="F182" s="2" t="s">
        <v>558</v>
      </c>
      <c r="G182" s="2" t="s">
        <v>126</v>
      </c>
      <c r="H182" s="2">
        <v>0</v>
      </c>
      <c r="I182" s="1">
        <v>0</v>
      </c>
      <c r="J182" s="3" t="s">
        <v>18</v>
      </c>
      <c r="K182" s="2" t="str">
        <f>J182*530.72</f>
        <v>0</v>
      </c>
      <c r="L182" s="5"/>
    </row>
    <row r="183" spans="1:12" customHeight="1" ht="105" outlineLevel="3">
      <c r="A183" s="1"/>
      <c r="B183" s="1">
        <v>883507</v>
      </c>
      <c r="C183" s="1" t="s">
        <v>559</v>
      </c>
      <c r="D183" s="1"/>
      <c r="E183" s="2" t="s">
        <v>560</v>
      </c>
      <c r="F183" s="2" t="s">
        <v>561</v>
      </c>
      <c r="G183" s="2" t="s">
        <v>117</v>
      </c>
      <c r="H183" s="2">
        <v>0</v>
      </c>
      <c r="I183" s="1">
        <v>0</v>
      </c>
      <c r="J183" s="3" t="s">
        <v>18</v>
      </c>
      <c r="K183" s="2" t="str">
        <f>J183*588.50</f>
        <v>0</v>
      </c>
      <c r="L183" s="5"/>
    </row>
    <row r="184" spans="1:12" customHeight="1" ht="105" outlineLevel="3">
      <c r="A184" s="1"/>
      <c r="B184" s="1">
        <v>883508</v>
      </c>
      <c r="C184" s="1" t="s">
        <v>562</v>
      </c>
      <c r="D184" s="1"/>
      <c r="E184" s="2" t="s">
        <v>563</v>
      </c>
      <c r="F184" s="2" t="s">
        <v>564</v>
      </c>
      <c r="G184" s="2" t="s">
        <v>126</v>
      </c>
      <c r="H184" s="2">
        <v>0</v>
      </c>
      <c r="I184" s="1">
        <v>0</v>
      </c>
      <c r="J184" s="3" t="s">
        <v>18</v>
      </c>
      <c r="K184" s="2" t="str">
        <f>J184*500.76</f>
        <v>0</v>
      </c>
      <c r="L184" s="5"/>
    </row>
    <row r="185" spans="1:12" customHeight="1" ht="105" outlineLevel="3">
      <c r="A185" s="1"/>
      <c r="B185" s="1">
        <v>883509</v>
      </c>
      <c r="C185" s="1" t="s">
        <v>565</v>
      </c>
      <c r="D185" s="1"/>
      <c r="E185" s="2" t="s">
        <v>566</v>
      </c>
      <c r="F185" s="2" t="s">
        <v>567</v>
      </c>
      <c r="G185" s="2">
        <v>0</v>
      </c>
      <c r="H185" s="2">
        <v>0</v>
      </c>
      <c r="I185" s="1">
        <v>0</v>
      </c>
      <c r="J185" s="3" t="s">
        <v>18</v>
      </c>
      <c r="K185" s="2" t="str">
        <f>J185*749.00</f>
        <v>0</v>
      </c>
      <c r="L185" s="5"/>
    </row>
    <row r="186" spans="1:12" customHeight="1" ht="105" outlineLevel="3">
      <c r="A186" s="1"/>
      <c r="B186" s="1">
        <v>883510</v>
      </c>
      <c r="C186" s="1" t="s">
        <v>568</v>
      </c>
      <c r="D186" s="1" t="s">
        <v>569</v>
      </c>
      <c r="E186" s="2" t="s">
        <v>570</v>
      </c>
      <c r="F186" s="2" t="s">
        <v>571</v>
      </c>
      <c r="G186" s="2">
        <v>0</v>
      </c>
      <c r="H186" s="2">
        <v>0</v>
      </c>
      <c r="I186" s="1">
        <v>0</v>
      </c>
      <c r="J186" s="3" t="s">
        <v>18</v>
      </c>
      <c r="K186" s="2" t="str">
        <f>J186*768.26</f>
        <v>0</v>
      </c>
      <c r="L186" s="5"/>
    </row>
    <row r="187" spans="1:12" customHeight="1" ht="105" outlineLevel="3">
      <c r="A187" s="1"/>
      <c r="B187" s="1">
        <v>883512</v>
      </c>
      <c r="C187" s="1" t="s">
        <v>572</v>
      </c>
      <c r="D187" s="1" t="s">
        <v>573</v>
      </c>
      <c r="E187" s="2" t="s">
        <v>574</v>
      </c>
      <c r="F187" s="2" t="s">
        <v>575</v>
      </c>
      <c r="G187" s="2">
        <v>0</v>
      </c>
      <c r="H187" s="2">
        <v>0</v>
      </c>
      <c r="I187" s="1">
        <v>0</v>
      </c>
      <c r="J187" s="3" t="s">
        <v>18</v>
      </c>
      <c r="K187" s="2" t="str">
        <f>J187*667.68</f>
        <v>0</v>
      </c>
      <c r="L187" s="5"/>
    </row>
    <row r="188" spans="1:12" customHeight="1" ht="105" outlineLevel="3">
      <c r="A188" s="1"/>
      <c r="B188" s="1">
        <v>883513</v>
      </c>
      <c r="C188" s="1" t="s">
        <v>576</v>
      </c>
      <c r="D188" s="1" t="s">
        <v>577</v>
      </c>
      <c r="E188" s="2" t="s">
        <v>578</v>
      </c>
      <c r="F188" s="2" t="s">
        <v>579</v>
      </c>
      <c r="G188" s="2">
        <v>0</v>
      </c>
      <c r="H188" s="2">
        <v>0</v>
      </c>
      <c r="I188" s="1">
        <v>0</v>
      </c>
      <c r="J188" s="3" t="s">
        <v>18</v>
      </c>
      <c r="K188" s="2" t="str">
        <f>J188*693.36</f>
        <v>0</v>
      </c>
      <c r="L188" s="5"/>
    </row>
    <row r="189" spans="1:12" customHeight="1" ht="105" outlineLevel="3">
      <c r="A189" s="1"/>
      <c r="B189" s="1">
        <v>883514</v>
      </c>
      <c r="C189" s="1" t="s">
        <v>580</v>
      </c>
      <c r="D189" s="1"/>
      <c r="E189" s="2" t="s">
        <v>581</v>
      </c>
      <c r="F189" s="2" t="s">
        <v>582</v>
      </c>
      <c r="G189" s="2">
        <v>0</v>
      </c>
      <c r="H189" s="2">
        <v>0</v>
      </c>
      <c r="I189" s="1">
        <v>0</v>
      </c>
      <c r="J189" s="3" t="s">
        <v>18</v>
      </c>
      <c r="K189" s="2" t="str">
        <f>J189*603.48</f>
        <v>0</v>
      </c>
      <c r="L189" s="5"/>
    </row>
    <row r="190" spans="1:12" customHeight="1" ht="105" outlineLevel="3">
      <c r="A190" s="1"/>
      <c r="B190" s="1">
        <v>883518</v>
      </c>
      <c r="C190" s="1" t="s">
        <v>583</v>
      </c>
      <c r="D190" s="1" t="s">
        <v>584</v>
      </c>
      <c r="E190" s="2" t="s">
        <v>585</v>
      </c>
      <c r="F190" s="2" t="s">
        <v>586</v>
      </c>
      <c r="G190" s="2" t="s">
        <v>126</v>
      </c>
      <c r="H190" s="2">
        <v>0</v>
      </c>
      <c r="I190" s="1">
        <v>0</v>
      </c>
      <c r="J190" s="3" t="s">
        <v>18</v>
      </c>
      <c r="K190" s="2" t="str">
        <f>J190*740.44</f>
        <v>0</v>
      </c>
      <c r="L190" s="5"/>
    </row>
    <row r="191" spans="1:12" customHeight="1" ht="105" outlineLevel="3">
      <c r="A191" s="1"/>
      <c r="B191" s="1">
        <v>883519</v>
      </c>
      <c r="C191" s="1" t="s">
        <v>587</v>
      </c>
      <c r="D191" s="1" t="s">
        <v>588</v>
      </c>
      <c r="E191" s="2" t="s">
        <v>589</v>
      </c>
      <c r="F191" s="2" t="s">
        <v>590</v>
      </c>
      <c r="G191" s="2" t="s">
        <v>126</v>
      </c>
      <c r="H191" s="2">
        <v>0</v>
      </c>
      <c r="I191" s="1">
        <v>0</v>
      </c>
      <c r="J191" s="3" t="s">
        <v>18</v>
      </c>
      <c r="K191" s="2" t="str">
        <f>J191*582.08</f>
        <v>0</v>
      </c>
      <c r="L191" s="5"/>
    </row>
    <row r="192" spans="1:12" customHeight="1" ht="105" outlineLevel="3">
      <c r="A192" s="1"/>
      <c r="B192" s="1">
        <v>883522</v>
      </c>
      <c r="C192" s="1" t="s">
        <v>591</v>
      </c>
      <c r="D192" s="1"/>
      <c r="E192" s="2" t="s">
        <v>592</v>
      </c>
      <c r="F192" s="2" t="s">
        <v>593</v>
      </c>
      <c r="G192" s="2">
        <v>5</v>
      </c>
      <c r="H192" s="2">
        <v>0</v>
      </c>
      <c r="I192" s="1">
        <v>0</v>
      </c>
      <c r="J192" s="3" t="s">
        <v>18</v>
      </c>
      <c r="K192" s="2" t="str">
        <f>J192*192.60</f>
        <v>0</v>
      </c>
      <c r="L192" s="5"/>
    </row>
    <row r="193" spans="1:12" customHeight="1" ht="105" outlineLevel="3">
      <c r="A193" s="1"/>
      <c r="B193" s="1">
        <v>883523</v>
      </c>
      <c r="C193" s="1" t="s">
        <v>594</v>
      </c>
      <c r="D193" s="1" t="s">
        <v>595</v>
      </c>
      <c r="E193" s="2" t="s">
        <v>596</v>
      </c>
      <c r="F193" s="2" t="s">
        <v>597</v>
      </c>
      <c r="G193" s="2">
        <v>6</v>
      </c>
      <c r="H193" s="2">
        <v>0</v>
      </c>
      <c r="I193" s="1">
        <v>0</v>
      </c>
      <c r="J193" s="3" t="s">
        <v>18</v>
      </c>
      <c r="K193" s="2" t="str">
        <f>J193*209.72</f>
        <v>0</v>
      </c>
      <c r="L193" s="5"/>
    </row>
    <row r="194" spans="1:12" customHeight="1" ht="105" outlineLevel="3">
      <c r="A194" s="1"/>
      <c r="B194" s="1">
        <v>883524</v>
      </c>
      <c r="C194" s="1" t="s">
        <v>598</v>
      </c>
      <c r="D194" s="1" t="s">
        <v>599</v>
      </c>
      <c r="E194" s="2" t="s">
        <v>600</v>
      </c>
      <c r="F194" s="2" t="s">
        <v>601</v>
      </c>
      <c r="G194" s="2">
        <v>0</v>
      </c>
      <c r="H194" s="2">
        <v>0</v>
      </c>
      <c r="I194" s="1">
        <v>0</v>
      </c>
      <c r="J194" s="3" t="s">
        <v>18</v>
      </c>
      <c r="K194" s="2" t="str">
        <f>J194*684.80</f>
        <v>0</v>
      </c>
      <c r="L194" s="5"/>
    </row>
    <row r="195" spans="1:12" customHeight="1" ht="105" outlineLevel="3">
      <c r="A195" s="1"/>
      <c r="B195" s="1">
        <v>883525</v>
      </c>
      <c r="C195" s="1" t="s">
        <v>602</v>
      </c>
      <c r="D195" s="1" t="s">
        <v>603</v>
      </c>
      <c r="E195" s="2" t="s">
        <v>604</v>
      </c>
      <c r="F195" s="2" t="s">
        <v>605</v>
      </c>
      <c r="G195" s="2">
        <v>0</v>
      </c>
      <c r="H195" s="2">
        <v>0</v>
      </c>
      <c r="I195" s="1">
        <v>0</v>
      </c>
      <c r="J195" s="3" t="s">
        <v>18</v>
      </c>
      <c r="K195" s="2" t="str">
        <f>J195*697.64</f>
        <v>0</v>
      </c>
      <c r="L195" s="5"/>
    </row>
    <row r="196" spans="1:12" customHeight="1" ht="105" outlineLevel="3">
      <c r="A196" s="1"/>
      <c r="B196" s="1">
        <v>883526</v>
      </c>
      <c r="C196" s="1" t="s">
        <v>606</v>
      </c>
      <c r="D196" s="1">
        <v>123456</v>
      </c>
      <c r="E196" s="2" t="s">
        <v>607</v>
      </c>
      <c r="F196" s="2" t="s">
        <v>608</v>
      </c>
      <c r="G196" s="2">
        <v>0</v>
      </c>
      <c r="H196" s="2">
        <v>0</v>
      </c>
      <c r="I196" s="1">
        <v>0</v>
      </c>
      <c r="J196" s="3" t="s">
        <v>18</v>
      </c>
      <c r="K196" s="2" t="str">
        <f>J196*755.42</f>
        <v>0</v>
      </c>
      <c r="L196" s="5"/>
    </row>
    <row r="197" spans="1:12" customHeight="1" ht="105" outlineLevel="3">
      <c r="A197" s="1"/>
      <c r="B197" s="1">
        <v>883539</v>
      </c>
      <c r="C197" s="1" t="s">
        <v>609</v>
      </c>
      <c r="D197" s="1"/>
      <c r="E197" s="2" t="s">
        <v>610</v>
      </c>
      <c r="F197" s="2" t="s">
        <v>611</v>
      </c>
      <c r="G197" s="2">
        <v>-1</v>
      </c>
      <c r="H197" s="2">
        <v>0</v>
      </c>
      <c r="I197" s="1">
        <v>0</v>
      </c>
      <c r="J197" s="3" t="s">
        <v>18</v>
      </c>
      <c r="K197" s="2" t="str">
        <f>J197*341.24</f>
        <v>0</v>
      </c>
      <c r="L197" s="5"/>
    </row>
    <row r="198" spans="1:12" customHeight="1" ht="105" outlineLevel="3">
      <c r="A198" s="1"/>
      <c r="B198" s="1">
        <v>883540</v>
      </c>
      <c r="C198" s="1" t="s">
        <v>612</v>
      </c>
      <c r="D198" s="1"/>
      <c r="E198" s="2" t="s">
        <v>613</v>
      </c>
      <c r="F198" s="2" t="s">
        <v>532</v>
      </c>
      <c r="G198" s="2">
        <v>8</v>
      </c>
      <c r="H198" s="2">
        <v>0</v>
      </c>
      <c r="I198" s="1">
        <v>0</v>
      </c>
      <c r="J198" s="3" t="s">
        <v>18</v>
      </c>
      <c r="K198" s="2" t="str">
        <f>J198*516.17</f>
        <v>0</v>
      </c>
      <c r="L198" s="5"/>
    </row>
    <row r="199" spans="1:12" customHeight="1" ht="105" outlineLevel="3">
      <c r="A199" s="1"/>
      <c r="B199" s="1">
        <v>883541</v>
      </c>
      <c r="C199" s="1" t="s">
        <v>614</v>
      </c>
      <c r="D199" s="1"/>
      <c r="E199" s="2" t="s">
        <v>615</v>
      </c>
      <c r="F199" s="2" t="s">
        <v>616</v>
      </c>
      <c r="G199" s="2" t="s">
        <v>126</v>
      </c>
      <c r="H199" s="2">
        <v>0</v>
      </c>
      <c r="I199" s="1">
        <v>0</v>
      </c>
      <c r="J199" s="3" t="s">
        <v>18</v>
      </c>
      <c r="K199" s="2" t="str">
        <f>J199*716.90</f>
        <v>0</v>
      </c>
      <c r="L199" s="5"/>
    </row>
    <row r="200" spans="1:12" customHeight="1" ht="105" outlineLevel="3">
      <c r="A200" s="1"/>
      <c r="B200" s="1">
        <v>883542</v>
      </c>
      <c r="C200" s="1" t="s">
        <v>617</v>
      </c>
      <c r="D200" s="1"/>
      <c r="E200" s="2" t="s">
        <v>618</v>
      </c>
      <c r="F200" s="2" t="s">
        <v>619</v>
      </c>
      <c r="G200" s="2" t="s">
        <v>126</v>
      </c>
      <c r="H200" s="2">
        <v>0</v>
      </c>
      <c r="I200" s="1">
        <v>0</v>
      </c>
      <c r="J200" s="3" t="s">
        <v>18</v>
      </c>
      <c r="K200" s="2" t="str">
        <f>J200*888.96</f>
        <v>0</v>
      </c>
      <c r="L200" s="5"/>
    </row>
    <row r="201" spans="1:12" customHeight="1" ht="105" outlineLevel="3">
      <c r="A201" s="1"/>
      <c r="B201" s="1">
        <v>883543</v>
      </c>
      <c r="C201" s="1" t="s">
        <v>620</v>
      </c>
      <c r="D201" s="1"/>
      <c r="E201" s="2" t="s">
        <v>621</v>
      </c>
      <c r="F201" s="2" t="s">
        <v>622</v>
      </c>
      <c r="G201" s="2">
        <v>0</v>
      </c>
      <c r="H201" s="2">
        <v>0</v>
      </c>
      <c r="I201" s="1">
        <v>0</v>
      </c>
      <c r="J201" s="3" t="s">
        <v>18</v>
      </c>
      <c r="K201" s="2" t="str">
        <f>J201*917.63</f>
        <v>0</v>
      </c>
      <c r="L201" s="5"/>
    </row>
    <row r="202" spans="1:12" customHeight="1" ht="105" outlineLevel="3">
      <c r="A202" s="1"/>
      <c r="B202" s="1">
        <v>883544</v>
      </c>
      <c r="C202" s="1" t="s">
        <v>623</v>
      </c>
      <c r="D202" s="1"/>
      <c r="E202" s="2" t="s">
        <v>624</v>
      </c>
      <c r="F202" s="2" t="s">
        <v>625</v>
      </c>
      <c r="G202" s="2">
        <v>8</v>
      </c>
      <c r="H202" s="2">
        <v>0</v>
      </c>
      <c r="I202" s="1">
        <v>0</v>
      </c>
      <c r="J202" s="3" t="s">
        <v>18</v>
      </c>
      <c r="K202" s="2" t="str">
        <f>J202*1433.80</f>
        <v>0</v>
      </c>
      <c r="L202" s="5"/>
    </row>
    <row r="203" spans="1:12" customHeight="1" ht="105" outlineLevel="3">
      <c r="A203" s="1"/>
      <c r="B203" s="1">
        <v>883545</v>
      </c>
      <c r="C203" s="1" t="s">
        <v>626</v>
      </c>
      <c r="D203" s="1"/>
      <c r="E203" s="2" t="s">
        <v>627</v>
      </c>
      <c r="F203" s="2" t="s">
        <v>628</v>
      </c>
      <c r="G203" s="2">
        <v>10</v>
      </c>
      <c r="H203" s="2">
        <v>0</v>
      </c>
      <c r="I203" s="1">
        <v>0</v>
      </c>
      <c r="J203" s="3" t="s">
        <v>18</v>
      </c>
      <c r="K203" s="2" t="str">
        <f>J203*943.44</f>
        <v>0</v>
      </c>
      <c r="L203" s="5"/>
    </row>
    <row r="204" spans="1:12" outlineLevel="3">
      <c r="A204" s="1"/>
      <c r="B204" s="1">
        <v>955878</v>
      </c>
      <c r="C204" s="1" t="s">
        <v>629</v>
      </c>
      <c r="D204" s="1"/>
      <c r="E204" s="2" t="s">
        <v>630</v>
      </c>
      <c r="F204" s="2" t="s">
        <v>631</v>
      </c>
      <c r="G204" s="2" t="s">
        <v>126</v>
      </c>
      <c r="H204" s="2">
        <v>0</v>
      </c>
      <c r="I204" s="1">
        <v>0</v>
      </c>
      <c r="J204" s="3" t="s">
        <v>18</v>
      </c>
      <c r="K204" s="2" t="str">
        <f>J204*272.00</f>
        <v>0</v>
      </c>
      <c r="L204" s="5"/>
    </row>
    <row r="205" spans="1:12" outlineLevel="3">
      <c r="A205" s="1"/>
      <c r="B205" s="1">
        <v>955879</v>
      </c>
      <c r="C205" s="1" t="s">
        <v>632</v>
      </c>
      <c r="D205" s="1">
        <v>202309</v>
      </c>
      <c r="E205" s="2" t="s">
        <v>633</v>
      </c>
      <c r="F205" s="2" t="s">
        <v>634</v>
      </c>
      <c r="G205" s="2" t="s">
        <v>117</v>
      </c>
      <c r="H205" s="2">
        <v>0</v>
      </c>
      <c r="I205" s="1">
        <v>0</v>
      </c>
      <c r="J205" s="3" t="s">
        <v>18</v>
      </c>
      <c r="K205" s="2" t="str">
        <f>J205*328.00</f>
        <v>0</v>
      </c>
      <c r="L205" s="5"/>
    </row>
    <row r="206" spans="1:12" outlineLevel="3">
      <c r="A206" s="1"/>
      <c r="B206" s="1">
        <v>955880</v>
      </c>
      <c r="C206" s="1" t="s">
        <v>635</v>
      </c>
      <c r="D206" s="1" t="s">
        <v>636</v>
      </c>
      <c r="E206" s="2" t="s">
        <v>637</v>
      </c>
      <c r="F206" s="2" t="s">
        <v>638</v>
      </c>
      <c r="G206" s="2" t="s">
        <v>126</v>
      </c>
      <c r="H206" s="2">
        <v>0</v>
      </c>
      <c r="I206" s="1">
        <v>0</v>
      </c>
      <c r="J206" s="3" t="s">
        <v>18</v>
      </c>
      <c r="K206" s="2" t="str">
        <f>J206*621.25</f>
        <v>0</v>
      </c>
      <c r="L206" s="5"/>
    </row>
    <row r="207" spans="1:12" outlineLevel="3">
      <c r="A207" s="1"/>
      <c r="B207" s="1">
        <v>955881</v>
      </c>
      <c r="C207" s="1" t="s">
        <v>639</v>
      </c>
      <c r="D207" s="1" t="s">
        <v>640</v>
      </c>
      <c r="E207" s="2" t="s">
        <v>641</v>
      </c>
      <c r="F207" s="2" t="s">
        <v>642</v>
      </c>
      <c r="G207" s="2" t="s">
        <v>126</v>
      </c>
      <c r="H207" s="2">
        <v>0</v>
      </c>
      <c r="I207" s="1">
        <v>0</v>
      </c>
      <c r="J207" s="3" t="s">
        <v>18</v>
      </c>
      <c r="K207" s="2" t="str">
        <f>J207*567.00</f>
        <v>0</v>
      </c>
      <c r="L207" s="5"/>
    </row>
    <row r="208" spans="1:12" outlineLevel="3">
      <c r="A208" s="1"/>
      <c r="B208" s="1">
        <v>955882</v>
      </c>
      <c r="C208" s="1" t="s">
        <v>643</v>
      </c>
      <c r="D208" s="1" t="s">
        <v>644</v>
      </c>
      <c r="E208" s="2" t="s">
        <v>645</v>
      </c>
      <c r="F208" s="2" t="s">
        <v>646</v>
      </c>
      <c r="G208" s="2">
        <v>6</v>
      </c>
      <c r="H208" s="2">
        <v>0</v>
      </c>
      <c r="I208" s="1">
        <v>0</v>
      </c>
      <c r="J208" s="3" t="s">
        <v>18</v>
      </c>
      <c r="K208" s="2" t="str">
        <f>J208*490.00</f>
        <v>0</v>
      </c>
      <c r="L208" s="5"/>
    </row>
    <row r="209" spans="1:12" outlineLevel="3">
      <c r="A209" s="1"/>
      <c r="B209" s="1">
        <v>955883</v>
      </c>
      <c r="C209" s="1" t="s">
        <v>647</v>
      </c>
      <c r="D209" s="1" t="s">
        <v>648</v>
      </c>
      <c r="E209" s="2" t="s">
        <v>649</v>
      </c>
      <c r="F209" s="2" t="s">
        <v>650</v>
      </c>
      <c r="G209" s="2" t="s">
        <v>126</v>
      </c>
      <c r="H209" s="2">
        <v>0</v>
      </c>
      <c r="I209" s="1">
        <v>0</v>
      </c>
      <c r="J209" s="3" t="s">
        <v>18</v>
      </c>
      <c r="K209" s="2" t="str">
        <f>J209*500.50</f>
        <v>0</v>
      </c>
      <c r="L209" s="5"/>
    </row>
    <row r="210" spans="1:12" outlineLevel="3">
      <c r="A210" s="1"/>
      <c r="B210" s="1">
        <v>955884</v>
      </c>
      <c r="C210" s="1" t="s">
        <v>651</v>
      </c>
      <c r="D210" s="1" t="s">
        <v>652</v>
      </c>
      <c r="E210" s="2" t="s">
        <v>653</v>
      </c>
      <c r="F210" s="2" t="s">
        <v>654</v>
      </c>
      <c r="G210" s="2">
        <v>9</v>
      </c>
      <c r="H210" s="2">
        <v>0</v>
      </c>
      <c r="I210" s="1">
        <v>0</v>
      </c>
      <c r="J210" s="3" t="s">
        <v>18</v>
      </c>
      <c r="K210" s="2" t="str">
        <f>J210*385.00</f>
        <v>0</v>
      </c>
      <c r="L210" s="5"/>
    </row>
    <row r="211" spans="1:12" outlineLevel="3">
      <c r="A211" s="1"/>
      <c r="B211" s="1">
        <v>955885</v>
      </c>
      <c r="C211" s="1" t="s">
        <v>655</v>
      </c>
      <c r="D211" s="1" t="s">
        <v>656</v>
      </c>
      <c r="E211" s="2" t="s">
        <v>657</v>
      </c>
      <c r="F211" s="2" t="s">
        <v>658</v>
      </c>
      <c r="G211" s="2" t="s">
        <v>117</v>
      </c>
      <c r="H211" s="2">
        <v>0</v>
      </c>
      <c r="I211" s="1">
        <v>0</v>
      </c>
      <c r="J211" s="3" t="s">
        <v>18</v>
      </c>
      <c r="K211" s="2" t="str">
        <f>J211*192.50</f>
        <v>0</v>
      </c>
      <c r="L211" s="5"/>
    </row>
    <row r="212" spans="1:12" outlineLevel="1">
      <c r="A212" s="7" t="s">
        <v>659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5"/>
    </row>
    <row r="213" spans="1:12" customHeight="1" ht="105" outlineLevel="3">
      <c r="A213" s="1"/>
      <c r="B213" s="1">
        <v>886017</v>
      </c>
      <c r="C213" s="1" t="s">
        <v>660</v>
      </c>
      <c r="D213" s="1" t="s">
        <v>661</v>
      </c>
      <c r="E213" s="2" t="s">
        <v>662</v>
      </c>
      <c r="F213" s="2" t="s">
        <v>663</v>
      </c>
      <c r="G213" s="2" t="s">
        <v>121</v>
      </c>
      <c r="H213" s="2">
        <v>0</v>
      </c>
      <c r="I213" s="1">
        <v>0</v>
      </c>
      <c r="J213" s="3" t="s">
        <v>18</v>
      </c>
      <c r="K213" s="2" t="str">
        <f>J213*174.95</f>
        <v>0</v>
      </c>
      <c r="L213" s="5"/>
    </row>
    <row r="214" spans="1:12" customHeight="1" ht="105" outlineLevel="3">
      <c r="A214" s="1"/>
      <c r="B214" s="1">
        <v>886018</v>
      </c>
      <c r="C214" s="1" t="s">
        <v>664</v>
      </c>
      <c r="D214" s="1" t="s">
        <v>665</v>
      </c>
      <c r="E214" s="2" t="s">
        <v>666</v>
      </c>
      <c r="F214" s="2" t="s">
        <v>667</v>
      </c>
      <c r="G214" s="2" t="s">
        <v>117</v>
      </c>
      <c r="H214" s="2">
        <v>0</v>
      </c>
      <c r="I214" s="1">
        <v>0</v>
      </c>
      <c r="J214" s="3" t="s">
        <v>18</v>
      </c>
      <c r="K214" s="2" t="str">
        <f>J214*334.42</f>
        <v>0</v>
      </c>
      <c r="L214" s="5"/>
    </row>
    <row r="215" spans="1:12" customHeight="1" ht="105" outlineLevel="3">
      <c r="A215" s="1"/>
      <c r="B215" s="1">
        <v>886019</v>
      </c>
      <c r="C215" s="1" t="s">
        <v>668</v>
      </c>
      <c r="D215" s="1" t="s">
        <v>669</v>
      </c>
      <c r="E215" s="2" t="s">
        <v>670</v>
      </c>
      <c r="F215" s="2" t="s">
        <v>671</v>
      </c>
      <c r="G215" s="2" t="s">
        <v>121</v>
      </c>
      <c r="H215" s="2">
        <v>0</v>
      </c>
      <c r="I215" s="1">
        <v>0</v>
      </c>
      <c r="J215" s="3" t="s">
        <v>18</v>
      </c>
      <c r="K215" s="2" t="str">
        <f>J215*147.08</f>
        <v>0</v>
      </c>
      <c r="L215" s="5"/>
    </row>
    <row r="216" spans="1:12" customHeight="1" ht="105" outlineLevel="3">
      <c r="A216" s="1"/>
      <c r="B216" s="1">
        <v>886020</v>
      </c>
      <c r="C216" s="1" t="s">
        <v>672</v>
      </c>
      <c r="D216" s="1" t="s">
        <v>673</v>
      </c>
      <c r="E216" s="2" t="s">
        <v>674</v>
      </c>
      <c r="F216" s="2" t="s">
        <v>675</v>
      </c>
      <c r="G216" s="2" t="s">
        <v>117</v>
      </c>
      <c r="H216" s="2">
        <v>0</v>
      </c>
      <c r="I216" s="1">
        <v>0</v>
      </c>
      <c r="J216" s="3" t="s">
        <v>18</v>
      </c>
      <c r="K216" s="2" t="str">
        <f>J216*277.13</f>
        <v>0</v>
      </c>
      <c r="L216" s="5"/>
    </row>
    <row r="217" spans="1:12" customHeight="1" ht="105" outlineLevel="3">
      <c r="A217" s="1"/>
      <c r="B217" s="1">
        <v>886021</v>
      </c>
      <c r="C217" s="1" t="s">
        <v>676</v>
      </c>
      <c r="D217" s="1" t="s">
        <v>677</v>
      </c>
      <c r="E217" s="2" t="s">
        <v>678</v>
      </c>
      <c r="F217" s="2" t="s">
        <v>671</v>
      </c>
      <c r="G217" s="2" t="s">
        <v>121</v>
      </c>
      <c r="H217" s="2">
        <v>0</v>
      </c>
      <c r="I217" s="1">
        <v>0</v>
      </c>
      <c r="J217" s="3" t="s">
        <v>18</v>
      </c>
      <c r="K217" s="2" t="str">
        <f>J217*147.08</f>
        <v>0</v>
      </c>
      <c r="L217" s="5"/>
    </row>
    <row r="218" spans="1:12" customHeight="1" ht="105" outlineLevel="3">
      <c r="A218" s="1"/>
      <c r="B218" s="1">
        <v>886022</v>
      </c>
      <c r="C218" s="1" t="s">
        <v>679</v>
      </c>
      <c r="D218" s="1" t="s">
        <v>680</v>
      </c>
      <c r="E218" s="2" t="s">
        <v>681</v>
      </c>
      <c r="F218" s="2" t="s">
        <v>675</v>
      </c>
      <c r="G218" s="2" t="s">
        <v>126</v>
      </c>
      <c r="H218" s="2">
        <v>0</v>
      </c>
      <c r="I218" s="1">
        <v>0</v>
      </c>
      <c r="J218" s="3" t="s">
        <v>18</v>
      </c>
      <c r="K218" s="2" t="str">
        <f>J218*277.13</f>
        <v>0</v>
      </c>
      <c r="L218" s="5"/>
    </row>
    <row r="219" spans="1:12" customHeight="1" ht="105" outlineLevel="3">
      <c r="A219" s="1"/>
      <c r="B219" s="1">
        <v>886023</v>
      </c>
      <c r="C219" s="1" t="s">
        <v>682</v>
      </c>
      <c r="D219" s="1" t="s">
        <v>683</v>
      </c>
      <c r="E219" s="2" t="s">
        <v>684</v>
      </c>
      <c r="F219" s="2" t="s">
        <v>671</v>
      </c>
      <c r="G219" s="2" t="s">
        <v>121</v>
      </c>
      <c r="H219" s="2">
        <v>0</v>
      </c>
      <c r="I219" s="1">
        <v>0</v>
      </c>
      <c r="J219" s="3" t="s">
        <v>18</v>
      </c>
      <c r="K219" s="2" t="str">
        <f>J219*147.08</f>
        <v>0</v>
      </c>
      <c r="L219" s="5"/>
    </row>
    <row r="220" spans="1:12" customHeight="1" ht="105" outlineLevel="3">
      <c r="A220" s="1"/>
      <c r="B220" s="1">
        <v>886024</v>
      </c>
      <c r="C220" s="1" t="s">
        <v>685</v>
      </c>
      <c r="D220" s="1" t="s">
        <v>686</v>
      </c>
      <c r="E220" s="2" t="s">
        <v>687</v>
      </c>
      <c r="F220" s="2" t="s">
        <v>675</v>
      </c>
      <c r="G220" s="2" t="s">
        <v>126</v>
      </c>
      <c r="H220" s="2">
        <v>0</v>
      </c>
      <c r="I220" s="1">
        <v>0</v>
      </c>
      <c r="J220" s="3" t="s">
        <v>18</v>
      </c>
      <c r="K220" s="2" t="str">
        <f>J220*277.13</f>
        <v>0</v>
      </c>
      <c r="L220" s="5"/>
    </row>
    <row r="221" spans="1:12" customHeight="1" ht="105" outlineLevel="3">
      <c r="A221" s="1"/>
      <c r="B221" s="1">
        <v>886025</v>
      </c>
      <c r="C221" s="1" t="s">
        <v>688</v>
      </c>
      <c r="D221" s="1" t="s">
        <v>689</v>
      </c>
      <c r="E221" s="2" t="s">
        <v>690</v>
      </c>
      <c r="F221" s="2" t="s">
        <v>142</v>
      </c>
      <c r="G221" s="2">
        <v>8</v>
      </c>
      <c r="H221" s="2">
        <v>0</v>
      </c>
      <c r="I221" s="1">
        <v>0</v>
      </c>
      <c r="J221" s="3" t="s">
        <v>18</v>
      </c>
      <c r="K221" s="2" t="str">
        <f>J221*270.94</f>
        <v>0</v>
      </c>
      <c r="L221" s="5"/>
    </row>
    <row r="222" spans="1:12" customHeight="1" ht="105" outlineLevel="3">
      <c r="A222" s="1"/>
      <c r="B222" s="1">
        <v>886026</v>
      </c>
      <c r="C222" s="1" t="s">
        <v>691</v>
      </c>
      <c r="D222" s="1" t="s">
        <v>692</v>
      </c>
      <c r="E222" s="2" t="s">
        <v>693</v>
      </c>
      <c r="F222" s="2" t="s">
        <v>142</v>
      </c>
      <c r="G222" s="2">
        <v>6</v>
      </c>
      <c r="H222" s="2">
        <v>0</v>
      </c>
      <c r="I222" s="1">
        <v>0</v>
      </c>
      <c r="J222" s="3" t="s">
        <v>18</v>
      </c>
      <c r="K222" s="2" t="str">
        <f>J222*270.94</f>
        <v>0</v>
      </c>
      <c r="L222" s="5"/>
    </row>
    <row r="223" spans="1:12" customHeight="1" ht="105" outlineLevel="3">
      <c r="A223" s="1"/>
      <c r="B223" s="1">
        <v>886027</v>
      </c>
      <c r="C223" s="1" t="s">
        <v>694</v>
      </c>
      <c r="D223" s="1" t="s">
        <v>695</v>
      </c>
      <c r="E223" s="2" t="s">
        <v>696</v>
      </c>
      <c r="F223" s="2" t="s">
        <v>142</v>
      </c>
      <c r="G223" s="2">
        <v>10</v>
      </c>
      <c r="H223" s="2">
        <v>0</v>
      </c>
      <c r="I223" s="1">
        <v>0</v>
      </c>
      <c r="J223" s="3" t="s">
        <v>18</v>
      </c>
      <c r="K223" s="2" t="str">
        <f>J223*270.94</f>
        <v>0</v>
      </c>
      <c r="L223" s="5"/>
    </row>
    <row r="224" spans="1:12" customHeight="1" ht="105" outlineLevel="3">
      <c r="A224" s="1"/>
      <c r="B224" s="1">
        <v>886028</v>
      </c>
      <c r="C224" s="1" t="s">
        <v>697</v>
      </c>
      <c r="D224" s="1" t="s">
        <v>698</v>
      </c>
      <c r="E224" s="2" t="s">
        <v>699</v>
      </c>
      <c r="F224" s="2" t="s">
        <v>142</v>
      </c>
      <c r="G224" s="2" t="s">
        <v>126</v>
      </c>
      <c r="H224" s="2">
        <v>0</v>
      </c>
      <c r="I224" s="1">
        <v>0</v>
      </c>
      <c r="J224" s="3" t="s">
        <v>18</v>
      </c>
      <c r="K224" s="2" t="str">
        <f>J224*270.94</f>
        <v>0</v>
      </c>
      <c r="L224" s="5"/>
    </row>
    <row r="225" spans="1:12" customHeight="1" ht="105" outlineLevel="3">
      <c r="A225" s="1"/>
      <c r="B225" s="1">
        <v>886029</v>
      </c>
      <c r="C225" s="1" t="s">
        <v>700</v>
      </c>
      <c r="D225" s="1" t="s">
        <v>701</v>
      </c>
      <c r="E225" s="2" t="s">
        <v>702</v>
      </c>
      <c r="F225" s="2" t="s">
        <v>142</v>
      </c>
      <c r="G225" s="2">
        <v>9</v>
      </c>
      <c r="H225" s="2">
        <v>0</v>
      </c>
      <c r="I225" s="1">
        <v>0</v>
      </c>
      <c r="J225" s="3" t="s">
        <v>18</v>
      </c>
      <c r="K225" s="2" t="str">
        <f>J225*270.94</f>
        <v>0</v>
      </c>
      <c r="L225" s="5"/>
    </row>
    <row r="226" spans="1:12" customHeight="1" ht="105" outlineLevel="3">
      <c r="A226" s="1"/>
      <c r="B226" s="1">
        <v>886030</v>
      </c>
      <c r="C226" s="1" t="s">
        <v>703</v>
      </c>
      <c r="D226" s="1" t="s">
        <v>704</v>
      </c>
      <c r="E226" s="2" t="s">
        <v>705</v>
      </c>
      <c r="F226" s="2" t="s">
        <v>706</v>
      </c>
      <c r="G226" s="2">
        <v>7</v>
      </c>
      <c r="H226" s="2">
        <v>0</v>
      </c>
      <c r="I226" s="1">
        <v>0</v>
      </c>
      <c r="J226" s="3" t="s">
        <v>18</v>
      </c>
      <c r="K226" s="2" t="str">
        <f>J226*123.86</f>
        <v>0</v>
      </c>
      <c r="L226" s="5"/>
    </row>
    <row r="227" spans="1:12" customHeight="1" ht="105" outlineLevel="3">
      <c r="A227" s="1"/>
      <c r="B227" s="1">
        <v>886031</v>
      </c>
      <c r="C227" s="1" t="s">
        <v>707</v>
      </c>
      <c r="D227" s="1" t="s">
        <v>708</v>
      </c>
      <c r="E227" s="2" t="s">
        <v>709</v>
      </c>
      <c r="F227" s="2" t="s">
        <v>710</v>
      </c>
      <c r="G227" s="2">
        <v>5</v>
      </c>
      <c r="H227" s="2">
        <v>0</v>
      </c>
      <c r="I227" s="1">
        <v>0</v>
      </c>
      <c r="J227" s="3" t="s">
        <v>18</v>
      </c>
      <c r="K227" s="2" t="str">
        <f>J227*41.80</f>
        <v>0</v>
      </c>
      <c r="L227" s="5"/>
    </row>
    <row r="228" spans="1:12" customHeight="1" ht="105" outlineLevel="3">
      <c r="A228" s="1"/>
      <c r="B228" s="1">
        <v>886032</v>
      </c>
      <c r="C228" s="1" t="s">
        <v>711</v>
      </c>
      <c r="D228" s="1" t="s">
        <v>712</v>
      </c>
      <c r="E228" s="2" t="s">
        <v>713</v>
      </c>
      <c r="F228" s="2" t="s">
        <v>714</v>
      </c>
      <c r="G228" s="2">
        <v>8</v>
      </c>
      <c r="H228" s="2">
        <v>0</v>
      </c>
      <c r="I228" s="1">
        <v>0</v>
      </c>
      <c r="J228" s="3" t="s">
        <v>18</v>
      </c>
      <c r="K228" s="2" t="str">
        <f>J228*77.41</f>
        <v>0</v>
      </c>
      <c r="L228" s="5"/>
    </row>
    <row r="229" spans="1:12" customHeight="1" ht="105" outlineLevel="3">
      <c r="A229" s="1"/>
      <c r="B229" s="1">
        <v>886033</v>
      </c>
      <c r="C229" s="1" t="s">
        <v>715</v>
      </c>
      <c r="D229" s="1" t="s">
        <v>716</v>
      </c>
      <c r="E229" s="2" t="s">
        <v>717</v>
      </c>
      <c r="F229" s="2" t="s">
        <v>718</v>
      </c>
      <c r="G229" s="2">
        <v>6</v>
      </c>
      <c r="H229" s="2">
        <v>0</v>
      </c>
      <c r="I229" s="1">
        <v>0</v>
      </c>
      <c r="J229" s="3" t="s">
        <v>18</v>
      </c>
      <c r="K229" s="2" t="str">
        <f>J229*139.34</f>
        <v>0</v>
      </c>
      <c r="L2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0:K80"/>
    <mergeCell ref="A84:K84"/>
    <mergeCell ref="A143:K143"/>
    <mergeCell ref="A151:K151"/>
    <mergeCell ref="A164:K164"/>
    <mergeCell ref="A166:K166"/>
    <mergeCell ref="A178:K178"/>
    <mergeCell ref="A212:K212"/>
    <mergeCell ref="A4:K4"/>
    <mergeCell ref="A23:K23"/>
    <mergeCell ref="A48:K48"/>
    <mergeCell ref="A64:K64"/>
    <mergeCell ref="A85:K85"/>
    <mergeCell ref="A103:K103"/>
    <mergeCell ref="A145:K1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2026-09-13T06:47:02+03:00</dcterms:created>
  <dcterms:modified xsi:type="dcterms:W3CDTF">2026-09-13T06:47:02+03:00</dcterms:modified>
  <dc:title>Untitled Spreadsheet</dc:title>
  <dc:description/>
  <dc:subject/>
  <cp:keywords/>
  <cp:category/>
</cp:coreProperties>
</file>