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<sst xmlns="http://schemas.openxmlformats.org/spreadsheetml/2006/main" uniqueCount="527">
  <si>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</si>
  <si>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</si>
  <si>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</si>
  <si>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</si>
  <si>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</si>
  <si>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</si>
  <si>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</si>
  <si>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</si>
  <si>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</si>
  <si>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</si>
  <si>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</si>
  <si>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Коллекторные группы в сборе</t>
  </si>
  <si>
    <t>Коллекторные группы ДЛЯ РАДИАТОРОВ без расходомеров</t>
  </si>
  <si>
    <t>Коллекторные группы ZEGOR (для радиаторов)</t>
  </si>
  <si>
    <t>ZGR-000209</t>
  </si>
  <si>
    <t>QS-1826</t>
  </si>
  <si>
    <t>Коллекторная группа 1"х2 вых С КЛАПАНАМИ и индикацией температуры, в сборе, НЕРЖАВЕЙКА (1/ 3шт)</t>
  </si>
  <si>
    <t>3 795.50 руб.</t>
  </si>
  <si>
    <t>шт</t>
  </si>
  <si>
    <t>ZGR-000210</t>
  </si>
  <si>
    <t>QS-1836</t>
  </si>
  <si>
    <t>Коллекторная группа 1"х3 вых С КЛАПАНАМИ и индикацией температуры, в сборе, НЕРЖАВЕЙКА (1/ 3шт)</t>
  </si>
  <si>
    <t>4 715.46 руб.</t>
  </si>
  <si>
    <t>ZGR-000211</t>
  </si>
  <si>
    <t>QS-1846</t>
  </si>
  <si>
    <t>Коллекторная группа 1"х4 вых С КЛАПАНАМИ и индикацией температуры, в сборе, НЕРЖАВЕЙКА (1/ 3шт)</t>
  </si>
  <si>
    <t>5 632.73 руб.</t>
  </si>
  <si>
    <t>ZGR-000212</t>
  </si>
  <si>
    <t>QS-1856</t>
  </si>
  <si>
    <t>Коллекторная группа 1"х5 вых С КЛАПАНАМИ и индикацией температуры, в сборе, НЕРЖАВЕЙКА (1/ 3шт)</t>
  </si>
  <si>
    <t>6 587.66 руб.</t>
  </si>
  <si>
    <t>ZGR-000213</t>
  </si>
  <si>
    <t>QS-1866</t>
  </si>
  <si>
    <t>Коллекторная группа 1"х6 вых С КЛАПАНАМИ и индикацией температуры, в сборе, НЕРЖАВЕЙКА (1/ 3шт)</t>
  </si>
  <si>
    <t>7 504.93 руб.</t>
  </si>
  <si>
    <t>ZGR-000214</t>
  </si>
  <si>
    <t>QS-1876</t>
  </si>
  <si>
    <t>Коллекторная группа 1"х7 вых С КЛАПАНАМИ и индикацией температуры, в сборе, НЕРЖАВЕЙКА (1/ 3шт)</t>
  </si>
  <si>
    <t>8 625.73 руб.</t>
  </si>
  <si>
    <t>ZGR-000215</t>
  </si>
  <si>
    <t>QS-1886</t>
  </si>
  <si>
    <t>Коллекторная группа 1"х8 вых С КЛАПАНАМИ и индикацией температуры, в сборе, НЕРЖАВЕЙКА (1/ 3шт)</t>
  </si>
  <si>
    <t>9 630.36 руб.</t>
  </si>
  <si>
    <t>ZGR-000216</t>
  </si>
  <si>
    <t>QS-1896</t>
  </si>
  <si>
    <t>Коллекторная группа 1"х9 вых С КЛАПАНАМИ и индикацией температуры, в сборе, НЕРЖАВЕЙКА (1/ 3шт)</t>
  </si>
  <si>
    <t>10 768.90 руб.</t>
  </si>
  <si>
    <t>ZGR-000217</t>
  </si>
  <si>
    <t>QS-18106</t>
  </si>
  <si>
    <t>Коллекторная группа 1"х10 вых С КЛАПАНАМИ и индикацией температуры, в сборе, НЕРЖАВЕЙКА (1/ 3шт)</t>
  </si>
  <si>
    <t>11 730.05 руб.</t>
  </si>
  <si>
    <t>ZGR-000218</t>
  </si>
  <si>
    <t>QS-18116</t>
  </si>
  <si>
    <t>Коллекторная группа 1"х11 вых С КЛАПАНАМИ и индикацией температуры, в сборе, НЕРЖАВЕЙКА (1/ 3шт)</t>
  </si>
  <si>
    <t>12 676.98 руб.</t>
  </si>
  <si>
    <t>ZGR-000219</t>
  </si>
  <si>
    <t>QS-18126</t>
  </si>
  <si>
    <t>Коллекторная группа 1"х12 вых С КЛАПАНАМИ и индикацией температуры, в сборе, НЕРЖАВЕЙКА (1/ 3шт)</t>
  </si>
  <si>
    <t>13 575.58 руб.</t>
  </si>
  <si>
    <t>Коллекторные группы VALTEC (для радиаторов)</t>
  </si>
  <si>
    <t>VLC-811011</t>
  </si>
  <si>
    <t>VTc.588.EMNX.0603</t>
  </si>
  <si>
    <t>Коллекторная группа НЕРЖ, в сборе, 1"х3 вых. Евроконус 3/4"</t>
  </si>
  <si>
    <t>9 930.00 руб.</t>
  </si>
  <si>
    <t>&gt;25</t>
  </si>
  <si>
    <t>VLC-811012</t>
  </si>
  <si>
    <t>VTc.588.EMNX.0604</t>
  </si>
  <si>
    <t>Коллекторная группа НЕРЖ, в сборе, 1"х4 вых. Евроконус 3/4"</t>
  </si>
  <si>
    <t>11 899.00 руб.</t>
  </si>
  <si>
    <t>VLC-811013</t>
  </si>
  <si>
    <t>VTc.588.EMNX.0605</t>
  </si>
  <si>
    <t>Коллекторная группа НЕРЖ, в сборе, 1"х5 вых. Евроконус 3/4"</t>
  </si>
  <si>
    <t>12 599.00 руб.</t>
  </si>
  <si>
    <t>VLC-811014</t>
  </si>
  <si>
    <t>VTc.588.EMNX.0606</t>
  </si>
  <si>
    <t>Коллекторная группа НЕРЖ, в сборе, 1"х6 вых. Евроконус 3/4"</t>
  </si>
  <si>
    <t>15 110.00 руб.</t>
  </si>
  <si>
    <t>VLC-811015</t>
  </si>
  <si>
    <t>VTc.588.EMNX.0607</t>
  </si>
  <si>
    <t>Коллекторная группа НЕРЖ, в сборе, 1"х7 вых. Евроконус 3/4"</t>
  </si>
  <si>
    <t>16 453.00 руб.</t>
  </si>
  <si>
    <t>&gt;10</t>
  </si>
  <si>
    <t>VLC-811016</t>
  </si>
  <si>
    <t>VTc.588.EMNX.0608</t>
  </si>
  <si>
    <t>Коллекторная группа НЕРЖ, в сборе, 1"х8 вых. Евроконус 3/4"</t>
  </si>
  <si>
    <t>18 811.00 руб.</t>
  </si>
  <si>
    <t>VLC-811017</t>
  </si>
  <si>
    <t>VTc.588.EMNX.0609</t>
  </si>
  <si>
    <t>Коллекторная группа НЕРЖ, в сборе, 1"х9 вых. Евроконус 3/4"</t>
  </si>
  <si>
    <t>21 207.00 руб.</t>
  </si>
  <si>
    <t>VLC-811018</t>
  </si>
  <si>
    <t>VTc.588.EMNX.0610</t>
  </si>
  <si>
    <t>Коллекторная группа НЕРЖ, в сборе, 1"х10 вых. Евроконус 3/4"</t>
  </si>
  <si>
    <t>23 379.00 руб.</t>
  </si>
  <si>
    <t>VLC-811041</t>
  </si>
  <si>
    <t>VTc.594.EMNX.0606</t>
  </si>
  <si>
    <t>Коллекторная группа ЛАТУНЬ в сборе, с воздух и слив клапан, 1"х6 вых. Евроконус 3/4" (Италия)</t>
  </si>
  <si>
    <t>28 090.00 руб.</t>
  </si>
  <si>
    <t>VLC-811043</t>
  </si>
  <si>
    <t>VTc.594.EMNX.0608</t>
  </si>
  <si>
    <t>Коллекторная группа ЛАТУНЬ в сборе, с воздух и слив клапан, 1"х8 вых. Евроконус 3/4" (Италия)</t>
  </si>
  <si>
    <t>36 099.00 руб.</t>
  </si>
  <si>
    <t>VLC-811045</t>
  </si>
  <si>
    <t>VTc.594.EMNX.0610</t>
  </si>
  <si>
    <t>Коллекторная группа ЛАТУНЬ в сборе, с воздух и слив клапан, 1"х10 вых. Евроконус 3/4" (Италия)</t>
  </si>
  <si>
    <t>41 892.00 руб.</t>
  </si>
  <si>
    <t>VLC-811072</t>
  </si>
  <si>
    <t>VTc.582.EMNX.0603</t>
  </si>
  <si>
    <t>Блок колл. НЕРЖ с ручн. регулир. клап. 1"х3 вых Евроконус 3/4 (Италия)</t>
  </si>
  <si>
    <t>9 494.00 руб.</t>
  </si>
  <si>
    <t>VLC-811073</t>
  </si>
  <si>
    <t>VTc.582.EMNX.0604</t>
  </si>
  <si>
    <t>Блок колл. НЕРЖ с ручн. регулир. клап. 1"х4 вых Евроконус 3/4 (Италия)</t>
  </si>
  <si>
    <t>11 648.00 руб.</t>
  </si>
  <si>
    <t>Коллекторные группы VIEIR (для радиаторов)</t>
  </si>
  <si>
    <t>STP-210023</t>
  </si>
  <si>
    <t>VR115-02A</t>
  </si>
  <si>
    <t>Группа коллекторов БЕЗ РАСХОД 2 -вых. НЕРЖ. С ТРОЙНИКАМИ 1"x3/4" "ViEiR" (5/1шт)</t>
  </si>
  <si>
    <t>5 403.86 руб.</t>
  </si>
  <si>
    <t>STP-210024</t>
  </si>
  <si>
    <t>VR115-03А</t>
  </si>
  <si>
    <t>Группа коллекторов БЕЗ РАСХОД 3 -вых. НЕРЖ. С ТРОЙНИКАМИ 1"x3/4" "ViEiR" (5/1шт)</t>
  </si>
  <si>
    <t>6 258.56 руб.</t>
  </si>
  <si>
    <t>STP-210025</t>
  </si>
  <si>
    <t>VR115-04A</t>
  </si>
  <si>
    <t>Группа коллекторов БЕЗ РАСХОД 4 -вых. НЕРЖ. С ТРОЙНИКАМИ 1"x3/4" "ViEiR" (5/1шт)</t>
  </si>
  <si>
    <t>7 113.26 руб.</t>
  </si>
  <si>
    <t>STP-210026</t>
  </si>
  <si>
    <t>VR115-05A</t>
  </si>
  <si>
    <t>Группа коллекторов БЕЗ РАСХОД 5 -вых. НЕРЖ. С ТРОЙНИКАМИ 1"x3/4" "ViEiR" (5/1шт)</t>
  </si>
  <si>
    <t>7 974.12 руб.</t>
  </si>
  <si>
    <t>STP-210027</t>
  </si>
  <si>
    <t>VR115-06A</t>
  </si>
  <si>
    <t>Группа коллекторов БЕЗ РАСХОД 6 -вых. НЕРЖ. С ТРОЙНИКАМИ 1"x3/4" "ViEiR" (5/1шт)</t>
  </si>
  <si>
    <t>8 830.36 руб.</t>
  </si>
  <si>
    <t>STP-210028</t>
  </si>
  <si>
    <t>VR115-07A</t>
  </si>
  <si>
    <t>Группа коллекторов БЕЗ РАСХОД 7 -вых. НЕРЖ. С ТРОЙНИКАМИ 1"x3/4" "ViEiR" (5/1шт)</t>
  </si>
  <si>
    <t>9 681.98 руб.</t>
  </si>
  <si>
    <t>STP-210029</t>
  </si>
  <si>
    <t>VR115-08A</t>
  </si>
  <si>
    <t>Группа коллекторов БЕЗ РАСХОД 8 -вых. НЕРЖ. С ТРОЙНИКАМИ 1"x3/4" "ViEiR" (3/1шт)</t>
  </si>
  <si>
    <t>10 544.38 руб.</t>
  </si>
  <si>
    <t>STP-210030</t>
  </si>
  <si>
    <t>VR115-09A</t>
  </si>
  <si>
    <t>Группа коллекторов БЕЗ РАСХОД 9 -вых. НЕРЖ. С ТРОЙНИКАМИ 1"x3/4" "ViEiR" (3/1шт)</t>
  </si>
  <si>
    <t>11 499.18 руб.</t>
  </si>
  <si>
    <t>STP-210031</t>
  </si>
  <si>
    <t>VR115-10A</t>
  </si>
  <si>
    <t>Группа коллекторов БЕЗ РАСХОД 10 -вых. НЕРЖ. С ТРОЙНИКАМИ 1"x3/4" "ViEiR" (2/1шт)</t>
  </si>
  <si>
    <t>12 353.88 руб.</t>
  </si>
  <si>
    <t>STP-210032</t>
  </si>
  <si>
    <t>VR115-11A</t>
  </si>
  <si>
    <t>Группа коллекторов БЕЗ РАСХОД 11 -вых. НЕРЖ. С ТРОЙНИКАМИ 1"x3/4" "ViEiR" (2/1шт)</t>
  </si>
  <si>
    <t>13 219.36 руб.</t>
  </si>
  <si>
    <t>STP-210033</t>
  </si>
  <si>
    <t>VR115-12A</t>
  </si>
  <si>
    <t>Группа коллекторов БЕЗ РАСХОД 12 -вых. НЕРЖ. С ТРОЙНИКАМИ 1"x3/4" "ViEiR" (2/1шт)</t>
  </si>
  <si>
    <t>14 080.22 руб.</t>
  </si>
  <si>
    <t>Коллекторные группы ДЛЯ ТЕПЛОГО ПОЛА с расходомерами</t>
  </si>
  <si>
    <t>Коллекторные группы в сборе VALTEC С РАСХОДОМЕРАМИ  (для теплого пола)</t>
  </si>
  <si>
    <t>VLC-811023</t>
  </si>
  <si>
    <t>VTc.586.EMNX.0606</t>
  </si>
  <si>
    <t>Коллек группа НЕРЖ со встр. расх. в сборе, с воздух и слив клапан 1"х6 вых. Евроконус 3/4" (Италия)</t>
  </si>
  <si>
    <t>26 748.00 руб.</t>
  </si>
  <si>
    <t>VLC-811037</t>
  </si>
  <si>
    <t>VTc.589.EMNX.0610</t>
  </si>
  <si>
    <t>- Коллекторная группа НЕРЖ со встр. расх. в сборе, с воздух и слив клапан 1"х10 вых. Евроконус 3/4"</t>
  </si>
  <si>
    <t>20 474.00 руб.</t>
  </si>
  <si>
    <t>VLC-811056</t>
  </si>
  <si>
    <t>VTc.596.EMNX.0611</t>
  </si>
  <si>
    <t>Коллекторная группа ЛАТУНЬ со встр. расх. в сборе, 1"х11 вых. Евроконус 3/4" (Италия)</t>
  </si>
  <si>
    <t>63 272.00 руб.</t>
  </si>
  <si>
    <t>VLC-900757</t>
  </si>
  <si>
    <t>VTc.579.EMNX.0603</t>
  </si>
  <si>
    <t>Коллекторный блок из НЕРЖ. стали с регул. клап. и расх., 1"х3 вых. Евроконус 3/4"</t>
  </si>
  <si>
    <t>7 633.00 руб.</t>
  </si>
  <si>
    <t>VLC-900758</t>
  </si>
  <si>
    <t>VTc.579.EMNX.0604</t>
  </si>
  <si>
    <t>Коллекторный блок из НЕРЖ. стали с регул. клап. и расх., 1"х4 вых. Евроконус 3/4"</t>
  </si>
  <si>
    <t>8 733.00 руб.</t>
  </si>
  <si>
    <t>VLC-900759</t>
  </si>
  <si>
    <t>VTc.579.EMNX.0605</t>
  </si>
  <si>
    <t>Коллекторный блок из НЕРЖ. стали с регул. клап. и расх., 1"х5 вых. Евроконус 3/4"</t>
  </si>
  <si>
    <t>9 923.00 руб.</t>
  </si>
  <si>
    <t>VLC-900760</t>
  </si>
  <si>
    <t>VTc.579.EMNX.0606</t>
  </si>
  <si>
    <t>Коллекторный блок из НЕРЖ. стали с регул. клап. и расх., 1"х6 вых. Евроконус 3/4"</t>
  </si>
  <si>
    <t>11 177.00 руб.</t>
  </si>
  <si>
    <t>VLC-900761</t>
  </si>
  <si>
    <t>VTc.579.EMNX.0607</t>
  </si>
  <si>
    <t>Коллекторный блок из НЕРЖ. стали с регул. клап. и расх., 1"х7 вых. Евроконус 3/4"</t>
  </si>
  <si>
    <t>12 612.00 руб.</t>
  </si>
  <si>
    <t>VLC-900762</t>
  </si>
  <si>
    <t>VTc.579.EMNX.0608</t>
  </si>
  <si>
    <t>Коллекторный блок из НЕРЖ. стали с регул. клап. и расх., 1"х8 вых. Евроконус 3/4"</t>
  </si>
  <si>
    <t>14 898.00 руб.</t>
  </si>
  <si>
    <t>&gt;50</t>
  </si>
  <si>
    <t>VLC-900763</t>
  </si>
  <si>
    <t>VTc.579.EMNX.0609</t>
  </si>
  <si>
    <t>Коллекторный блок из НЕРЖ. стали с регул. клап. и расх., 1"х9 вых. Евроконус 3/4"</t>
  </si>
  <si>
    <t>16 115.00 руб.</t>
  </si>
  <si>
    <t>VLC-900764</t>
  </si>
  <si>
    <t>VTc.579.EMNX.0610</t>
  </si>
  <si>
    <t>Коллекторный блок из НЕРЖ. стали с регул. клап. и расх., 1"х10 вых. Евроконус 3/4"</t>
  </si>
  <si>
    <t>18 047.00 руб.</t>
  </si>
  <si>
    <t>VLC-900765</t>
  </si>
  <si>
    <t>VTc.579.EMNX.0611</t>
  </si>
  <si>
    <t>Коллекторный блок из НЕРЖ. стали с регул. клап. и расх., 1"х11 вых. Евроконус 3/4"</t>
  </si>
  <si>
    <t>19 214.00 руб.</t>
  </si>
  <si>
    <t>VLC-900766</t>
  </si>
  <si>
    <t>VTc.579.EMNX.0612</t>
  </si>
  <si>
    <t>Коллекторный блок из НЕРЖ. стали с регул. клап. и расх., 1"х12 вых. Евроконус 3/4"</t>
  </si>
  <si>
    <t>21 299.00 руб.</t>
  </si>
  <si>
    <t>VLC-901053</t>
  </si>
  <si>
    <t>VTc.579.EMNX.0602</t>
  </si>
  <si>
    <t>Коллекторный блок из НЕРЖ. стали с регул. клап. и расх., 1"х2 вых. Евроконус 3/4"</t>
  </si>
  <si>
    <t>6 344.00 руб.</t>
  </si>
  <si>
    <t>Коллекторные группы в сборе VIEIR С РАСХОДОМЕРАМИ (для теплого пола)</t>
  </si>
  <si>
    <t>STP-210001</t>
  </si>
  <si>
    <t>VR113-02A</t>
  </si>
  <si>
    <t>Коллекторная группа с расход. 2-вых  НЕРЖ. С ТРОЙНИКАМИ 1"x3/4" "ViEiR" (5/1шт)</t>
  </si>
  <si>
    <t>5 785.78 руб.</t>
  </si>
  <si>
    <t>STP-210002</t>
  </si>
  <si>
    <t>VR113-03A</t>
  </si>
  <si>
    <t>Коллекторная группа с расход. 3-вых  НЕРЖ. С ТРОЙНИКАМИ 1"x3/4" "ViEiR" (5/1шт)</t>
  </si>
  <si>
    <t>6 757.52 руб.</t>
  </si>
  <si>
    <t>STP-210003</t>
  </si>
  <si>
    <t>VR113-04A</t>
  </si>
  <si>
    <t>Коллекторная группа с расход. 4-вых  НЕРЖ. С ТРОЙНИКАМИ 1"x3/4" "ViEiR" (5/1шт)</t>
  </si>
  <si>
    <t>7 821.66 руб.</t>
  </si>
  <si>
    <t>STP-210004</t>
  </si>
  <si>
    <t>VR113-05A</t>
  </si>
  <si>
    <t>Коллекторная группа с расход. 5-вых  НЕРЖ. С ТРОЙНИКАМИ 1"x3/4" "ViEiR" (5/1шт)</t>
  </si>
  <si>
    <t>8 882.72 руб.</t>
  </si>
  <si>
    <t>STP-210005</t>
  </si>
  <si>
    <t>VR113-06A</t>
  </si>
  <si>
    <t>Коллекторная группа с расход. 6-вых  НЕРЖ. С ТРОЙНИКАМИ 1"x3/4" "ViEiR" (5/1шт)</t>
  </si>
  <si>
    <t>9 945.32 руб.</t>
  </si>
  <si>
    <t>STP-210006</t>
  </si>
  <si>
    <t>VR113-07A</t>
  </si>
  <si>
    <t>Коллекторная группа с расход. 7-вых  НЕРЖ. С ТРОЙНИКАМИ 1"x3/4" "ViEiR" (5/1шт)</t>
  </si>
  <si>
    <t>10 892.42 руб.</t>
  </si>
  <si>
    <t>STP-210007</t>
  </si>
  <si>
    <t>VR113-08A</t>
  </si>
  <si>
    <t>Коллекторная группа с расход. 8-вых  НЕРЖ. С ТРОЙНИКАМИ 1"x3/4" "ViEiR" (3/1шт)</t>
  </si>
  <si>
    <t>11 841.06 руб.</t>
  </si>
  <si>
    <t>STP-210008</t>
  </si>
  <si>
    <t>VR113-09A</t>
  </si>
  <si>
    <t>Коллекторная группа с расход. 9-вых  НЕРЖ. С ТРОЙНИКАМИ 1"x3/4" "ViEiR" (3/1шт)</t>
  </si>
  <si>
    <t>12 980.66 руб.</t>
  </si>
  <si>
    <t>STP-210009</t>
  </si>
  <si>
    <t>VR113-10A</t>
  </si>
  <si>
    <t>Коллекторная группа с расход. 10-вых  НЕРЖ. С ТРОЙНИКАМИ 1"x3/4" "ViEiR" (2/1шт)</t>
  </si>
  <si>
    <t>14 081.76 руб.</t>
  </si>
  <si>
    <t>STP-210010</t>
  </si>
  <si>
    <t>VR113-11A</t>
  </si>
  <si>
    <t>Коллекторная группа с расход. 11-вых  НЕРЖ. С ТРОЙНИКАМИ 1"x3/4" "ViEiR" (2/1шт)</t>
  </si>
  <si>
    <t>15 189.02 руб.</t>
  </si>
  <si>
    <t>STP-210011</t>
  </si>
  <si>
    <t>VR113-12A</t>
  </si>
  <si>
    <t>Коллекторная группа с расход. 12-вых  НЕРЖ. С ТРОЙНИКАМИ 1"x3/4" "ViEiR" (2/1шт)</t>
  </si>
  <si>
    <t>16 279.34 руб.</t>
  </si>
  <si>
    <t>VER-000524</t>
  </si>
  <si>
    <t>VR116-02A</t>
  </si>
  <si>
    <t>Распределительная группа с расход. 2-вых  НЕРЖ. БЕЗ КРАНОВ  1"x3/4" ViEiR (модель Oventrop) (5/1шт)</t>
  </si>
  <si>
    <t>5 182.10 руб.</t>
  </si>
  <si>
    <t>VER-000525</t>
  </si>
  <si>
    <t>VR116-03A</t>
  </si>
  <si>
    <t>Распределительная группа с расход. 3-вых  НЕРЖ. БЕЗ КРАНОВ  1"x3/4" ViEiR (модель Oventrop) (5/1шт)</t>
  </si>
  <si>
    <t>6 243.16 руб.</t>
  </si>
  <si>
    <t>VER-000526</t>
  </si>
  <si>
    <t>VR116-04A</t>
  </si>
  <si>
    <t>Распределительная группа с расход. 4-вых  НЕРЖ. БЕЗ КРАНОВ  1"x3/4" ViEiR (модель Oventrop) (5/1шт)</t>
  </si>
  <si>
    <t>7 228.76 руб.</t>
  </si>
  <si>
    <t>VER-000527</t>
  </si>
  <si>
    <t>VR116-05A</t>
  </si>
  <si>
    <t>Распределительная группа с расход. 5-вых  НЕРЖ. БЕЗ КРАНОВ  1"x3/4" ViEiR (модель Oventrop) (5/1шт)</t>
  </si>
  <si>
    <t>8 177.40 руб.</t>
  </si>
  <si>
    <t>VER-000528</t>
  </si>
  <si>
    <t>VR116-06A</t>
  </si>
  <si>
    <t>Распределительная группа с расход. 6-вых  НЕРЖ. БЕЗ КРАНОВ  1"x3/4" ViEiR (модель Oventrop) (5/1шт)</t>
  </si>
  <si>
    <t>9 101.40 руб.</t>
  </si>
  <si>
    <t>VER-000529</t>
  </si>
  <si>
    <t>VR116-07A</t>
  </si>
  <si>
    <t>Распределительная группа с расход. 7-вых  НЕРЖ. БЕЗ КРАНОВ  1"x3/4" ViEiR (модель Oventrop) (5/1шт)</t>
  </si>
  <si>
    <t>10 204.04 руб.</t>
  </si>
  <si>
    <t>VER-000530</t>
  </si>
  <si>
    <t>VR116-08A</t>
  </si>
  <si>
    <t>Распределительная группа с расход. 8-вых  НЕРЖ. БЕЗ КРАНОВ  1"x3/4" ViEiR (модель Oventrop) (3/1шт)</t>
  </si>
  <si>
    <t>11 154.22 руб.</t>
  </si>
  <si>
    <t>VER-000531</t>
  </si>
  <si>
    <t>VR116-09A</t>
  </si>
  <si>
    <t>Распределительная группа с расход. 9-вых  НЕРЖ. БЕЗ КРАНОВ  1"x3/4" ViEiR (модель Oventrop) (3/1шт)</t>
  </si>
  <si>
    <t>12 121.34 руб.</t>
  </si>
  <si>
    <t>VER-000532</t>
  </si>
  <si>
    <t>VR116-10A</t>
  </si>
  <si>
    <t>Распределительная группа с расход. 10-вых  НЕРЖ. БЕЗ КРАНОВ  1"x3/4" ViEiR (модель Oventrop) (2/1шт)</t>
  </si>
  <si>
    <t>13 245.54 руб.</t>
  </si>
  <si>
    <t>VER-000533</t>
  </si>
  <si>
    <t>VR116-11A</t>
  </si>
  <si>
    <t>Распределительная группа с расход. 11-вых  НЕРЖ. БЕЗ КРАНОВ  1"x3/4" ViEiR (модель Oventrop) (2/1шт)</t>
  </si>
  <si>
    <t>14 203.42 руб.</t>
  </si>
  <si>
    <t>VER-000534</t>
  </si>
  <si>
    <t>VR116-12A</t>
  </si>
  <si>
    <t>Распределительная группа с расход. 12-вых  НЕРЖ. БЕЗ КРАНОВ  1"x3/4" ViEiR (модель Oventrop) (2/1шт)</t>
  </si>
  <si>
    <t>15 159.76 руб.</t>
  </si>
  <si>
    <t>VER-000855</t>
  </si>
  <si>
    <t>VR119-02A</t>
  </si>
  <si>
    <t>Коллекторная группа из нерж. стали, квадратный корпус 1"x 2 вых. (5/1шт)</t>
  </si>
  <si>
    <t>4 874.10 руб.</t>
  </si>
  <si>
    <t>VER-000856</t>
  </si>
  <si>
    <t>VR119-03A</t>
  </si>
  <si>
    <t>Коллекторная группа из нерж. стали, квадратный корпус 1"x 3 вых. (5/1шт)</t>
  </si>
  <si>
    <t>5 751.90 руб.</t>
  </si>
  <si>
    <t>VER-000857</t>
  </si>
  <si>
    <t>VR119-04A</t>
  </si>
  <si>
    <t>Коллекторная группа из нерж. стали, квадратный корпус 1"x 4 вых. (5/1шт)</t>
  </si>
  <si>
    <t>6 854.54 руб.</t>
  </si>
  <si>
    <t>VER-000858</t>
  </si>
  <si>
    <t>VR119-05A</t>
  </si>
  <si>
    <t>Коллекторная группа из нерж. стали, квадратный корпус 1"x 5 вых. (5/1шт)</t>
  </si>
  <si>
    <t>7 750.82 руб.</t>
  </si>
  <si>
    <t>VER-000859</t>
  </si>
  <si>
    <t>VR119-06A</t>
  </si>
  <si>
    <t>Коллекторная группа из нерж. стали, квадратный корпус 1"x 6 вых. (5/1шт)</t>
  </si>
  <si>
    <t>8 651.72 руб.</t>
  </si>
  <si>
    <t>VER-000860</t>
  </si>
  <si>
    <t>VR119-07A</t>
  </si>
  <si>
    <t>Коллекторная группа из нерж. стали, квадратный корпус 1"x 7 вых. (5/1шт)</t>
  </si>
  <si>
    <t>9 551.08 руб.</t>
  </si>
  <si>
    <t>VER-000861</t>
  </si>
  <si>
    <t>VR119-08A</t>
  </si>
  <si>
    <t>Коллекторная группа из нерж. стали, квадратный корпус 1"x 8 вых. (3/1шт)</t>
  </si>
  <si>
    <t>10 459.68 руб.</t>
  </si>
  <si>
    <t>VER-000862</t>
  </si>
  <si>
    <t>VR119-09A</t>
  </si>
  <si>
    <t>Коллекторная группа из нерж. стали, квадратный корпус 1"x 9 вых. (3/1шт)</t>
  </si>
  <si>
    <t>11 642.40 руб.</t>
  </si>
  <si>
    <t>VER-000863</t>
  </si>
  <si>
    <t>VR119-10A</t>
  </si>
  <si>
    <t>Коллекторная группа из нерж. стали, квадратный корпус 1"x 10 вых. (2/1шт)</t>
  </si>
  <si>
    <t>12 566.40 руб.</t>
  </si>
  <si>
    <t>VER-000864</t>
  </si>
  <si>
    <t>VR119-11A</t>
  </si>
  <si>
    <t>Коллекторная группа из нерж. стали, квадратный корпус 1"x 11 вых. (2/1шт)</t>
  </si>
  <si>
    <t>13 482.70 руб.</t>
  </si>
  <si>
    <t>VER-000865</t>
  </si>
  <si>
    <t>VR119-12A</t>
  </si>
  <si>
    <t>Коллекторная группа из нерж. стали, квадратный корпус 1"x 12 вых. (2/1шт)</t>
  </si>
  <si>
    <t>14 411.32 руб.</t>
  </si>
  <si>
    <t>VER-001103</t>
  </si>
  <si>
    <t>VR123-02A</t>
  </si>
  <si>
    <t>Группа коллекторов с расходомерами, с воздухоотводчиками (без кранов)1"x3/4"-2вых. (5/1шт)</t>
  </si>
  <si>
    <t>4 738.58 руб.</t>
  </si>
  <si>
    <t>VER-001104</t>
  </si>
  <si>
    <t>VR123-03A</t>
  </si>
  <si>
    <t>Группа коллекторов с расходомерами, с воздухоотводчиками (без кранов)1"x3/4"-3вых. (5/1шт)</t>
  </si>
  <si>
    <t>5 659.50 руб.</t>
  </si>
  <si>
    <t>VER-001105</t>
  </si>
  <si>
    <t>VR123-04A</t>
  </si>
  <si>
    <t>Группа коллекторов с расходомерами, с воздухоотводчиками (без кранов)1"x3/4"-4вых. (5/1шт)</t>
  </si>
  <si>
    <t>6 563.48 руб.</t>
  </si>
  <si>
    <t>VER-001106</t>
  </si>
  <si>
    <t>VR123-05A</t>
  </si>
  <si>
    <t>Группа коллекторов с расходомерами, с воздухоотводчиками (без кранов)1"x3/4"-5вых. (5/1шт)</t>
  </si>
  <si>
    <t>7 467.46 руб.</t>
  </si>
  <si>
    <t>VER-001107</t>
  </si>
  <si>
    <t>VR123-06A</t>
  </si>
  <si>
    <t>Группа коллекторов с расходомерами, с воздухоотводчиками (без кранов)1"x3/4"-6вых. (5/1шт)</t>
  </si>
  <si>
    <t>8 377.60 руб.</t>
  </si>
  <si>
    <t>VER-001108</t>
  </si>
  <si>
    <t>VR123-07A</t>
  </si>
  <si>
    <t>Группа коллекторов с расходомерами, с воздухоотводчиками (без кранов)1"x3/4"-7вых. (3/1шт)</t>
  </si>
  <si>
    <t>9 293.90 руб.</t>
  </si>
  <si>
    <t>VER-001109</t>
  </si>
  <si>
    <t>VR123-08A</t>
  </si>
  <si>
    <t>Группа коллекторов с расходомерами, с воздухоотводчиками (без кранов)1"x3/4"-8вых. (3/1шт)</t>
  </si>
  <si>
    <t>10 196.34 руб.</t>
  </si>
  <si>
    <t>VER-001110</t>
  </si>
  <si>
    <t>VR123-09A</t>
  </si>
  <si>
    <t>Группа коллекторов с расходомерами, с воздухоотводчиками (без кранов)1"x3/4"-9вых. (2/1шт)</t>
  </si>
  <si>
    <t>11 115.72 руб.</t>
  </si>
  <si>
    <t>VER-001111</t>
  </si>
  <si>
    <t>VR123-10A</t>
  </si>
  <si>
    <t>Группа коллекторов с расходомерами, с воздухоотводчиками (без кранов)1"x3/4"-10вых. (2/1шт)</t>
  </si>
  <si>
    <t>12 019.70 руб.</t>
  </si>
  <si>
    <t>VER-001112</t>
  </si>
  <si>
    <t>VR123-11A</t>
  </si>
  <si>
    <t>Группа коллекторов с расходомерами, с воздухоотводчиками (без кранов)1"x3/4"-11вых. (2/1шт)</t>
  </si>
  <si>
    <t>12 928.30 руб.</t>
  </si>
  <si>
    <t>VER-001113</t>
  </si>
  <si>
    <t>VR123-12A</t>
  </si>
  <si>
    <t>Группа коллекторов с расходомерами, с воздухоотводчиками (без кранов)1"x3/4"-12вых. (2/1шт)</t>
  </si>
  <si>
    <t>13 836.90 руб.</t>
  </si>
  <si>
    <t>Коллекторные группы в сборе ZEGOR С РАСХОДОМЕРАМИ  (для теплого пола)</t>
  </si>
  <si>
    <t>Коллекторные группы ЛАТУНЬ С РАСХОДОМЕРАМИ ZEGOR (для теплого пола)</t>
  </si>
  <si>
    <t>ZGR-000074</t>
  </si>
  <si>
    <t>QS-1821</t>
  </si>
  <si>
    <t>Коллекторная группа ZEGOR ЛАТУНЬ с расходомерами, БЕЗ воздухоотвод. и слив клапан, 1"х2 вых. (1/ 3шт</t>
  </si>
  <si>
    <t>3 293.41 руб.</t>
  </si>
  <si>
    <t>ZGR-000075</t>
  </si>
  <si>
    <t>QS-1831</t>
  </si>
  <si>
    <t>Коллекторная группа ZEGOR ЛАТУНЬ с расходомерами, БЕЗ воздухоотвод. и слив клапан, 1"х3 вых. (1/ 3шт</t>
  </si>
  <si>
    <t>4 666.70 руб.</t>
  </si>
  <si>
    <t>ZGR-000076</t>
  </si>
  <si>
    <t>QS-1841</t>
  </si>
  <si>
    <t>Коллекторная группа ZEGOR ЛАТУНЬ с расходомерами, БЕЗ воздухоотвод. и слив клапан, 1"х4 вых. (1/ 3шт</t>
  </si>
  <si>
    <t>6 043.46 руб.</t>
  </si>
  <si>
    <t>ZGR-000077</t>
  </si>
  <si>
    <t>QS-1851</t>
  </si>
  <si>
    <t>Коллекторная группа ZEGOR ЛАТУНЬ с расходомерами, БЕЗ воздухоотвод. и слив клапан, 1"х5 вых. (1/ 3шт</t>
  </si>
  <si>
    <t>7 422.46 руб.</t>
  </si>
  <si>
    <t>ZGR-000078</t>
  </si>
  <si>
    <t>QS-1861</t>
  </si>
  <si>
    <t>Коллекторная группа ZEGOR ЛАТУНЬ с расходомерами, БЕЗ воздухоотвод. и слив клапан, 1"х6 вых. (1/ 3шт</t>
  </si>
  <si>
    <t>8 799.23 руб.</t>
  </si>
  <si>
    <t>ZGR-000079</t>
  </si>
  <si>
    <t>QS-1871</t>
  </si>
  <si>
    <t>Коллекторная группа ZEGOR ЛАТУНЬ с расходомерами, БЕЗ воздухоотвод. и слив клапан, 1"х7 вых. (1/ 3шт</t>
  </si>
  <si>
    <t>10 178.23 руб.</t>
  </si>
  <si>
    <t>ZGR-000080</t>
  </si>
  <si>
    <t>QS-1881</t>
  </si>
  <si>
    <t>Коллекторная группа ZEGOR ЛАТУНЬ с расходомерами, БЕЗ воздухоотвод. и слив клапан, 1"х8 вых. (1/ 3шт</t>
  </si>
  <si>
    <t>13 751.64 руб.</t>
  </si>
  <si>
    <t>ZGR-000081</t>
  </si>
  <si>
    <t>QS-1891</t>
  </si>
  <si>
    <t>Коллекторная группа ZEGOR ЛАТУНЬ с расходомерами, БЕЗ воздухоотвод. и слив клапан, 1"х9 вых. (1/ 3шт</t>
  </si>
  <si>
    <t>15 398.34 руб.</t>
  </si>
  <si>
    <t>ZGR-000082</t>
  </si>
  <si>
    <t>QS-18101</t>
  </si>
  <si>
    <t>Коллекторная группа ZEGOR ЛАТУНЬ с расходомер, БЕЗ воздухоотвод. и слив клапан, 1"х10 вых. (1/ 3шт)</t>
  </si>
  <si>
    <t>17 045.05 руб.</t>
  </si>
  <si>
    <t>ZGR-000083</t>
  </si>
  <si>
    <t>QS-18111</t>
  </si>
  <si>
    <t>Коллекторная группа ZEGOR ЛАТУНЬ с расходомер, БЕЗ воздухоотвод. и слив клапан, 1"х11 вых. (1/ 3шт)</t>
  </si>
  <si>
    <t>14 631.61 руб.</t>
  </si>
  <si>
    <t>ZGR-000084</t>
  </si>
  <si>
    <t>QS-18121</t>
  </si>
  <si>
    <t>Коллекторная группа ZEGOR ЛАТУНЬ с расходомер, БЕЗ воздухоотвод. и слив клапан, 1"х12 вых. (1/ 3шт)</t>
  </si>
  <si>
    <t>17 731.57 руб.</t>
  </si>
  <si>
    <t>Коллекторные группы НЕРЖАВЕЙКА С РАСХОДОМЕРАМИ и ТРОЙНИКАМИ ZEGOR (для теплого пола)</t>
  </si>
  <si>
    <t>ZGR-000161</t>
  </si>
  <si>
    <t>QS-1824</t>
  </si>
  <si>
    <t>Коллектор группа ZEGOR НЕРЖ с расход,  В КОМПЛЕКТЕ с воздухоотвод. и слив клапан, 1"х2 вых (1/ 3шт)</t>
  </si>
  <si>
    <t>4 203.58 руб.</t>
  </si>
  <si>
    <t>ZGR-000162</t>
  </si>
  <si>
    <t>QS-1834</t>
  </si>
  <si>
    <t>Коллектор группа ZEGOR НЕРЖ с расход,  В КОМПЛЕКТЕ с воздухоотвод. и слив клапан, 1"х3 вых (1/ 3шт)</t>
  </si>
  <si>
    <t>4 395.98 руб.</t>
  </si>
  <si>
    <t>ZGR-000163</t>
  </si>
  <si>
    <t>QS-1844</t>
  </si>
  <si>
    <t>Коллектор группа ZEGOR НЕРЖ с расход,  В КОМПЛЕКТЕ с воздухоотвод. и слив клапан, 1"х4 вых (1/ 3шт)</t>
  </si>
  <si>
    <t>4 976.39 руб.</t>
  </si>
  <si>
    <t>ZGR-000164</t>
  </si>
  <si>
    <t>QS-1854</t>
  </si>
  <si>
    <t>Коллектор группа ZEGOR НЕРЖ с расход,  В КОМПЛЕКТЕ с воздухоотвод. и слив клапан, 1"х5 вых (1/ 3шт)</t>
  </si>
  <si>
    <t>5 772.61 руб.</t>
  </si>
  <si>
    <t>ZGR-000165</t>
  </si>
  <si>
    <t>QS-1864</t>
  </si>
  <si>
    <t>Коллектор группа ZEGOR НЕРЖ с расход,  В КОМПЛЕКТЕ с воздухоотвод. и слив клапан, 1"х6 вых (1/ 3шт)</t>
  </si>
  <si>
    <t>6 994.18 руб.</t>
  </si>
  <si>
    <t>ZGR-000166</t>
  </si>
  <si>
    <t>QS-1874</t>
  </si>
  <si>
    <t>Коллектор группа ZEGOR НЕРЖ с расход,  В КОМПЛЕКТЕ с воздухоотвод. и слив клапан, 1"х7 вых (1/ 3шт)</t>
  </si>
  <si>
    <t>7 832.31 руб.</t>
  </si>
  <si>
    <t>ZGR-000167</t>
  </si>
  <si>
    <t>QS-1884</t>
  </si>
  <si>
    <t>Коллектор группа ZEGOR НЕРЖ с расход,  В КОМПЛЕКТЕ с воздухоотвод. и слив клапан, 1"х8 вых (1/ 3шт)</t>
  </si>
  <si>
    <t>8 618.06 руб.</t>
  </si>
  <si>
    <t>ZGR-000168</t>
  </si>
  <si>
    <t>QS-1894</t>
  </si>
  <si>
    <t>Коллектор группа ZEGOR НЕРЖ с расход,  В КОМПЛЕКТЕ с воздухоотвод. и слив клапан, 1"х9 вых (1/ 3шт)</t>
  </si>
  <si>
    <t>8 983.37 руб.</t>
  </si>
  <si>
    <t>ZGR-000169</t>
  </si>
  <si>
    <t>QS-18104</t>
  </si>
  <si>
    <t>Коллектор группа ZEGOR НЕРЖ с расход,  В КОМПЛЕКТЕ с воздухоотвод. и слив клапан, 1"х10 вых (1/ 3шт)</t>
  </si>
  <si>
    <t>10 269.17 руб.</t>
  </si>
  <si>
    <t>ZGR-000170</t>
  </si>
  <si>
    <t>QS-18114</t>
  </si>
  <si>
    <t>Коллектор группа ZEGOR НЕРЖ с расход,  В КОМПЛЕКТЕ с воздухоотвод. и слив клапан, 1"х11 вых (1/ 3шт)</t>
  </si>
  <si>
    <t>10 686.14 руб.</t>
  </si>
  <si>
    <t>ZGR-000171</t>
  </si>
  <si>
    <t>QS-18124</t>
  </si>
  <si>
    <t>Коллектор группа ZEGOR НЕРЖ с расход,  В КОМПЛЕКТЕ с воздухоотвод. и слив клапан, 1"х12 вых (1/ 3шт)</t>
  </si>
  <si>
    <t>11 524.27 руб.</t>
  </si>
  <si>
    <t>Коллекторные группы НЕРЖАВЕЙКА С РАСХОДОМЕРАМИ ZEGOR (для теплого пола)</t>
  </si>
  <si>
    <t>ZGR-000220</t>
  </si>
  <si>
    <t>QS-1837</t>
  </si>
  <si>
    <t>Коллекторная группа 1"х3 вых С РАСХОДОМЕРАМИ и индикацией температуры, в сборе, НЕРЖАВЕЙКА (1/ 3шт)</t>
  </si>
  <si>
    <t>4 445.57 руб.</t>
  </si>
  <si>
    <t>ZGR-000221</t>
  </si>
  <si>
    <t>QS-1847</t>
  </si>
  <si>
    <t>Коллекторная группа 1"х4 вых С РАСХОДОМЕРАМИ и индикацией температуры, в сборе, НЕРЖАВЕЙКА (1/ 3шт)</t>
  </si>
  <si>
    <t>5 393.46 руб.</t>
  </si>
  <si>
    <t>ZGR-000222</t>
  </si>
  <si>
    <t>QS-1857</t>
  </si>
  <si>
    <t>Коллекторная группа 1"х5 вых С РАСХОДОМЕРАМИ и индикацией температуры, в сборе, НЕРЖАВЕЙКА (1/ 3шт)</t>
  </si>
  <si>
    <t>6 225.22 руб.</t>
  </si>
  <si>
    <t>ZGR-000223</t>
  </si>
  <si>
    <t>QS-1867</t>
  </si>
  <si>
    <t>Коллекторная группа 1"х6 вых С РАСХОДОМЕРАМИ и индикацией температуры, в сборе, НЕРЖАВЕЙКА (1/ 3шт)</t>
  </si>
  <si>
    <t>7 033.29 руб.</t>
  </si>
  <si>
    <t>ZGR-000224</t>
  </si>
  <si>
    <t>QS-1877</t>
  </si>
  <si>
    <t>Коллекторная группа 1"х7 вых С РАСХОДОМЕРАМИ и индикацией температуры, в сборе, НЕРЖАВЕЙКА (1/ 3шт)</t>
  </si>
  <si>
    <t>8 124.86 руб.</t>
  </si>
  <si>
    <t>ZGR-000225</t>
  </si>
  <si>
    <t>QS-1887</t>
  </si>
  <si>
    <t>Коллекторная группа 1"х8 вых С РАСХОДОМЕРАМИ и индикацией температуры, в сборе, НЕРЖАВЕЙКА (1/ 3шт)</t>
  </si>
  <si>
    <t>9 092.66 руб.</t>
  </si>
  <si>
    <t>ZGR-000226</t>
  </si>
  <si>
    <t>QS-1897</t>
  </si>
  <si>
    <t>Коллекторная группа 1"х9 вых С РАСХОДОМЕРАМИ и индикацией температуры, в сборе, НЕРЖАВЕЙКА (1/ 3шт)</t>
  </si>
  <si>
    <t>10 310.57 руб.</t>
  </si>
  <si>
    <t>ZGR-000227</t>
  </si>
  <si>
    <t>QS-18107</t>
  </si>
  <si>
    <t>Коллекторная группа 1"х10 вых С РАСХОДОМЕРАМИ и индикацией температуры, в сборе, НЕРЖАВЕЙКА (1/ 3шт)</t>
  </si>
  <si>
    <t>11 232.78 руб.</t>
  </si>
  <si>
    <t>ZGR-000228</t>
  </si>
  <si>
    <t>QS-18117</t>
  </si>
  <si>
    <t>Коллекторная группа 1"х11 вых С РАСХОДОМЕРАМИ и индикацией температуры, в сборе, НЕРЖАВЕЙКА (1/ 3шт)</t>
  </si>
  <si>
    <t>12 124.75 руб.</t>
  </si>
  <si>
    <t>ZGR-000229</t>
  </si>
  <si>
    <t>QS-18127</t>
  </si>
  <si>
    <t>Коллекторная группа 1"х12 вых С РАСХОДОМЕРАМИ и индикацией температуры, в сборе, НЕРЖАВЕЙКА (1/ 3шт)</t>
  </si>
  <si>
    <t>13 046.95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</si>
</sst>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6da416_c29f_11ee_a54c_047c1617b143_3eceb17b_c453_11f0_a801_047c1617b1431.jpeg"/><Relationship Id="rId2" Type="http://schemas.openxmlformats.org/officeDocument/2006/relationships/image" Target="../media/6f6da418_c29f_11ee_a54c_047c1617b143_3eceb17d_c453_11f0_a801_047c1617b1432.jpeg"/><Relationship Id="rId3" Type="http://schemas.openxmlformats.org/officeDocument/2006/relationships/image" Target="../media/6f6da41a_c29f_11ee_a54c_047c1617b143_3eceb17f_c453_11f0_a801_047c1617b1433.jpeg"/><Relationship Id="rId4" Type="http://schemas.openxmlformats.org/officeDocument/2006/relationships/image" Target="../media/e7a442b7_c2d4_11ee_a54c_047c1617b143_3eceb181_c453_11f0_a801_047c1617b1434.jpeg"/><Relationship Id="rId5" Type="http://schemas.openxmlformats.org/officeDocument/2006/relationships/image" Target="../media/e7a442b9_c2d4_11ee_a54c_047c1617b143_3eceb183_c453_11f0_a801_047c1617b1435.jpeg"/><Relationship Id="rId6" Type="http://schemas.openxmlformats.org/officeDocument/2006/relationships/image" Target="../media/e7a442bb_c2d4_11ee_a54c_047c1617b143_a3259631_c48a_11f0_a801_047c1617b1436.jpeg"/><Relationship Id="rId7" Type="http://schemas.openxmlformats.org/officeDocument/2006/relationships/image" Target="../media/e7a442bd_c2d4_11ee_a54c_047c1617b143_a3259633_c48a_11f0_a801_047c1617b1437.jpeg"/><Relationship Id="rId8" Type="http://schemas.openxmlformats.org/officeDocument/2006/relationships/image" Target="../media/e7a442bf_c2d4_11ee_a54c_047c1617b143_a3259635_c48a_11f0_a801_047c1617b1438.jpeg"/><Relationship Id="rId9" Type="http://schemas.openxmlformats.org/officeDocument/2006/relationships/image" Target="../media/e7a442c1_c2d4_11ee_a54c_047c1617b143_3eceb175_c453_11f0_a801_047c1617b1439.jpeg"/><Relationship Id="rId10" Type="http://schemas.openxmlformats.org/officeDocument/2006/relationships/image" Target="../media/e7a442c3_c2d4_11ee_a54c_047c1617b143_3eceb177_c453_11f0_a801_047c1617b14310.jpeg"/><Relationship Id="rId11" Type="http://schemas.openxmlformats.org/officeDocument/2006/relationships/image" Target="../media/e7a442c5_c2d4_11ee_a54c_047c1617b143_3eceb179_c453_11f0_a801_047c1617b14311.jpeg"/><Relationship Id="rId12" Type="http://schemas.openxmlformats.org/officeDocument/2006/relationships/image" Target="../media/9ed4be2f_86a5_11e9_8101_003048fd731b_0794aeba_27b2_11ed_a30e_00259070b48712.jpeg"/><Relationship Id="rId13" Type="http://schemas.openxmlformats.org/officeDocument/2006/relationships/image" Target="../media/9ed4be31_86a5_11e9_8101_003048fd731b_0794aec1_27b2_11ed_a30e_00259070b48713.jpeg"/><Relationship Id="rId14" Type="http://schemas.openxmlformats.org/officeDocument/2006/relationships/image" Target="../media/9ed4be33_86a5_11e9_8101_003048fd731b_0794aec8_27b2_11ed_a30e_00259070b48714.jpeg"/><Relationship Id="rId15" Type="http://schemas.openxmlformats.org/officeDocument/2006/relationships/image" Target="../media/9ed4be35_86a5_11e9_8101_003048fd731b_0794aecf_27b2_11ed_a30e_00259070b48715.jpeg"/><Relationship Id="rId16" Type="http://schemas.openxmlformats.org/officeDocument/2006/relationships/image" Target="../media/9ed4be37_86a5_11e9_8101_003048fd731b_0794aed6_27b2_11ed_a30e_00259070b48716.jpeg"/><Relationship Id="rId17" Type="http://schemas.openxmlformats.org/officeDocument/2006/relationships/image" Target="../media/9ed4be39_86a5_11e9_8101_003048fd731b_0794aedd_27b2_11ed_a30e_00259070b48717.jpeg"/><Relationship Id="rId18" Type="http://schemas.openxmlformats.org/officeDocument/2006/relationships/image" Target="../media/9ed4be3b_86a5_11e9_8101_003048fd731b_0794aee4_27b2_11ed_a30e_00259070b48718.jpeg"/><Relationship Id="rId19" Type="http://schemas.openxmlformats.org/officeDocument/2006/relationships/image" Target="../media/9ed4be3d_86a5_11e9_8101_003048fd731b_0794aeb3_27b2_11ed_a30e_00259070b48719.jpeg"/><Relationship Id="rId20" Type="http://schemas.openxmlformats.org/officeDocument/2006/relationships/image" Target="../media/9ed4be6b_86a5_11e9_8101_003048fd731b_0794ae11_27b2_11ed_a30e_00259070b48720.jpeg"/><Relationship Id="rId21" Type="http://schemas.openxmlformats.org/officeDocument/2006/relationships/image" Target="../media/9ed4be6f_86a5_11e9_8101_003048fd731b_0794ae1f_27b2_11ed_a30e_00259070b48721.jpeg"/><Relationship Id="rId22" Type="http://schemas.openxmlformats.org/officeDocument/2006/relationships/image" Target="../media/9ed4be73_86a5_11e9_8101_003048fd731b_0794ade7_27b2_11ed_a30e_00259070b48722.jpeg"/><Relationship Id="rId23" Type="http://schemas.openxmlformats.org/officeDocument/2006/relationships/image" Target="../media/d981da49_77ea_11ea_8111_003048fd731b_0794addf_27b2_11ed_a30e_00259070b48723.jpeg"/><Relationship Id="rId24" Type="http://schemas.openxmlformats.org/officeDocument/2006/relationships/image" Target="../media/d981da4b_77ea_11ea_8111_003048fd731b_0794ade1_27b2_11ed_a30e_00259070b48724.jpeg"/><Relationship Id="rId25" Type="http://schemas.openxmlformats.org/officeDocument/2006/relationships/image" Target="../media/3c8d8bf8_68f5_11ea_8111_003048fd731b_0794ada9_27b2_11ed_a30e_00259070b48725.jpeg"/><Relationship Id="rId26" Type="http://schemas.openxmlformats.org/officeDocument/2006/relationships/image" Target="../media/3c8d8bfa_68f5_11ea_8111_003048fd731b_0794adaa_27b2_11ed_a30e_00259070b48726.jpeg"/><Relationship Id="rId27" Type="http://schemas.openxmlformats.org/officeDocument/2006/relationships/image" Target="../media/3c8d8bfc_68f5_11ea_8111_003048fd731b_0794adab_27b2_11ed_a30e_00259070b48727.jpeg"/><Relationship Id="rId28" Type="http://schemas.openxmlformats.org/officeDocument/2006/relationships/image" Target="../media/3c8d8bfe_68f5_11ea_8111_003048fd731b_0794adac_27b2_11ed_a30e_00259070b48728.jpeg"/><Relationship Id="rId29" Type="http://schemas.openxmlformats.org/officeDocument/2006/relationships/image" Target="../media/3c8d8c00_68f5_11ea_8111_003048fd731b_0794adad_27b2_11ed_a30e_00259070b48729.jpeg"/><Relationship Id="rId30" Type="http://schemas.openxmlformats.org/officeDocument/2006/relationships/image" Target="../media/3c8d8c02_68f5_11ea_8111_003048fd731b_0794adae_27b2_11ed_a30e_00259070b48730.jpeg"/><Relationship Id="rId31" Type="http://schemas.openxmlformats.org/officeDocument/2006/relationships/image" Target="../media/3c8d8c04_68f5_11ea_8111_003048fd731b_0794adaf_27b2_11ed_a30e_00259070b48731.jpeg"/><Relationship Id="rId32" Type="http://schemas.openxmlformats.org/officeDocument/2006/relationships/image" Target="../media/3c8d8c06_68f5_11ea_8111_003048fd731b_0794adb0_27b2_11ed_a30e_00259070b48732.jpeg"/><Relationship Id="rId33" Type="http://schemas.openxmlformats.org/officeDocument/2006/relationships/image" Target="../media/3c8d8c08_68f5_11ea_8111_003048fd731b_0794ada6_27b2_11ed_a30e_00259070b48733.jpeg"/><Relationship Id="rId34" Type="http://schemas.openxmlformats.org/officeDocument/2006/relationships/image" Target="../media/3c8d8c0a_68f5_11ea_8111_003048fd731b_0794ada7_27b2_11ed_a30e_00259070b48734.jpeg"/><Relationship Id="rId35" Type="http://schemas.openxmlformats.org/officeDocument/2006/relationships/image" Target="../media/3c8d8c0c_68f5_11ea_8111_003048fd731b_0794ada8_27b2_11ed_a30e_00259070b48735.jpeg"/><Relationship Id="rId36" Type="http://schemas.openxmlformats.org/officeDocument/2006/relationships/image" Target="../media/9ed4be47_86a5_11e9_8101_003048fd731b_0794ae7a_27b2_11ed_a30e_00259070b48736.jpeg"/><Relationship Id="rId37" Type="http://schemas.openxmlformats.org/officeDocument/2006/relationships/image" Target="../media/9ed4be63_86a5_11e9_8101_003048fd731b_0794ae34_27b2_11ed_a30e_00259070b48737.jpeg"/><Relationship Id="rId38" Type="http://schemas.openxmlformats.org/officeDocument/2006/relationships/image" Target="../media/9ed4be8a_86a5_11e9_8101_003048fd731b_0794aef2_27b2_11ed_a30e_00259070b48738.jpeg"/><Relationship Id="rId39" Type="http://schemas.openxmlformats.org/officeDocument/2006/relationships/image" Target="../media/8184923b_7270_11ef_a636_047c1617b143_d9a65679_f1e4_11ef_a6e1_047c1617b14339.jpeg"/><Relationship Id="rId40" Type="http://schemas.openxmlformats.org/officeDocument/2006/relationships/image" Target="../media/8184923d_7270_11ef_a636_047c1617b143_d9a6567d_f1e4_11ef_a6e1_047c1617b14340.jpeg"/><Relationship Id="rId41" Type="http://schemas.openxmlformats.org/officeDocument/2006/relationships/image" Target="../media/8184923f_7270_11ef_a636_047c1617b143_d9a65681_f1e4_11ef_a6e1_047c1617b14341.jpeg"/><Relationship Id="rId42" Type="http://schemas.openxmlformats.org/officeDocument/2006/relationships/image" Target="../media/81849241_7270_11ef_a636_047c1617b143_d9a65685_f1e4_11ef_a6e1_047c1617b14342.jpeg"/><Relationship Id="rId43" Type="http://schemas.openxmlformats.org/officeDocument/2006/relationships/image" Target="../media/81849243_7270_11ef_a636_047c1617b143_d9a65689_f1e4_11ef_a6e1_047c1617b14343.jpeg"/><Relationship Id="rId44" Type="http://schemas.openxmlformats.org/officeDocument/2006/relationships/image" Target="../media/81849245_7270_11ef_a636_047c1617b143_d9a6568d_f1e4_11ef_a6e1_047c1617b14344.jpeg"/><Relationship Id="rId45" Type="http://schemas.openxmlformats.org/officeDocument/2006/relationships/image" Target="../media/81849247_7270_11ef_a636_047c1617b143_d9a65691_f1e4_11ef_a6e1_047c1617b14345.jpeg"/><Relationship Id="rId46" Type="http://schemas.openxmlformats.org/officeDocument/2006/relationships/image" Target="../media/81849249_7270_11ef_a636_047c1617b143_d9a65695_f1e4_11ef_a6e1_047c1617b14346.jpeg"/><Relationship Id="rId47" Type="http://schemas.openxmlformats.org/officeDocument/2006/relationships/image" Target="../media/8184924b_7270_11ef_a636_047c1617b143_d9a65699_f1e4_11ef_a6e1_047c1617b14347.jpeg"/><Relationship Id="rId48" Type="http://schemas.openxmlformats.org/officeDocument/2006/relationships/image" Target="../media/8184924d_7270_11ef_a636_047c1617b143_d9a6569d_f1e4_11ef_a6e1_047c1617b14348.jpeg"/><Relationship Id="rId49" Type="http://schemas.openxmlformats.org/officeDocument/2006/relationships/image" Target="../media/145c8a0c_551c_11f0_a76e_047c1617b143_579e23fc_5a46_11f0_a775_047c1617b14349.jpeg"/><Relationship Id="rId50" Type="http://schemas.openxmlformats.org/officeDocument/2006/relationships/image" Target="../media/9ed4be8f_86a5_11e9_8101_003048fd731b_0794adbf_27b2_11ed_a30e_00259070b48750.jpeg"/><Relationship Id="rId51" Type="http://schemas.openxmlformats.org/officeDocument/2006/relationships/image" Target="../media/9ed4be91_86a5_11e9_8101_003048fd731b_0794adc0_27b2_11ed_a30e_00259070b48751.jpeg"/><Relationship Id="rId52" Type="http://schemas.openxmlformats.org/officeDocument/2006/relationships/image" Target="../media/9ed4be93_86a5_11e9_8101_003048fd731b_0794adc1_27b2_11ed_a30e_00259070b48752.jpeg"/><Relationship Id="rId53" Type="http://schemas.openxmlformats.org/officeDocument/2006/relationships/image" Target="../media/9ed4be95_86a5_11e9_8101_003048fd731b_0794adc2_27b2_11ed_a30e_00259070b48753.jpeg"/><Relationship Id="rId54" Type="http://schemas.openxmlformats.org/officeDocument/2006/relationships/image" Target="../media/9ed4be97_86a5_11e9_8101_003048fd731b_0794adc3_27b2_11ed_a30e_00259070b48754.jpeg"/><Relationship Id="rId55" Type="http://schemas.openxmlformats.org/officeDocument/2006/relationships/image" Target="../media/9ed4be99_86a5_11e9_8101_003048fd731b_0794adc4_27b2_11ed_a30e_00259070b48755.jpeg"/><Relationship Id="rId56" Type="http://schemas.openxmlformats.org/officeDocument/2006/relationships/image" Target="../media/9ed4be9b_86a5_11e9_8101_003048fd731b_0794adc5_27b2_11ed_a30e_00259070b48756.jpeg"/><Relationship Id="rId57" Type="http://schemas.openxmlformats.org/officeDocument/2006/relationships/image" Target="../media/9ed4be9d_86a5_11e9_8101_003048fd731b_0794adc6_27b2_11ed_a30e_00259070b48757.jpeg"/><Relationship Id="rId58" Type="http://schemas.openxmlformats.org/officeDocument/2006/relationships/image" Target="../media/9ed4be9f_86a5_11e9_8101_003048fd731b_0794adbc_27b2_11ed_a30e_00259070b48758.jpeg"/><Relationship Id="rId59" Type="http://schemas.openxmlformats.org/officeDocument/2006/relationships/image" Target="../media/9ed4bea1_86a5_11e9_8101_003048fd731b_0794adbd_27b2_11ed_a30e_00259070b48759.jpeg"/><Relationship Id="rId60" Type="http://schemas.openxmlformats.org/officeDocument/2006/relationships/image" Target="../media/9ed4bea3_86a5_11e9_8101_003048fd731b_0794adbe_27b2_11ed_a30e_00259070b48760.jpeg"/><Relationship Id="rId61" Type="http://schemas.openxmlformats.org/officeDocument/2006/relationships/image" Target="../media/bff2db43_403c_11ee_a4a3_047c1617b143_f50da9cb_c05b_11ee_a549_047c1617b14361.jpeg"/><Relationship Id="rId62" Type="http://schemas.openxmlformats.org/officeDocument/2006/relationships/image" Target="../media/bff2db45_403c_11ee_a4a3_047c1617b143_f50da9cc_c05b_11ee_a549_047c1617b14362.jpeg"/><Relationship Id="rId63" Type="http://schemas.openxmlformats.org/officeDocument/2006/relationships/image" Target="../media/bff2db47_403c_11ee_a4a3_047c1617b143_f50da9cd_c05b_11ee_a549_047c1617b14363.jpeg"/><Relationship Id="rId64" Type="http://schemas.openxmlformats.org/officeDocument/2006/relationships/image" Target="../media/bff2db49_403c_11ee_a4a3_047c1617b143_f50da9ce_c05b_11ee_a549_047c1617b14364.jpeg"/><Relationship Id="rId65" Type="http://schemas.openxmlformats.org/officeDocument/2006/relationships/image" Target="../media/bff2db4b_403c_11ee_a4a3_047c1617b143_f50da9cf_c05b_11ee_a549_047c1617b14365.jpeg"/><Relationship Id="rId66" Type="http://schemas.openxmlformats.org/officeDocument/2006/relationships/image" Target="../media/bff2db4d_403c_11ee_a4a3_047c1617b143_f50da9d0_c05b_11ee_a549_047c1617b14366.jpeg"/><Relationship Id="rId67" Type="http://schemas.openxmlformats.org/officeDocument/2006/relationships/image" Target="../media/bff2db4f_403c_11ee_a4a3_047c1617b143_f50da9d1_c05b_11ee_a549_047c1617b14367.jpeg"/><Relationship Id="rId68" Type="http://schemas.openxmlformats.org/officeDocument/2006/relationships/image" Target="../media/bff2db51_403c_11ee_a4a3_047c1617b143_f50da9d2_c05b_11ee_a549_047c1617b14368.jpeg"/><Relationship Id="rId69" Type="http://schemas.openxmlformats.org/officeDocument/2006/relationships/image" Target="../media/bff2db53_403c_11ee_a4a3_047c1617b143_f50da9d3_c05b_11ee_a549_047c1617b14369.jpeg"/><Relationship Id="rId70" Type="http://schemas.openxmlformats.org/officeDocument/2006/relationships/image" Target="../media/bff2db55_403c_11ee_a4a3_047c1617b143_f50da9d4_c05b_11ee_a549_047c1617b14370.jpeg"/><Relationship Id="rId71" Type="http://schemas.openxmlformats.org/officeDocument/2006/relationships/image" Target="../media/bff2db57_403c_11ee_a4a3_047c1617b143_f50da9d5_c05b_11ee_a549_047c1617b14371.jpeg"/><Relationship Id="rId72" Type="http://schemas.openxmlformats.org/officeDocument/2006/relationships/image" Target="../media/be281c7e_f776_11ee_a595_047c1617b143_14e1e0f3_f93d_11ef_a6ea_047c1617b14372.jpeg"/><Relationship Id="rId73" Type="http://schemas.openxmlformats.org/officeDocument/2006/relationships/image" Target="../media/be281c80_f776_11ee_a595_047c1617b143_14e1e0f6_f93d_11ef_a6ea_047c1617b14373.jpeg"/><Relationship Id="rId74" Type="http://schemas.openxmlformats.org/officeDocument/2006/relationships/image" Target="../media/be281c82_f776_11ee_a595_047c1617b143_14e1e0f9_f93d_11ef_a6ea_047c1617b14374.jpeg"/><Relationship Id="rId75" Type="http://schemas.openxmlformats.org/officeDocument/2006/relationships/image" Target="../media/be281c84_f776_11ee_a595_047c1617b143_14e1e0fc_f93d_11ef_a6ea_047c1617b14375.jpeg"/><Relationship Id="rId76" Type="http://schemas.openxmlformats.org/officeDocument/2006/relationships/image" Target="../media/be281c86_f776_11ee_a595_047c1617b143_14e1e0ff_f93d_11ef_a6ea_047c1617b14376.jpeg"/><Relationship Id="rId77" Type="http://schemas.openxmlformats.org/officeDocument/2006/relationships/image" Target="../media/be281c88_f776_11ee_a595_047c1617b143_14e1e102_f93d_11ef_a6ea_047c1617b14377.jpeg"/><Relationship Id="rId78" Type="http://schemas.openxmlformats.org/officeDocument/2006/relationships/image" Target="../media/be281c8a_f776_11ee_a595_047c1617b143_14e1e105_f93d_11ef_a6ea_047c1617b14378.jpeg"/><Relationship Id="rId79" Type="http://schemas.openxmlformats.org/officeDocument/2006/relationships/image" Target="../media/be281c8c_f776_11ee_a595_047c1617b143_14e1e108_f93d_11ef_a6ea_047c1617b14379.jpeg"/><Relationship Id="rId80" Type="http://schemas.openxmlformats.org/officeDocument/2006/relationships/image" Target="../media/be281c8e_f776_11ee_a595_047c1617b143_14e1e10b_f93d_11ef_a6ea_047c1617b14380.jpeg"/><Relationship Id="rId81" Type="http://schemas.openxmlformats.org/officeDocument/2006/relationships/image" Target="../media/be281c90_f776_11ee_a595_047c1617b143_14e1e10e_f93d_11ef_a6ea_047c1617b14381.jpeg"/><Relationship Id="rId82" Type="http://schemas.openxmlformats.org/officeDocument/2006/relationships/image" Target="../media/be281c92_f776_11ee_a595_047c1617b143_14e1e111_f93d_11ef_a6ea_047c1617b14382.jpeg"/><Relationship Id="rId83" Type="http://schemas.openxmlformats.org/officeDocument/2006/relationships/image" Target="../media/fa083beb_526f_11ef_a60b_047c1617b143_49c4af21_056a_11f0_a6fc_047c1617b14383.jpeg"/><Relationship Id="rId84" Type="http://schemas.openxmlformats.org/officeDocument/2006/relationships/image" Target="../media/fa083bed_526f_11ef_a60b_047c1617b143_49c4af22_056a_11f0_a6fc_047c1617b14384.jpeg"/><Relationship Id="rId85" Type="http://schemas.openxmlformats.org/officeDocument/2006/relationships/image" Target="../media/fa083bef_526f_11ef_a60b_047c1617b143_49c4af23_056a_11f0_a6fc_047c1617b14385.jpeg"/><Relationship Id="rId86" Type="http://schemas.openxmlformats.org/officeDocument/2006/relationships/image" Target="../media/fa083bf1_526f_11ef_a60b_047c1617b143_49c4af24_056a_11f0_a6fc_047c1617b14386.jpeg"/><Relationship Id="rId87" Type="http://schemas.openxmlformats.org/officeDocument/2006/relationships/image" Target="../media/fa083bf3_526f_11ef_a60b_047c1617b143_49c4af25_056a_11f0_a6fc_047c1617b14387.jpeg"/><Relationship Id="rId88" Type="http://schemas.openxmlformats.org/officeDocument/2006/relationships/image" Target="../media/fa083bf5_526f_11ef_a60b_047c1617b143_49c4af26_056a_11f0_a6fc_047c1617b14388.jpeg"/><Relationship Id="rId89" Type="http://schemas.openxmlformats.org/officeDocument/2006/relationships/image" Target="../media/fa083bf7_526f_11ef_a60b_047c1617b143_49c4af27_056a_11f0_a6fc_047c1617b14389.jpeg"/><Relationship Id="rId90" Type="http://schemas.openxmlformats.org/officeDocument/2006/relationships/image" Target="../media/fa083bf9_526f_11ef_a60b_047c1617b143_49c4af28_056a_11f0_a6fc_047c1617b14390.jpeg"/><Relationship Id="rId91" Type="http://schemas.openxmlformats.org/officeDocument/2006/relationships/image" Target="../media/fa083bfb_526f_11ef_a60b_047c1617b143_49c4af29_056a_11f0_a6fc_047c1617b14391.jpeg"/><Relationship Id="rId92" Type="http://schemas.openxmlformats.org/officeDocument/2006/relationships/image" Target="../media/fa083bfd_526f_11ef_a60b_047c1617b143_49c4af2a_056a_11f0_a6fc_047c1617b14392.jpeg"/><Relationship Id="rId93" Type="http://schemas.openxmlformats.org/officeDocument/2006/relationships/image" Target="../media/fa083bff_526f_11ef_a60b_047c1617b143_49c4af2b_056a_11f0_a6fc_047c1617b14393.jpeg"/><Relationship Id="rId94" Type="http://schemas.openxmlformats.org/officeDocument/2006/relationships/image" Target="../media/970a8f8e_ceda_11eb_82cb_003048fd731b_a1555446_602e_11ec_a20b_00259070b48794.jpeg"/><Relationship Id="rId95" Type="http://schemas.openxmlformats.org/officeDocument/2006/relationships/image" Target="../media/970a8f90_ceda_11eb_82cb_003048fd731b_a1555447_602e_11ec_a20b_00259070b48795.jpeg"/><Relationship Id="rId96" Type="http://schemas.openxmlformats.org/officeDocument/2006/relationships/image" Target="../media/970a8f92_ceda_11eb_82cb_003048fd731b_a1555448_602e_11ec_a20b_00259070b48796.jpeg"/><Relationship Id="rId97" Type="http://schemas.openxmlformats.org/officeDocument/2006/relationships/image" Target="../media/970a8f94_ceda_11eb_82cb_003048fd731b_a1555449_602e_11ec_a20b_00259070b48797.jpeg"/><Relationship Id="rId98" Type="http://schemas.openxmlformats.org/officeDocument/2006/relationships/image" Target="../media/970a8f96_ceda_11eb_82cb_003048fd731b_a155544a_602e_11ec_a20b_00259070b48798.jpeg"/><Relationship Id="rId99" Type="http://schemas.openxmlformats.org/officeDocument/2006/relationships/image" Target="../media/970a8f98_ceda_11eb_82cb_003048fd731b_a155544b_602e_11ec_a20b_00259070b48799.jpeg"/><Relationship Id="rId100" Type="http://schemas.openxmlformats.org/officeDocument/2006/relationships/image" Target="../media/970a8f9a_ceda_11eb_82cb_003048fd731b_a155544c_602e_11ec_a20b_00259070b487100.jpeg"/><Relationship Id="rId101" Type="http://schemas.openxmlformats.org/officeDocument/2006/relationships/image" Target="../media/970a8f9c_ceda_11eb_82cb_003048fd731b_a155544d_602e_11ec_a20b_00259070b487101.jpeg"/><Relationship Id="rId102" Type="http://schemas.openxmlformats.org/officeDocument/2006/relationships/image" Target="../media/970a8f9e_ceda_11eb_82cb_003048fd731b_a155544e_602e_11ec_a20b_00259070b487102.jpeg"/><Relationship Id="rId103" Type="http://schemas.openxmlformats.org/officeDocument/2006/relationships/image" Target="../media/970a8fa0_ceda_11eb_82cb_003048fd731b_a155544f_602e_11ec_a20b_00259070b487103.jpeg"/><Relationship Id="rId104" Type="http://schemas.openxmlformats.org/officeDocument/2006/relationships/image" Target="../media/970a8fa2_ceda_11eb_82cb_003048fd731b_a1555450_602e_11ec_a20b_00259070b487104.jpeg"/><Relationship Id="rId105" Type="http://schemas.openxmlformats.org/officeDocument/2006/relationships/image" Target="../media/3613e6fd_1867_11ed_a2f9_00259070b487_f50da9dc_c05b_11ee_a549_047c1617b143105.jpeg"/><Relationship Id="rId106" Type="http://schemas.openxmlformats.org/officeDocument/2006/relationships/image" Target="../media/3613e6ff_1867_11ed_a2f9_00259070b487_f50da9dd_c05b_11ee_a549_047c1617b143106.jpeg"/><Relationship Id="rId107" Type="http://schemas.openxmlformats.org/officeDocument/2006/relationships/image" Target="../media/3613e701_1867_11ed_a2f9_00259070b487_f50da9de_c05b_11ee_a549_047c1617b143107.jpeg"/><Relationship Id="rId108" Type="http://schemas.openxmlformats.org/officeDocument/2006/relationships/image" Target="../media/3613e703_1867_11ed_a2f9_00259070b487_f50da9df_c05b_11ee_a549_047c1617b143108.jpeg"/><Relationship Id="rId109" Type="http://schemas.openxmlformats.org/officeDocument/2006/relationships/image" Target="../media/3613e705_1867_11ed_a2f9_00259070b487_f50da9e0_c05b_11ee_a549_047c1617b143109.jpeg"/><Relationship Id="rId110" Type="http://schemas.openxmlformats.org/officeDocument/2006/relationships/image" Target="../media/3613e707_1867_11ed_a2f9_00259070b487_f50da9e1_c05b_11ee_a549_047c1617b143110.jpeg"/><Relationship Id="rId111" Type="http://schemas.openxmlformats.org/officeDocument/2006/relationships/image" Target="../media/3613e709_1867_11ed_a2f9_00259070b487_f50da9e2_c05b_11ee_a549_047c1617b143111.jpeg"/><Relationship Id="rId112" Type="http://schemas.openxmlformats.org/officeDocument/2006/relationships/image" Target="../media/3613e70b_1867_11ed_a2f9_00259070b487_f50da9e3_c05b_11ee_a549_047c1617b143112.jpeg"/><Relationship Id="rId113" Type="http://schemas.openxmlformats.org/officeDocument/2006/relationships/image" Target="../media/3613e70d_1867_11ed_a2f9_00259070b487_f50da9d9_c05b_11ee_a549_047c1617b143113.jpeg"/><Relationship Id="rId114" Type="http://schemas.openxmlformats.org/officeDocument/2006/relationships/image" Target="../media/3613e70f_1867_11ed_a2f9_00259070b487_f50da9da_c05b_11ee_a549_047c1617b143114.jpeg"/><Relationship Id="rId115" Type="http://schemas.openxmlformats.org/officeDocument/2006/relationships/image" Target="../media/3613e711_1867_11ed_a2f9_00259070b487_f50da9db_c05b_11ee_a549_047c1617b143115.jpeg"/><Relationship Id="rId116" Type="http://schemas.openxmlformats.org/officeDocument/2006/relationships/image" Target="../media/e7a442c7_c2d4_11ee_a54c_047c1617b143_a325963d_c48a_11f0_a801_047c1617b143116.jpeg"/><Relationship Id="rId117" Type="http://schemas.openxmlformats.org/officeDocument/2006/relationships/image" Target="../media/e7a442c9_c2d4_11ee_a54c_047c1617b143_a325963f_c48a_11f0_a801_047c1617b143117.jpeg"/><Relationship Id="rId118" Type="http://schemas.openxmlformats.org/officeDocument/2006/relationships/image" Target="../media/e7a442cb_c2d4_11ee_a54c_047c1617b143_a3259641_c48a_11f0_a801_047c1617b143118.jpeg"/><Relationship Id="rId119" Type="http://schemas.openxmlformats.org/officeDocument/2006/relationships/image" Target="../media/e7a442cd_c2d4_11ee_a54c_047c1617b143_a3259643_c48a_11f0_a801_047c1617b143119.jpeg"/><Relationship Id="rId120" Type="http://schemas.openxmlformats.org/officeDocument/2006/relationships/image" Target="../media/e7a442cf_c2d4_11ee_a54c_047c1617b143_a3259645_c48a_11f0_a801_047c1617b143120.jpeg"/><Relationship Id="rId121" Type="http://schemas.openxmlformats.org/officeDocument/2006/relationships/image" Target="../media/e7a442d1_c2d4_11ee_a54c_047c1617b143_a3259647_c48a_11f0_a801_047c1617b143121.jpeg"/><Relationship Id="rId122" Type="http://schemas.openxmlformats.org/officeDocument/2006/relationships/image" Target="../media/e7a442d3_c2d4_11ee_a54c_047c1617b143_a3259649_c48a_11f0_a801_047c1617b143122.jpeg"/><Relationship Id="rId123" Type="http://schemas.openxmlformats.org/officeDocument/2006/relationships/image" Target="../media/e7a442d5_c2d4_11ee_a54c_047c1617b143_a3259637_c48a_11f0_a801_047c1617b143123.jpeg"/><Relationship Id="rId124" Type="http://schemas.openxmlformats.org/officeDocument/2006/relationships/image" Target="../media/e7a442d7_c2d4_11ee_a54c_047c1617b143_a3259639_c48a_11f0_a801_047c1617b143124.jpeg"/><Relationship Id="rId125" Type="http://schemas.openxmlformats.org/officeDocument/2006/relationships/image" Target="../media/e7a442d9_c2d4_11ee_a54c_047c1617b143_a325963b_c48a_11f0_a801_047c1617b14312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5" name="Image_32" descr="Image_3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6" name="Image_33" descr="Image_3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8" name="Image_35" descr="Image_35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9" name="Image_36" descr="Image_36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0" name="Image_37" descr="Image_37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1" name="Image_38" descr="Image_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2" name="Image_39" descr="Image_3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3" name="Image_40" descr="Image_4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4" name="Image_41" descr="Image_4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5" name="Image_42" descr="Image_42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6" name="Image_45" descr="Image_45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7" name="Image_46" descr="Image_46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8" name="Image_47" descr="Image_47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9" name="Image_48" descr="Image_4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0" name="Image_49" descr="Image_4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1" name="Image_50" descr="Image_5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2" name="Image_51" descr="Image_5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3" name="Image_52" descr="Image_52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4" name="Image_53" descr="Image_53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5" name="Image_54" descr="Image_5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6" name="Image_55" descr="Image_55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7" name="Image_56" descr="Image_56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0" name="Image_60" descr="Image_6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1" name="Image_61" descr="Image_61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2" name="Image_62" descr="Image_6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3" name="Image_63" descr="Image_6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4" name="Image_64" descr="Image_64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5" name="Image_65" descr="Image_65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6" name="Image_66" descr="Image_66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7" name="Image_67" descr="Image_67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8" name="Image_68" descr="Image_68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9" name="Image_69" descr="Image_69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8" name="Image_78" descr="Image_7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9" name="Image_79" descr="Image_7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0" name="Image_80" descr="Image_80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1" name="Image_81" descr="Image_81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2" name="Image_82" descr="Image_82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3" name="Image_83" descr="Image_83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4" name="Image_84" descr="Image_8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5" name="Image_85" descr="Image_85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6" name="Image_86" descr="Image_8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7" name="Image_87" descr="Image_87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8" name="Image_88" descr="Image_88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9" name="Image_89" descr="Image_89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0" name="Image_90" descr="Image_9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1" name="Image_91" descr="Image_9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2" name="Image_92" descr="Image_92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3" name="Image_93" descr="Image_9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4" name="Image_94" descr="Image_94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5" name="Image_95" descr="Image_95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6" name="Image_96" descr="Image_96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7" name="Image_97" descr="Image_97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8" name="Image_98" descr="Image_98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9" name="Image_99" descr="Image_99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0" name="Image_100" descr="Image_100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1" name="Image_101" descr="Image_101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2" name="Image_102" descr="Image_102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3" name="Image_103" descr="Image_103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4" name="Image_106" descr="Image_10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5" name="Image_107" descr="Image_10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6" name="Image_108" descr="Image_10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7" name="Image_109" descr="Image_10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8" name="Image_110" descr="Image_11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9" name="Image_111" descr="Image_11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0" name="Image_112" descr="Image_11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1" name="Image_113" descr="Image_11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2" name="Image_114" descr="Image_11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3" name="Image_115" descr="Image_11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4" name="Image_116" descr="Image_116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5" name="Image_118" descr="Image_11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6" name="Image_119" descr="Image_11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7" name="Image_120" descr="Image_12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8" name="Image_121" descr="Image_12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9" name="Image_122" descr="Image_12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0" name="Image_123" descr="Image_12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1" name="Image_124" descr="Image_12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2" name="Image_125" descr="Image_125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3" name="Image_126" descr="Image_126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4" name="Image_127" descr="Image_12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5" name="Image_128" descr="Image_12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6" name="Image_130" descr="Image_13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7" name="Image_131" descr="Image_13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8" name="Image_132" descr="Image_13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19" name="Image_133" descr="Image_13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0" name="Image_134" descr="Image_13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21" name="Image_135" descr="Image_13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2" name="Image_136" descr="Image_13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3" name="Image_137" descr="Image_13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4" name="Image_138" descr="Image_13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5" name="Image_139" descr="Image_13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3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SUM(J2:J139)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882284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2</v>
      </c>
      <c r="H6" s="2">
        <v>0</v>
      </c>
      <c r="I6" s="1">
        <v>0</v>
      </c>
      <c r="J6" s="3" t="s">
        <v>18</v>
      </c>
      <c r="K6" s="2" t="str">
        <f>J6*3795.50</f>
        <v>0</v>
      </c>
      <c r="L6" s="5"/>
    </row>
    <row r="7" spans="1:12" customHeight="1" ht="105" outlineLevel="5">
      <c r="A7" s="1"/>
      <c r="B7" s="1">
        <v>882285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3</v>
      </c>
      <c r="H7" s="2">
        <v>0</v>
      </c>
      <c r="I7" s="1">
        <v>0</v>
      </c>
      <c r="J7" s="3" t="s">
        <v>18</v>
      </c>
      <c r="K7" s="2" t="str">
        <f>J7*4715.46</f>
        <v>0</v>
      </c>
      <c r="L7" s="5"/>
    </row>
    <row r="8" spans="1:12" customHeight="1" ht="105" outlineLevel="5">
      <c r="A8" s="1"/>
      <c r="B8" s="1">
        <v>882286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2</v>
      </c>
      <c r="H8" s="2">
        <v>0</v>
      </c>
      <c r="I8" s="1">
        <v>0</v>
      </c>
      <c r="J8" s="3" t="s">
        <v>18</v>
      </c>
      <c r="K8" s="2" t="str">
        <f>J8*5632.73</f>
        <v>0</v>
      </c>
      <c r="L8" s="5"/>
    </row>
    <row r="9" spans="1:12" customHeight="1" ht="105" outlineLevel="5">
      <c r="A9" s="1"/>
      <c r="B9" s="1">
        <v>882287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1</v>
      </c>
      <c r="H9" s="2">
        <v>0</v>
      </c>
      <c r="I9" s="1">
        <v>0</v>
      </c>
      <c r="J9" s="3" t="s">
        <v>18</v>
      </c>
      <c r="K9" s="2" t="str">
        <f>J9*6587.66</f>
        <v>0</v>
      </c>
      <c r="L9" s="5"/>
    </row>
    <row r="10" spans="1:12" customHeight="1" ht="105" outlineLevel="5">
      <c r="A10" s="1"/>
      <c r="B10" s="1">
        <v>882288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3</v>
      </c>
      <c r="H10" s="2">
        <v>0</v>
      </c>
      <c r="I10" s="1">
        <v>0</v>
      </c>
      <c r="J10" s="3" t="s">
        <v>18</v>
      </c>
      <c r="K10" s="2" t="str">
        <f>J10*7504.93</f>
        <v>0</v>
      </c>
      <c r="L10" s="5"/>
    </row>
    <row r="11" spans="1:12" customHeight="1" ht="105" outlineLevel="5">
      <c r="A11" s="1"/>
      <c r="B11" s="1">
        <v>882289</v>
      </c>
      <c r="C11" s="1" t="s">
        <v>35</v>
      </c>
      <c r="D11" s="1" t="s">
        <v>36</v>
      </c>
      <c r="E11" s="2" t="s">
        <v>37</v>
      </c>
      <c r="F11" s="2" t="s">
        <v>38</v>
      </c>
      <c r="G11" s="2">
        <v>2</v>
      </c>
      <c r="H11" s="2">
        <v>0</v>
      </c>
      <c r="I11" s="1">
        <v>0</v>
      </c>
      <c r="J11" s="3" t="s">
        <v>18</v>
      </c>
      <c r="K11" s="2" t="str">
        <f>J11*8625.73</f>
        <v>0</v>
      </c>
      <c r="L11" s="5"/>
    </row>
    <row r="12" spans="1:12" customHeight="1" ht="105" outlineLevel="5">
      <c r="A12" s="1"/>
      <c r="B12" s="1">
        <v>882290</v>
      </c>
      <c r="C12" s="1" t="s">
        <v>39</v>
      </c>
      <c r="D12" s="1" t="s">
        <v>40</v>
      </c>
      <c r="E12" s="2" t="s">
        <v>41</v>
      </c>
      <c r="F12" s="2" t="s">
        <v>42</v>
      </c>
      <c r="G12" s="2">
        <v>2</v>
      </c>
      <c r="H12" s="2">
        <v>0</v>
      </c>
      <c r="I12" s="1">
        <v>0</v>
      </c>
      <c r="J12" s="3" t="s">
        <v>18</v>
      </c>
      <c r="K12" s="2" t="str">
        <f>J12*9630.36</f>
        <v>0</v>
      </c>
      <c r="L12" s="5"/>
    </row>
    <row r="13" spans="1:12" customHeight="1" ht="105" outlineLevel="5">
      <c r="A13" s="1"/>
      <c r="B13" s="1">
        <v>882291</v>
      </c>
      <c r="C13" s="1" t="s">
        <v>43</v>
      </c>
      <c r="D13" s="1" t="s">
        <v>44</v>
      </c>
      <c r="E13" s="2" t="s">
        <v>45</v>
      </c>
      <c r="F13" s="2" t="s">
        <v>46</v>
      </c>
      <c r="G13" s="2">
        <v>4</v>
      </c>
      <c r="H13" s="2">
        <v>0</v>
      </c>
      <c r="I13" s="1">
        <v>0</v>
      </c>
      <c r="J13" s="3" t="s">
        <v>18</v>
      </c>
      <c r="K13" s="2" t="str">
        <f>J13*10768.90</f>
        <v>0</v>
      </c>
      <c r="L13" s="5"/>
    </row>
    <row r="14" spans="1:12" customHeight="1" ht="105" outlineLevel="5">
      <c r="A14" s="1"/>
      <c r="B14" s="1">
        <v>882292</v>
      </c>
      <c r="C14" s="1" t="s">
        <v>47</v>
      </c>
      <c r="D14" s="1" t="s">
        <v>48</v>
      </c>
      <c r="E14" s="2" t="s">
        <v>49</v>
      </c>
      <c r="F14" s="2" t="s">
        <v>50</v>
      </c>
      <c r="G14" s="2">
        <v>3</v>
      </c>
      <c r="H14" s="2">
        <v>0</v>
      </c>
      <c r="I14" s="1">
        <v>0</v>
      </c>
      <c r="J14" s="3" t="s">
        <v>18</v>
      </c>
      <c r="K14" s="2" t="str">
        <f>J14*11730.05</f>
        <v>0</v>
      </c>
      <c r="L14" s="5"/>
    </row>
    <row r="15" spans="1:12" customHeight="1" ht="105" outlineLevel="5">
      <c r="A15" s="1"/>
      <c r="B15" s="1">
        <v>882293</v>
      </c>
      <c r="C15" s="1" t="s">
        <v>51</v>
      </c>
      <c r="D15" s="1" t="s">
        <v>52</v>
      </c>
      <c r="E15" s="2" t="s">
        <v>53</v>
      </c>
      <c r="F15" s="2" t="s">
        <v>54</v>
      </c>
      <c r="G15" s="2">
        <v>4</v>
      </c>
      <c r="H15" s="2">
        <v>0</v>
      </c>
      <c r="I15" s="1">
        <v>0</v>
      </c>
      <c r="J15" s="3" t="s">
        <v>18</v>
      </c>
      <c r="K15" s="2" t="str">
        <f>J15*12676.98</f>
        <v>0</v>
      </c>
      <c r="L15" s="5"/>
    </row>
    <row r="16" spans="1:12" customHeight="1" ht="105" outlineLevel="5">
      <c r="A16" s="1"/>
      <c r="B16" s="1">
        <v>882294</v>
      </c>
      <c r="C16" s="1" t="s">
        <v>55</v>
      </c>
      <c r="D16" s="1" t="s">
        <v>56</v>
      </c>
      <c r="E16" s="2" t="s">
        <v>57</v>
      </c>
      <c r="F16" s="2" t="s">
        <v>58</v>
      </c>
      <c r="G16" s="2">
        <v>4</v>
      </c>
      <c r="H16" s="2">
        <v>0</v>
      </c>
      <c r="I16" s="1">
        <v>0</v>
      </c>
      <c r="J16" s="3" t="s">
        <v>18</v>
      </c>
      <c r="K16" s="2" t="str">
        <f>J16*13575.58</f>
        <v>0</v>
      </c>
      <c r="L16" s="5"/>
    </row>
    <row r="17" spans="1:12" outlineLevel="3">
      <c r="A17" s="9" t="s">
        <v>59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5"/>
    </row>
    <row r="18" spans="1:12" customHeight="1" ht="105" outlineLevel="5">
      <c r="A18" s="1"/>
      <c r="B18" s="1">
        <v>819275</v>
      </c>
      <c r="C18" s="1" t="s">
        <v>60</v>
      </c>
      <c r="D18" s="1" t="s">
        <v>61</v>
      </c>
      <c r="E18" s="2" t="s">
        <v>62</v>
      </c>
      <c r="F18" s="2" t="s">
        <v>63</v>
      </c>
      <c r="G18" s="2">
        <v>0</v>
      </c>
      <c r="H18" s="2" t="s">
        <v>64</v>
      </c>
      <c r="I18" s="1">
        <v>0</v>
      </c>
      <c r="J18" s="3" t="s">
        <v>18</v>
      </c>
      <c r="K18" s="2" t="str">
        <f>J18*9930.00</f>
        <v>0</v>
      </c>
      <c r="L18" s="5"/>
    </row>
    <row r="19" spans="1:12" customHeight="1" ht="105" outlineLevel="5">
      <c r="A19" s="1"/>
      <c r="B19" s="1">
        <v>819276</v>
      </c>
      <c r="C19" s="1" t="s">
        <v>65</v>
      </c>
      <c r="D19" s="1" t="s">
        <v>66</v>
      </c>
      <c r="E19" s="2" t="s">
        <v>67</v>
      </c>
      <c r="F19" s="2" t="s">
        <v>68</v>
      </c>
      <c r="G19" s="2">
        <v>0</v>
      </c>
      <c r="H19" s="2" t="s">
        <v>64</v>
      </c>
      <c r="I19" s="1">
        <v>0</v>
      </c>
      <c r="J19" s="3" t="s">
        <v>18</v>
      </c>
      <c r="K19" s="2" t="str">
        <f>J19*11899.00</f>
        <v>0</v>
      </c>
      <c r="L19" s="5"/>
    </row>
    <row r="20" spans="1:12" customHeight="1" ht="105" outlineLevel="5">
      <c r="A20" s="1"/>
      <c r="B20" s="1">
        <v>819277</v>
      </c>
      <c r="C20" s="1" t="s">
        <v>69</v>
      </c>
      <c r="D20" s="1" t="s">
        <v>70</v>
      </c>
      <c r="E20" s="2" t="s">
        <v>71</v>
      </c>
      <c r="F20" s="2" t="s">
        <v>72</v>
      </c>
      <c r="G20" s="2">
        <v>0</v>
      </c>
      <c r="H20" s="2" t="s">
        <v>64</v>
      </c>
      <c r="I20" s="1">
        <v>0</v>
      </c>
      <c r="J20" s="3" t="s">
        <v>18</v>
      </c>
      <c r="K20" s="2" t="str">
        <f>J20*12599.00</f>
        <v>0</v>
      </c>
      <c r="L20" s="5"/>
    </row>
    <row r="21" spans="1:12" customHeight="1" ht="105" outlineLevel="5">
      <c r="A21" s="1"/>
      <c r="B21" s="1">
        <v>819278</v>
      </c>
      <c r="C21" s="1" t="s">
        <v>73</v>
      </c>
      <c r="D21" s="1" t="s">
        <v>74</v>
      </c>
      <c r="E21" s="2" t="s">
        <v>75</v>
      </c>
      <c r="F21" s="2" t="s">
        <v>76</v>
      </c>
      <c r="G21" s="2">
        <v>0</v>
      </c>
      <c r="H21" s="2" t="s">
        <v>64</v>
      </c>
      <c r="I21" s="1">
        <v>0</v>
      </c>
      <c r="J21" s="3" t="s">
        <v>18</v>
      </c>
      <c r="K21" s="2" t="str">
        <f>J21*15110.00</f>
        <v>0</v>
      </c>
      <c r="L21" s="5"/>
    </row>
    <row r="22" spans="1:12" customHeight="1" ht="105" outlineLevel="5">
      <c r="A22" s="1"/>
      <c r="B22" s="1">
        <v>819279</v>
      </c>
      <c r="C22" s="1" t="s">
        <v>77</v>
      </c>
      <c r="D22" s="1" t="s">
        <v>78</v>
      </c>
      <c r="E22" s="2" t="s">
        <v>79</v>
      </c>
      <c r="F22" s="2" t="s">
        <v>80</v>
      </c>
      <c r="G22" s="2">
        <v>0</v>
      </c>
      <c r="H22" s="2" t="s">
        <v>81</v>
      </c>
      <c r="I22" s="1">
        <v>0</v>
      </c>
      <c r="J22" s="3" t="s">
        <v>18</v>
      </c>
      <c r="K22" s="2" t="str">
        <f>J22*16453.00</f>
        <v>0</v>
      </c>
      <c r="L22" s="5"/>
    </row>
    <row r="23" spans="1:12" customHeight="1" ht="105" outlineLevel="5">
      <c r="A23" s="1"/>
      <c r="B23" s="1">
        <v>819280</v>
      </c>
      <c r="C23" s="1" t="s">
        <v>82</v>
      </c>
      <c r="D23" s="1" t="s">
        <v>83</v>
      </c>
      <c r="E23" s="2" t="s">
        <v>84</v>
      </c>
      <c r="F23" s="2" t="s">
        <v>85</v>
      </c>
      <c r="G23" s="2">
        <v>0</v>
      </c>
      <c r="H23" s="2" t="s">
        <v>81</v>
      </c>
      <c r="I23" s="1">
        <v>0</v>
      </c>
      <c r="J23" s="3" t="s">
        <v>18</v>
      </c>
      <c r="K23" s="2" t="str">
        <f>J23*18811.00</f>
        <v>0</v>
      </c>
      <c r="L23" s="5"/>
    </row>
    <row r="24" spans="1:12" customHeight="1" ht="105" outlineLevel="5">
      <c r="A24" s="1"/>
      <c r="B24" s="1">
        <v>819281</v>
      </c>
      <c r="C24" s="1" t="s">
        <v>86</v>
      </c>
      <c r="D24" s="1" t="s">
        <v>87</v>
      </c>
      <c r="E24" s="2" t="s">
        <v>88</v>
      </c>
      <c r="F24" s="2" t="s">
        <v>89</v>
      </c>
      <c r="G24" s="2">
        <v>0</v>
      </c>
      <c r="H24" s="2" t="s">
        <v>81</v>
      </c>
      <c r="I24" s="1">
        <v>0</v>
      </c>
      <c r="J24" s="3" t="s">
        <v>18</v>
      </c>
      <c r="K24" s="2" t="str">
        <f>J24*21207.00</f>
        <v>0</v>
      </c>
      <c r="L24" s="5"/>
    </row>
    <row r="25" spans="1:12" customHeight="1" ht="105" outlineLevel="5">
      <c r="A25" s="1"/>
      <c r="B25" s="1">
        <v>819282</v>
      </c>
      <c r="C25" s="1" t="s">
        <v>90</v>
      </c>
      <c r="D25" s="1" t="s">
        <v>91</v>
      </c>
      <c r="E25" s="2" t="s">
        <v>92</v>
      </c>
      <c r="F25" s="2" t="s">
        <v>93</v>
      </c>
      <c r="G25" s="2">
        <v>0</v>
      </c>
      <c r="H25" s="2" t="s">
        <v>81</v>
      </c>
      <c r="I25" s="1">
        <v>0</v>
      </c>
      <c r="J25" s="3" t="s">
        <v>18</v>
      </c>
      <c r="K25" s="2" t="str">
        <f>J25*23379.00</f>
        <v>0</v>
      </c>
      <c r="L25" s="5"/>
    </row>
    <row r="26" spans="1:12" customHeight="1" ht="105" outlineLevel="5">
      <c r="A26" s="1"/>
      <c r="B26" s="1">
        <v>819305</v>
      </c>
      <c r="C26" s="1" t="s">
        <v>94</v>
      </c>
      <c r="D26" s="1" t="s">
        <v>95</v>
      </c>
      <c r="E26" s="2" t="s">
        <v>96</v>
      </c>
      <c r="F26" s="2" t="s">
        <v>97</v>
      </c>
      <c r="G26" s="2">
        <v>0</v>
      </c>
      <c r="H26" s="2">
        <v>5</v>
      </c>
      <c r="I26" s="1">
        <v>0</v>
      </c>
      <c r="J26" s="3" t="s">
        <v>18</v>
      </c>
      <c r="K26" s="2" t="str">
        <f>J26*28090.00</f>
        <v>0</v>
      </c>
      <c r="L26" s="5"/>
    </row>
    <row r="27" spans="1:12" customHeight="1" ht="105" outlineLevel="5">
      <c r="A27" s="1"/>
      <c r="B27" s="1">
        <v>819307</v>
      </c>
      <c r="C27" s="1" t="s">
        <v>98</v>
      </c>
      <c r="D27" s="1" t="s">
        <v>99</v>
      </c>
      <c r="E27" s="2" t="s">
        <v>100</v>
      </c>
      <c r="F27" s="2" t="s">
        <v>101</v>
      </c>
      <c r="G27" s="2">
        <v>0</v>
      </c>
      <c r="H27" s="2">
        <v>0</v>
      </c>
      <c r="I27" s="1">
        <v>0</v>
      </c>
      <c r="J27" s="3" t="s">
        <v>18</v>
      </c>
      <c r="K27" s="2" t="str">
        <f>J27*36099.00</f>
        <v>0</v>
      </c>
      <c r="L27" s="5"/>
    </row>
    <row r="28" spans="1:12" customHeight="1" ht="105" outlineLevel="5">
      <c r="A28" s="1"/>
      <c r="B28" s="1">
        <v>819309</v>
      </c>
      <c r="C28" s="1" t="s">
        <v>102</v>
      </c>
      <c r="D28" s="1" t="s">
        <v>103</v>
      </c>
      <c r="E28" s="2" t="s">
        <v>104</v>
      </c>
      <c r="F28" s="2" t="s">
        <v>105</v>
      </c>
      <c r="G28" s="2">
        <v>0</v>
      </c>
      <c r="H28" s="2">
        <v>7</v>
      </c>
      <c r="I28" s="1">
        <v>0</v>
      </c>
      <c r="J28" s="3" t="s">
        <v>18</v>
      </c>
      <c r="K28" s="2" t="str">
        <f>J28*41892.00</f>
        <v>0</v>
      </c>
      <c r="L28" s="5"/>
    </row>
    <row r="29" spans="1:12" customHeight="1" ht="105" outlineLevel="5">
      <c r="A29" s="1"/>
      <c r="B29" s="1">
        <v>825466</v>
      </c>
      <c r="C29" s="1" t="s">
        <v>106</v>
      </c>
      <c r="D29" s="1" t="s">
        <v>107</v>
      </c>
      <c r="E29" s="2" t="s">
        <v>108</v>
      </c>
      <c r="F29" s="2" t="s">
        <v>109</v>
      </c>
      <c r="G29" s="2">
        <v>0</v>
      </c>
      <c r="H29" s="2" t="s">
        <v>81</v>
      </c>
      <c r="I29" s="1">
        <v>0</v>
      </c>
      <c r="J29" s="3" t="s">
        <v>18</v>
      </c>
      <c r="K29" s="2" t="str">
        <f>J29*9494.00</f>
        <v>0</v>
      </c>
      <c r="L29" s="5"/>
    </row>
    <row r="30" spans="1:12" customHeight="1" ht="105" outlineLevel="5">
      <c r="A30" s="1"/>
      <c r="B30" s="1">
        <v>825467</v>
      </c>
      <c r="C30" s="1" t="s">
        <v>110</v>
      </c>
      <c r="D30" s="1" t="s">
        <v>111</v>
      </c>
      <c r="E30" s="2" t="s">
        <v>112</v>
      </c>
      <c r="F30" s="2" t="s">
        <v>113</v>
      </c>
      <c r="G30" s="2">
        <v>0</v>
      </c>
      <c r="H30" s="2" t="s">
        <v>64</v>
      </c>
      <c r="I30" s="1">
        <v>0</v>
      </c>
      <c r="J30" s="3" t="s">
        <v>18</v>
      </c>
      <c r="K30" s="2" t="str">
        <f>J30*11648.00</f>
        <v>0</v>
      </c>
      <c r="L30" s="5"/>
    </row>
    <row r="31" spans="1:12" outlineLevel="3">
      <c r="A31" s="9" t="s">
        <v>114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5"/>
    </row>
    <row r="32" spans="1:12" customHeight="1" ht="105" outlineLevel="5">
      <c r="A32" s="1"/>
      <c r="B32" s="1">
        <v>825252</v>
      </c>
      <c r="C32" s="1" t="s">
        <v>115</v>
      </c>
      <c r="D32" s="1" t="s">
        <v>116</v>
      </c>
      <c r="E32" s="2" t="s">
        <v>117</v>
      </c>
      <c r="F32" s="2" t="s">
        <v>118</v>
      </c>
      <c r="G32" s="2">
        <v>2</v>
      </c>
      <c r="H32" s="2">
        <v>0</v>
      </c>
      <c r="I32" s="1">
        <v>0</v>
      </c>
      <c r="J32" s="3" t="s">
        <v>18</v>
      </c>
      <c r="K32" s="2" t="str">
        <f>J32*5403.86</f>
        <v>0</v>
      </c>
      <c r="L32" s="5"/>
    </row>
    <row r="33" spans="1:12" customHeight="1" ht="105" outlineLevel="5">
      <c r="A33" s="1"/>
      <c r="B33" s="1">
        <v>825253</v>
      </c>
      <c r="C33" s="1" t="s">
        <v>119</v>
      </c>
      <c r="D33" s="1" t="s">
        <v>120</v>
      </c>
      <c r="E33" s="2" t="s">
        <v>121</v>
      </c>
      <c r="F33" s="2" t="s">
        <v>122</v>
      </c>
      <c r="G33" s="2">
        <v>2</v>
      </c>
      <c r="H33" s="2">
        <v>0</v>
      </c>
      <c r="I33" s="1">
        <v>0</v>
      </c>
      <c r="J33" s="3" t="s">
        <v>18</v>
      </c>
      <c r="K33" s="2" t="str">
        <f>J33*6258.56</f>
        <v>0</v>
      </c>
      <c r="L33" s="5"/>
    </row>
    <row r="34" spans="1:12" customHeight="1" ht="105" outlineLevel="5">
      <c r="A34" s="1"/>
      <c r="B34" s="1">
        <v>825254</v>
      </c>
      <c r="C34" s="1" t="s">
        <v>123</v>
      </c>
      <c r="D34" s="1" t="s">
        <v>124</v>
      </c>
      <c r="E34" s="2" t="s">
        <v>125</v>
      </c>
      <c r="F34" s="2" t="s">
        <v>126</v>
      </c>
      <c r="G34" s="2">
        <v>2</v>
      </c>
      <c r="H34" s="2">
        <v>0</v>
      </c>
      <c r="I34" s="1">
        <v>0</v>
      </c>
      <c r="J34" s="3" t="s">
        <v>18</v>
      </c>
      <c r="K34" s="2" t="str">
        <f>J34*7113.26</f>
        <v>0</v>
      </c>
      <c r="L34" s="5"/>
    </row>
    <row r="35" spans="1:12" customHeight="1" ht="105" outlineLevel="5">
      <c r="A35" s="1"/>
      <c r="B35" s="1">
        <v>825255</v>
      </c>
      <c r="C35" s="1" t="s">
        <v>127</v>
      </c>
      <c r="D35" s="1" t="s">
        <v>128</v>
      </c>
      <c r="E35" s="2" t="s">
        <v>129</v>
      </c>
      <c r="F35" s="2" t="s">
        <v>130</v>
      </c>
      <c r="G35" s="2">
        <v>0</v>
      </c>
      <c r="H35" s="2">
        <v>0</v>
      </c>
      <c r="I35" s="1">
        <v>0</v>
      </c>
      <c r="J35" s="3" t="s">
        <v>18</v>
      </c>
      <c r="K35" s="2" t="str">
        <f>J35*7974.12</f>
        <v>0</v>
      </c>
      <c r="L35" s="5"/>
    </row>
    <row r="36" spans="1:12" customHeight="1" ht="105" outlineLevel="5">
      <c r="A36" s="1"/>
      <c r="B36" s="1">
        <v>825256</v>
      </c>
      <c r="C36" s="1" t="s">
        <v>131</v>
      </c>
      <c r="D36" s="1" t="s">
        <v>132</v>
      </c>
      <c r="E36" s="2" t="s">
        <v>133</v>
      </c>
      <c r="F36" s="2" t="s">
        <v>134</v>
      </c>
      <c r="G36" s="2">
        <v>2</v>
      </c>
      <c r="H36" s="2">
        <v>0</v>
      </c>
      <c r="I36" s="1">
        <v>0</v>
      </c>
      <c r="J36" s="3" t="s">
        <v>18</v>
      </c>
      <c r="K36" s="2" t="str">
        <f>J36*8830.36</f>
        <v>0</v>
      </c>
      <c r="L36" s="5"/>
    </row>
    <row r="37" spans="1:12" customHeight="1" ht="105" outlineLevel="5">
      <c r="A37" s="1"/>
      <c r="B37" s="1">
        <v>825257</v>
      </c>
      <c r="C37" s="1" t="s">
        <v>135</v>
      </c>
      <c r="D37" s="1" t="s">
        <v>136</v>
      </c>
      <c r="E37" s="2" t="s">
        <v>137</v>
      </c>
      <c r="F37" s="2" t="s">
        <v>138</v>
      </c>
      <c r="G37" s="2">
        <v>3</v>
      </c>
      <c r="H37" s="2">
        <v>0</v>
      </c>
      <c r="I37" s="1">
        <v>0</v>
      </c>
      <c r="J37" s="3" t="s">
        <v>18</v>
      </c>
      <c r="K37" s="2" t="str">
        <f>J37*9681.98</f>
        <v>0</v>
      </c>
      <c r="L37" s="5"/>
    </row>
    <row r="38" spans="1:12" customHeight="1" ht="105" outlineLevel="5">
      <c r="A38" s="1"/>
      <c r="B38" s="1">
        <v>825258</v>
      </c>
      <c r="C38" s="1" t="s">
        <v>139</v>
      </c>
      <c r="D38" s="1" t="s">
        <v>140</v>
      </c>
      <c r="E38" s="2" t="s">
        <v>141</v>
      </c>
      <c r="F38" s="2" t="s">
        <v>142</v>
      </c>
      <c r="G38" s="2">
        <v>2</v>
      </c>
      <c r="H38" s="2">
        <v>0</v>
      </c>
      <c r="I38" s="1">
        <v>0</v>
      </c>
      <c r="J38" s="3" t="s">
        <v>18</v>
      </c>
      <c r="K38" s="2" t="str">
        <f>J38*10544.38</f>
        <v>0</v>
      </c>
      <c r="L38" s="5"/>
    </row>
    <row r="39" spans="1:12" customHeight="1" ht="105" outlineLevel="5">
      <c r="A39" s="1"/>
      <c r="B39" s="1">
        <v>825259</v>
      </c>
      <c r="C39" s="1" t="s">
        <v>143</v>
      </c>
      <c r="D39" s="1" t="s">
        <v>144</v>
      </c>
      <c r="E39" s="2" t="s">
        <v>145</v>
      </c>
      <c r="F39" s="2" t="s">
        <v>146</v>
      </c>
      <c r="G39" s="2">
        <v>2</v>
      </c>
      <c r="H39" s="2">
        <v>0</v>
      </c>
      <c r="I39" s="1">
        <v>0</v>
      </c>
      <c r="J39" s="3" t="s">
        <v>18</v>
      </c>
      <c r="K39" s="2" t="str">
        <f>J39*11499.18</f>
        <v>0</v>
      </c>
      <c r="L39" s="5"/>
    </row>
    <row r="40" spans="1:12" customHeight="1" ht="105" outlineLevel="5">
      <c r="A40" s="1"/>
      <c r="B40" s="1">
        <v>825260</v>
      </c>
      <c r="C40" s="1" t="s">
        <v>147</v>
      </c>
      <c r="D40" s="1" t="s">
        <v>148</v>
      </c>
      <c r="E40" s="2" t="s">
        <v>149</v>
      </c>
      <c r="F40" s="2" t="s">
        <v>150</v>
      </c>
      <c r="G40" s="2">
        <v>3</v>
      </c>
      <c r="H40" s="2">
        <v>0</v>
      </c>
      <c r="I40" s="1">
        <v>0</v>
      </c>
      <c r="J40" s="3" t="s">
        <v>18</v>
      </c>
      <c r="K40" s="2" t="str">
        <f>J40*12353.88</f>
        <v>0</v>
      </c>
      <c r="L40" s="5"/>
    </row>
    <row r="41" spans="1:12" customHeight="1" ht="105" outlineLevel="5">
      <c r="A41" s="1"/>
      <c r="B41" s="1">
        <v>825261</v>
      </c>
      <c r="C41" s="1" t="s">
        <v>151</v>
      </c>
      <c r="D41" s="1" t="s">
        <v>152</v>
      </c>
      <c r="E41" s="2" t="s">
        <v>153</v>
      </c>
      <c r="F41" s="2" t="s">
        <v>154</v>
      </c>
      <c r="G41" s="2">
        <v>2</v>
      </c>
      <c r="H41" s="2">
        <v>0</v>
      </c>
      <c r="I41" s="1">
        <v>0</v>
      </c>
      <c r="J41" s="3" t="s">
        <v>18</v>
      </c>
      <c r="K41" s="2" t="str">
        <f>J41*13219.36</f>
        <v>0</v>
      </c>
      <c r="L41" s="5"/>
    </row>
    <row r="42" spans="1:12" customHeight="1" ht="105" outlineLevel="5">
      <c r="A42" s="1"/>
      <c r="B42" s="1">
        <v>825262</v>
      </c>
      <c r="C42" s="1" t="s">
        <v>155</v>
      </c>
      <c r="D42" s="1" t="s">
        <v>156</v>
      </c>
      <c r="E42" s="2" t="s">
        <v>157</v>
      </c>
      <c r="F42" s="2" t="s">
        <v>158</v>
      </c>
      <c r="G42" s="2">
        <v>2</v>
      </c>
      <c r="H42" s="2">
        <v>0</v>
      </c>
      <c r="I42" s="1">
        <v>0</v>
      </c>
      <c r="J42" s="3" t="s">
        <v>18</v>
      </c>
      <c r="K42" s="2" t="str">
        <f>J42*14080.22</f>
        <v>0</v>
      </c>
      <c r="L42" s="5"/>
    </row>
    <row r="43" spans="1:12" outlineLevel="2">
      <c r="A43" s="8" t="s">
        <v>159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5"/>
    </row>
    <row r="44" spans="1:12" outlineLevel="3">
      <c r="A44" s="9" t="s">
        <v>160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5"/>
    </row>
    <row r="45" spans="1:12" customHeight="1" ht="105" outlineLevel="5">
      <c r="A45" s="1"/>
      <c r="B45" s="1">
        <v>819287</v>
      </c>
      <c r="C45" s="1" t="s">
        <v>161</v>
      </c>
      <c r="D45" s="1" t="s">
        <v>162</v>
      </c>
      <c r="E45" s="2" t="s">
        <v>163</v>
      </c>
      <c r="F45" s="2" t="s">
        <v>164</v>
      </c>
      <c r="G45" s="2">
        <v>2</v>
      </c>
      <c r="H45" s="2" t="s">
        <v>64</v>
      </c>
      <c r="I45" s="1">
        <v>0</v>
      </c>
      <c r="J45" s="3" t="s">
        <v>18</v>
      </c>
      <c r="K45" s="2" t="str">
        <f>J45*26748.00</f>
        <v>0</v>
      </c>
      <c r="L45" s="5"/>
    </row>
    <row r="46" spans="1:12" customHeight="1" ht="105" outlineLevel="5">
      <c r="A46" s="1"/>
      <c r="B46" s="1">
        <v>819301</v>
      </c>
      <c r="C46" s="1" t="s">
        <v>165</v>
      </c>
      <c r="D46" s="1" t="s">
        <v>166</v>
      </c>
      <c r="E46" s="2" t="s">
        <v>167</v>
      </c>
      <c r="F46" s="2" t="s">
        <v>168</v>
      </c>
      <c r="G46" s="2">
        <v>0</v>
      </c>
      <c r="H46" s="2">
        <v>0</v>
      </c>
      <c r="I46" s="1">
        <v>0</v>
      </c>
      <c r="J46" s="3" t="s">
        <v>18</v>
      </c>
      <c r="K46" s="2" t="str">
        <f>J46*20474.00</f>
        <v>0</v>
      </c>
      <c r="L46" s="5"/>
    </row>
    <row r="47" spans="1:12" customHeight="1" ht="105" outlineLevel="5">
      <c r="A47" s="1"/>
      <c r="B47" s="1">
        <v>819320</v>
      </c>
      <c r="C47" s="1" t="s">
        <v>169</v>
      </c>
      <c r="D47" s="1" t="s">
        <v>170</v>
      </c>
      <c r="E47" s="2" t="s">
        <v>171</v>
      </c>
      <c r="F47" s="2" t="s">
        <v>172</v>
      </c>
      <c r="G47" s="2">
        <v>0</v>
      </c>
      <c r="H47" s="2">
        <v>1</v>
      </c>
      <c r="I47" s="1">
        <v>0</v>
      </c>
      <c r="J47" s="3" t="s">
        <v>18</v>
      </c>
      <c r="K47" s="2" t="str">
        <f>J47*63272.00</f>
        <v>0</v>
      </c>
      <c r="L47" s="5"/>
    </row>
    <row r="48" spans="1:12" customHeight="1" ht="105" outlineLevel="5">
      <c r="A48" s="1"/>
      <c r="B48" s="1">
        <v>883773</v>
      </c>
      <c r="C48" s="1" t="s">
        <v>173</v>
      </c>
      <c r="D48" s="1" t="s">
        <v>174</v>
      </c>
      <c r="E48" s="2" t="s">
        <v>175</v>
      </c>
      <c r="F48" s="2" t="s">
        <v>176</v>
      </c>
      <c r="G48" s="2">
        <v>0</v>
      </c>
      <c r="H48" s="2" t="s">
        <v>64</v>
      </c>
      <c r="I48" s="1">
        <v>0</v>
      </c>
      <c r="J48" s="3" t="s">
        <v>18</v>
      </c>
      <c r="K48" s="2" t="str">
        <f>J48*7633.00</f>
        <v>0</v>
      </c>
      <c r="L48" s="5"/>
    </row>
    <row r="49" spans="1:12" customHeight="1" ht="105" outlineLevel="5">
      <c r="A49" s="1"/>
      <c r="B49" s="1">
        <v>883774</v>
      </c>
      <c r="C49" s="1" t="s">
        <v>177</v>
      </c>
      <c r="D49" s="1" t="s">
        <v>178</v>
      </c>
      <c r="E49" s="2" t="s">
        <v>179</v>
      </c>
      <c r="F49" s="2" t="s">
        <v>180</v>
      </c>
      <c r="G49" s="2">
        <v>0</v>
      </c>
      <c r="H49" s="2" t="s">
        <v>64</v>
      </c>
      <c r="I49" s="1">
        <v>0</v>
      </c>
      <c r="J49" s="3" t="s">
        <v>18</v>
      </c>
      <c r="K49" s="2" t="str">
        <f>J49*8733.00</f>
        <v>0</v>
      </c>
      <c r="L49" s="5"/>
    </row>
    <row r="50" spans="1:12" customHeight="1" ht="105" outlineLevel="5">
      <c r="A50" s="1"/>
      <c r="B50" s="1">
        <v>883775</v>
      </c>
      <c r="C50" s="1" t="s">
        <v>181</v>
      </c>
      <c r="D50" s="1" t="s">
        <v>182</v>
      </c>
      <c r="E50" s="2" t="s">
        <v>183</v>
      </c>
      <c r="F50" s="2" t="s">
        <v>184</v>
      </c>
      <c r="G50" s="2">
        <v>0</v>
      </c>
      <c r="H50" s="2" t="s">
        <v>64</v>
      </c>
      <c r="I50" s="1">
        <v>0</v>
      </c>
      <c r="J50" s="3" t="s">
        <v>18</v>
      </c>
      <c r="K50" s="2" t="str">
        <f>J50*9923.00</f>
        <v>0</v>
      </c>
      <c r="L50" s="5"/>
    </row>
    <row r="51" spans="1:12" customHeight="1" ht="105" outlineLevel="5">
      <c r="A51" s="1"/>
      <c r="B51" s="1">
        <v>883776</v>
      </c>
      <c r="C51" s="1" t="s">
        <v>185</v>
      </c>
      <c r="D51" s="1" t="s">
        <v>186</v>
      </c>
      <c r="E51" s="2" t="s">
        <v>187</v>
      </c>
      <c r="F51" s="2" t="s">
        <v>188</v>
      </c>
      <c r="G51" s="2">
        <v>0</v>
      </c>
      <c r="H51" s="2" t="s">
        <v>64</v>
      </c>
      <c r="I51" s="1">
        <v>0</v>
      </c>
      <c r="J51" s="3" t="s">
        <v>18</v>
      </c>
      <c r="K51" s="2" t="str">
        <f>J51*11177.00</f>
        <v>0</v>
      </c>
      <c r="L51" s="5"/>
    </row>
    <row r="52" spans="1:12" customHeight="1" ht="105" outlineLevel="5">
      <c r="A52" s="1"/>
      <c r="B52" s="1">
        <v>883777</v>
      </c>
      <c r="C52" s="1" t="s">
        <v>189</v>
      </c>
      <c r="D52" s="1" t="s">
        <v>190</v>
      </c>
      <c r="E52" s="2" t="s">
        <v>191</v>
      </c>
      <c r="F52" s="2" t="s">
        <v>192</v>
      </c>
      <c r="G52" s="2">
        <v>0</v>
      </c>
      <c r="H52" s="2" t="s">
        <v>64</v>
      </c>
      <c r="I52" s="1">
        <v>0</v>
      </c>
      <c r="J52" s="3" t="s">
        <v>18</v>
      </c>
      <c r="K52" s="2" t="str">
        <f>J52*12612.00</f>
        <v>0</v>
      </c>
      <c r="L52" s="5"/>
    </row>
    <row r="53" spans="1:12" customHeight="1" ht="105" outlineLevel="5">
      <c r="A53" s="1"/>
      <c r="B53" s="1">
        <v>883778</v>
      </c>
      <c r="C53" s="1" t="s">
        <v>193</v>
      </c>
      <c r="D53" s="1" t="s">
        <v>194</v>
      </c>
      <c r="E53" s="2" t="s">
        <v>195</v>
      </c>
      <c r="F53" s="2" t="s">
        <v>196</v>
      </c>
      <c r="G53" s="2">
        <v>0</v>
      </c>
      <c r="H53" s="2" t="s">
        <v>197</v>
      </c>
      <c r="I53" s="1">
        <v>0</v>
      </c>
      <c r="J53" s="3" t="s">
        <v>18</v>
      </c>
      <c r="K53" s="2" t="str">
        <f>J53*14898.00</f>
        <v>0</v>
      </c>
      <c r="L53" s="5"/>
    </row>
    <row r="54" spans="1:12" customHeight="1" ht="105" outlineLevel="5">
      <c r="A54" s="1"/>
      <c r="B54" s="1">
        <v>883779</v>
      </c>
      <c r="C54" s="1" t="s">
        <v>198</v>
      </c>
      <c r="D54" s="1" t="s">
        <v>199</v>
      </c>
      <c r="E54" s="2" t="s">
        <v>200</v>
      </c>
      <c r="F54" s="2" t="s">
        <v>201</v>
      </c>
      <c r="G54" s="2">
        <v>0</v>
      </c>
      <c r="H54" s="2" t="s">
        <v>64</v>
      </c>
      <c r="I54" s="1">
        <v>0</v>
      </c>
      <c r="J54" s="3" t="s">
        <v>18</v>
      </c>
      <c r="K54" s="2" t="str">
        <f>J54*16115.00</f>
        <v>0</v>
      </c>
      <c r="L54" s="5"/>
    </row>
    <row r="55" spans="1:12" customHeight="1" ht="105" outlineLevel="5">
      <c r="A55" s="1"/>
      <c r="B55" s="1">
        <v>883780</v>
      </c>
      <c r="C55" s="1" t="s">
        <v>202</v>
      </c>
      <c r="D55" s="1" t="s">
        <v>203</v>
      </c>
      <c r="E55" s="2" t="s">
        <v>204</v>
      </c>
      <c r="F55" s="2" t="s">
        <v>205</v>
      </c>
      <c r="G55" s="2">
        <v>0</v>
      </c>
      <c r="H55" s="2" t="s">
        <v>64</v>
      </c>
      <c r="I55" s="1">
        <v>0</v>
      </c>
      <c r="J55" s="3" t="s">
        <v>18</v>
      </c>
      <c r="K55" s="2" t="str">
        <f>J55*18047.00</f>
        <v>0</v>
      </c>
      <c r="L55" s="5"/>
    </row>
    <row r="56" spans="1:12" customHeight="1" ht="105" outlineLevel="5">
      <c r="A56" s="1"/>
      <c r="B56" s="1">
        <v>883781</v>
      </c>
      <c r="C56" s="1" t="s">
        <v>206</v>
      </c>
      <c r="D56" s="1" t="s">
        <v>207</v>
      </c>
      <c r="E56" s="2" t="s">
        <v>208</v>
      </c>
      <c r="F56" s="2" t="s">
        <v>209</v>
      </c>
      <c r="G56" s="2">
        <v>0</v>
      </c>
      <c r="H56" s="2" t="s">
        <v>81</v>
      </c>
      <c r="I56" s="1">
        <v>0</v>
      </c>
      <c r="J56" s="3" t="s">
        <v>18</v>
      </c>
      <c r="K56" s="2" t="str">
        <f>J56*19214.00</f>
        <v>0</v>
      </c>
      <c r="L56" s="5"/>
    </row>
    <row r="57" spans="1:12" customHeight="1" ht="105" outlineLevel="5">
      <c r="A57" s="1"/>
      <c r="B57" s="1">
        <v>883782</v>
      </c>
      <c r="C57" s="1" t="s">
        <v>210</v>
      </c>
      <c r="D57" s="1" t="s">
        <v>211</v>
      </c>
      <c r="E57" s="2" t="s">
        <v>212</v>
      </c>
      <c r="F57" s="2" t="s">
        <v>213</v>
      </c>
      <c r="G57" s="2">
        <v>0</v>
      </c>
      <c r="H57" s="2" t="s">
        <v>64</v>
      </c>
      <c r="I57" s="1">
        <v>0</v>
      </c>
      <c r="J57" s="3" t="s">
        <v>18</v>
      </c>
      <c r="K57" s="2" t="str">
        <f>J57*21299.00</f>
        <v>0</v>
      </c>
      <c r="L57" s="5"/>
    </row>
    <row r="58" spans="1:12" customHeight="1" ht="105" outlineLevel="5">
      <c r="A58" s="1"/>
      <c r="B58" s="1">
        <v>890079</v>
      </c>
      <c r="C58" s="1" t="s">
        <v>214</v>
      </c>
      <c r="D58" s="1" t="s">
        <v>215</v>
      </c>
      <c r="E58" s="2" t="s">
        <v>216</v>
      </c>
      <c r="F58" s="2" t="s">
        <v>217</v>
      </c>
      <c r="G58" s="2">
        <v>1</v>
      </c>
      <c r="H58" s="2" t="s">
        <v>64</v>
      </c>
      <c r="I58" s="1">
        <v>0</v>
      </c>
      <c r="J58" s="3" t="s">
        <v>18</v>
      </c>
      <c r="K58" s="2" t="str">
        <f>J58*6344.00</f>
        <v>0</v>
      </c>
      <c r="L58" s="5"/>
    </row>
    <row r="59" spans="1:12" outlineLevel="3">
      <c r="A59" s="9" t="s">
        <v>218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5"/>
    </row>
    <row r="60" spans="1:12" customHeight="1" ht="105" outlineLevel="5">
      <c r="A60" s="1"/>
      <c r="B60" s="1">
        <v>819322</v>
      </c>
      <c r="C60" s="1" t="s">
        <v>219</v>
      </c>
      <c r="D60" s="1" t="s">
        <v>220</v>
      </c>
      <c r="E60" s="2" t="s">
        <v>221</v>
      </c>
      <c r="F60" s="2" t="s">
        <v>222</v>
      </c>
      <c r="G60" s="2">
        <v>2</v>
      </c>
      <c r="H60" s="2">
        <v>0</v>
      </c>
      <c r="I60" s="1">
        <v>0</v>
      </c>
      <c r="J60" s="3" t="s">
        <v>18</v>
      </c>
      <c r="K60" s="2" t="str">
        <f>J60*5785.78</f>
        <v>0</v>
      </c>
      <c r="L60" s="5"/>
    </row>
    <row r="61" spans="1:12" customHeight="1" ht="105" outlineLevel="5">
      <c r="A61" s="1"/>
      <c r="B61" s="1">
        <v>819323</v>
      </c>
      <c r="C61" s="1" t="s">
        <v>223</v>
      </c>
      <c r="D61" s="1" t="s">
        <v>224</v>
      </c>
      <c r="E61" s="2" t="s">
        <v>225</v>
      </c>
      <c r="F61" s="2" t="s">
        <v>226</v>
      </c>
      <c r="G61" s="2">
        <v>1</v>
      </c>
      <c r="H61" s="2">
        <v>0</v>
      </c>
      <c r="I61" s="1">
        <v>0</v>
      </c>
      <c r="J61" s="3" t="s">
        <v>18</v>
      </c>
      <c r="K61" s="2" t="str">
        <f>J61*6757.52</f>
        <v>0</v>
      </c>
      <c r="L61" s="5"/>
    </row>
    <row r="62" spans="1:12" customHeight="1" ht="105" outlineLevel="5">
      <c r="A62" s="1"/>
      <c r="B62" s="1">
        <v>819324</v>
      </c>
      <c r="C62" s="1" t="s">
        <v>227</v>
      </c>
      <c r="D62" s="1" t="s">
        <v>228</v>
      </c>
      <c r="E62" s="2" t="s">
        <v>229</v>
      </c>
      <c r="F62" s="2" t="s">
        <v>230</v>
      </c>
      <c r="G62" s="2">
        <v>0</v>
      </c>
      <c r="H62" s="2">
        <v>0</v>
      </c>
      <c r="I62" s="1">
        <v>0</v>
      </c>
      <c r="J62" s="3" t="s">
        <v>18</v>
      </c>
      <c r="K62" s="2" t="str">
        <f>J62*7821.66</f>
        <v>0</v>
      </c>
      <c r="L62" s="5"/>
    </row>
    <row r="63" spans="1:12" customHeight="1" ht="105" outlineLevel="5">
      <c r="A63" s="1"/>
      <c r="B63" s="1">
        <v>819325</v>
      </c>
      <c r="C63" s="1" t="s">
        <v>231</v>
      </c>
      <c r="D63" s="1" t="s">
        <v>232</v>
      </c>
      <c r="E63" s="2" t="s">
        <v>233</v>
      </c>
      <c r="F63" s="2" t="s">
        <v>234</v>
      </c>
      <c r="G63" s="2">
        <v>0</v>
      </c>
      <c r="H63" s="2">
        <v>0</v>
      </c>
      <c r="I63" s="1">
        <v>0</v>
      </c>
      <c r="J63" s="3" t="s">
        <v>18</v>
      </c>
      <c r="K63" s="2" t="str">
        <f>J63*8882.72</f>
        <v>0</v>
      </c>
      <c r="L63" s="5"/>
    </row>
    <row r="64" spans="1:12" customHeight="1" ht="105" outlineLevel="5">
      <c r="A64" s="1"/>
      <c r="B64" s="1">
        <v>819326</v>
      </c>
      <c r="C64" s="1" t="s">
        <v>235</v>
      </c>
      <c r="D64" s="1" t="s">
        <v>236</v>
      </c>
      <c r="E64" s="2" t="s">
        <v>237</v>
      </c>
      <c r="F64" s="2" t="s">
        <v>238</v>
      </c>
      <c r="G64" s="2">
        <v>0</v>
      </c>
      <c r="H64" s="2">
        <v>0</v>
      </c>
      <c r="I64" s="1">
        <v>0</v>
      </c>
      <c r="J64" s="3" t="s">
        <v>18</v>
      </c>
      <c r="K64" s="2" t="str">
        <f>J64*9945.32</f>
        <v>0</v>
      </c>
      <c r="L64" s="5"/>
    </row>
    <row r="65" spans="1:12" customHeight="1" ht="105" outlineLevel="5">
      <c r="A65" s="1"/>
      <c r="B65" s="1">
        <v>819327</v>
      </c>
      <c r="C65" s="1" t="s">
        <v>239</v>
      </c>
      <c r="D65" s="1" t="s">
        <v>240</v>
      </c>
      <c r="E65" s="2" t="s">
        <v>241</v>
      </c>
      <c r="F65" s="2" t="s">
        <v>242</v>
      </c>
      <c r="G65" s="2">
        <v>2</v>
      </c>
      <c r="H65" s="2">
        <v>0</v>
      </c>
      <c r="I65" s="1">
        <v>0</v>
      </c>
      <c r="J65" s="3" t="s">
        <v>18</v>
      </c>
      <c r="K65" s="2" t="str">
        <f>J65*10892.42</f>
        <v>0</v>
      </c>
      <c r="L65" s="5"/>
    </row>
    <row r="66" spans="1:12" customHeight="1" ht="105" outlineLevel="5">
      <c r="A66" s="1"/>
      <c r="B66" s="1">
        <v>819328</v>
      </c>
      <c r="C66" s="1" t="s">
        <v>243</v>
      </c>
      <c r="D66" s="1" t="s">
        <v>244</v>
      </c>
      <c r="E66" s="2" t="s">
        <v>245</v>
      </c>
      <c r="F66" s="2" t="s">
        <v>246</v>
      </c>
      <c r="G66" s="2">
        <v>0</v>
      </c>
      <c r="H66" s="2">
        <v>0</v>
      </c>
      <c r="I66" s="1">
        <v>0</v>
      </c>
      <c r="J66" s="3" t="s">
        <v>18</v>
      </c>
      <c r="K66" s="2" t="str">
        <f>J66*11841.06</f>
        <v>0</v>
      </c>
      <c r="L66" s="5"/>
    </row>
    <row r="67" spans="1:12" customHeight="1" ht="105" outlineLevel="5">
      <c r="A67" s="1"/>
      <c r="B67" s="1">
        <v>819329</v>
      </c>
      <c r="C67" s="1" t="s">
        <v>247</v>
      </c>
      <c r="D67" s="1" t="s">
        <v>248</v>
      </c>
      <c r="E67" s="2" t="s">
        <v>249</v>
      </c>
      <c r="F67" s="2" t="s">
        <v>250</v>
      </c>
      <c r="G67" s="2">
        <v>2</v>
      </c>
      <c r="H67" s="2">
        <v>0</v>
      </c>
      <c r="I67" s="1">
        <v>0</v>
      </c>
      <c r="J67" s="3" t="s">
        <v>18</v>
      </c>
      <c r="K67" s="2" t="str">
        <f>J67*12980.66</f>
        <v>0</v>
      </c>
      <c r="L67" s="5"/>
    </row>
    <row r="68" spans="1:12" customHeight="1" ht="105" outlineLevel="5">
      <c r="A68" s="1"/>
      <c r="B68" s="1">
        <v>819330</v>
      </c>
      <c r="C68" s="1" t="s">
        <v>251</v>
      </c>
      <c r="D68" s="1" t="s">
        <v>252</v>
      </c>
      <c r="E68" s="2" t="s">
        <v>253</v>
      </c>
      <c r="F68" s="2" t="s">
        <v>254</v>
      </c>
      <c r="G68" s="2">
        <v>3</v>
      </c>
      <c r="H68" s="2">
        <v>0</v>
      </c>
      <c r="I68" s="1">
        <v>0</v>
      </c>
      <c r="J68" s="3" t="s">
        <v>18</v>
      </c>
      <c r="K68" s="2" t="str">
        <f>J68*14081.76</f>
        <v>0</v>
      </c>
      <c r="L68" s="5"/>
    </row>
    <row r="69" spans="1:12" customHeight="1" ht="105" outlineLevel="5">
      <c r="A69" s="1"/>
      <c r="B69" s="1">
        <v>819331</v>
      </c>
      <c r="C69" s="1" t="s">
        <v>255</v>
      </c>
      <c r="D69" s="1" t="s">
        <v>256</v>
      </c>
      <c r="E69" s="2" t="s">
        <v>257</v>
      </c>
      <c r="F69" s="2" t="s">
        <v>258</v>
      </c>
      <c r="G69" s="2">
        <v>3</v>
      </c>
      <c r="H69" s="2">
        <v>0</v>
      </c>
      <c r="I69" s="1">
        <v>0</v>
      </c>
      <c r="J69" s="3" t="s">
        <v>18</v>
      </c>
      <c r="K69" s="2" t="str">
        <f>J69*15189.02</f>
        <v>0</v>
      </c>
      <c r="L69" s="5"/>
    </row>
    <row r="70" spans="1:12" customHeight="1" ht="105" outlineLevel="5">
      <c r="A70" s="1"/>
      <c r="B70" s="1">
        <v>819332</v>
      </c>
      <c r="C70" s="1" t="s">
        <v>259</v>
      </c>
      <c r="D70" s="1" t="s">
        <v>260</v>
      </c>
      <c r="E70" s="2" t="s">
        <v>261</v>
      </c>
      <c r="F70" s="2" t="s">
        <v>262</v>
      </c>
      <c r="G70" s="2">
        <v>2</v>
      </c>
      <c r="H70" s="2">
        <v>0</v>
      </c>
      <c r="I70" s="1">
        <v>0</v>
      </c>
      <c r="J70" s="3" t="s">
        <v>18</v>
      </c>
      <c r="K70" s="2" t="str">
        <f>J70*16279.34</f>
        <v>0</v>
      </c>
      <c r="L70" s="5"/>
    </row>
    <row r="71" spans="1:12" customHeight="1" ht="105" outlineLevel="5">
      <c r="A71" s="1"/>
      <c r="B71" s="1">
        <v>879376</v>
      </c>
      <c r="C71" s="1" t="s">
        <v>263</v>
      </c>
      <c r="D71" s="1" t="s">
        <v>264</v>
      </c>
      <c r="E71" s="2" t="s">
        <v>265</v>
      </c>
      <c r="F71" s="2" t="s">
        <v>266</v>
      </c>
      <c r="G71" s="2">
        <v>2</v>
      </c>
      <c r="H71" s="2">
        <v>0</v>
      </c>
      <c r="I71" s="1">
        <v>0</v>
      </c>
      <c r="J71" s="3" t="s">
        <v>18</v>
      </c>
      <c r="K71" s="2" t="str">
        <f>J71*5182.10</f>
        <v>0</v>
      </c>
      <c r="L71" s="5"/>
    </row>
    <row r="72" spans="1:12" customHeight="1" ht="105" outlineLevel="5">
      <c r="A72" s="1"/>
      <c r="B72" s="1">
        <v>879377</v>
      </c>
      <c r="C72" s="1" t="s">
        <v>267</v>
      </c>
      <c r="D72" s="1" t="s">
        <v>268</v>
      </c>
      <c r="E72" s="2" t="s">
        <v>269</v>
      </c>
      <c r="F72" s="2" t="s">
        <v>270</v>
      </c>
      <c r="G72" s="2">
        <v>3</v>
      </c>
      <c r="H72" s="2">
        <v>0</v>
      </c>
      <c r="I72" s="1">
        <v>0</v>
      </c>
      <c r="J72" s="3" t="s">
        <v>18</v>
      </c>
      <c r="K72" s="2" t="str">
        <f>J72*6243.16</f>
        <v>0</v>
      </c>
      <c r="L72" s="5"/>
    </row>
    <row r="73" spans="1:12" customHeight="1" ht="105" outlineLevel="5">
      <c r="A73" s="1"/>
      <c r="B73" s="1">
        <v>879378</v>
      </c>
      <c r="C73" s="1" t="s">
        <v>271</v>
      </c>
      <c r="D73" s="1" t="s">
        <v>272</v>
      </c>
      <c r="E73" s="2" t="s">
        <v>273</v>
      </c>
      <c r="F73" s="2" t="s">
        <v>274</v>
      </c>
      <c r="G73" s="2">
        <v>5</v>
      </c>
      <c r="H73" s="2">
        <v>0</v>
      </c>
      <c r="I73" s="1">
        <v>0</v>
      </c>
      <c r="J73" s="3" t="s">
        <v>18</v>
      </c>
      <c r="K73" s="2" t="str">
        <f>J73*7228.76</f>
        <v>0</v>
      </c>
      <c r="L73" s="5"/>
    </row>
    <row r="74" spans="1:12" customHeight="1" ht="105" outlineLevel="5">
      <c r="A74" s="1"/>
      <c r="B74" s="1">
        <v>879379</v>
      </c>
      <c r="C74" s="1" t="s">
        <v>275</v>
      </c>
      <c r="D74" s="1" t="s">
        <v>276</v>
      </c>
      <c r="E74" s="2" t="s">
        <v>277</v>
      </c>
      <c r="F74" s="2" t="s">
        <v>278</v>
      </c>
      <c r="G74" s="2">
        <v>2</v>
      </c>
      <c r="H74" s="2">
        <v>0</v>
      </c>
      <c r="I74" s="1">
        <v>0</v>
      </c>
      <c r="J74" s="3" t="s">
        <v>18</v>
      </c>
      <c r="K74" s="2" t="str">
        <f>J74*8177.40</f>
        <v>0</v>
      </c>
      <c r="L74" s="5"/>
    </row>
    <row r="75" spans="1:12" customHeight="1" ht="105" outlineLevel="5">
      <c r="A75" s="1"/>
      <c r="B75" s="1">
        <v>879380</v>
      </c>
      <c r="C75" s="1" t="s">
        <v>279</v>
      </c>
      <c r="D75" s="1" t="s">
        <v>280</v>
      </c>
      <c r="E75" s="2" t="s">
        <v>281</v>
      </c>
      <c r="F75" s="2" t="s">
        <v>282</v>
      </c>
      <c r="G75" s="2">
        <v>3</v>
      </c>
      <c r="H75" s="2">
        <v>0</v>
      </c>
      <c r="I75" s="1">
        <v>0</v>
      </c>
      <c r="J75" s="3" t="s">
        <v>18</v>
      </c>
      <c r="K75" s="2" t="str">
        <f>J75*9101.40</f>
        <v>0</v>
      </c>
      <c r="L75" s="5"/>
    </row>
    <row r="76" spans="1:12" customHeight="1" ht="105" outlineLevel="5">
      <c r="A76" s="1"/>
      <c r="B76" s="1">
        <v>879381</v>
      </c>
      <c r="C76" s="1" t="s">
        <v>283</v>
      </c>
      <c r="D76" s="1" t="s">
        <v>284</v>
      </c>
      <c r="E76" s="2" t="s">
        <v>285</v>
      </c>
      <c r="F76" s="2" t="s">
        <v>286</v>
      </c>
      <c r="G76" s="2">
        <v>3</v>
      </c>
      <c r="H76" s="2">
        <v>0</v>
      </c>
      <c r="I76" s="1">
        <v>0</v>
      </c>
      <c r="J76" s="3" t="s">
        <v>18</v>
      </c>
      <c r="K76" s="2" t="str">
        <f>J76*10204.04</f>
        <v>0</v>
      </c>
      <c r="L76" s="5"/>
    </row>
    <row r="77" spans="1:12" customHeight="1" ht="105" outlineLevel="5">
      <c r="A77" s="1"/>
      <c r="B77" s="1">
        <v>879382</v>
      </c>
      <c r="C77" s="1" t="s">
        <v>287</v>
      </c>
      <c r="D77" s="1" t="s">
        <v>288</v>
      </c>
      <c r="E77" s="2" t="s">
        <v>289</v>
      </c>
      <c r="F77" s="2" t="s">
        <v>290</v>
      </c>
      <c r="G77" s="2">
        <v>1</v>
      </c>
      <c r="H77" s="2">
        <v>0</v>
      </c>
      <c r="I77" s="1">
        <v>0</v>
      </c>
      <c r="J77" s="3" t="s">
        <v>18</v>
      </c>
      <c r="K77" s="2" t="str">
        <f>J77*11154.22</f>
        <v>0</v>
      </c>
      <c r="L77" s="5"/>
    </row>
    <row r="78" spans="1:12" customHeight="1" ht="105" outlineLevel="5">
      <c r="A78" s="1"/>
      <c r="B78" s="1">
        <v>879383</v>
      </c>
      <c r="C78" s="1" t="s">
        <v>291</v>
      </c>
      <c r="D78" s="1" t="s">
        <v>292</v>
      </c>
      <c r="E78" s="2" t="s">
        <v>293</v>
      </c>
      <c r="F78" s="2" t="s">
        <v>294</v>
      </c>
      <c r="G78" s="2">
        <v>3</v>
      </c>
      <c r="H78" s="2">
        <v>0</v>
      </c>
      <c r="I78" s="1">
        <v>0</v>
      </c>
      <c r="J78" s="3" t="s">
        <v>18</v>
      </c>
      <c r="K78" s="2" t="str">
        <f>J78*12121.34</f>
        <v>0</v>
      </c>
      <c r="L78" s="5"/>
    </row>
    <row r="79" spans="1:12" customHeight="1" ht="105" outlineLevel="5">
      <c r="A79" s="1"/>
      <c r="B79" s="1">
        <v>879384</v>
      </c>
      <c r="C79" s="1" t="s">
        <v>295</v>
      </c>
      <c r="D79" s="1" t="s">
        <v>296</v>
      </c>
      <c r="E79" s="2" t="s">
        <v>297</v>
      </c>
      <c r="F79" s="2" t="s">
        <v>298</v>
      </c>
      <c r="G79" s="2">
        <v>3</v>
      </c>
      <c r="H79" s="2">
        <v>0</v>
      </c>
      <c r="I79" s="1">
        <v>0</v>
      </c>
      <c r="J79" s="3" t="s">
        <v>18</v>
      </c>
      <c r="K79" s="2" t="str">
        <f>J79*13245.54</f>
        <v>0</v>
      </c>
      <c r="L79" s="5"/>
    </row>
    <row r="80" spans="1:12" customHeight="1" ht="105" outlineLevel="5">
      <c r="A80" s="1"/>
      <c r="B80" s="1">
        <v>879385</v>
      </c>
      <c r="C80" s="1" t="s">
        <v>299</v>
      </c>
      <c r="D80" s="1" t="s">
        <v>300</v>
      </c>
      <c r="E80" s="2" t="s">
        <v>301</v>
      </c>
      <c r="F80" s="2" t="s">
        <v>302</v>
      </c>
      <c r="G80" s="2">
        <v>1</v>
      </c>
      <c r="H80" s="2">
        <v>0</v>
      </c>
      <c r="I80" s="1">
        <v>0</v>
      </c>
      <c r="J80" s="3" t="s">
        <v>18</v>
      </c>
      <c r="K80" s="2" t="str">
        <f>J80*14203.42</f>
        <v>0</v>
      </c>
      <c r="L80" s="5"/>
    </row>
    <row r="81" spans="1:12" customHeight="1" ht="105" outlineLevel="5">
      <c r="A81" s="1"/>
      <c r="B81" s="1">
        <v>879386</v>
      </c>
      <c r="C81" s="1" t="s">
        <v>303</v>
      </c>
      <c r="D81" s="1" t="s">
        <v>304</v>
      </c>
      <c r="E81" s="2" t="s">
        <v>305</v>
      </c>
      <c r="F81" s="2" t="s">
        <v>306</v>
      </c>
      <c r="G81" s="2">
        <v>2</v>
      </c>
      <c r="H81" s="2">
        <v>0</v>
      </c>
      <c r="I81" s="1">
        <v>0</v>
      </c>
      <c r="J81" s="3" t="s">
        <v>18</v>
      </c>
      <c r="K81" s="2" t="str">
        <f>J81*15159.76</f>
        <v>0</v>
      </c>
      <c r="L81" s="5"/>
    </row>
    <row r="82" spans="1:12" customHeight="1" ht="105" outlineLevel="5">
      <c r="A82" s="1"/>
      <c r="B82" s="1">
        <v>885807</v>
      </c>
      <c r="C82" s="1" t="s">
        <v>307</v>
      </c>
      <c r="D82" s="1" t="s">
        <v>308</v>
      </c>
      <c r="E82" s="2" t="s">
        <v>309</v>
      </c>
      <c r="F82" s="2" t="s">
        <v>310</v>
      </c>
      <c r="G82" s="2">
        <v>2</v>
      </c>
      <c r="H82" s="2">
        <v>0</v>
      </c>
      <c r="I82" s="1">
        <v>0</v>
      </c>
      <c r="J82" s="3" t="s">
        <v>18</v>
      </c>
      <c r="K82" s="2" t="str">
        <f>J82*4874.10</f>
        <v>0</v>
      </c>
      <c r="L82" s="5"/>
    </row>
    <row r="83" spans="1:12" customHeight="1" ht="105" outlineLevel="5">
      <c r="A83" s="1"/>
      <c r="B83" s="1">
        <v>885808</v>
      </c>
      <c r="C83" s="1" t="s">
        <v>311</v>
      </c>
      <c r="D83" s="1" t="s">
        <v>312</v>
      </c>
      <c r="E83" s="2" t="s">
        <v>313</v>
      </c>
      <c r="F83" s="2" t="s">
        <v>314</v>
      </c>
      <c r="G83" s="2">
        <v>0</v>
      </c>
      <c r="H83" s="2">
        <v>0</v>
      </c>
      <c r="I83" s="1">
        <v>0</v>
      </c>
      <c r="J83" s="3" t="s">
        <v>18</v>
      </c>
      <c r="K83" s="2" t="str">
        <f>J83*5751.90</f>
        <v>0</v>
      </c>
      <c r="L83" s="5"/>
    </row>
    <row r="84" spans="1:12" customHeight="1" ht="105" outlineLevel="5">
      <c r="A84" s="1"/>
      <c r="B84" s="1">
        <v>885809</v>
      </c>
      <c r="C84" s="1" t="s">
        <v>315</v>
      </c>
      <c r="D84" s="1" t="s">
        <v>316</v>
      </c>
      <c r="E84" s="2" t="s">
        <v>317</v>
      </c>
      <c r="F84" s="2" t="s">
        <v>318</v>
      </c>
      <c r="G84" s="2">
        <v>1</v>
      </c>
      <c r="H84" s="2">
        <v>0</v>
      </c>
      <c r="I84" s="1">
        <v>0</v>
      </c>
      <c r="J84" s="3" t="s">
        <v>18</v>
      </c>
      <c r="K84" s="2" t="str">
        <f>J84*6854.54</f>
        <v>0</v>
      </c>
      <c r="L84" s="5"/>
    </row>
    <row r="85" spans="1:12" customHeight="1" ht="105" outlineLevel="5">
      <c r="A85" s="1"/>
      <c r="B85" s="1">
        <v>885810</v>
      </c>
      <c r="C85" s="1" t="s">
        <v>319</v>
      </c>
      <c r="D85" s="1" t="s">
        <v>320</v>
      </c>
      <c r="E85" s="2" t="s">
        <v>321</v>
      </c>
      <c r="F85" s="2" t="s">
        <v>322</v>
      </c>
      <c r="G85" s="2">
        <v>2</v>
      </c>
      <c r="H85" s="2">
        <v>0</v>
      </c>
      <c r="I85" s="1">
        <v>0</v>
      </c>
      <c r="J85" s="3" t="s">
        <v>18</v>
      </c>
      <c r="K85" s="2" t="str">
        <f>J85*7750.82</f>
        <v>0</v>
      </c>
      <c r="L85" s="5"/>
    </row>
    <row r="86" spans="1:12" customHeight="1" ht="105" outlineLevel="5">
      <c r="A86" s="1"/>
      <c r="B86" s="1">
        <v>885811</v>
      </c>
      <c r="C86" s="1" t="s">
        <v>323</v>
      </c>
      <c r="D86" s="1" t="s">
        <v>324</v>
      </c>
      <c r="E86" s="2" t="s">
        <v>325</v>
      </c>
      <c r="F86" s="2" t="s">
        <v>326</v>
      </c>
      <c r="G86" s="2">
        <v>2</v>
      </c>
      <c r="H86" s="2">
        <v>0</v>
      </c>
      <c r="I86" s="1">
        <v>0</v>
      </c>
      <c r="J86" s="3" t="s">
        <v>18</v>
      </c>
      <c r="K86" s="2" t="str">
        <f>J86*8651.72</f>
        <v>0</v>
      </c>
      <c r="L86" s="5"/>
    </row>
    <row r="87" spans="1:12" customHeight="1" ht="105" outlineLevel="5">
      <c r="A87" s="1"/>
      <c r="B87" s="1">
        <v>885812</v>
      </c>
      <c r="C87" s="1" t="s">
        <v>327</v>
      </c>
      <c r="D87" s="1" t="s">
        <v>328</v>
      </c>
      <c r="E87" s="2" t="s">
        <v>329</v>
      </c>
      <c r="F87" s="2" t="s">
        <v>330</v>
      </c>
      <c r="G87" s="2">
        <v>0</v>
      </c>
      <c r="H87" s="2">
        <v>0</v>
      </c>
      <c r="I87" s="1">
        <v>0</v>
      </c>
      <c r="J87" s="3" t="s">
        <v>18</v>
      </c>
      <c r="K87" s="2" t="str">
        <f>J87*9551.08</f>
        <v>0</v>
      </c>
      <c r="L87" s="5"/>
    </row>
    <row r="88" spans="1:12" customHeight="1" ht="105" outlineLevel="5">
      <c r="A88" s="1"/>
      <c r="B88" s="1">
        <v>885813</v>
      </c>
      <c r="C88" s="1" t="s">
        <v>331</v>
      </c>
      <c r="D88" s="1" t="s">
        <v>332</v>
      </c>
      <c r="E88" s="2" t="s">
        <v>333</v>
      </c>
      <c r="F88" s="2" t="s">
        <v>334</v>
      </c>
      <c r="G88" s="2">
        <v>2</v>
      </c>
      <c r="H88" s="2">
        <v>0</v>
      </c>
      <c r="I88" s="1">
        <v>0</v>
      </c>
      <c r="J88" s="3" t="s">
        <v>18</v>
      </c>
      <c r="K88" s="2" t="str">
        <f>J88*10459.68</f>
        <v>0</v>
      </c>
      <c r="L88" s="5"/>
    </row>
    <row r="89" spans="1:12" customHeight="1" ht="105" outlineLevel="5">
      <c r="A89" s="1"/>
      <c r="B89" s="1">
        <v>885814</v>
      </c>
      <c r="C89" s="1" t="s">
        <v>335</v>
      </c>
      <c r="D89" s="1" t="s">
        <v>336</v>
      </c>
      <c r="E89" s="2" t="s">
        <v>337</v>
      </c>
      <c r="F89" s="2" t="s">
        <v>338</v>
      </c>
      <c r="G89" s="2">
        <v>2</v>
      </c>
      <c r="H89" s="2">
        <v>0</v>
      </c>
      <c r="I89" s="1">
        <v>0</v>
      </c>
      <c r="J89" s="3" t="s">
        <v>18</v>
      </c>
      <c r="K89" s="2" t="str">
        <f>J89*11642.40</f>
        <v>0</v>
      </c>
      <c r="L89" s="5"/>
    </row>
    <row r="90" spans="1:12" customHeight="1" ht="105" outlineLevel="5">
      <c r="A90" s="1"/>
      <c r="B90" s="1">
        <v>885815</v>
      </c>
      <c r="C90" s="1" t="s">
        <v>339</v>
      </c>
      <c r="D90" s="1" t="s">
        <v>340</v>
      </c>
      <c r="E90" s="2" t="s">
        <v>341</v>
      </c>
      <c r="F90" s="2" t="s">
        <v>342</v>
      </c>
      <c r="G90" s="2">
        <v>1</v>
      </c>
      <c r="H90" s="2">
        <v>0</v>
      </c>
      <c r="I90" s="1">
        <v>0</v>
      </c>
      <c r="J90" s="3" t="s">
        <v>18</v>
      </c>
      <c r="K90" s="2" t="str">
        <f>J90*12566.40</f>
        <v>0</v>
      </c>
      <c r="L90" s="5"/>
    </row>
    <row r="91" spans="1:12" customHeight="1" ht="105" outlineLevel="5">
      <c r="A91" s="1"/>
      <c r="B91" s="1">
        <v>885816</v>
      </c>
      <c r="C91" s="1" t="s">
        <v>343</v>
      </c>
      <c r="D91" s="1" t="s">
        <v>344</v>
      </c>
      <c r="E91" s="2" t="s">
        <v>345</v>
      </c>
      <c r="F91" s="2" t="s">
        <v>346</v>
      </c>
      <c r="G91" s="2">
        <v>2</v>
      </c>
      <c r="H91" s="2">
        <v>0</v>
      </c>
      <c r="I91" s="1">
        <v>0</v>
      </c>
      <c r="J91" s="3" t="s">
        <v>18</v>
      </c>
      <c r="K91" s="2" t="str">
        <f>J91*13482.70</f>
        <v>0</v>
      </c>
      <c r="L91" s="5"/>
    </row>
    <row r="92" spans="1:12" customHeight="1" ht="105" outlineLevel="5">
      <c r="A92" s="1"/>
      <c r="B92" s="1">
        <v>885817</v>
      </c>
      <c r="C92" s="1" t="s">
        <v>347</v>
      </c>
      <c r="D92" s="1" t="s">
        <v>348</v>
      </c>
      <c r="E92" s="2" t="s">
        <v>349</v>
      </c>
      <c r="F92" s="2" t="s">
        <v>350</v>
      </c>
      <c r="G92" s="2">
        <v>0</v>
      </c>
      <c r="H92" s="2">
        <v>0</v>
      </c>
      <c r="I92" s="1">
        <v>0</v>
      </c>
      <c r="J92" s="3" t="s">
        <v>18</v>
      </c>
      <c r="K92" s="2" t="str">
        <f>J92*14411.32</f>
        <v>0</v>
      </c>
      <c r="L92" s="5"/>
    </row>
    <row r="93" spans="1:12" customHeight="1" ht="105" outlineLevel="5">
      <c r="A93" s="1"/>
      <c r="B93" s="1">
        <v>885021</v>
      </c>
      <c r="C93" s="1" t="s">
        <v>351</v>
      </c>
      <c r="D93" s="1" t="s">
        <v>352</v>
      </c>
      <c r="E93" s="2" t="s">
        <v>353</v>
      </c>
      <c r="F93" s="2" t="s">
        <v>354</v>
      </c>
      <c r="G93" s="2">
        <v>2</v>
      </c>
      <c r="H93" s="2">
        <v>0</v>
      </c>
      <c r="I93" s="1">
        <v>0</v>
      </c>
      <c r="J93" s="3" t="s">
        <v>18</v>
      </c>
      <c r="K93" s="2" t="str">
        <f>J93*4738.58</f>
        <v>0</v>
      </c>
      <c r="L93" s="5"/>
    </row>
    <row r="94" spans="1:12" customHeight="1" ht="105" outlineLevel="5">
      <c r="A94" s="1"/>
      <c r="B94" s="1">
        <v>885022</v>
      </c>
      <c r="C94" s="1" t="s">
        <v>355</v>
      </c>
      <c r="D94" s="1" t="s">
        <v>356</v>
      </c>
      <c r="E94" s="2" t="s">
        <v>357</v>
      </c>
      <c r="F94" s="2" t="s">
        <v>358</v>
      </c>
      <c r="G94" s="2">
        <v>2</v>
      </c>
      <c r="H94" s="2">
        <v>0</v>
      </c>
      <c r="I94" s="1">
        <v>0</v>
      </c>
      <c r="J94" s="3" t="s">
        <v>18</v>
      </c>
      <c r="K94" s="2" t="str">
        <f>J94*5659.50</f>
        <v>0</v>
      </c>
      <c r="L94" s="5"/>
    </row>
    <row r="95" spans="1:12" customHeight="1" ht="105" outlineLevel="5">
      <c r="A95" s="1"/>
      <c r="B95" s="1">
        <v>885023</v>
      </c>
      <c r="C95" s="1" t="s">
        <v>359</v>
      </c>
      <c r="D95" s="1" t="s">
        <v>360</v>
      </c>
      <c r="E95" s="2" t="s">
        <v>361</v>
      </c>
      <c r="F95" s="2" t="s">
        <v>362</v>
      </c>
      <c r="G95" s="2">
        <v>3</v>
      </c>
      <c r="H95" s="2">
        <v>0</v>
      </c>
      <c r="I95" s="1">
        <v>0</v>
      </c>
      <c r="J95" s="3" t="s">
        <v>18</v>
      </c>
      <c r="K95" s="2" t="str">
        <f>J95*6563.48</f>
        <v>0</v>
      </c>
      <c r="L95" s="5"/>
    </row>
    <row r="96" spans="1:12" customHeight="1" ht="105" outlineLevel="5">
      <c r="A96" s="1"/>
      <c r="B96" s="1">
        <v>885024</v>
      </c>
      <c r="C96" s="1" t="s">
        <v>363</v>
      </c>
      <c r="D96" s="1" t="s">
        <v>364</v>
      </c>
      <c r="E96" s="2" t="s">
        <v>365</v>
      </c>
      <c r="F96" s="2" t="s">
        <v>366</v>
      </c>
      <c r="G96" s="2">
        <v>3</v>
      </c>
      <c r="H96" s="2">
        <v>0</v>
      </c>
      <c r="I96" s="1">
        <v>0</v>
      </c>
      <c r="J96" s="3" t="s">
        <v>18</v>
      </c>
      <c r="K96" s="2" t="str">
        <f>J96*7467.46</f>
        <v>0</v>
      </c>
      <c r="L96" s="5"/>
    </row>
    <row r="97" spans="1:12" customHeight="1" ht="105" outlineLevel="5">
      <c r="A97" s="1"/>
      <c r="B97" s="1">
        <v>885025</v>
      </c>
      <c r="C97" s="1" t="s">
        <v>367</v>
      </c>
      <c r="D97" s="1" t="s">
        <v>368</v>
      </c>
      <c r="E97" s="2" t="s">
        <v>369</v>
      </c>
      <c r="F97" s="2" t="s">
        <v>370</v>
      </c>
      <c r="G97" s="2">
        <v>1</v>
      </c>
      <c r="H97" s="2">
        <v>0</v>
      </c>
      <c r="I97" s="1">
        <v>0</v>
      </c>
      <c r="J97" s="3" t="s">
        <v>18</v>
      </c>
      <c r="K97" s="2" t="str">
        <f>J97*8377.60</f>
        <v>0</v>
      </c>
      <c r="L97" s="5"/>
    </row>
    <row r="98" spans="1:12" customHeight="1" ht="105" outlineLevel="5">
      <c r="A98" s="1"/>
      <c r="B98" s="1">
        <v>885026</v>
      </c>
      <c r="C98" s="1" t="s">
        <v>371</v>
      </c>
      <c r="D98" s="1" t="s">
        <v>372</v>
      </c>
      <c r="E98" s="2" t="s">
        <v>373</v>
      </c>
      <c r="F98" s="2" t="s">
        <v>374</v>
      </c>
      <c r="G98" s="2">
        <v>2</v>
      </c>
      <c r="H98" s="2">
        <v>0</v>
      </c>
      <c r="I98" s="1">
        <v>0</v>
      </c>
      <c r="J98" s="3" t="s">
        <v>18</v>
      </c>
      <c r="K98" s="2" t="str">
        <f>J98*9293.90</f>
        <v>0</v>
      </c>
      <c r="L98" s="5"/>
    </row>
    <row r="99" spans="1:12" customHeight="1" ht="105" outlineLevel="5">
      <c r="A99" s="1"/>
      <c r="B99" s="1">
        <v>885027</v>
      </c>
      <c r="C99" s="1" t="s">
        <v>375</v>
      </c>
      <c r="D99" s="1" t="s">
        <v>376</v>
      </c>
      <c r="E99" s="2" t="s">
        <v>377</v>
      </c>
      <c r="F99" s="2" t="s">
        <v>378</v>
      </c>
      <c r="G99" s="2">
        <v>2</v>
      </c>
      <c r="H99" s="2">
        <v>0</v>
      </c>
      <c r="I99" s="1">
        <v>0</v>
      </c>
      <c r="J99" s="3" t="s">
        <v>18</v>
      </c>
      <c r="K99" s="2" t="str">
        <f>J99*10196.34</f>
        <v>0</v>
      </c>
      <c r="L99" s="5"/>
    </row>
    <row r="100" spans="1:12" customHeight="1" ht="105" outlineLevel="5">
      <c r="A100" s="1"/>
      <c r="B100" s="1">
        <v>885028</v>
      </c>
      <c r="C100" s="1" t="s">
        <v>379</v>
      </c>
      <c r="D100" s="1" t="s">
        <v>380</v>
      </c>
      <c r="E100" s="2" t="s">
        <v>381</v>
      </c>
      <c r="F100" s="2" t="s">
        <v>382</v>
      </c>
      <c r="G100" s="2">
        <v>4</v>
      </c>
      <c r="H100" s="2">
        <v>0</v>
      </c>
      <c r="I100" s="1">
        <v>0</v>
      </c>
      <c r="J100" s="3" t="s">
        <v>18</v>
      </c>
      <c r="K100" s="2" t="str">
        <f>J100*11115.72</f>
        <v>0</v>
      </c>
      <c r="L100" s="5"/>
    </row>
    <row r="101" spans="1:12" customHeight="1" ht="105" outlineLevel="5">
      <c r="A101" s="1"/>
      <c r="B101" s="1">
        <v>883944</v>
      </c>
      <c r="C101" s="1" t="s">
        <v>383</v>
      </c>
      <c r="D101" s="1" t="s">
        <v>384</v>
      </c>
      <c r="E101" s="2" t="s">
        <v>385</v>
      </c>
      <c r="F101" s="2" t="s">
        <v>386</v>
      </c>
      <c r="G101" s="2">
        <v>3</v>
      </c>
      <c r="H101" s="2">
        <v>0</v>
      </c>
      <c r="I101" s="1">
        <v>0</v>
      </c>
      <c r="J101" s="3" t="s">
        <v>18</v>
      </c>
      <c r="K101" s="2" t="str">
        <f>J101*12019.70</f>
        <v>0</v>
      </c>
      <c r="L101" s="5"/>
    </row>
    <row r="102" spans="1:12" customHeight="1" ht="105" outlineLevel="5">
      <c r="A102" s="1"/>
      <c r="B102" s="1">
        <v>883945</v>
      </c>
      <c r="C102" s="1" t="s">
        <v>387</v>
      </c>
      <c r="D102" s="1" t="s">
        <v>388</v>
      </c>
      <c r="E102" s="2" t="s">
        <v>389</v>
      </c>
      <c r="F102" s="2" t="s">
        <v>390</v>
      </c>
      <c r="G102" s="2">
        <v>3</v>
      </c>
      <c r="H102" s="2">
        <v>0</v>
      </c>
      <c r="I102" s="1">
        <v>0</v>
      </c>
      <c r="J102" s="3" t="s">
        <v>18</v>
      </c>
      <c r="K102" s="2" t="str">
        <f>J102*12928.30</f>
        <v>0</v>
      </c>
      <c r="L102" s="5"/>
    </row>
    <row r="103" spans="1:12" customHeight="1" ht="105" outlineLevel="5">
      <c r="A103" s="1"/>
      <c r="B103" s="1">
        <v>885029</v>
      </c>
      <c r="C103" s="1" t="s">
        <v>391</v>
      </c>
      <c r="D103" s="1" t="s">
        <v>392</v>
      </c>
      <c r="E103" s="2" t="s">
        <v>393</v>
      </c>
      <c r="F103" s="2" t="s">
        <v>394</v>
      </c>
      <c r="G103" s="2">
        <v>0</v>
      </c>
      <c r="H103" s="2">
        <v>0</v>
      </c>
      <c r="I103" s="1">
        <v>0</v>
      </c>
      <c r="J103" s="3" t="s">
        <v>18</v>
      </c>
      <c r="K103" s="2" t="str">
        <f>J103*13836.90</f>
        <v>0</v>
      </c>
      <c r="L103" s="5"/>
    </row>
    <row r="104" spans="1:12" outlineLevel="3">
      <c r="A104" s="9" t="s">
        <v>395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5"/>
    </row>
    <row r="105" spans="1:12" outlineLevel="4">
      <c r="A105" s="10" t="s">
        <v>396</v>
      </c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5"/>
    </row>
    <row r="106" spans="1:12" customHeight="1" ht="105" outlineLevel="6">
      <c r="A106" s="1"/>
      <c r="B106" s="1">
        <v>834480</v>
      </c>
      <c r="C106" s="1" t="s">
        <v>397</v>
      </c>
      <c r="D106" s="1" t="s">
        <v>398</v>
      </c>
      <c r="E106" s="2" t="s">
        <v>399</v>
      </c>
      <c r="F106" s="2" t="s">
        <v>400</v>
      </c>
      <c r="G106" s="2">
        <v>4</v>
      </c>
      <c r="H106" s="2">
        <v>0</v>
      </c>
      <c r="I106" s="1">
        <v>0</v>
      </c>
      <c r="J106" s="3" t="s">
        <v>18</v>
      </c>
      <c r="K106" s="2" t="str">
        <f>J106*3293.41</f>
        <v>0</v>
      </c>
      <c r="L106" s="5"/>
    </row>
    <row r="107" spans="1:12" customHeight="1" ht="105" outlineLevel="6">
      <c r="A107" s="1"/>
      <c r="B107" s="1">
        <v>834481</v>
      </c>
      <c r="C107" s="1" t="s">
        <v>401</v>
      </c>
      <c r="D107" s="1" t="s">
        <v>402</v>
      </c>
      <c r="E107" s="2" t="s">
        <v>403</v>
      </c>
      <c r="F107" s="2" t="s">
        <v>404</v>
      </c>
      <c r="G107" s="2">
        <v>3</v>
      </c>
      <c r="H107" s="2">
        <v>0</v>
      </c>
      <c r="I107" s="1">
        <v>0</v>
      </c>
      <c r="J107" s="3" t="s">
        <v>18</v>
      </c>
      <c r="K107" s="2" t="str">
        <f>J107*4666.70</f>
        <v>0</v>
      </c>
      <c r="L107" s="5"/>
    </row>
    <row r="108" spans="1:12" customHeight="1" ht="105" outlineLevel="6">
      <c r="A108" s="1"/>
      <c r="B108" s="1">
        <v>834482</v>
      </c>
      <c r="C108" s="1" t="s">
        <v>405</v>
      </c>
      <c r="D108" s="1" t="s">
        <v>406</v>
      </c>
      <c r="E108" s="2" t="s">
        <v>407</v>
      </c>
      <c r="F108" s="2" t="s">
        <v>408</v>
      </c>
      <c r="G108" s="2">
        <v>2</v>
      </c>
      <c r="H108" s="2">
        <v>0</v>
      </c>
      <c r="I108" s="1">
        <v>0</v>
      </c>
      <c r="J108" s="3" t="s">
        <v>18</v>
      </c>
      <c r="K108" s="2" t="str">
        <f>J108*6043.46</f>
        <v>0</v>
      </c>
      <c r="L108" s="5"/>
    </row>
    <row r="109" spans="1:12" customHeight="1" ht="105" outlineLevel="6">
      <c r="A109" s="1"/>
      <c r="B109" s="1">
        <v>834483</v>
      </c>
      <c r="C109" s="1" t="s">
        <v>409</v>
      </c>
      <c r="D109" s="1" t="s">
        <v>410</v>
      </c>
      <c r="E109" s="2" t="s">
        <v>411</v>
      </c>
      <c r="F109" s="2" t="s">
        <v>412</v>
      </c>
      <c r="G109" s="2">
        <v>2</v>
      </c>
      <c r="H109" s="2">
        <v>0</v>
      </c>
      <c r="I109" s="1">
        <v>0</v>
      </c>
      <c r="J109" s="3" t="s">
        <v>18</v>
      </c>
      <c r="K109" s="2" t="str">
        <f>J109*7422.46</f>
        <v>0</v>
      </c>
      <c r="L109" s="5"/>
    </row>
    <row r="110" spans="1:12" customHeight="1" ht="105" outlineLevel="6">
      <c r="A110" s="1"/>
      <c r="B110" s="1">
        <v>834484</v>
      </c>
      <c r="C110" s="1" t="s">
        <v>413</v>
      </c>
      <c r="D110" s="1" t="s">
        <v>414</v>
      </c>
      <c r="E110" s="2" t="s">
        <v>415</v>
      </c>
      <c r="F110" s="2" t="s">
        <v>416</v>
      </c>
      <c r="G110" s="2">
        <v>2</v>
      </c>
      <c r="H110" s="2">
        <v>0</v>
      </c>
      <c r="I110" s="1">
        <v>0</v>
      </c>
      <c r="J110" s="3" t="s">
        <v>18</v>
      </c>
      <c r="K110" s="2" t="str">
        <f>J110*8799.23</f>
        <v>0</v>
      </c>
      <c r="L110" s="5"/>
    </row>
    <row r="111" spans="1:12" customHeight="1" ht="105" outlineLevel="6">
      <c r="A111" s="1"/>
      <c r="B111" s="1">
        <v>834485</v>
      </c>
      <c r="C111" s="1" t="s">
        <v>417</v>
      </c>
      <c r="D111" s="1" t="s">
        <v>418</v>
      </c>
      <c r="E111" s="2" t="s">
        <v>419</v>
      </c>
      <c r="F111" s="2" t="s">
        <v>420</v>
      </c>
      <c r="G111" s="2">
        <v>4</v>
      </c>
      <c r="H111" s="2">
        <v>0</v>
      </c>
      <c r="I111" s="1">
        <v>0</v>
      </c>
      <c r="J111" s="3" t="s">
        <v>18</v>
      </c>
      <c r="K111" s="2" t="str">
        <f>J111*10178.23</f>
        <v>0</v>
      </c>
      <c r="L111" s="5"/>
    </row>
    <row r="112" spans="1:12" customHeight="1" ht="105" outlineLevel="6">
      <c r="A112" s="1"/>
      <c r="B112" s="1">
        <v>834486</v>
      </c>
      <c r="C112" s="1" t="s">
        <v>421</v>
      </c>
      <c r="D112" s="1" t="s">
        <v>422</v>
      </c>
      <c r="E112" s="2" t="s">
        <v>423</v>
      </c>
      <c r="F112" s="2" t="s">
        <v>424</v>
      </c>
      <c r="G112" s="2">
        <v>6</v>
      </c>
      <c r="H112" s="2">
        <v>0</v>
      </c>
      <c r="I112" s="1">
        <v>0</v>
      </c>
      <c r="J112" s="3" t="s">
        <v>18</v>
      </c>
      <c r="K112" s="2" t="str">
        <f>J112*13751.64</f>
        <v>0</v>
      </c>
      <c r="L112" s="5"/>
    </row>
    <row r="113" spans="1:12" customHeight="1" ht="105" outlineLevel="6">
      <c r="A113" s="1"/>
      <c r="B113" s="1">
        <v>834487</v>
      </c>
      <c r="C113" s="1" t="s">
        <v>425</v>
      </c>
      <c r="D113" s="1" t="s">
        <v>426</v>
      </c>
      <c r="E113" s="2" t="s">
        <v>427</v>
      </c>
      <c r="F113" s="2" t="s">
        <v>428</v>
      </c>
      <c r="G113" s="2">
        <v>6</v>
      </c>
      <c r="H113" s="2">
        <v>0</v>
      </c>
      <c r="I113" s="1">
        <v>0</v>
      </c>
      <c r="J113" s="3" t="s">
        <v>18</v>
      </c>
      <c r="K113" s="2" t="str">
        <f>J113*15398.34</f>
        <v>0</v>
      </c>
      <c r="L113" s="5"/>
    </row>
    <row r="114" spans="1:12" customHeight="1" ht="105" outlineLevel="6">
      <c r="A114" s="1"/>
      <c r="B114" s="1">
        <v>834488</v>
      </c>
      <c r="C114" s="1" t="s">
        <v>429</v>
      </c>
      <c r="D114" s="1" t="s">
        <v>430</v>
      </c>
      <c r="E114" s="2" t="s">
        <v>431</v>
      </c>
      <c r="F114" s="2" t="s">
        <v>432</v>
      </c>
      <c r="G114" s="2">
        <v>3</v>
      </c>
      <c r="H114" s="2">
        <v>0</v>
      </c>
      <c r="I114" s="1">
        <v>0</v>
      </c>
      <c r="J114" s="3" t="s">
        <v>18</v>
      </c>
      <c r="K114" s="2" t="str">
        <f>J114*17045.05</f>
        <v>0</v>
      </c>
      <c r="L114" s="5"/>
    </row>
    <row r="115" spans="1:12" customHeight="1" ht="105" outlineLevel="6">
      <c r="A115" s="1"/>
      <c r="B115" s="1">
        <v>834489</v>
      </c>
      <c r="C115" s="1" t="s">
        <v>433</v>
      </c>
      <c r="D115" s="1" t="s">
        <v>434</v>
      </c>
      <c r="E115" s="2" t="s">
        <v>435</v>
      </c>
      <c r="F115" s="2" t="s">
        <v>436</v>
      </c>
      <c r="G115" s="2">
        <v>0</v>
      </c>
      <c r="H115" s="2">
        <v>0</v>
      </c>
      <c r="I115" s="1">
        <v>0</v>
      </c>
      <c r="J115" s="3" t="s">
        <v>18</v>
      </c>
      <c r="K115" s="2" t="str">
        <f>J115*14631.61</f>
        <v>0</v>
      </c>
      <c r="L115" s="5"/>
    </row>
    <row r="116" spans="1:12" customHeight="1" ht="105" outlineLevel="6">
      <c r="A116" s="1"/>
      <c r="B116" s="1">
        <v>834490</v>
      </c>
      <c r="C116" s="1" t="s">
        <v>437</v>
      </c>
      <c r="D116" s="1" t="s">
        <v>438</v>
      </c>
      <c r="E116" s="2" t="s">
        <v>439</v>
      </c>
      <c r="F116" s="2" t="s">
        <v>440</v>
      </c>
      <c r="G116" s="2">
        <v>2</v>
      </c>
      <c r="H116" s="2">
        <v>0</v>
      </c>
      <c r="I116" s="1">
        <v>0</v>
      </c>
      <c r="J116" s="3" t="s">
        <v>18</v>
      </c>
      <c r="K116" s="2" t="str">
        <f>J116*17731.57</f>
        <v>0</v>
      </c>
      <c r="L116" s="5"/>
    </row>
    <row r="117" spans="1:12" outlineLevel="4">
      <c r="A117" s="10" t="s">
        <v>441</v>
      </c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5"/>
    </row>
    <row r="118" spans="1:12" customHeight="1" ht="105" outlineLevel="6">
      <c r="A118" s="1"/>
      <c r="B118" s="1">
        <v>868673</v>
      </c>
      <c r="C118" s="1" t="s">
        <v>442</v>
      </c>
      <c r="D118" s="1" t="s">
        <v>443</v>
      </c>
      <c r="E118" s="2" t="s">
        <v>444</v>
      </c>
      <c r="F118" s="2" t="s">
        <v>445</v>
      </c>
      <c r="G118" s="2">
        <v>0</v>
      </c>
      <c r="H118" s="2">
        <v>0</v>
      </c>
      <c r="I118" s="1">
        <v>0</v>
      </c>
      <c r="J118" s="3" t="s">
        <v>18</v>
      </c>
      <c r="K118" s="2" t="str">
        <f>J118*4203.58</f>
        <v>0</v>
      </c>
      <c r="L118" s="5"/>
    </row>
    <row r="119" spans="1:12" customHeight="1" ht="105" outlineLevel="6">
      <c r="A119" s="1"/>
      <c r="B119" s="1">
        <v>868674</v>
      </c>
      <c r="C119" s="1" t="s">
        <v>446</v>
      </c>
      <c r="D119" s="1" t="s">
        <v>447</v>
      </c>
      <c r="E119" s="2" t="s">
        <v>448</v>
      </c>
      <c r="F119" s="2" t="s">
        <v>449</v>
      </c>
      <c r="G119" s="2">
        <v>0</v>
      </c>
      <c r="H119" s="2">
        <v>0</v>
      </c>
      <c r="I119" s="1">
        <v>0</v>
      </c>
      <c r="J119" s="3" t="s">
        <v>18</v>
      </c>
      <c r="K119" s="2" t="str">
        <f>J119*4395.98</f>
        <v>0</v>
      </c>
      <c r="L119" s="5"/>
    </row>
    <row r="120" spans="1:12" customHeight="1" ht="105" outlineLevel="6">
      <c r="A120" s="1"/>
      <c r="B120" s="1">
        <v>868675</v>
      </c>
      <c r="C120" s="1" t="s">
        <v>450</v>
      </c>
      <c r="D120" s="1" t="s">
        <v>451</v>
      </c>
      <c r="E120" s="2" t="s">
        <v>452</v>
      </c>
      <c r="F120" s="2" t="s">
        <v>453</v>
      </c>
      <c r="G120" s="2">
        <v>1</v>
      </c>
      <c r="H120" s="2">
        <v>0</v>
      </c>
      <c r="I120" s="1">
        <v>0</v>
      </c>
      <c r="J120" s="3" t="s">
        <v>18</v>
      </c>
      <c r="K120" s="2" t="str">
        <f>J120*4976.39</f>
        <v>0</v>
      </c>
      <c r="L120" s="5"/>
    </row>
    <row r="121" spans="1:12" customHeight="1" ht="105" outlineLevel="6">
      <c r="A121" s="1"/>
      <c r="B121" s="1">
        <v>868676</v>
      </c>
      <c r="C121" s="1" t="s">
        <v>454</v>
      </c>
      <c r="D121" s="1" t="s">
        <v>455</v>
      </c>
      <c r="E121" s="2" t="s">
        <v>456</v>
      </c>
      <c r="F121" s="2" t="s">
        <v>457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J121*5772.61</f>
        <v>0</v>
      </c>
      <c r="L121" s="5"/>
    </row>
    <row r="122" spans="1:12" customHeight="1" ht="105" outlineLevel="6">
      <c r="A122" s="1"/>
      <c r="B122" s="1">
        <v>868677</v>
      </c>
      <c r="C122" s="1" t="s">
        <v>458</v>
      </c>
      <c r="D122" s="1" t="s">
        <v>459</v>
      </c>
      <c r="E122" s="2" t="s">
        <v>460</v>
      </c>
      <c r="F122" s="2" t="s">
        <v>461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J122*6994.18</f>
        <v>0</v>
      </c>
      <c r="L122" s="5"/>
    </row>
    <row r="123" spans="1:12" customHeight="1" ht="105" outlineLevel="6">
      <c r="A123" s="1"/>
      <c r="B123" s="1">
        <v>868678</v>
      </c>
      <c r="C123" s="1" t="s">
        <v>462</v>
      </c>
      <c r="D123" s="1" t="s">
        <v>463</v>
      </c>
      <c r="E123" s="2" t="s">
        <v>464</v>
      </c>
      <c r="F123" s="2" t="s">
        <v>465</v>
      </c>
      <c r="G123" s="2">
        <v>2</v>
      </c>
      <c r="H123" s="2">
        <v>0</v>
      </c>
      <c r="I123" s="1">
        <v>0</v>
      </c>
      <c r="J123" s="3" t="s">
        <v>18</v>
      </c>
      <c r="K123" s="2" t="str">
        <f>J123*7832.31</f>
        <v>0</v>
      </c>
      <c r="L123" s="5"/>
    </row>
    <row r="124" spans="1:12" customHeight="1" ht="105" outlineLevel="6">
      <c r="A124" s="1"/>
      <c r="B124" s="1">
        <v>868679</v>
      </c>
      <c r="C124" s="1" t="s">
        <v>466</v>
      </c>
      <c r="D124" s="1" t="s">
        <v>467</v>
      </c>
      <c r="E124" s="2" t="s">
        <v>468</v>
      </c>
      <c r="F124" s="2" t="s">
        <v>469</v>
      </c>
      <c r="G124" s="2">
        <v>0</v>
      </c>
      <c r="H124" s="2">
        <v>0</v>
      </c>
      <c r="I124" s="1">
        <v>0</v>
      </c>
      <c r="J124" s="3" t="s">
        <v>18</v>
      </c>
      <c r="K124" s="2" t="str">
        <f>J124*8618.06</f>
        <v>0</v>
      </c>
      <c r="L124" s="5"/>
    </row>
    <row r="125" spans="1:12" customHeight="1" ht="105" outlineLevel="6">
      <c r="A125" s="1"/>
      <c r="B125" s="1">
        <v>868680</v>
      </c>
      <c r="C125" s="1" t="s">
        <v>470</v>
      </c>
      <c r="D125" s="1" t="s">
        <v>471</v>
      </c>
      <c r="E125" s="2" t="s">
        <v>472</v>
      </c>
      <c r="F125" s="2" t="s">
        <v>473</v>
      </c>
      <c r="G125" s="2">
        <v>3</v>
      </c>
      <c r="H125" s="2">
        <v>0</v>
      </c>
      <c r="I125" s="1">
        <v>0</v>
      </c>
      <c r="J125" s="3" t="s">
        <v>18</v>
      </c>
      <c r="K125" s="2" t="str">
        <f>J125*8983.37</f>
        <v>0</v>
      </c>
      <c r="L125" s="5"/>
    </row>
    <row r="126" spans="1:12" customHeight="1" ht="105" outlineLevel="6">
      <c r="A126" s="1"/>
      <c r="B126" s="1">
        <v>868681</v>
      </c>
      <c r="C126" s="1" t="s">
        <v>474</v>
      </c>
      <c r="D126" s="1" t="s">
        <v>475</v>
      </c>
      <c r="E126" s="2" t="s">
        <v>476</v>
      </c>
      <c r="F126" s="2" t="s">
        <v>477</v>
      </c>
      <c r="G126" s="2">
        <v>3</v>
      </c>
      <c r="H126" s="2">
        <v>0</v>
      </c>
      <c r="I126" s="1">
        <v>0</v>
      </c>
      <c r="J126" s="3" t="s">
        <v>18</v>
      </c>
      <c r="K126" s="2" t="str">
        <f>J126*10269.17</f>
        <v>0</v>
      </c>
      <c r="L126" s="5"/>
    </row>
    <row r="127" spans="1:12" customHeight="1" ht="105" outlineLevel="6">
      <c r="A127" s="1"/>
      <c r="B127" s="1">
        <v>868682</v>
      </c>
      <c r="C127" s="1" t="s">
        <v>478</v>
      </c>
      <c r="D127" s="1" t="s">
        <v>479</v>
      </c>
      <c r="E127" s="2" t="s">
        <v>480</v>
      </c>
      <c r="F127" s="2" t="s">
        <v>481</v>
      </c>
      <c r="G127" s="2">
        <v>3</v>
      </c>
      <c r="H127" s="2">
        <v>0</v>
      </c>
      <c r="I127" s="1">
        <v>0</v>
      </c>
      <c r="J127" s="3" t="s">
        <v>18</v>
      </c>
      <c r="K127" s="2" t="str">
        <f>J127*10686.14</f>
        <v>0</v>
      </c>
      <c r="L127" s="5"/>
    </row>
    <row r="128" spans="1:12" customHeight="1" ht="105" outlineLevel="6">
      <c r="A128" s="1"/>
      <c r="B128" s="1">
        <v>868683</v>
      </c>
      <c r="C128" s="1" t="s">
        <v>482</v>
      </c>
      <c r="D128" s="1" t="s">
        <v>483</v>
      </c>
      <c r="E128" s="2" t="s">
        <v>484</v>
      </c>
      <c r="F128" s="2" t="s">
        <v>485</v>
      </c>
      <c r="G128" s="2">
        <v>4</v>
      </c>
      <c r="H128" s="2">
        <v>0</v>
      </c>
      <c r="I128" s="1">
        <v>0</v>
      </c>
      <c r="J128" s="3" t="s">
        <v>18</v>
      </c>
      <c r="K128" s="2" t="str">
        <f>J128*11524.27</f>
        <v>0</v>
      </c>
      <c r="L128" s="5"/>
    </row>
    <row r="129" spans="1:12" outlineLevel="4">
      <c r="A129" s="10" t="s">
        <v>486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5"/>
    </row>
    <row r="130" spans="1:12" customHeight="1" ht="105" outlineLevel="6">
      <c r="A130" s="1"/>
      <c r="B130" s="1">
        <v>882295</v>
      </c>
      <c r="C130" s="1" t="s">
        <v>487</v>
      </c>
      <c r="D130" s="1" t="s">
        <v>488</v>
      </c>
      <c r="E130" s="2" t="s">
        <v>489</v>
      </c>
      <c r="F130" s="2" t="s">
        <v>490</v>
      </c>
      <c r="G130" s="2">
        <v>2</v>
      </c>
      <c r="H130" s="2">
        <v>0</v>
      </c>
      <c r="I130" s="1">
        <v>0</v>
      </c>
      <c r="J130" s="3" t="s">
        <v>18</v>
      </c>
      <c r="K130" s="2" t="str">
        <f>J130*4445.57</f>
        <v>0</v>
      </c>
      <c r="L130" s="5"/>
    </row>
    <row r="131" spans="1:12" customHeight="1" ht="105" outlineLevel="6">
      <c r="A131" s="1"/>
      <c r="B131" s="1">
        <v>882296</v>
      </c>
      <c r="C131" s="1" t="s">
        <v>491</v>
      </c>
      <c r="D131" s="1" t="s">
        <v>492</v>
      </c>
      <c r="E131" s="2" t="s">
        <v>493</v>
      </c>
      <c r="F131" s="2" t="s">
        <v>494</v>
      </c>
      <c r="G131" s="2">
        <v>2</v>
      </c>
      <c r="H131" s="2">
        <v>0</v>
      </c>
      <c r="I131" s="1">
        <v>0</v>
      </c>
      <c r="J131" s="3" t="s">
        <v>18</v>
      </c>
      <c r="K131" s="2" t="str">
        <f>J131*5393.46</f>
        <v>0</v>
      </c>
      <c r="L131" s="5"/>
    </row>
    <row r="132" spans="1:12" customHeight="1" ht="105" outlineLevel="6">
      <c r="A132" s="1"/>
      <c r="B132" s="1">
        <v>882297</v>
      </c>
      <c r="C132" s="1" t="s">
        <v>495</v>
      </c>
      <c r="D132" s="1" t="s">
        <v>496</v>
      </c>
      <c r="E132" s="2" t="s">
        <v>497</v>
      </c>
      <c r="F132" s="2" t="s">
        <v>498</v>
      </c>
      <c r="G132" s="2">
        <v>2</v>
      </c>
      <c r="H132" s="2">
        <v>0</v>
      </c>
      <c r="I132" s="1">
        <v>0</v>
      </c>
      <c r="J132" s="3" t="s">
        <v>18</v>
      </c>
      <c r="K132" s="2" t="str">
        <f>J132*6225.22</f>
        <v>0</v>
      </c>
      <c r="L132" s="5"/>
    </row>
    <row r="133" spans="1:12" customHeight="1" ht="105" outlineLevel="6">
      <c r="A133" s="1"/>
      <c r="B133" s="1">
        <v>882298</v>
      </c>
      <c r="C133" s="1" t="s">
        <v>499</v>
      </c>
      <c r="D133" s="1" t="s">
        <v>500</v>
      </c>
      <c r="E133" s="2" t="s">
        <v>501</v>
      </c>
      <c r="F133" s="2" t="s">
        <v>502</v>
      </c>
      <c r="G133" s="2">
        <v>3</v>
      </c>
      <c r="H133" s="2">
        <v>0</v>
      </c>
      <c r="I133" s="1">
        <v>0</v>
      </c>
      <c r="J133" s="3" t="s">
        <v>18</v>
      </c>
      <c r="K133" s="2" t="str">
        <f>J133*7033.29</f>
        <v>0</v>
      </c>
      <c r="L133" s="5"/>
    </row>
    <row r="134" spans="1:12" customHeight="1" ht="105" outlineLevel="6">
      <c r="A134" s="1"/>
      <c r="B134" s="1">
        <v>882299</v>
      </c>
      <c r="C134" s="1" t="s">
        <v>503</v>
      </c>
      <c r="D134" s="1" t="s">
        <v>504</v>
      </c>
      <c r="E134" s="2" t="s">
        <v>505</v>
      </c>
      <c r="F134" s="2" t="s">
        <v>506</v>
      </c>
      <c r="G134" s="2">
        <v>3</v>
      </c>
      <c r="H134" s="2">
        <v>0</v>
      </c>
      <c r="I134" s="1">
        <v>0</v>
      </c>
      <c r="J134" s="3" t="s">
        <v>18</v>
      </c>
      <c r="K134" s="2" t="str">
        <f>J134*8124.86</f>
        <v>0</v>
      </c>
      <c r="L134" s="5"/>
    </row>
    <row r="135" spans="1:12" customHeight="1" ht="105" outlineLevel="6">
      <c r="A135" s="1"/>
      <c r="B135" s="1">
        <v>882300</v>
      </c>
      <c r="C135" s="1" t="s">
        <v>507</v>
      </c>
      <c r="D135" s="1" t="s">
        <v>508</v>
      </c>
      <c r="E135" s="2" t="s">
        <v>509</v>
      </c>
      <c r="F135" s="2" t="s">
        <v>510</v>
      </c>
      <c r="G135" s="2">
        <v>2</v>
      </c>
      <c r="H135" s="2">
        <v>0</v>
      </c>
      <c r="I135" s="1">
        <v>0</v>
      </c>
      <c r="J135" s="3" t="s">
        <v>18</v>
      </c>
      <c r="K135" s="2" t="str">
        <f>J135*9092.66</f>
        <v>0</v>
      </c>
      <c r="L135" s="5"/>
    </row>
    <row r="136" spans="1:12" customHeight="1" ht="105" outlineLevel="6">
      <c r="A136" s="1"/>
      <c r="B136" s="1">
        <v>882301</v>
      </c>
      <c r="C136" s="1" t="s">
        <v>511</v>
      </c>
      <c r="D136" s="1" t="s">
        <v>512</v>
      </c>
      <c r="E136" s="2" t="s">
        <v>513</v>
      </c>
      <c r="F136" s="2" t="s">
        <v>514</v>
      </c>
      <c r="G136" s="2">
        <v>1</v>
      </c>
      <c r="H136" s="2">
        <v>0</v>
      </c>
      <c r="I136" s="1">
        <v>0</v>
      </c>
      <c r="J136" s="3" t="s">
        <v>18</v>
      </c>
      <c r="K136" s="2" t="str">
        <f>J136*10310.57</f>
        <v>0</v>
      </c>
      <c r="L136" s="5"/>
    </row>
    <row r="137" spans="1:12" customHeight="1" ht="105" outlineLevel="6">
      <c r="A137" s="1"/>
      <c r="B137" s="1">
        <v>882302</v>
      </c>
      <c r="C137" s="1" t="s">
        <v>515</v>
      </c>
      <c r="D137" s="1" t="s">
        <v>516</v>
      </c>
      <c r="E137" s="2" t="s">
        <v>517</v>
      </c>
      <c r="F137" s="2" t="s">
        <v>518</v>
      </c>
      <c r="G137" s="2">
        <v>2</v>
      </c>
      <c r="H137" s="2">
        <v>0</v>
      </c>
      <c r="I137" s="1">
        <v>0</v>
      </c>
      <c r="J137" s="3" t="s">
        <v>18</v>
      </c>
      <c r="K137" s="2" t="str">
        <f>J137*11232.78</f>
        <v>0</v>
      </c>
      <c r="L137" s="5"/>
    </row>
    <row r="138" spans="1:12" customHeight="1" ht="105" outlineLevel="6">
      <c r="A138" s="1"/>
      <c r="B138" s="1">
        <v>882303</v>
      </c>
      <c r="C138" s="1" t="s">
        <v>519</v>
      </c>
      <c r="D138" s="1" t="s">
        <v>520</v>
      </c>
      <c r="E138" s="2" t="s">
        <v>521</v>
      </c>
      <c r="F138" s="2" t="s">
        <v>522</v>
      </c>
      <c r="G138" s="2">
        <v>4</v>
      </c>
      <c r="H138" s="2">
        <v>0</v>
      </c>
      <c r="I138" s="1">
        <v>0</v>
      </c>
      <c r="J138" s="3" t="s">
        <v>18</v>
      </c>
      <c r="K138" s="2" t="str">
        <f>J138*12124.75</f>
        <v>0</v>
      </c>
      <c r="L138" s="5"/>
    </row>
    <row r="139" spans="1:12" customHeight="1" ht="105" outlineLevel="6">
      <c r="A139" s="1"/>
      <c r="B139" s="1">
        <v>882304</v>
      </c>
      <c r="C139" s="1" t="s">
        <v>523</v>
      </c>
      <c r="D139" s="1" t="s">
        <v>524</v>
      </c>
      <c r="E139" s="2" t="s">
        <v>525</v>
      </c>
      <c r="F139" s="2" t="s">
        <v>526</v>
      </c>
      <c r="G139" s="2">
        <v>3</v>
      </c>
      <c r="H139" s="2">
        <v>0</v>
      </c>
      <c r="I139" s="1">
        <v>0</v>
      </c>
      <c r="J139" s="3" t="s">
        <v>18</v>
      </c>
      <c r="K139" s="2" t="str">
        <f>J139*13046.95</f>
        <v>0</v>
      </c>
      <c r="L13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43:K43"/>
    <mergeCell ref="A5:K5"/>
    <mergeCell ref="A17:K17"/>
    <mergeCell ref="A31:K31"/>
    <mergeCell ref="A44:K44"/>
    <mergeCell ref="A59:K59"/>
    <mergeCell ref="A104:K104"/>
    <mergeCell ref="A105:K105"/>
    <mergeCell ref="A117:K117"/>
    <mergeCell ref="A129:K1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2026-11-04T06:59:01+03:00</dcterms:created>
  <dcterms:modified xsi:type="dcterms:W3CDTF">2026-11-04T06:59:01+03:00</dcterms:modified>
  <dc:title>Untitled Spreadsheet</dc:title>
  <dc:description/>
  <dc:subject/>
  <cp:keywords/>
  <cp:category/>
</cp:coreProperties>
</file>