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<sst xmlns="http://schemas.openxmlformats.org/spreadsheetml/2006/main" uniqueCount="370">
  <si>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</si>
  <si>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</si>
  <si>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</si>
  <si>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</si>
  <si>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</si>
  <si>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</si>
  <si>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</si>
  <si>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</si>
  <si>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</si>
  <si>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</si>
  <si>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</si>
  <si>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</si>
  <si>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GAP-100933</t>
  </si>
  <si>
    <t>G9999</t>
  </si>
  <si>
    <t>Комплект наклеек водоснабжение и отопление  GAPPO (50/400)</t>
  </si>
  <si>
    <t>68.89 руб.</t>
  </si>
  <si>
    <t>&gt;25</t>
  </si>
  <si>
    <t>ком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</si>
  <si>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</si>
  <si>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</si>
  <si>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</si>
  <si>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</si>
  <si>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562.00 руб.</t>
  </si>
  <si>
    <t>&gt;10</t>
  </si>
  <si>
    <t>шт</t>
  </si>
  <si>
    <t>VLC-721135</t>
  </si>
  <si>
    <t>VTr.580.NE.040E</t>
  </si>
  <si>
    <t>Ниппель переходной 1/2" х евроконус нар.-нар.   (10 /250шт)</t>
  </si>
  <si>
    <t>170.00 руб.</t>
  </si>
  <si>
    <t>&gt;500</t>
  </si>
  <si>
    <t>VLC-812001</t>
  </si>
  <si>
    <t>VT.AC674</t>
  </si>
  <si>
    <t>Настроечный клапан с расходомером, коллекторный, встраиваемый  (для VTc.596 и 586)</t>
  </si>
  <si>
    <t>1 441.00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</si>
  <si>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</si>
  <si>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</si>
  <si>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</si>
  <si>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</si>
  <si>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&gt;100</t>
  </si>
  <si>
    <t>VLC-812010</t>
  </si>
  <si>
    <t>VT.0600.0.06</t>
  </si>
  <si>
    <t>Пробка для коллектора 1"    (50 /400шт)</t>
  </si>
  <si>
    <t>354.00 руб.</t>
  </si>
  <si>
    <t>&gt;50</t>
  </si>
  <si>
    <t>VLC-812011</t>
  </si>
  <si>
    <t>VT.0606.0.06</t>
  </si>
  <si>
    <t>Сдвоенный ниппель, 1"x1" (20 /160шт)</t>
  </si>
  <si>
    <t>1 347.00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</si>
  <si>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</si>
  <si>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</si>
  <si>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</si>
  <si>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</si>
  <si>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</si>
  <si>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</si>
  <si>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</si>
  <si>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6 886.00 руб.</t>
  </si>
  <si>
    <t>VLC-812015</t>
  </si>
  <si>
    <t>VT.0667T.0.0</t>
  </si>
  <si>
    <t>Байпас проходной 200 мм, (2 /16шт)</t>
  </si>
  <si>
    <t>9 775.00 руб.</t>
  </si>
  <si>
    <t>VLC-812016</t>
  </si>
  <si>
    <t>VT.4615.0.0</t>
  </si>
  <si>
    <t>Тройник с термометром Евроконус (10 /80шт)</t>
  </si>
  <si>
    <t>2 444.00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</si>
  <si>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</si>
  <si>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</si>
  <si>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</si>
  <si>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</si>
  <si>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</si>
  <si>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</si>
  <si>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</si>
  <si>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</si>
  <si>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</si>
  <si>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</si>
  <si>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</si>
  <si>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</si>
  <si>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</si>
  <si>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</si>
  <si>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</si>
  <si>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</si>
  <si>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VLC-812026</t>
  </si>
  <si>
    <t>VT.VDC31.N.0</t>
  </si>
  <si>
    <t>Регулировочный клапан для коллекторных блоков    (50 /400шт)</t>
  </si>
  <si>
    <t>1 083.00 руб.</t>
  </si>
  <si>
    <t>VLC-812027</t>
  </si>
  <si>
    <t>VT.VTC30.N.0</t>
  </si>
  <si>
    <t>Запорный клапан для коллекторных блоков  (50 /400шт)</t>
  </si>
  <si>
    <t>1 280.00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</si>
  <si>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</si>
  <si>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</si>
  <si>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</si>
  <si>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</si>
  <si>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</si>
  <si>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</si>
  <si>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</si>
  <si>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7 070.00 руб.</t>
  </si>
  <si>
    <t>VLC-812030</t>
  </si>
  <si>
    <t>VT.ZC8.0.220</t>
  </si>
  <si>
    <t>Зональный коммуникатор 8 каналов, 220В</t>
  </si>
  <si>
    <t>7 491.00 руб.</t>
  </si>
  <si>
    <t>VLC-900127</t>
  </si>
  <si>
    <t>OR.551</t>
  </si>
  <si>
    <t>Погружная гильза 1/2"</t>
  </si>
  <si>
    <t>962.00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</si>
  <si>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</si>
  <si>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</si>
  <si>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</si>
  <si>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</si>
  <si>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</si>
  <si>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</si>
  <si>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</si>
  <si>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9 186.00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</si>
  <si>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</si>
  <si>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</si>
  <si>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</si>
  <si>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</si>
  <si>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</si>
  <si>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</si>
  <si>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</si>
  <si>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</si>
  <si>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</si>
  <si>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</si>
  <si>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</si>
  <si>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</si>
  <si>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</si>
  <si>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</si>
  <si>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</si>
  <si>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</si>
  <si>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</si>
  <si>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</si>
  <si>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</si>
  <si>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</si>
  <si>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</si>
  <si>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</si>
  <si>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</si>
  <si>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VLC-901177</t>
  </si>
  <si>
    <t>VTr.580.NEZR.040E</t>
  </si>
  <si>
    <t>Ниппель переходной для обратного коллектора (для VTc.579)</t>
  </si>
  <si>
    <t>179.00 руб.</t>
  </si>
  <si>
    <t>VLC-901178</t>
  </si>
  <si>
    <t>VTr.580.NEZS.040E</t>
  </si>
  <si>
    <t>Ниппель переходной для подающего коллектора (VTc.579)</t>
  </si>
  <si>
    <t>172.00 руб.</t>
  </si>
  <si>
    <t>VLC-901189</t>
  </si>
  <si>
    <t>VT.3511.0.0</t>
  </si>
  <si>
    <t>Термостатическая головка с выносным погружным датчиком 20-60*С</t>
  </si>
  <si>
    <t>1 670.00 руб.</t>
  </si>
  <si>
    <t>VLC-901190</t>
  </si>
  <si>
    <t>VT.VTC30.NZ.0</t>
  </si>
  <si>
    <t>Клапан регулирующий (для VTc.579)</t>
  </si>
  <si>
    <t>518.00 руб.</t>
  </si>
  <si>
    <t>VLC-901191</t>
  </si>
  <si>
    <t>VT.AC674.Z.0</t>
  </si>
  <si>
    <t>Настроечный клапан с расходомером встраиваемый (для VTc.579)</t>
  </si>
  <si>
    <t>592.00 руб.</t>
  </si>
  <si>
    <t>VLC-901192</t>
  </si>
  <si>
    <t>VT.CAP.579Z.0</t>
  </si>
  <si>
    <t>Ручка запорного клапана (для VTc.579)</t>
  </si>
  <si>
    <t>63.00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</si>
  <si>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</si>
  <si>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</si>
  <si>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</si>
  <si>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</si>
  <si>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</si>
  <si>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</si>
  <si>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</si>
  <si>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</si>
  <si>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</si>
  <si>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</si>
  <si>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</si>
  <si>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</si>
  <si>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</si>
  <si>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</si>
  <si>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</si>
  <si>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</si>
  <si>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</si>
  <si>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</si>
  <si>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</si>
  <si>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</si>
  <si>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</si>
  <si>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</si>
  <si>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</si>
  <si>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</si>
  <si>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</si>
  <si>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</si>
  <si>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</si>
  <si>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</si>
  <si>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</si>
  <si>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</si>
  <si>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</si>
  <si>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</si>
  <si>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</si>
  <si>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</si>
  <si>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</si>
  <si>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</si>
  <si>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</si>
  <si>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</si>
  <si>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</si>
  <si>
    <t>Комплектующие для теплого пола VIEIR</t>
  </si>
  <si>
    <t>INS-310034</t>
  </si>
  <si>
    <t>VRD38</t>
  </si>
  <si>
    <t>Станок для размотки труб"ViEiR" (1шт)</t>
  </si>
  <si>
    <t>8 089.41 руб.</t>
  </si>
  <si>
    <t>STP-410008</t>
  </si>
  <si>
    <t>VR1110</t>
  </si>
  <si>
    <t>Клапан настроечн. коллекторн. с переходн. ниппелем (установочн.ком.) (30/1шт)</t>
  </si>
  <si>
    <t>411.60 руб.</t>
  </si>
  <si>
    <t>STP-410009</t>
  </si>
  <si>
    <t>VR1111</t>
  </si>
  <si>
    <t>Клапан регуровочн.коллекторн. с переходн. ниппелем (установочн.ком.) (30/1шт)</t>
  </si>
  <si>
    <t>373.38 руб.</t>
  </si>
  <si>
    <t>STP-410010</t>
  </si>
  <si>
    <t>VR1112</t>
  </si>
  <si>
    <t>Расходомер коллекторный с переходн. ниппелем (установочн.ком.) (50/1шт)</t>
  </si>
  <si>
    <t>446.88 руб.</t>
  </si>
  <si>
    <t>STP-410011</t>
  </si>
  <si>
    <t>VR1113</t>
  </si>
  <si>
    <t>Ниппель переходной с уплотнительн. кольцом  (200/10шт)</t>
  </si>
  <si>
    <t>138.18 руб.</t>
  </si>
  <si>
    <t>STP-410012</t>
  </si>
  <si>
    <t>VR1115</t>
  </si>
  <si>
    <t>Байпас коллектора  (32/1шт)</t>
  </si>
  <si>
    <t>1 568.49 руб.</t>
  </si>
  <si>
    <t>STP-410013</t>
  </si>
  <si>
    <t>VR1116</t>
  </si>
  <si>
    <t>Коллекторный тройник  (30/2шт)</t>
  </si>
  <si>
    <t>285.18 руб.</t>
  </si>
  <si>
    <t>STP-410015</t>
  </si>
  <si>
    <t>VR267</t>
  </si>
  <si>
    <t>Кронштейн раздвижной для крепления коллекторной группы (130-180)  КРУГ  (30/1пар)</t>
  </si>
  <si>
    <t>пара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</si>
  <si>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</si>
  <si>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</si>
  <si>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</si>
  <si>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</si>
  <si>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</si>
  <si>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</si>
  <si>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1 077.51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</si>
  <si>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</si>
  <si>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</si>
  <si>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</si>
  <si>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</si>
  <si>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</si>
  <si>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</si>
  <si>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1 127.49 руб.</t>
  </si>
  <si>
    <t>STP-410023</t>
  </si>
  <si>
    <t>VR408</t>
  </si>
  <si>
    <t>Выносной датчик температуры телого пола (металл) VR (1/50шт)</t>
  </si>
  <si>
    <t>177.87 руб.</t>
  </si>
  <si>
    <t>STP-410024</t>
  </si>
  <si>
    <t>VR409</t>
  </si>
  <si>
    <t>Выносной датчик температуры телого пола (пластик) VR (1/50шт)</t>
  </si>
  <si>
    <t>194.04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</si>
  <si>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</si>
  <si>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</si>
  <si>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</si>
  <si>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</si>
  <si>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</si>
  <si>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</si>
  <si>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</si>
  <si>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STP-410029</t>
  </si>
  <si>
    <t>VR1107</t>
  </si>
  <si>
    <t>ПАРА тройников коллек.в сборе 3/4"(тройник,воздух. дренажный кран) (2/60шт)</t>
  </si>
  <si>
    <t>2 044.77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</si>
  <si>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</si>
  <si>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</si>
  <si>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</si>
  <si>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2 604.84 руб.</t>
  </si>
  <si>
    <t>STP-410031</t>
  </si>
  <si>
    <t>VR1132</t>
  </si>
  <si>
    <t>Гильза для погружного датчика температуры 1/2х150  ViEiR (1/30шт)</t>
  </si>
  <si>
    <t>486.57 руб.</t>
  </si>
  <si>
    <t>STP-410032</t>
  </si>
  <si>
    <t>VR1133</t>
  </si>
  <si>
    <t>Гильза для погружного датчика температуры 1/2х122мм ViEiR (1/30шт)</t>
  </si>
  <si>
    <t>461.58 руб.</t>
  </si>
  <si>
    <t>VER-000163</t>
  </si>
  <si>
    <t>VR1152</t>
  </si>
  <si>
    <t>Байпас коллекторный проходной с перепускным клапаном (30/1шт)</t>
  </si>
  <si>
    <t>4 214.49 руб.</t>
  </si>
  <si>
    <t>VER-000164</t>
  </si>
  <si>
    <t>VR1151</t>
  </si>
  <si>
    <t>Байпас коллекторный тупиковый c перепускным клапаном (30/1шт)</t>
  </si>
  <si>
    <t>3 354.54 руб.</t>
  </si>
  <si>
    <t>VER-000281</t>
  </si>
  <si>
    <t>VR227</t>
  </si>
  <si>
    <t>Байпас для насосной группы с перепускным клапаном"ViEiR"(30/1шт)</t>
  </si>
  <si>
    <t>2 523.99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</si>
  <si>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</si>
  <si>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</si>
  <si>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</si>
  <si>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2 694.51 руб.</t>
  </si>
  <si>
    <t>VER-000465</t>
  </si>
  <si>
    <t>VRG55MM</t>
  </si>
  <si>
    <t>Сдвоенный ниппель 1"M*1"M (60/5шт)</t>
  </si>
  <si>
    <t>410.13 руб.</t>
  </si>
  <si>
    <t>VER-000629</t>
  </si>
  <si>
    <t>VPG1132</t>
  </si>
  <si>
    <t>Гильза для погружного датчика температуры 1/2"x90мм (300/10шт)</t>
  </si>
  <si>
    <t>279.30 руб.</t>
  </si>
  <si>
    <t>VER-000630</t>
  </si>
  <si>
    <t>VPG1133</t>
  </si>
  <si>
    <t>Гильза для погружного датчика температуры 1/2"x64мм (300/10шт)</t>
  </si>
  <si>
    <t>257.25 руб.</t>
  </si>
  <si>
    <t>VER-000786</t>
  </si>
  <si>
    <t>VR298</t>
  </si>
  <si>
    <t>Термоголовка с выносным проточным сенсором  (50/1шт)</t>
  </si>
  <si>
    <t>1 547.91 руб.</t>
  </si>
  <si>
    <t>VER-000832</t>
  </si>
  <si>
    <t>VR000</t>
  </si>
  <si>
    <t>Комплект наклеек водоснабжение и отопление  "ViEiR" (1 комплект)</t>
  </si>
  <si>
    <t>79.38 руб.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</si>
  <si>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</si>
  <si>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</si>
  <si>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</si>
  <si>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</si>
  <si>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2 538.69 руб.</t>
  </si>
  <si>
    <t>STP-410005</t>
  </si>
  <si>
    <t>VR1102</t>
  </si>
  <si>
    <t>Пара прямых шар. кранов полусгон с доп. упл 1" С ТЕРМОМЕТРАМИ В КОРПУСЕ (2/24шт)</t>
  </si>
  <si>
    <t>3 716.16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</si>
  <si>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</si>
  <si>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</si>
  <si>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</si>
  <si>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4 385.01 руб.</t>
  </si>
  <si>
    <t>STP-410007</t>
  </si>
  <si>
    <t>VR1108</t>
  </si>
  <si>
    <t>ПАРА тройников коллек.в сборе1"(тройник,воздух. дренажный кран) (50/2шт)</t>
  </si>
  <si>
    <t>2 172.66 руб.</t>
  </si>
  <si>
    <t>VER-000129</t>
  </si>
  <si>
    <t>VR1102B</t>
  </si>
  <si>
    <t>Пара прямых шар. кранов полусгон с доп. упл 1" С ТЕРМОМЕТРАМИ  В СГОНАХ  (2/24шт)</t>
  </si>
  <si>
    <t>4 399.71 руб.</t>
  </si>
  <si>
    <t>VER-000302</t>
  </si>
  <si>
    <t>VR165</t>
  </si>
  <si>
    <t>Тройник коллекторный в сборе1"(тройник,воздух. дренажный кран)  (40/1шт)</t>
  </si>
  <si>
    <t>914.34 руб.</t>
  </si>
  <si>
    <t>VER-001152</t>
  </si>
  <si>
    <t>VR1146</t>
  </si>
  <si>
    <t>Концевой элемент для коллектора 1" (60/2шт)</t>
  </si>
  <si>
    <t>923.16 руб.</t>
  </si>
  <si>
    <t>VER-001153</t>
  </si>
  <si>
    <t>VR1147</t>
  </si>
  <si>
    <t>Концевой элемент для коллектора  с краном маевского 1" (60/2шт)</t>
  </si>
  <si>
    <t>602.70 руб.</t>
  </si>
  <si>
    <t>VER-001391</t>
  </si>
  <si>
    <t>VR266</t>
  </si>
  <si>
    <t>Кронштейн для крепления коллекторной группы，круг 3/4" (130-180)(40/1шт)</t>
  </si>
  <si>
    <t>260.19 руб.</t>
  </si>
  <si>
    <t>VER-001568</t>
  </si>
  <si>
    <t>VR901</t>
  </si>
  <si>
    <t>Тройник с термометром 3/4"F x3/4"M (48/12шт)</t>
  </si>
  <si>
    <t>652.68 руб.</t>
  </si>
  <si>
    <t>VER-001670</t>
  </si>
  <si>
    <t>VR156</t>
  </si>
  <si>
    <t>Кран шаровой коллекторный ЕВРОКОНУС 3/4 с накидной гайкой и наружной резьбой (100/10шт)</t>
  </si>
  <si>
    <t>545.37 руб.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</si>
  <si>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</si>
  <si>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</si>
  <si>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</si>
  <si>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</si>
  <si>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1 135.18 руб.</t>
  </si>
  <si>
    <t>ZGR-000087</t>
  </si>
  <si>
    <t>QS-6801</t>
  </si>
  <si>
    <t>Комплект универсальный 1" с термометрами для подключ цирк насоса 130-180 мм ZEGOR (1/10шт)</t>
  </si>
  <si>
    <t>4 041.27 руб.</t>
  </si>
  <si>
    <t>ZGR-000156</t>
  </si>
  <si>
    <t>QS-9011</t>
  </si>
  <si>
    <t>расходомер ZEGOR для коллекторных блоков (1/72шт)</t>
  </si>
  <si>
    <t>175.52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</si>
</sst>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32db2_ce2b_11f0_a80d_047c1617b143_ab7d8ff7_d05b_11f0_a810_047c1617b1431.jpeg"/><Relationship Id="rId2" Type="http://schemas.openxmlformats.org/officeDocument/2006/relationships/image" Target="../media/e0aa4154_86a5_11e9_8101_003048fd731b_ad77ae66_a585_11ee_a526_047c1617b1432.jpeg"/><Relationship Id="rId3" Type="http://schemas.openxmlformats.org/officeDocument/2006/relationships/image" Target="../media/e0aa4158_86a5_11e9_8101_003048fd731b_ad77ae62_a585_11ee_a526_047c1617b1433.jpeg"/><Relationship Id="rId4" Type="http://schemas.openxmlformats.org/officeDocument/2006/relationships/image" Target="../media/a5fad469_86a5_11e9_8101_003048fd731b_634a429b_f953_11e9_810b_003048fd731b4.jpeg"/><Relationship Id="rId5" Type="http://schemas.openxmlformats.org/officeDocument/2006/relationships/image" Target="../media/a5fad46c_86a5_11e9_8101_003048fd731b_634a429c_f953_11e9_810b_003048fd731b5.jpeg"/><Relationship Id="rId6" Type="http://schemas.openxmlformats.org/officeDocument/2006/relationships/image" Target="../media/a5fad485_86a5_11e9_8101_003048fd731b_634a42a4_f953_11e9_810b_003048fd731b6.jpeg"/><Relationship Id="rId7" Type="http://schemas.openxmlformats.org/officeDocument/2006/relationships/image" Target="../media/a5fad489_86a5_11e9_8101_003048fd731b_634a42a5_f953_11e9_810b_003048fd731b7.jpeg"/><Relationship Id="rId8" Type="http://schemas.openxmlformats.org/officeDocument/2006/relationships/image" Target="../media/a5fad491_86a5_11e9_8101_003048fd731b_634a42a7_f953_11e9_810b_003048fd731b8.jpeg"/><Relationship Id="rId9" Type="http://schemas.openxmlformats.org/officeDocument/2006/relationships/image" Target="../media/a5fad495_86a5_11e9_8101_003048fd731b_ab6a893a_27ae_11ed_a30e_00259070b4879.jpeg"/><Relationship Id="rId10" Type="http://schemas.openxmlformats.org/officeDocument/2006/relationships/image" Target="../media/a5fad499_86a5_11e9_8101_003048fd731b_ab6a8964_27ae_11ed_a30e_00259070b48710.jpeg"/><Relationship Id="rId11" Type="http://schemas.openxmlformats.org/officeDocument/2006/relationships/image" Target="../media/a5fad49d_86a5_11e9_8101_003048fd731b_634a42aa_f953_11e9_810b_003048fd731b11.jpeg"/><Relationship Id="rId12" Type="http://schemas.openxmlformats.org/officeDocument/2006/relationships/image" Target="../media/a5fad4a1_86a5_11e9_8101_003048fd731b_ab6a895d_27ae_11ed_a30e_00259070b48712.jpeg"/><Relationship Id="rId13" Type="http://schemas.openxmlformats.org/officeDocument/2006/relationships/image" Target="../media/a5fad4a4_86a5_11e9_8101_003048fd731b_ab6a88f4_27ae_11ed_a30e_00259070b48713.jpeg"/><Relationship Id="rId14" Type="http://schemas.openxmlformats.org/officeDocument/2006/relationships/image" Target="../media/a5fad4a7_86a5_11e9_8101_003048fd731b_ab6a88ed_27ae_11ed_a30e_00259070b48714.jpeg"/><Relationship Id="rId15" Type="http://schemas.openxmlformats.org/officeDocument/2006/relationships/image" Target="../media/a5fad4aa_86a5_11e9_8101_003048fd731b_634a42ae_f953_11e9_810b_003048fd731b15.jpeg"/><Relationship Id="rId16" Type="http://schemas.openxmlformats.org/officeDocument/2006/relationships/image" Target="../media/a5fad4bb_86a5_11e9_8101_003048fd731b_634a42b4_f953_11e9_810b_003048fd731b16.jpeg"/><Relationship Id="rId17" Type="http://schemas.openxmlformats.org/officeDocument/2006/relationships/image" Target="../media/a5fad4bf_86a5_11e9_8101_003048fd731b_634a42b5_f953_11e9_810b_003048fd731b17.jpeg"/><Relationship Id="rId18" Type="http://schemas.openxmlformats.org/officeDocument/2006/relationships/image" Target="../media/a5fad4c3_86a5_11e9_8101_003048fd731b_634a42b6_f953_11e9_810b_003048fd731b18.jpeg"/><Relationship Id="rId19" Type="http://schemas.openxmlformats.org/officeDocument/2006/relationships/image" Target="../media/a5fad4c7_86a5_11e9_8101_003048fd731b_ab6a8948_27ae_11ed_a30e_00259070b48719.jpeg"/><Relationship Id="rId20" Type="http://schemas.openxmlformats.org/officeDocument/2006/relationships/image" Target="../media/a5fad4c9_86a5_11e9_8101_003048fd731b_ab6a894f_27ae_11ed_a30e_00259070b48720.jpeg"/><Relationship Id="rId21" Type="http://schemas.openxmlformats.org/officeDocument/2006/relationships/image" Target="../media/662b154e_3466_11eb_81f3_003048fd731b_f50da9e5_c05b_11ee_a549_047c1617b14321.jpeg"/><Relationship Id="rId22" Type="http://schemas.openxmlformats.org/officeDocument/2006/relationships/image" Target="../media/02a66c2e_db0d_11ec_a2a2_00259070b487_f6cf4dfa_a596_11ee_a526_047c1617b14322.jpeg"/><Relationship Id="rId23" Type="http://schemas.openxmlformats.org/officeDocument/2006/relationships/image" Target="../media/b8435c6e_55c2_11ed_a35f_047c1617b143_f50da9ea_c05b_11ee_a549_047c1617b14323.jpeg"/><Relationship Id="rId24" Type="http://schemas.openxmlformats.org/officeDocument/2006/relationships/image" Target="../media/d83ddbed_92b8_11ed_a3b9_047c1617b143_f50da9e6_c05b_11ee_a549_047c1617b14324.jpeg"/><Relationship Id="rId25" Type="http://schemas.openxmlformats.org/officeDocument/2006/relationships/image" Target="../media/46f300af_ce6a_11ef_a6b4_047c1617b143_4b3c1d84_5a46_11f0_a775_047c1617b14325.jpeg"/><Relationship Id="rId26" Type="http://schemas.openxmlformats.org/officeDocument/2006/relationships/image" Target="../media/f7c1cd83_7932_11f0_a79f_047c1617b143_85576934_7c1e_11f0_a7a3_047c1617b14326.jpeg"/><Relationship Id="rId27" Type="http://schemas.openxmlformats.org/officeDocument/2006/relationships/image" Target="../media/f7c1cd85_7932_11f0_a79f_047c1617b143_85576938_7c1e_11f0_a7a3_047c1617b14327.jpeg"/><Relationship Id="rId28" Type="http://schemas.openxmlformats.org/officeDocument/2006/relationships/image" Target="../media/f7c1cdb3_7932_11f0_a79f_047c1617b143_a26f33c0_7c1e_11f0_a7a3_047c1617b14328.jpeg"/><Relationship Id="rId29" Type="http://schemas.openxmlformats.org/officeDocument/2006/relationships/image" Target="../media/b7995f8f_96ee_11f0_a7c5_047c1617b143_fafd7690_b70d_11f0_a7ef_047c1617b14329.jpeg"/><Relationship Id="rId30" Type="http://schemas.openxmlformats.org/officeDocument/2006/relationships/image" Target="../media/e019e2bf_04c1_11f1_a85e_047c1617b143_2ed140f0_0c97_11f1_a86a_047c1617b14330.jpeg"/><Relationship Id="rId31" Type="http://schemas.openxmlformats.org/officeDocument/2006/relationships/image" Target="../media/e019e2c1_04c1_11f1_a85e_047c1617b143_2ed140f4_0c97_11f1_a86a_047c1617b14331.jpeg"/><Relationship Id="rId32" Type="http://schemas.openxmlformats.org/officeDocument/2006/relationships/image" Target="../media/1ca69365_04fa_11f1_a85e_047c1617b143_2ed140b6_0c97_11f1_a86a_047c1617b14332.jpeg"/><Relationship Id="rId33" Type="http://schemas.openxmlformats.org/officeDocument/2006/relationships/image" Target="../media/1ca69367_04fa_11f1_a85e_047c1617b143_2ed140c8_0c97_11f1_a86a_047c1617b14333.jpeg"/><Relationship Id="rId34" Type="http://schemas.openxmlformats.org/officeDocument/2006/relationships/image" Target="../media/1ca69369_04fa_11f1_a85e_047c1617b143_2ed140ba_0c97_11f1_a86a_047c1617b14334.jpeg"/><Relationship Id="rId35" Type="http://schemas.openxmlformats.org/officeDocument/2006/relationships/image" Target="../media/1ca6936b_04fa_11f1_a85e_047c1617b143_2ed140c0_0c97_11f1_a86a_047c1617b14335.jpeg"/><Relationship Id="rId36" Type="http://schemas.openxmlformats.org/officeDocument/2006/relationships/image" Target="../media/65637d8a_0b65_11ec_831e_003048fd731b_ab6a8933_27ae_11ed_a30e_00259070b48736.jpeg"/><Relationship Id="rId37" Type="http://schemas.openxmlformats.org/officeDocument/2006/relationships/image" Target="../media/65637d8c_0b65_11ec_831e_003048fd731b_ab6a892c_27ae_11ed_a30e_00259070b48737.jpeg"/><Relationship Id="rId38" Type="http://schemas.openxmlformats.org/officeDocument/2006/relationships/image" Target="../media/65637d8e_0b65_11ec_831e_003048fd731b_ab6a88fb_27ae_11ed_a30e_00259070b48738.jpeg"/><Relationship Id="rId39" Type="http://schemas.openxmlformats.org/officeDocument/2006/relationships/image" Target="../media/65637d90_0b65_11ec_831e_003048fd731b_ab6a8902_27ae_11ed_a30e_00259070b48739.jpeg"/><Relationship Id="rId40" Type="http://schemas.openxmlformats.org/officeDocument/2006/relationships/image" Target="../media/65637d92_0b65_11ec_831e_003048fd731b_b22990cc_27ae_11ed_a30e_00259070b48740.jpeg"/><Relationship Id="rId41" Type="http://schemas.openxmlformats.org/officeDocument/2006/relationships/image" Target="../media/65637d94_0b65_11ec_831e_003048fd731b_b22990da_27ae_11ed_a30e_00259070b48741.jpeg"/><Relationship Id="rId42" Type="http://schemas.openxmlformats.org/officeDocument/2006/relationships/image" Target="../media/65637d96_0b65_11ec_831e_003048fd731b_b22990be_27ae_11ed_a30e_00259070b48742.jpeg"/><Relationship Id="rId43" Type="http://schemas.openxmlformats.org/officeDocument/2006/relationships/image" Target="../media/65637d98_0b65_11ec_831e_003048fd731b_b22990d3_27ae_11ed_a30e_00259070b48743.jpeg"/><Relationship Id="rId44" Type="http://schemas.openxmlformats.org/officeDocument/2006/relationships/image" Target="../media/65637d9c_0b65_11ec_831e_003048fd731b_b22990c0_27ae_11ed_a30e_00259070b48744.jpeg"/><Relationship Id="rId45" Type="http://schemas.openxmlformats.org/officeDocument/2006/relationships/image" Target="../media/65637d9e_0b65_11ec_831e_003048fd731b_b22990c6_27ae_11ed_a30e_00259070b48745.jpeg"/><Relationship Id="rId46" Type="http://schemas.openxmlformats.org/officeDocument/2006/relationships/image" Target="../media/0b44dd4f_0c78_11ec_8321_003048fd731b_7e577780_c05c_11ee_a549_047c1617b14346.jpeg"/><Relationship Id="rId47" Type="http://schemas.openxmlformats.org/officeDocument/2006/relationships/image" Target="../media/a5fad4ea_86a5_11e9_8101_003048fd731b_4829b045_0627_11ea_810d_003048fd731b47.jpeg"/><Relationship Id="rId48" Type="http://schemas.openxmlformats.org/officeDocument/2006/relationships/image" Target="../media/a5fad4ee_86a5_11e9_8101_003048fd731b_4829b046_0627_11ea_810d_003048fd731b48.jpeg"/><Relationship Id="rId49" Type="http://schemas.openxmlformats.org/officeDocument/2006/relationships/image" Target="../media/a5fad4f2_86a5_11e9_8101_003048fd731b_7e5777aa_c05c_11ee_a549_047c1617b14349.jpeg"/><Relationship Id="rId50" Type="http://schemas.openxmlformats.org/officeDocument/2006/relationships/image" Target="../media/a5fad4f6_86a5_11e9_8101_003048fd731b_b22990e1_27ae_11ed_a30e_00259070b48750.jpeg"/><Relationship Id="rId51" Type="http://schemas.openxmlformats.org/officeDocument/2006/relationships/image" Target="../media/a5fad4fa_86a5_11e9_8101_003048fd731b_b22990f0_27ae_11ed_a30e_00259070b48751.jpeg"/><Relationship Id="rId52" Type="http://schemas.openxmlformats.org/officeDocument/2006/relationships/image" Target="../media/a5fad4fe_86a5_11e9_8101_003048fd731b_b22990e4_27ae_11ed_a30e_00259070b48752.jpeg"/><Relationship Id="rId53" Type="http://schemas.openxmlformats.org/officeDocument/2006/relationships/image" Target="../media/a5fad506_86a5_11e9_8101_003048fd731b_b22990e6_27ae_11ed_a30e_00259070b48753.jpeg"/><Relationship Id="rId54" Type="http://schemas.openxmlformats.org/officeDocument/2006/relationships/image" Target="../media/a5fad50a_86a5_11e9_8101_003048fd731b_b22990e5_27ae_11ed_a30e_00259070b48754.jpeg"/><Relationship Id="rId55" Type="http://schemas.openxmlformats.org/officeDocument/2006/relationships/image" Target="../media/60a9d7a6_d53f_11e9_8109_003048fd731b_b22990ee_27ae_11ed_a30e_00259070b48755.jpeg"/><Relationship Id="rId56" Type="http://schemas.openxmlformats.org/officeDocument/2006/relationships/image" Target="../media/60a9d7a8_d53f_11e9_8109_003048fd731b_4829b04f_0627_11ea_810d_003048fd731b56.jpeg"/><Relationship Id="rId57" Type="http://schemas.openxmlformats.org/officeDocument/2006/relationships/image" Target="../media/60a9d7aa_d53f_11e9_8109_003048fd731b_b22990ef_27ae_11ed_a30e_00259070b48757.jpeg"/><Relationship Id="rId58" Type="http://schemas.openxmlformats.org/officeDocument/2006/relationships/image" Target="../media/60a9d7ac_d53f_11e9_8109_003048fd731b_b22990e2_27ae_11ed_a30e_00259070b48758.jpeg"/><Relationship Id="rId59" Type="http://schemas.openxmlformats.org/officeDocument/2006/relationships/image" Target="../media/60a9d7ae_d53f_11e9_8109_003048fd731b_b22990e3_27ae_11ed_a30e_00259070b48759.jpeg"/><Relationship Id="rId60" Type="http://schemas.openxmlformats.org/officeDocument/2006/relationships/image" Target="../media/b6b0b29f_419a_11ea_810f_003048fd731b_e24a3655_518a_11ea_810f_003048fd731b60.jpeg"/><Relationship Id="rId61" Type="http://schemas.openxmlformats.org/officeDocument/2006/relationships/image" Target="../media/b6b0b2a1_419a_11ea_810f_003048fd731b_e24a3656_518a_11ea_810f_003048fd731b61.jpeg"/><Relationship Id="rId62" Type="http://schemas.openxmlformats.org/officeDocument/2006/relationships/image" Target="../media/5eb5c5ec_7c9e_11ea_8111_003048fd731b_0794add3_27b2_11ed_a30e_00259070b48762.jpeg"/><Relationship Id="rId63" Type="http://schemas.openxmlformats.org/officeDocument/2006/relationships/image" Target="../media/32cd960e_0918_11eb_81b8_003048fd731b_b22990f7_27ae_11ed_a30e_00259070b48763.jpeg"/><Relationship Id="rId64" Type="http://schemas.openxmlformats.org/officeDocument/2006/relationships/image" Target="../media/b3858dbb_8705_11ea_8112_003048fd731b_b22990eb_27ae_11ed_a30e_00259070b48764.jpeg"/><Relationship Id="rId65" Type="http://schemas.openxmlformats.org/officeDocument/2006/relationships/image" Target="../media/b3858dbd_8705_11ea_8112_003048fd731b_b22990e7_27ae_11ed_a30e_00259070b48765.jpeg"/><Relationship Id="rId66" Type="http://schemas.openxmlformats.org/officeDocument/2006/relationships/image" Target="../media/f3d2eb80_7759_11ec_a212_00259070b487_7e5777b6_c05c_11ee_a549_047c1617b14366.jpeg"/><Relationship Id="rId67" Type="http://schemas.openxmlformats.org/officeDocument/2006/relationships/image" Target="../media/f3d2eb82_7759_11ec_a212_00259070b487_7e5777b3_c05c_11ee_a549_047c1617b14367.jpeg"/><Relationship Id="rId68" Type="http://schemas.openxmlformats.org/officeDocument/2006/relationships/image" Target="../media/f2cfaacf_c446_11ec_a27f_00259070b487_f50da9fa_c05b_11ee_a549_047c1617b14368.jpeg"/><Relationship Id="rId69" Type="http://schemas.openxmlformats.org/officeDocument/2006/relationships/image" Target="../media/13e8ca4a_5853_11ed_a364_047c1617b143_f50da9f2_c05b_11ee_a549_047c1617b14369.jpeg"/><Relationship Id="rId70" Type="http://schemas.openxmlformats.org/officeDocument/2006/relationships/image" Target="../media/f0fe18a6_3248_11ee_a490_047c1617b143_7e577782_c05c_11ee_a549_047c1617b14370.jpeg"/><Relationship Id="rId71" Type="http://schemas.openxmlformats.org/officeDocument/2006/relationships/image" Target="../media/efe04986_729c_11ee_a4e3_047c1617b143_f50da9f5_c05b_11ee_a549_047c1617b14371.jpeg"/><Relationship Id="rId72" Type="http://schemas.openxmlformats.org/officeDocument/2006/relationships/image" Target="../media/efe04988_729c_11ee_a4e3_047c1617b143_f50da9f6_c05b_11ee_a549_047c1617b14372.jpeg"/><Relationship Id="rId73" Type="http://schemas.openxmlformats.org/officeDocument/2006/relationships/image" Target="../media/6f6da40d_c29f_11ee_a54c_047c1617b143_9db7fc70_42ce_11ef_a5f7_047c1617b14373.png"/><Relationship Id="rId74" Type="http://schemas.openxmlformats.org/officeDocument/2006/relationships/image" Target="../media/be281c50_f776_11ee_a595_047c1617b143_9db7fc6c_42ce_11ef_a5f7_047c1617b14374.jpeg"/><Relationship Id="rId75" Type="http://schemas.openxmlformats.org/officeDocument/2006/relationships/image" Target="../media/a5fad4da_86a5_11e9_8101_003048fd731b_0794add6_27b2_11ed_a30e_00259070b48775.jpeg"/><Relationship Id="rId76" Type="http://schemas.openxmlformats.org/officeDocument/2006/relationships/image" Target="../media/a5fad4de_86a5_11e9_8101_003048fd731b_1b5db488_f93d_11ef_a6ea_047c1617b14376.jpeg"/><Relationship Id="rId77" Type="http://schemas.openxmlformats.org/officeDocument/2006/relationships/image" Target="../media/a5fad4e2_86a5_11e9_8101_003048fd731b_0794add5_27b2_11ed_a30e_00259070b48777.jpeg"/><Relationship Id="rId78" Type="http://schemas.openxmlformats.org/officeDocument/2006/relationships/image" Target="../media/a5fad4e6_86a5_11e9_8101_003048fd731b_0794adc7_27b2_11ed_a30e_00259070b48778.jpeg"/><Relationship Id="rId79" Type="http://schemas.openxmlformats.org/officeDocument/2006/relationships/image" Target="../media/45f59294_4009_11ec_8370_003048fd731b_1b5db487_f93d_11ef_a6ea_047c1617b14379.jpeg"/><Relationship Id="rId80" Type="http://schemas.openxmlformats.org/officeDocument/2006/relationships/image" Target="../media/13e8ca48_5853_11ed_a364_047c1617b143_f50da9d6_c05b_11ee_a549_047c1617b14380.jpeg"/><Relationship Id="rId81" Type="http://schemas.openxmlformats.org/officeDocument/2006/relationships/image" Target="../media/5a6d7b25_847d_11ef_a64e_047c1617b143_1b5db365_f93d_11ef_a6ea_047c1617b14381.jpeg"/><Relationship Id="rId82" Type="http://schemas.openxmlformats.org/officeDocument/2006/relationships/image" Target="../media/5a6d7b27_847d_11ef_a64e_047c1617b143_1b5db366_f93d_11ef_a6ea_047c1617b14382.jpeg"/><Relationship Id="rId83" Type="http://schemas.openxmlformats.org/officeDocument/2006/relationships/image" Target="../media/9182be2a_eeb6_11ef_a6dd_047c1617b143_21d4f576_793a_11f0_a79f_047c1617b14383.jpeg"/><Relationship Id="rId84" Type="http://schemas.openxmlformats.org/officeDocument/2006/relationships/image" Target="../media/cba617a8_7e57_11f0_a7a6_047c1617b143_ab7d8fa6_d05b_11f0_a810_047c1617b14384.jpeg"/><Relationship Id="rId85" Type="http://schemas.openxmlformats.org/officeDocument/2006/relationships/image" Target="../media/99986ee7_96f7_11f0_a7c5_047c1617b143_cc52d9e0_c375_11f0_a800_047c1617b14385.jpeg"/><Relationship Id="rId86" Type="http://schemas.openxmlformats.org/officeDocument/2006/relationships/image" Target="../media/970a8fa6_ceda_11eb_82cb_003048fd731b_a1555451_602e_11ec_a20b_00259070b48786.jpeg"/><Relationship Id="rId87" Type="http://schemas.openxmlformats.org/officeDocument/2006/relationships/image" Target="../media/04037912_ceeb_11eb_82cb_003048fd731b_a1555452_602e_11ec_a20b_00259070b48787.jpeg"/><Relationship Id="rId88" Type="http://schemas.openxmlformats.org/officeDocument/2006/relationships/image" Target="../media/3613e6f3_1867_11ed_a2f9_00259070b487_f50da9e4_c05b_11ee_a549_047c1617b1438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954204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J4*68.89</f>
        <v>0</v>
      </c>
      <c r="L4" s="5"/>
    </row>
    <row r="5" spans="1:12" outlineLevel="2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820239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16</v>
      </c>
      <c r="I6" s="1">
        <v>0</v>
      </c>
      <c r="J6" s="3" t="s">
        <v>24</v>
      </c>
      <c r="K6" s="2" t="str">
        <f>J6*562.00</f>
        <v>0</v>
      </c>
      <c r="L6" s="5"/>
    </row>
    <row r="7" spans="1:12" customHeight="1" ht="105" outlineLevel="4">
      <c r="A7" s="1"/>
      <c r="B7" s="1">
        <v>820240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23</v>
      </c>
      <c r="H7" s="2" t="s">
        <v>29</v>
      </c>
      <c r="I7" s="1">
        <v>0</v>
      </c>
      <c r="J7" s="3" t="s">
        <v>24</v>
      </c>
      <c r="K7" s="2" t="str">
        <f>J7*170.00</f>
        <v>0</v>
      </c>
      <c r="L7" s="5"/>
    </row>
    <row r="8" spans="1:12" customHeight="1" ht="105" outlineLevel="4">
      <c r="A8" s="1"/>
      <c r="B8" s="1">
        <v>819379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24</v>
      </c>
      <c r="K8" s="2" t="str">
        <f>J8*1441.00</f>
        <v>0</v>
      </c>
      <c r="L8" s="5"/>
    </row>
    <row r="9" spans="1:12" customHeight="1" ht="105" outlineLevel="4">
      <c r="A9" s="1"/>
      <c r="B9" s="1">
        <v>819380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 t="s">
        <v>38</v>
      </c>
      <c r="I9" s="1">
        <v>0</v>
      </c>
      <c r="J9" s="3" t="s">
        <v>24</v>
      </c>
      <c r="K9" s="2" t="str">
        <f>J9*573.00</f>
        <v>0</v>
      </c>
      <c r="L9" s="5"/>
    </row>
    <row r="10" spans="1:12" customHeight="1" ht="105" outlineLevel="4">
      <c r="A10" s="1"/>
      <c r="B10" s="1">
        <v>819388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 t="s">
        <v>43</v>
      </c>
      <c r="I10" s="1">
        <v>0</v>
      </c>
      <c r="J10" s="3" t="s">
        <v>24</v>
      </c>
      <c r="K10" s="2" t="str">
        <f>J10*354.00</f>
        <v>0</v>
      </c>
      <c r="L10" s="5"/>
    </row>
    <row r="11" spans="1:12" customHeight="1" ht="105" outlineLevel="4">
      <c r="A11" s="1"/>
      <c r="B11" s="1">
        <v>819389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0</v>
      </c>
      <c r="H11" s="2" t="s">
        <v>38</v>
      </c>
      <c r="I11" s="1">
        <v>0</v>
      </c>
      <c r="J11" s="3" t="s">
        <v>24</v>
      </c>
      <c r="K11" s="2" t="str">
        <f>J11*1347.00</f>
        <v>0</v>
      </c>
      <c r="L11" s="5"/>
    </row>
    <row r="12" spans="1:12" customHeight="1" ht="105" outlineLevel="4">
      <c r="A12" s="1"/>
      <c r="B12" s="1">
        <v>819391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>
        <v>0</v>
      </c>
      <c r="I12" s="1">
        <v>0</v>
      </c>
      <c r="J12" s="3" t="s">
        <v>24</v>
      </c>
      <c r="K12" s="2" t="str">
        <f>J12*2244.00</f>
        <v>0</v>
      </c>
      <c r="L12" s="5"/>
    </row>
    <row r="13" spans="1:12" customHeight="1" ht="105" outlineLevel="4">
      <c r="A13" s="1"/>
      <c r="B13" s="1">
        <v>819392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16</v>
      </c>
      <c r="I13" s="1">
        <v>0</v>
      </c>
      <c r="J13" s="3" t="s">
        <v>24</v>
      </c>
      <c r="K13" s="2" t="str">
        <f>J13*6886.00</f>
        <v>0</v>
      </c>
      <c r="L13" s="5"/>
    </row>
    <row r="14" spans="1:12" customHeight="1" ht="105" outlineLevel="4">
      <c r="A14" s="1"/>
      <c r="B14" s="1">
        <v>819393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16</v>
      </c>
      <c r="I14" s="1">
        <v>0</v>
      </c>
      <c r="J14" s="3" t="s">
        <v>24</v>
      </c>
      <c r="K14" s="2" t="str">
        <f>J14*9775.00</f>
        <v>0</v>
      </c>
      <c r="L14" s="5"/>
    </row>
    <row r="15" spans="1:12" customHeight="1" ht="105" outlineLevel="4">
      <c r="A15" s="1"/>
      <c r="B15" s="1">
        <v>819394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>
        <v>0</v>
      </c>
      <c r="I15" s="1">
        <v>0</v>
      </c>
      <c r="J15" s="3" t="s">
        <v>24</v>
      </c>
      <c r="K15" s="2" t="str">
        <f>J15*2444.00</f>
        <v>0</v>
      </c>
      <c r="L15" s="5"/>
    </row>
    <row r="16" spans="1:12" customHeight="1" ht="105" outlineLevel="4">
      <c r="A16" s="1"/>
      <c r="B16" s="1">
        <v>819395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>
        <v>0</v>
      </c>
      <c r="I16" s="1">
        <v>0</v>
      </c>
      <c r="J16" s="3" t="s">
        <v>24</v>
      </c>
      <c r="K16" s="2" t="str">
        <f>J16*9390.00</f>
        <v>0</v>
      </c>
      <c r="L16" s="5"/>
    </row>
    <row r="17" spans="1:12" customHeight="1" ht="105" outlineLevel="4">
      <c r="A17" s="1"/>
      <c r="B17" s="1">
        <v>819396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>
        <v>0</v>
      </c>
      <c r="I17" s="1">
        <v>0</v>
      </c>
      <c r="J17" s="3" t="s">
        <v>24</v>
      </c>
      <c r="K17" s="2" t="str">
        <f>J17*3979.00</f>
        <v>0</v>
      </c>
      <c r="L17" s="5"/>
    </row>
    <row r="18" spans="1:12" customHeight="1" ht="105" outlineLevel="4">
      <c r="A18" s="1"/>
      <c r="B18" s="1">
        <v>819397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 t="s">
        <v>43</v>
      </c>
      <c r="I18" s="1">
        <v>0</v>
      </c>
      <c r="J18" s="3" t="s">
        <v>24</v>
      </c>
      <c r="K18" s="2" t="str">
        <f>J18*508.00</f>
        <v>0</v>
      </c>
      <c r="L18" s="5"/>
    </row>
    <row r="19" spans="1:12" customHeight="1" ht="105" outlineLevel="4">
      <c r="A19" s="1"/>
      <c r="B19" s="1">
        <v>819398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43</v>
      </c>
      <c r="I19" s="1">
        <v>0</v>
      </c>
      <c r="J19" s="3" t="s">
        <v>24</v>
      </c>
      <c r="K19" s="2" t="str">
        <f>J19*2074.00</f>
        <v>0</v>
      </c>
      <c r="L19" s="5"/>
    </row>
    <row r="20" spans="1:12" customHeight="1" ht="105" outlineLevel="4">
      <c r="A20" s="1"/>
      <c r="B20" s="1">
        <v>819404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 t="s">
        <v>43</v>
      </c>
      <c r="I20" s="1">
        <v>0</v>
      </c>
      <c r="J20" s="3" t="s">
        <v>24</v>
      </c>
      <c r="K20" s="2" t="str">
        <f>J20*1083.00</f>
        <v>0</v>
      </c>
      <c r="L20" s="5"/>
    </row>
    <row r="21" spans="1:12" customHeight="1" ht="105" outlineLevel="4">
      <c r="A21" s="1"/>
      <c r="B21" s="1">
        <v>819405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>
        <v>0</v>
      </c>
      <c r="I21" s="1">
        <v>0</v>
      </c>
      <c r="J21" s="3" t="s">
        <v>24</v>
      </c>
      <c r="K21" s="2" t="str">
        <f>J21*1280.00</f>
        <v>0</v>
      </c>
      <c r="L21" s="5"/>
    </row>
    <row r="22" spans="1:12" customHeight="1" ht="105" outlineLevel="4">
      <c r="A22" s="1"/>
      <c r="B22" s="1">
        <v>819406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0</v>
      </c>
      <c r="H22" s="2">
        <v>0</v>
      </c>
      <c r="I22" s="1">
        <v>0</v>
      </c>
      <c r="J22" s="3" t="s">
        <v>24</v>
      </c>
      <c r="K22" s="2" t="str">
        <f>J22*1535.00</f>
        <v>0</v>
      </c>
      <c r="L22" s="5"/>
    </row>
    <row r="23" spans="1:12" customHeight="1" ht="105" outlineLevel="4">
      <c r="A23" s="1"/>
      <c r="B23" s="1">
        <v>819407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0</v>
      </c>
      <c r="H23" s="2" t="s">
        <v>23</v>
      </c>
      <c r="I23" s="1">
        <v>0</v>
      </c>
      <c r="J23" s="3" t="s">
        <v>24</v>
      </c>
      <c r="K23" s="2" t="str">
        <f>J23*7070.00</f>
        <v>0</v>
      </c>
      <c r="L23" s="5"/>
    </row>
    <row r="24" spans="1:12" customHeight="1" ht="105" outlineLevel="4">
      <c r="A24" s="1"/>
      <c r="B24" s="1">
        <v>819408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 t="s">
        <v>16</v>
      </c>
      <c r="I24" s="1">
        <v>0</v>
      </c>
      <c r="J24" s="3" t="s">
        <v>24</v>
      </c>
      <c r="K24" s="2" t="str">
        <f>J24*7491.00</f>
        <v>0</v>
      </c>
      <c r="L24" s="5"/>
    </row>
    <row r="25" spans="1:12" customHeight="1" ht="105" outlineLevel="4">
      <c r="A25" s="1"/>
      <c r="B25" s="1">
        <v>852601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 t="s">
        <v>16</v>
      </c>
      <c r="I25" s="1">
        <v>0</v>
      </c>
      <c r="J25" s="3" t="s">
        <v>24</v>
      </c>
      <c r="K25" s="2" t="str">
        <f>J25*962.00</f>
        <v>0</v>
      </c>
      <c r="L25" s="5"/>
    </row>
    <row r="26" spans="1:12" customHeight="1" ht="105" outlineLevel="4">
      <c r="A26" s="1"/>
      <c r="B26" s="1">
        <v>868507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6</v>
      </c>
      <c r="H26" s="2" t="s">
        <v>38</v>
      </c>
      <c r="I26" s="1">
        <v>0</v>
      </c>
      <c r="J26" s="3" t="s">
        <v>24</v>
      </c>
      <c r="K26" s="2" t="str">
        <f>J26*1170.00</f>
        <v>0</v>
      </c>
      <c r="L26" s="5"/>
    </row>
    <row r="27" spans="1:12" customHeight="1" ht="105" outlineLevel="4">
      <c r="A27" s="1"/>
      <c r="B27" s="1">
        <v>873795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0</v>
      </c>
      <c r="H27" s="2">
        <v>0</v>
      </c>
      <c r="I27" s="1">
        <v>0</v>
      </c>
      <c r="J27" s="3" t="s">
        <v>24</v>
      </c>
      <c r="K27" s="2" t="str">
        <f>J27*9186.00</f>
        <v>0</v>
      </c>
      <c r="L27" s="5"/>
    </row>
    <row r="28" spans="1:12" customHeight="1" ht="105" outlineLevel="4">
      <c r="A28" s="1"/>
      <c r="B28" s="1">
        <v>873887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>
        <v>6</v>
      </c>
      <c r="I28" s="1">
        <v>0</v>
      </c>
      <c r="J28" s="3" t="s">
        <v>24</v>
      </c>
      <c r="K28" s="2" t="str">
        <f>J28*66892.00</f>
        <v>0</v>
      </c>
      <c r="L28" s="5"/>
    </row>
    <row r="29" spans="1:12" customHeight="1" ht="105" outlineLevel="4">
      <c r="A29" s="1"/>
      <c r="B29" s="1">
        <v>885499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0</v>
      </c>
      <c r="H29" s="2">
        <v>7</v>
      </c>
      <c r="I29" s="1">
        <v>0</v>
      </c>
      <c r="J29" s="3" t="s">
        <v>24</v>
      </c>
      <c r="K29" s="2" t="str">
        <f>J29*46173.00</f>
        <v>0</v>
      </c>
      <c r="L29" s="5"/>
    </row>
    <row r="30" spans="1:12" customHeight="1" ht="105" outlineLevel="4">
      <c r="A30" s="1"/>
      <c r="B30" s="1">
        <v>890102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0</v>
      </c>
      <c r="H30" s="2" t="s">
        <v>38</v>
      </c>
      <c r="I30" s="1">
        <v>0</v>
      </c>
      <c r="J30" s="3" t="s">
        <v>24</v>
      </c>
      <c r="K30" s="2" t="str">
        <f>J30*583.00</f>
        <v>0</v>
      </c>
      <c r="L30" s="5"/>
    </row>
    <row r="31" spans="1:12" customHeight="1" ht="105" outlineLevel="4">
      <c r="A31" s="1"/>
      <c r="B31" s="1">
        <v>890103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0</v>
      </c>
      <c r="H31" s="2" t="s">
        <v>29</v>
      </c>
      <c r="I31" s="1">
        <v>0</v>
      </c>
      <c r="J31" s="3" t="s">
        <v>24</v>
      </c>
      <c r="K31" s="2" t="str">
        <f>J31*885.00</f>
        <v>0</v>
      </c>
      <c r="L31" s="5"/>
    </row>
    <row r="32" spans="1:12" customHeight="1" ht="105" outlineLevel="4">
      <c r="A32" s="1"/>
      <c r="B32" s="1">
        <v>890124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 t="s">
        <v>23</v>
      </c>
      <c r="I32" s="1">
        <v>0</v>
      </c>
      <c r="J32" s="3" t="s">
        <v>24</v>
      </c>
      <c r="K32" s="2" t="str">
        <f>J32*24790.00</f>
        <v>0</v>
      </c>
      <c r="L32" s="5"/>
    </row>
    <row r="33" spans="1:12" customHeight="1" ht="105" outlineLevel="4">
      <c r="A33" s="1"/>
      <c r="B33" s="1">
        <v>890198</v>
      </c>
      <c r="C33" s="1" t="s">
        <v>132</v>
      </c>
      <c r="D33" s="1" t="s">
        <v>133</v>
      </c>
      <c r="E33" s="2" t="s">
        <v>134</v>
      </c>
      <c r="F33" s="2" t="s">
        <v>75</v>
      </c>
      <c r="G33" s="2" t="s">
        <v>23</v>
      </c>
      <c r="H33" s="2" t="s">
        <v>43</v>
      </c>
      <c r="I33" s="1">
        <v>0</v>
      </c>
      <c r="J33" s="3" t="s">
        <v>24</v>
      </c>
      <c r="K33" s="2" t="str">
        <f>J33*508.00</f>
        <v>0</v>
      </c>
      <c r="L33" s="5"/>
    </row>
    <row r="34" spans="1:12" customHeight="1" ht="105" outlineLevel="4">
      <c r="A34" s="1"/>
      <c r="B34" s="1">
        <v>956382</v>
      </c>
      <c r="C34" s="1" t="s">
        <v>135</v>
      </c>
      <c r="D34" s="1" t="s">
        <v>136</v>
      </c>
      <c r="E34" s="2" t="s">
        <v>137</v>
      </c>
      <c r="F34" s="2" t="s">
        <v>138</v>
      </c>
      <c r="G34" s="2">
        <v>0</v>
      </c>
      <c r="H34" s="2">
        <v>0</v>
      </c>
      <c r="I34" s="1">
        <v>0</v>
      </c>
      <c r="J34" s="3" t="s">
        <v>24</v>
      </c>
      <c r="K34" s="2" t="str">
        <f>J34*179.00</f>
        <v>0</v>
      </c>
      <c r="L34" s="5"/>
    </row>
    <row r="35" spans="1:12" customHeight="1" ht="105" outlineLevel="4">
      <c r="A35" s="1"/>
      <c r="B35" s="1">
        <v>956383</v>
      </c>
      <c r="C35" s="1" t="s">
        <v>139</v>
      </c>
      <c r="D35" s="1" t="s">
        <v>140</v>
      </c>
      <c r="E35" s="2" t="s">
        <v>141</v>
      </c>
      <c r="F35" s="2" t="s">
        <v>142</v>
      </c>
      <c r="G35" s="2">
        <v>0</v>
      </c>
      <c r="H35" s="2">
        <v>0</v>
      </c>
      <c r="I35" s="1">
        <v>0</v>
      </c>
      <c r="J35" s="3" t="s">
        <v>24</v>
      </c>
      <c r="K35" s="2" t="str">
        <f>J35*172.00</f>
        <v>0</v>
      </c>
      <c r="L35" s="5"/>
    </row>
    <row r="36" spans="1:12" customHeight="1" ht="105" outlineLevel="4">
      <c r="A36" s="1"/>
      <c r="B36" s="1">
        <v>956390</v>
      </c>
      <c r="C36" s="1" t="s">
        <v>143</v>
      </c>
      <c r="D36" s="1" t="s">
        <v>144</v>
      </c>
      <c r="E36" s="2" t="s">
        <v>145</v>
      </c>
      <c r="F36" s="2" t="s">
        <v>146</v>
      </c>
      <c r="G36" s="2">
        <v>4</v>
      </c>
      <c r="H36" s="2" t="s">
        <v>38</v>
      </c>
      <c r="I36" s="1">
        <v>0</v>
      </c>
      <c r="J36" s="3" t="s">
        <v>24</v>
      </c>
      <c r="K36" s="2" t="str">
        <f>J36*1670.00</f>
        <v>0</v>
      </c>
      <c r="L36" s="5"/>
    </row>
    <row r="37" spans="1:12" customHeight="1" ht="105" outlineLevel="4">
      <c r="A37" s="1"/>
      <c r="B37" s="1">
        <v>956391</v>
      </c>
      <c r="C37" s="1" t="s">
        <v>147</v>
      </c>
      <c r="D37" s="1" t="s">
        <v>148</v>
      </c>
      <c r="E37" s="2" t="s">
        <v>149</v>
      </c>
      <c r="F37" s="2" t="s">
        <v>150</v>
      </c>
      <c r="G37" s="2">
        <v>0</v>
      </c>
      <c r="H37" s="2" t="s">
        <v>38</v>
      </c>
      <c r="I37" s="1">
        <v>0</v>
      </c>
      <c r="J37" s="3" t="s">
        <v>24</v>
      </c>
      <c r="K37" s="2" t="str">
        <f>J37*518.00</f>
        <v>0</v>
      </c>
      <c r="L37" s="5"/>
    </row>
    <row r="38" spans="1:12" customHeight="1" ht="105" outlineLevel="4">
      <c r="A38" s="1"/>
      <c r="B38" s="1">
        <v>956392</v>
      </c>
      <c r="C38" s="1" t="s">
        <v>151</v>
      </c>
      <c r="D38" s="1" t="s">
        <v>152</v>
      </c>
      <c r="E38" s="2" t="s">
        <v>153</v>
      </c>
      <c r="F38" s="2" t="s">
        <v>154</v>
      </c>
      <c r="G38" s="2">
        <v>0</v>
      </c>
      <c r="H38" s="2" t="s">
        <v>38</v>
      </c>
      <c r="I38" s="1">
        <v>0</v>
      </c>
      <c r="J38" s="3" t="s">
        <v>24</v>
      </c>
      <c r="K38" s="2" t="str">
        <f>J38*592.00</f>
        <v>0</v>
      </c>
      <c r="L38" s="5"/>
    </row>
    <row r="39" spans="1:12" customHeight="1" ht="105" outlineLevel="4">
      <c r="A39" s="1"/>
      <c r="B39" s="1">
        <v>956393</v>
      </c>
      <c r="C39" s="1" t="s">
        <v>155</v>
      </c>
      <c r="D39" s="1" t="s">
        <v>156</v>
      </c>
      <c r="E39" s="2" t="s">
        <v>157</v>
      </c>
      <c r="F39" s="2" t="s">
        <v>158</v>
      </c>
      <c r="G39" s="2">
        <v>0</v>
      </c>
      <c r="H39" s="2" t="s">
        <v>16</v>
      </c>
      <c r="I39" s="1">
        <v>0</v>
      </c>
      <c r="J39" s="3" t="s">
        <v>24</v>
      </c>
      <c r="K39" s="2" t="str">
        <f>J39*63.00</f>
        <v>0</v>
      </c>
      <c r="L39" s="5"/>
    </row>
    <row r="40" spans="1:12" customHeight="1" ht="105" outlineLevel="4">
      <c r="A40" s="1"/>
      <c r="B40" s="1">
        <v>834804</v>
      </c>
      <c r="C40" s="1" t="s">
        <v>159</v>
      </c>
      <c r="D40" s="1" t="s">
        <v>160</v>
      </c>
      <c r="E40" s="2" t="s">
        <v>161</v>
      </c>
      <c r="F40" s="2" t="s">
        <v>162</v>
      </c>
      <c r="G40" s="2">
        <v>0</v>
      </c>
      <c r="H40" s="2" t="s">
        <v>23</v>
      </c>
      <c r="I40" s="1">
        <v>0</v>
      </c>
      <c r="J40" s="3" t="s">
        <v>24</v>
      </c>
      <c r="K40" s="2" t="str">
        <f>J40*8159.00</f>
        <v>0</v>
      </c>
      <c r="L40" s="5"/>
    </row>
    <row r="41" spans="1:12" customHeight="1" ht="105" outlineLevel="4">
      <c r="A41" s="1"/>
      <c r="B41" s="1">
        <v>834805</v>
      </c>
      <c r="C41" s="1" t="s">
        <v>163</v>
      </c>
      <c r="D41" s="1" t="s">
        <v>164</v>
      </c>
      <c r="E41" s="2" t="s">
        <v>165</v>
      </c>
      <c r="F41" s="2" t="s">
        <v>166</v>
      </c>
      <c r="G41" s="2">
        <v>0</v>
      </c>
      <c r="H41" s="2">
        <v>0</v>
      </c>
      <c r="I41" s="1">
        <v>0</v>
      </c>
      <c r="J41" s="3" t="s">
        <v>24</v>
      </c>
      <c r="K41" s="2" t="str">
        <f>J41*7949.00</f>
        <v>0</v>
      </c>
      <c r="L41" s="5"/>
    </row>
    <row r="42" spans="1:12" customHeight="1" ht="105" outlineLevel="4">
      <c r="A42" s="1"/>
      <c r="B42" s="1">
        <v>834806</v>
      </c>
      <c r="C42" s="1" t="s">
        <v>167</v>
      </c>
      <c r="D42" s="1" t="s">
        <v>168</v>
      </c>
      <c r="E42" s="2" t="s">
        <v>169</v>
      </c>
      <c r="F42" s="2" t="s">
        <v>170</v>
      </c>
      <c r="G42" s="2">
        <v>0</v>
      </c>
      <c r="H42" s="2">
        <v>5</v>
      </c>
      <c r="I42" s="1">
        <v>0</v>
      </c>
      <c r="J42" s="3" t="s">
        <v>24</v>
      </c>
      <c r="K42" s="2" t="str">
        <f>J42*5257.00</f>
        <v>0</v>
      </c>
      <c r="L42" s="5"/>
    </row>
    <row r="43" spans="1:12" customHeight="1" ht="105" outlineLevel="4">
      <c r="A43" s="1"/>
      <c r="B43" s="1">
        <v>834807</v>
      </c>
      <c r="C43" s="1" t="s">
        <v>171</v>
      </c>
      <c r="D43" s="1" t="s">
        <v>172</v>
      </c>
      <c r="E43" s="2" t="s">
        <v>173</v>
      </c>
      <c r="F43" s="2" t="s">
        <v>174</v>
      </c>
      <c r="G43" s="2">
        <v>0</v>
      </c>
      <c r="H43" s="2" t="s">
        <v>23</v>
      </c>
      <c r="I43" s="1">
        <v>0</v>
      </c>
      <c r="J43" s="3" t="s">
        <v>24</v>
      </c>
      <c r="K43" s="2" t="str">
        <f>J43*5631.00</f>
        <v>0</v>
      </c>
      <c r="L43" s="5"/>
    </row>
    <row r="44" spans="1:12" customHeight="1" ht="105" outlineLevel="4">
      <c r="A44" s="1"/>
      <c r="B44" s="1">
        <v>834808</v>
      </c>
      <c r="C44" s="1" t="s">
        <v>175</v>
      </c>
      <c r="D44" s="1" t="s">
        <v>176</v>
      </c>
      <c r="E44" s="2" t="s">
        <v>177</v>
      </c>
      <c r="F44" s="2" t="s">
        <v>178</v>
      </c>
      <c r="G44" s="2">
        <v>0</v>
      </c>
      <c r="H44" s="2">
        <v>0</v>
      </c>
      <c r="I44" s="1">
        <v>0</v>
      </c>
      <c r="J44" s="3" t="s">
        <v>24</v>
      </c>
      <c r="K44" s="2" t="str">
        <f>J44*42495.00</f>
        <v>0</v>
      </c>
      <c r="L44" s="5"/>
    </row>
    <row r="45" spans="1:12" customHeight="1" ht="105" outlineLevel="4">
      <c r="A45" s="1"/>
      <c r="B45" s="1">
        <v>834809</v>
      </c>
      <c r="C45" s="1" t="s">
        <v>179</v>
      </c>
      <c r="D45" s="1" t="s">
        <v>180</v>
      </c>
      <c r="E45" s="2" t="s">
        <v>181</v>
      </c>
      <c r="F45" s="2" t="s">
        <v>182</v>
      </c>
      <c r="G45" s="2">
        <v>0</v>
      </c>
      <c r="H45" s="2">
        <v>5</v>
      </c>
      <c r="I45" s="1">
        <v>0</v>
      </c>
      <c r="J45" s="3" t="s">
        <v>24</v>
      </c>
      <c r="K45" s="2" t="str">
        <f>J45*57142.00</f>
        <v>0</v>
      </c>
      <c r="L45" s="5"/>
    </row>
    <row r="46" spans="1:12" customHeight="1" ht="105" outlineLevel="4">
      <c r="A46" s="1"/>
      <c r="B46" s="1">
        <v>834810</v>
      </c>
      <c r="C46" s="1" t="s">
        <v>183</v>
      </c>
      <c r="D46" s="1" t="s">
        <v>184</v>
      </c>
      <c r="E46" s="2" t="s">
        <v>185</v>
      </c>
      <c r="F46" s="2" t="s">
        <v>186</v>
      </c>
      <c r="G46" s="2">
        <v>0</v>
      </c>
      <c r="H46" s="2" t="s">
        <v>23</v>
      </c>
      <c r="I46" s="1">
        <v>0</v>
      </c>
      <c r="J46" s="3" t="s">
        <v>24</v>
      </c>
      <c r="K46" s="2" t="str">
        <f>J46*19315.00</f>
        <v>0</v>
      </c>
      <c r="L46" s="5"/>
    </row>
    <row r="47" spans="1:12" customHeight="1" ht="105" outlineLevel="4">
      <c r="A47" s="1"/>
      <c r="B47" s="1">
        <v>834811</v>
      </c>
      <c r="C47" s="1" t="s">
        <v>187</v>
      </c>
      <c r="D47" s="1" t="s">
        <v>188</v>
      </c>
      <c r="E47" s="2" t="s">
        <v>189</v>
      </c>
      <c r="F47" s="2" t="s">
        <v>190</v>
      </c>
      <c r="G47" s="2">
        <v>0</v>
      </c>
      <c r="H47" s="2">
        <v>0</v>
      </c>
      <c r="I47" s="1">
        <v>0</v>
      </c>
      <c r="J47" s="3" t="s">
        <v>24</v>
      </c>
      <c r="K47" s="2" t="str">
        <f>J47*42286.00</f>
        <v>0</v>
      </c>
      <c r="L47" s="5"/>
    </row>
    <row r="48" spans="1:12" customHeight="1" ht="105" outlineLevel="4">
      <c r="A48" s="1"/>
      <c r="B48" s="1">
        <v>834812</v>
      </c>
      <c r="C48" s="1" t="s">
        <v>191</v>
      </c>
      <c r="D48" s="1" t="s">
        <v>192</v>
      </c>
      <c r="E48" s="2" t="s">
        <v>130</v>
      </c>
      <c r="F48" s="2" t="s">
        <v>193</v>
      </c>
      <c r="G48" s="2">
        <v>0</v>
      </c>
      <c r="H48" s="2">
        <v>0</v>
      </c>
      <c r="I48" s="1">
        <v>0</v>
      </c>
      <c r="J48" s="3" t="s">
        <v>24</v>
      </c>
      <c r="K48" s="2" t="str">
        <f>J48*19506.00</f>
        <v>0</v>
      </c>
      <c r="L48" s="5"/>
    </row>
    <row r="49" spans="1:12" customHeight="1" ht="105" outlineLevel="4">
      <c r="A49" s="1"/>
      <c r="B49" s="1">
        <v>834813</v>
      </c>
      <c r="C49" s="1" t="s">
        <v>194</v>
      </c>
      <c r="D49" s="1" t="s">
        <v>195</v>
      </c>
      <c r="E49" s="2" t="s">
        <v>196</v>
      </c>
      <c r="F49" s="2" t="s">
        <v>197</v>
      </c>
      <c r="G49" s="2">
        <v>0</v>
      </c>
      <c r="H49" s="2">
        <v>0</v>
      </c>
      <c r="I49" s="1">
        <v>0</v>
      </c>
      <c r="J49" s="3" t="s">
        <v>24</v>
      </c>
      <c r="K49" s="2" t="str">
        <f>J49*21481.00</f>
        <v>0</v>
      </c>
      <c r="L49" s="5"/>
    </row>
    <row r="50" spans="1:12" outlineLevel="2">
      <c r="A50" s="8" t="s">
        <v>198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857002</v>
      </c>
      <c r="C51" s="1" t="s">
        <v>199</v>
      </c>
      <c r="D51" s="1" t="s">
        <v>200</v>
      </c>
      <c r="E51" s="2" t="s">
        <v>201</v>
      </c>
      <c r="F51" s="2" t="s">
        <v>202</v>
      </c>
      <c r="G51" s="2">
        <v>2</v>
      </c>
      <c r="H51" s="2">
        <v>0</v>
      </c>
      <c r="I51" s="1">
        <v>0</v>
      </c>
      <c r="J51" s="3" t="s">
        <v>24</v>
      </c>
      <c r="K51" s="2" t="str">
        <f>J51*8089.41</f>
        <v>0</v>
      </c>
      <c r="L51" s="5"/>
    </row>
    <row r="52" spans="1:12" customHeight="1" ht="105" outlineLevel="4">
      <c r="A52" s="1"/>
      <c r="B52" s="1">
        <v>819417</v>
      </c>
      <c r="C52" s="1" t="s">
        <v>203</v>
      </c>
      <c r="D52" s="1" t="s">
        <v>204</v>
      </c>
      <c r="E52" s="2" t="s">
        <v>205</v>
      </c>
      <c r="F52" s="2" t="s">
        <v>206</v>
      </c>
      <c r="G52" s="2" t="s">
        <v>16</v>
      </c>
      <c r="H52" s="2">
        <v>0</v>
      </c>
      <c r="I52" s="1">
        <v>0</v>
      </c>
      <c r="J52" s="3" t="s">
        <v>24</v>
      </c>
      <c r="K52" s="2" t="str">
        <f>J52*411.60</f>
        <v>0</v>
      </c>
      <c r="L52" s="5"/>
    </row>
    <row r="53" spans="1:12" customHeight="1" ht="105" outlineLevel="4">
      <c r="A53" s="1"/>
      <c r="B53" s="1">
        <v>819418</v>
      </c>
      <c r="C53" s="1" t="s">
        <v>207</v>
      </c>
      <c r="D53" s="1" t="s">
        <v>208</v>
      </c>
      <c r="E53" s="2" t="s">
        <v>209</v>
      </c>
      <c r="F53" s="2" t="s">
        <v>210</v>
      </c>
      <c r="G53" s="2" t="s">
        <v>23</v>
      </c>
      <c r="H53" s="2">
        <v>0</v>
      </c>
      <c r="I53" s="1">
        <v>0</v>
      </c>
      <c r="J53" s="3" t="s">
        <v>24</v>
      </c>
      <c r="K53" s="2" t="str">
        <f>J53*373.38</f>
        <v>0</v>
      </c>
      <c r="L53" s="5"/>
    </row>
    <row r="54" spans="1:12" customHeight="1" ht="105" outlineLevel="4">
      <c r="A54" s="1"/>
      <c r="B54" s="1">
        <v>819419</v>
      </c>
      <c r="C54" s="1" t="s">
        <v>211</v>
      </c>
      <c r="D54" s="1" t="s">
        <v>212</v>
      </c>
      <c r="E54" s="2" t="s">
        <v>213</v>
      </c>
      <c r="F54" s="2" t="s">
        <v>214</v>
      </c>
      <c r="G54" s="2">
        <v>0</v>
      </c>
      <c r="H54" s="2">
        <v>0</v>
      </c>
      <c r="I54" s="1">
        <v>0</v>
      </c>
      <c r="J54" s="3" t="s">
        <v>24</v>
      </c>
      <c r="K54" s="2" t="str">
        <f>J54*446.88</f>
        <v>0</v>
      </c>
      <c r="L54" s="5"/>
    </row>
    <row r="55" spans="1:12" customHeight="1" ht="105" outlineLevel="4">
      <c r="A55" s="1"/>
      <c r="B55" s="1">
        <v>819420</v>
      </c>
      <c r="C55" s="1" t="s">
        <v>215</v>
      </c>
      <c r="D55" s="1" t="s">
        <v>216</v>
      </c>
      <c r="E55" s="2" t="s">
        <v>217</v>
      </c>
      <c r="F55" s="2" t="s">
        <v>218</v>
      </c>
      <c r="G55" s="2" t="s">
        <v>16</v>
      </c>
      <c r="H55" s="2">
        <v>0</v>
      </c>
      <c r="I55" s="1">
        <v>0</v>
      </c>
      <c r="J55" s="3" t="s">
        <v>24</v>
      </c>
      <c r="K55" s="2" t="str">
        <f>J55*138.18</f>
        <v>0</v>
      </c>
      <c r="L55" s="5"/>
    </row>
    <row r="56" spans="1:12" customHeight="1" ht="105" outlineLevel="4">
      <c r="A56" s="1"/>
      <c r="B56" s="1">
        <v>819421</v>
      </c>
      <c r="C56" s="1" t="s">
        <v>219</v>
      </c>
      <c r="D56" s="1" t="s">
        <v>220</v>
      </c>
      <c r="E56" s="2" t="s">
        <v>221</v>
      </c>
      <c r="F56" s="2" t="s">
        <v>222</v>
      </c>
      <c r="G56" s="2">
        <v>4</v>
      </c>
      <c r="H56" s="2">
        <v>0</v>
      </c>
      <c r="I56" s="1">
        <v>0</v>
      </c>
      <c r="J56" s="3" t="s">
        <v>24</v>
      </c>
      <c r="K56" s="2" t="str">
        <f>J56*1568.49</f>
        <v>0</v>
      </c>
      <c r="L56" s="5"/>
    </row>
    <row r="57" spans="1:12" customHeight="1" ht="105" outlineLevel="4">
      <c r="A57" s="1"/>
      <c r="B57" s="1">
        <v>819422</v>
      </c>
      <c r="C57" s="1" t="s">
        <v>223</v>
      </c>
      <c r="D57" s="1" t="s">
        <v>224</v>
      </c>
      <c r="E57" s="2" t="s">
        <v>225</v>
      </c>
      <c r="F57" s="2" t="s">
        <v>226</v>
      </c>
      <c r="G57" s="2" t="s">
        <v>23</v>
      </c>
      <c r="H57" s="2">
        <v>0</v>
      </c>
      <c r="I57" s="1">
        <v>0</v>
      </c>
      <c r="J57" s="3" t="s">
        <v>24</v>
      </c>
      <c r="K57" s="2" t="str">
        <f>J57*285.18</f>
        <v>0</v>
      </c>
      <c r="L57" s="5"/>
    </row>
    <row r="58" spans="1:12" customHeight="1" ht="105" outlineLevel="4">
      <c r="A58" s="1"/>
      <c r="B58" s="1">
        <v>819424</v>
      </c>
      <c r="C58" s="1" t="s">
        <v>227</v>
      </c>
      <c r="D58" s="1" t="s">
        <v>228</v>
      </c>
      <c r="E58" s="2" t="s">
        <v>229</v>
      </c>
      <c r="F58" s="2" t="s">
        <v>226</v>
      </c>
      <c r="G58" s="2">
        <v>3</v>
      </c>
      <c r="H58" s="2">
        <v>0</v>
      </c>
      <c r="I58" s="1">
        <v>0</v>
      </c>
      <c r="J58" s="3" t="s">
        <v>230</v>
      </c>
      <c r="K58" s="2" t="str">
        <f>J58*285.18</f>
        <v>0</v>
      </c>
      <c r="L58" s="5"/>
    </row>
    <row r="59" spans="1:12" customHeight="1" ht="105" outlineLevel="4">
      <c r="A59" s="1"/>
      <c r="B59" s="1">
        <v>819425</v>
      </c>
      <c r="C59" s="1" t="s">
        <v>231</v>
      </c>
      <c r="D59" s="1" t="s">
        <v>232</v>
      </c>
      <c r="E59" s="2" t="s">
        <v>233</v>
      </c>
      <c r="F59" s="2" t="s">
        <v>226</v>
      </c>
      <c r="G59" s="2" t="s">
        <v>23</v>
      </c>
      <c r="H59" s="2">
        <v>0</v>
      </c>
      <c r="I59" s="1">
        <v>0</v>
      </c>
      <c r="J59" s="3" t="s">
        <v>230</v>
      </c>
      <c r="K59" s="2" t="str">
        <f>J59*285.18</f>
        <v>0</v>
      </c>
      <c r="L59" s="5"/>
    </row>
    <row r="60" spans="1:12" customHeight="1" ht="105" outlineLevel="4">
      <c r="A60" s="1"/>
      <c r="B60" s="1">
        <v>823137</v>
      </c>
      <c r="C60" s="1" t="s">
        <v>234</v>
      </c>
      <c r="D60" s="1" t="s">
        <v>235</v>
      </c>
      <c r="E60" s="2" t="s">
        <v>236</v>
      </c>
      <c r="F60" s="2" t="s">
        <v>237</v>
      </c>
      <c r="G60" s="2">
        <v>0</v>
      </c>
      <c r="H60" s="2">
        <v>0</v>
      </c>
      <c r="I60" s="1">
        <v>0</v>
      </c>
      <c r="J60" s="3" t="s">
        <v>24</v>
      </c>
      <c r="K60" s="2" t="str">
        <f>J60*1077.51</f>
        <v>0</v>
      </c>
      <c r="L60" s="5"/>
    </row>
    <row r="61" spans="1:12" customHeight="1" ht="105" outlineLevel="4">
      <c r="A61" s="1"/>
      <c r="B61" s="1">
        <v>823138</v>
      </c>
      <c r="C61" s="1" t="s">
        <v>238</v>
      </c>
      <c r="D61" s="1" t="s">
        <v>239</v>
      </c>
      <c r="E61" s="2" t="s">
        <v>240</v>
      </c>
      <c r="F61" s="2" t="s">
        <v>237</v>
      </c>
      <c r="G61" s="2">
        <v>8</v>
      </c>
      <c r="H61" s="2">
        <v>0</v>
      </c>
      <c r="I61" s="1">
        <v>0</v>
      </c>
      <c r="J61" s="3" t="s">
        <v>24</v>
      </c>
      <c r="K61" s="2" t="str">
        <f>J61*1077.51</f>
        <v>0</v>
      </c>
      <c r="L61" s="5"/>
    </row>
    <row r="62" spans="1:12" customHeight="1" ht="105" outlineLevel="4">
      <c r="A62" s="1"/>
      <c r="B62" s="1">
        <v>823139</v>
      </c>
      <c r="C62" s="1" t="s">
        <v>241</v>
      </c>
      <c r="D62" s="1" t="s">
        <v>242</v>
      </c>
      <c r="E62" s="2" t="s">
        <v>243</v>
      </c>
      <c r="F62" s="2" t="s">
        <v>244</v>
      </c>
      <c r="G62" s="2">
        <v>6</v>
      </c>
      <c r="H62" s="2">
        <v>0</v>
      </c>
      <c r="I62" s="1">
        <v>0</v>
      </c>
      <c r="J62" s="3" t="s">
        <v>24</v>
      </c>
      <c r="K62" s="2" t="str">
        <f>J62*1127.49</f>
        <v>0</v>
      </c>
      <c r="L62" s="5"/>
    </row>
    <row r="63" spans="1:12" customHeight="1" ht="105" outlineLevel="4">
      <c r="A63" s="1"/>
      <c r="B63" s="1">
        <v>823140</v>
      </c>
      <c r="C63" s="1" t="s">
        <v>245</v>
      </c>
      <c r="D63" s="1" t="s">
        <v>246</v>
      </c>
      <c r="E63" s="2" t="s">
        <v>247</v>
      </c>
      <c r="F63" s="2" t="s">
        <v>248</v>
      </c>
      <c r="G63" s="2">
        <v>0</v>
      </c>
      <c r="H63" s="2">
        <v>0</v>
      </c>
      <c r="I63" s="1">
        <v>0</v>
      </c>
      <c r="J63" s="3" t="s">
        <v>24</v>
      </c>
      <c r="K63" s="2" t="str">
        <f>J63*177.87</f>
        <v>0</v>
      </c>
      <c r="L63" s="5"/>
    </row>
    <row r="64" spans="1:12" customHeight="1" ht="105" outlineLevel="4">
      <c r="A64" s="1"/>
      <c r="B64" s="1">
        <v>823141</v>
      </c>
      <c r="C64" s="1" t="s">
        <v>249</v>
      </c>
      <c r="D64" s="1" t="s">
        <v>250</v>
      </c>
      <c r="E64" s="2" t="s">
        <v>251</v>
      </c>
      <c r="F64" s="2" t="s">
        <v>252</v>
      </c>
      <c r="G64" s="2" t="s">
        <v>16</v>
      </c>
      <c r="H64" s="2">
        <v>0</v>
      </c>
      <c r="I64" s="1">
        <v>0</v>
      </c>
      <c r="J64" s="3" t="s">
        <v>24</v>
      </c>
      <c r="K64" s="2" t="str">
        <f>J64*194.04</f>
        <v>0</v>
      </c>
      <c r="L64" s="5"/>
    </row>
    <row r="65" spans="1:12" customHeight="1" ht="105" outlineLevel="4">
      <c r="A65" s="1"/>
      <c r="B65" s="1">
        <v>825112</v>
      </c>
      <c r="C65" s="1" t="s">
        <v>253</v>
      </c>
      <c r="D65" s="1" t="s">
        <v>254</v>
      </c>
      <c r="E65" s="2" t="s">
        <v>255</v>
      </c>
      <c r="F65" s="2" t="s">
        <v>256</v>
      </c>
      <c r="G65" s="2">
        <v>0</v>
      </c>
      <c r="H65" s="2">
        <v>0</v>
      </c>
      <c r="I65" s="1">
        <v>0</v>
      </c>
      <c r="J65" s="3" t="s">
        <v>24</v>
      </c>
      <c r="K65" s="2" t="str">
        <f>J65*3440.00</f>
        <v>0</v>
      </c>
      <c r="L65" s="5"/>
    </row>
    <row r="66" spans="1:12" customHeight="1" ht="105" outlineLevel="4">
      <c r="A66" s="1"/>
      <c r="B66" s="1">
        <v>825113</v>
      </c>
      <c r="C66" s="1" t="s">
        <v>257</v>
      </c>
      <c r="D66" s="1"/>
      <c r="E66" s="2" t="s">
        <v>258</v>
      </c>
      <c r="F66" s="2" t="s">
        <v>259</v>
      </c>
      <c r="G66" s="2">
        <v>-36</v>
      </c>
      <c r="H66" s="2">
        <v>0</v>
      </c>
      <c r="I66" s="1" t="s">
        <v>43</v>
      </c>
      <c r="J66" s="3" t="s">
        <v>24</v>
      </c>
      <c r="K66" s="2" t="str">
        <f>J66*154.80</f>
        <v>0</v>
      </c>
      <c r="L66" s="5"/>
    </row>
    <row r="67" spans="1:12" customHeight="1" ht="105" outlineLevel="4">
      <c r="A67" s="1"/>
      <c r="B67" s="1">
        <v>826596</v>
      </c>
      <c r="C67" s="1" t="s">
        <v>260</v>
      </c>
      <c r="D67" s="1" t="s">
        <v>261</v>
      </c>
      <c r="E67" s="2" t="s">
        <v>262</v>
      </c>
      <c r="F67" s="2" t="s">
        <v>263</v>
      </c>
      <c r="G67" s="2" t="s">
        <v>23</v>
      </c>
      <c r="H67" s="2">
        <v>0</v>
      </c>
      <c r="I67" s="1">
        <v>0</v>
      </c>
      <c r="J67" s="3" t="s">
        <v>230</v>
      </c>
      <c r="K67" s="2" t="str">
        <f>J67*2044.77</f>
        <v>0</v>
      </c>
      <c r="L67" s="5"/>
    </row>
    <row r="68" spans="1:12" customHeight="1" ht="105" outlineLevel="4">
      <c r="A68" s="1"/>
      <c r="B68" s="1">
        <v>829306</v>
      </c>
      <c r="C68" s="1" t="s">
        <v>264</v>
      </c>
      <c r="D68" s="1" t="s">
        <v>265</v>
      </c>
      <c r="E68" s="2" t="s">
        <v>266</v>
      </c>
      <c r="F68" s="2" t="s">
        <v>267</v>
      </c>
      <c r="G68" s="2" t="s">
        <v>16</v>
      </c>
      <c r="H68" s="2">
        <v>0</v>
      </c>
      <c r="I68" s="1">
        <v>0</v>
      </c>
      <c r="J68" s="3" t="s">
        <v>24</v>
      </c>
      <c r="K68" s="2" t="str">
        <f>J68*2604.84</f>
        <v>0</v>
      </c>
      <c r="L68" s="5"/>
    </row>
    <row r="69" spans="1:12" customHeight="1" ht="105" outlineLevel="4">
      <c r="A69" s="1"/>
      <c r="B69" s="1">
        <v>827057</v>
      </c>
      <c r="C69" s="1" t="s">
        <v>268</v>
      </c>
      <c r="D69" s="1" t="s">
        <v>269</v>
      </c>
      <c r="E69" s="2" t="s">
        <v>270</v>
      </c>
      <c r="F69" s="2" t="s">
        <v>271</v>
      </c>
      <c r="G69" s="2" t="s">
        <v>16</v>
      </c>
      <c r="H69" s="2">
        <v>0</v>
      </c>
      <c r="I69" s="1">
        <v>0</v>
      </c>
      <c r="J69" s="3" t="s">
        <v>24</v>
      </c>
      <c r="K69" s="2" t="str">
        <f>J69*486.57</f>
        <v>0</v>
      </c>
      <c r="L69" s="5"/>
    </row>
    <row r="70" spans="1:12" customHeight="1" ht="105" outlineLevel="4">
      <c r="A70" s="1"/>
      <c r="B70" s="1">
        <v>827058</v>
      </c>
      <c r="C70" s="1" t="s">
        <v>272</v>
      </c>
      <c r="D70" s="1" t="s">
        <v>273</v>
      </c>
      <c r="E70" s="2" t="s">
        <v>274</v>
      </c>
      <c r="F70" s="2" t="s">
        <v>275</v>
      </c>
      <c r="G70" s="2" t="s">
        <v>16</v>
      </c>
      <c r="H70" s="2">
        <v>0</v>
      </c>
      <c r="I70" s="1">
        <v>0</v>
      </c>
      <c r="J70" s="3" t="s">
        <v>24</v>
      </c>
      <c r="K70" s="2" t="str">
        <f>J70*461.58</f>
        <v>0</v>
      </c>
      <c r="L70" s="5"/>
    </row>
    <row r="71" spans="1:12" customHeight="1" ht="105" outlineLevel="4">
      <c r="A71" s="1"/>
      <c r="B71" s="1">
        <v>839787</v>
      </c>
      <c r="C71" s="1" t="s">
        <v>276</v>
      </c>
      <c r="D71" s="1" t="s">
        <v>277</v>
      </c>
      <c r="E71" s="2" t="s">
        <v>278</v>
      </c>
      <c r="F71" s="2" t="s">
        <v>279</v>
      </c>
      <c r="G71" s="2">
        <v>6</v>
      </c>
      <c r="H71" s="2">
        <v>0</v>
      </c>
      <c r="I71" s="1">
        <v>0</v>
      </c>
      <c r="J71" s="3" t="s">
        <v>24</v>
      </c>
      <c r="K71" s="2" t="str">
        <f>J71*4214.49</f>
        <v>0</v>
      </c>
      <c r="L71" s="5"/>
    </row>
    <row r="72" spans="1:12" customHeight="1" ht="105" outlineLevel="4">
      <c r="A72" s="1"/>
      <c r="B72" s="1">
        <v>839788</v>
      </c>
      <c r="C72" s="1" t="s">
        <v>280</v>
      </c>
      <c r="D72" s="1" t="s">
        <v>281</v>
      </c>
      <c r="E72" s="2" t="s">
        <v>282</v>
      </c>
      <c r="F72" s="2" t="s">
        <v>283</v>
      </c>
      <c r="G72" s="2">
        <v>3</v>
      </c>
      <c r="H72" s="2">
        <v>0</v>
      </c>
      <c r="I72" s="1">
        <v>0</v>
      </c>
      <c r="J72" s="3" t="s">
        <v>24</v>
      </c>
      <c r="K72" s="2" t="str">
        <f>J72*3354.54</f>
        <v>0</v>
      </c>
      <c r="L72" s="5"/>
    </row>
    <row r="73" spans="1:12" customHeight="1" ht="105" outlineLevel="4">
      <c r="A73" s="1"/>
      <c r="B73" s="1">
        <v>868496</v>
      </c>
      <c r="C73" s="1" t="s">
        <v>284</v>
      </c>
      <c r="D73" s="1" t="s">
        <v>285</v>
      </c>
      <c r="E73" s="2" t="s">
        <v>286</v>
      </c>
      <c r="F73" s="2" t="s">
        <v>287</v>
      </c>
      <c r="G73" s="2">
        <v>1</v>
      </c>
      <c r="H73" s="2">
        <v>0</v>
      </c>
      <c r="I73" s="1">
        <v>0</v>
      </c>
      <c r="J73" s="3" t="s">
        <v>24</v>
      </c>
      <c r="K73" s="2" t="str">
        <f>J73*2523.99</f>
        <v>0</v>
      </c>
      <c r="L73" s="5"/>
    </row>
    <row r="74" spans="1:12" customHeight="1" ht="105" outlineLevel="4">
      <c r="A74" s="1"/>
      <c r="B74" s="1">
        <v>871397</v>
      </c>
      <c r="C74" s="1" t="s">
        <v>288</v>
      </c>
      <c r="D74" s="1" t="s">
        <v>289</v>
      </c>
      <c r="E74" s="2" t="s">
        <v>290</v>
      </c>
      <c r="F74" s="2" t="s">
        <v>291</v>
      </c>
      <c r="G74" s="2">
        <v>5</v>
      </c>
      <c r="H74" s="2">
        <v>0</v>
      </c>
      <c r="I74" s="1">
        <v>0</v>
      </c>
      <c r="J74" s="3" t="s">
        <v>24</v>
      </c>
      <c r="K74" s="2" t="str">
        <f>J74*2694.51</f>
        <v>0</v>
      </c>
      <c r="L74" s="5"/>
    </row>
    <row r="75" spans="1:12" customHeight="1" ht="105" outlineLevel="4">
      <c r="A75" s="1"/>
      <c r="B75" s="1">
        <v>879313</v>
      </c>
      <c r="C75" s="1" t="s">
        <v>292</v>
      </c>
      <c r="D75" s="1" t="s">
        <v>293</v>
      </c>
      <c r="E75" s="2" t="s">
        <v>294</v>
      </c>
      <c r="F75" s="2" t="s">
        <v>295</v>
      </c>
      <c r="G75" s="2" t="s">
        <v>16</v>
      </c>
      <c r="H75" s="2">
        <v>0</v>
      </c>
      <c r="I75" s="1">
        <v>0</v>
      </c>
      <c r="J75" s="3" t="s">
        <v>24</v>
      </c>
      <c r="K75" s="2" t="str">
        <f>J75*410.13</f>
        <v>0</v>
      </c>
      <c r="L75" s="5"/>
    </row>
    <row r="76" spans="1:12" customHeight="1" ht="105" outlineLevel="4">
      <c r="A76" s="1"/>
      <c r="B76" s="1">
        <v>880039</v>
      </c>
      <c r="C76" s="1" t="s">
        <v>296</v>
      </c>
      <c r="D76" s="1" t="s">
        <v>297</v>
      </c>
      <c r="E76" s="2" t="s">
        <v>298</v>
      </c>
      <c r="F76" s="2" t="s">
        <v>299</v>
      </c>
      <c r="G76" s="2" t="s">
        <v>16</v>
      </c>
      <c r="H76" s="2">
        <v>0</v>
      </c>
      <c r="I76" s="1">
        <v>0</v>
      </c>
      <c r="J76" s="3" t="s">
        <v>24</v>
      </c>
      <c r="K76" s="2" t="str">
        <f>J76*279.30</f>
        <v>0</v>
      </c>
      <c r="L76" s="5"/>
    </row>
    <row r="77" spans="1:12" customHeight="1" ht="105" outlineLevel="4">
      <c r="A77" s="1"/>
      <c r="B77" s="1">
        <v>880040</v>
      </c>
      <c r="C77" s="1" t="s">
        <v>300</v>
      </c>
      <c r="D77" s="1" t="s">
        <v>301</v>
      </c>
      <c r="E77" s="2" t="s">
        <v>302</v>
      </c>
      <c r="F77" s="2" t="s">
        <v>303</v>
      </c>
      <c r="G77" s="2" t="s">
        <v>23</v>
      </c>
      <c r="H77" s="2">
        <v>0</v>
      </c>
      <c r="I77" s="1">
        <v>0</v>
      </c>
      <c r="J77" s="3" t="s">
        <v>24</v>
      </c>
      <c r="K77" s="2" t="str">
        <f>J77*257.25</f>
        <v>0</v>
      </c>
      <c r="L77" s="5"/>
    </row>
    <row r="78" spans="1:12" customHeight="1" ht="105" outlineLevel="4">
      <c r="A78" s="1"/>
      <c r="B78" s="1">
        <v>882880</v>
      </c>
      <c r="C78" s="1" t="s">
        <v>304</v>
      </c>
      <c r="D78" s="1" t="s">
        <v>305</v>
      </c>
      <c r="E78" s="2" t="s">
        <v>306</v>
      </c>
      <c r="F78" s="2" t="s">
        <v>307</v>
      </c>
      <c r="G78" s="2">
        <v>3</v>
      </c>
      <c r="H78" s="2">
        <v>0</v>
      </c>
      <c r="I78" s="1">
        <v>0</v>
      </c>
      <c r="J78" s="3" t="s">
        <v>24</v>
      </c>
      <c r="K78" s="2" t="str">
        <f>J78*1547.91</f>
        <v>0</v>
      </c>
      <c r="L78" s="5"/>
    </row>
    <row r="79" spans="1:12" customHeight="1" ht="105" outlineLevel="4">
      <c r="A79" s="1"/>
      <c r="B79" s="1">
        <v>882908</v>
      </c>
      <c r="C79" s="1" t="s">
        <v>308</v>
      </c>
      <c r="D79" s="1" t="s">
        <v>309</v>
      </c>
      <c r="E79" s="2" t="s">
        <v>310</v>
      </c>
      <c r="F79" s="2" t="s">
        <v>311</v>
      </c>
      <c r="G79" s="2">
        <v>0</v>
      </c>
      <c r="H79" s="2">
        <v>0</v>
      </c>
      <c r="I79" s="1">
        <v>0</v>
      </c>
      <c r="J79" s="3" t="s">
        <v>17</v>
      </c>
      <c r="K79" s="2" t="str">
        <f>J79*79.38</f>
        <v>0</v>
      </c>
      <c r="L79" s="5"/>
    </row>
    <row r="80" spans="1:12" outlineLevel="2">
      <c r="A80" s="8" t="s">
        <v>312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5"/>
    </row>
    <row r="81" spans="1:12" customHeight="1" ht="105" outlineLevel="4">
      <c r="A81" s="1"/>
      <c r="B81" s="1">
        <v>819413</v>
      </c>
      <c r="C81" s="1" t="s">
        <v>313</v>
      </c>
      <c r="D81" s="1" t="s">
        <v>314</v>
      </c>
      <c r="E81" s="2" t="s">
        <v>315</v>
      </c>
      <c r="F81" s="2" t="s">
        <v>316</v>
      </c>
      <c r="G81" s="2" t="s">
        <v>23</v>
      </c>
      <c r="H81" s="2">
        <v>0</v>
      </c>
      <c r="I81" s="1">
        <v>0</v>
      </c>
      <c r="J81" s="3" t="s">
        <v>230</v>
      </c>
      <c r="K81" s="2" t="str">
        <f>J81*2538.69</f>
        <v>0</v>
      </c>
      <c r="L81" s="5"/>
    </row>
    <row r="82" spans="1:12" customHeight="1" ht="105" outlineLevel="4">
      <c r="A82" s="1"/>
      <c r="B82" s="1">
        <v>819414</v>
      </c>
      <c r="C82" s="1" t="s">
        <v>317</v>
      </c>
      <c r="D82" s="1" t="s">
        <v>318</v>
      </c>
      <c r="E82" s="2" t="s">
        <v>319</v>
      </c>
      <c r="F82" s="2" t="s">
        <v>320</v>
      </c>
      <c r="G82" s="2">
        <v>2</v>
      </c>
      <c r="H82" s="2">
        <v>0</v>
      </c>
      <c r="I82" s="1">
        <v>0</v>
      </c>
      <c r="J82" s="3" t="s">
        <v>230</v>
      </c>
      <c r="K82" s="2" t="str">
        <f>J82*3716.16</f>
        <v>0</v>
      </c>
      <c r="L82" s="5"/>
    </row>
    <row r="83" spans="1:12" customHeight="1" ht="105" outlineLevel="4">
      <c r="A83" s="1"/>
      <c r="B83" s="1">
        <v>819415</v>
      </c>
      <c r="C83" s="1" t="s">
        <v>321</v>
      </c>
      <c r="D83" s="1" t="s">
        <v>322</v>
      </c>
      <c r="E83" s="2" t="s">
        <v>323</v>
      </c>
      <c r="F83" s="2" t="s">
        <v>324</v>
      </c>
      <c r="G83" s="2">
        <v>0</v>
      </c>
      <c r="H83" s="2">
        <v>0</v>
      </c>
      <c r="I83" s="1">
        <v>0</v>
      </c>
      <c r="J83" s="3" t="s">
        <v>24</v>
      </c>
      <c r="K83" s="2" t="str">
        <f>J83*4385.01</f>
        <v>0</v>
      </c>
      <c r="L83" s="5"/>
    </row>
    <row r="84" spans="1:12" customHeight="1" ht="105" outlineLevel="4">
      <c r="A84" s="1"/>
      <c r="B84" s="1">
        <v>819416</v>
      </c>
      <c r="C84" s="1" t="s">
        <v>325</v>
      </c>
      <c r="D84" s="1" t="s">
        <v>326</v>
      </c>
      <c r="E84" s="2" t="s">
        <v>327</v>
      </c>
      <c r="F84" s="2" t="s">
        <v>328</v>
      </c>
      <c r="G84" s="2">
        <v>6</v>
      </c>
      <c r="H84" s="2">
        <v>0</v>
      </c>
      <c r="I84" s="1">
        <v>0</v>
      </c>
      <c r="J84" s="3" t="s">
        <v>230</v>
      </c>
      <c r="K84" s="2" t="str">
        <f>J84*2172.66</f>
        <v>0</v>
      </c>
      <c r="L84" s="5"/>
    </row>
    <row r="85" spans="1:12" customHeight="1" ht="105" outlineLevel="4">
      <c r="A85" s="1"/>
      <c r="B85" s="1">
        <v>837305</v>
      </c>
      <c r="C85" s="1" t="s">
        <v>329</v>
      </c>
      <c r="D85" s="1" t="s">
        <v>330</v>
      </c>
      <c r="E85" s="2" t="s">
        <v>331</v>
      </c>
      <c r="F85" s="2" t="s">
        <v>332</v>
      </c>
      <c r="G85" s="2">
        <v>7</v>
      </c>
      <c r="H85" s="2">
        <v>0</v>
      </c>
      <c r="I85" s="1">
        <v>0</v>
      </c>
      <c r="J85" s="3" t="s">
        <v>230</v>
      </c>
      <c r="K85" s="2" t="str">
        <f>J85*4399.71</f>
        <v>0</v>
      </c>
      <c r="L85" s="5"/>
    </row>
    <row r="86" spans="1:12" customHeight="1" ht="105" outlineLevel="4">
      <c r="A86" s="1"/>
      <c r="B86" s="1">
        <v>871396</v>
      </c>
      <c r="C86" s="1" t="s">
        <v>333</v>
      </c>
      <c r="D86" s="1" t="s">
        <v>334</v>
      </c>
      <c r="E86" s="2" t="s">
        <v>335</v>
      </c>
      <c r="F86" s="2" t="s">
        <v>336</v>
      </c>
      <c r="G86" s="2">
        <v>8</v>
      </c>
      <c r="H86" s="2">
        <v>0</v>
      </c>
      <c r="I86" s="1">
        <v>0</v>
      </c>
      <c r="J86" s="3" t="s">
        <v>24</v>
      </c>
      <c r="K86" s="2" t="str">
        <f>J86*914.34</f>
        <v>0</v>
      </c>
      <c r="L86" s="5"/>
    </row>
    <row r="87" spans="1:12" customHeight="1" ht="105" outlineLevel="4">
      <c r="A87" s="1"/>
      <c r="B87" s="1">
        <v>884721</v>
      </c>
      <c r="C87" s="1" t="s">
        <v>337</v>
      </c>
      <c r="D87" s="1" t="s">
        <v>338</v>
      </c>
      <c r="E87" s="2" t="s">
        <v>339</v>
      </c>
      <c r="F87" s="2" t="s">
        <v>340</v>
      </c>
      <c r="G87" s="2">
        <v>4</v>
      </c>
      <c r="H87" s="2">
        <v>0</v>
      </c>
      <c r="I87" s="1">
        <v>0</v>
      </c>
      <c r="J87" s="3" t="s">
        <v>24</v>
      </c>
      <c r="K87" s="2" t="str">
        <f>J87*923.16</f>
        <v>0</v>
      </c>
      <c r="L87" s="5"/>
    </row>
    <row r="88" spans="1:12" customHeight="1" ht="105" outlineLevel="4">
      <c r="A88" s="1"/>
      <c r="B88" s="1">
        <v>884722</v>
      </c>
      <c r="C88" s="1" t="s">
        <v>341</v>
      </c>
      <c r="D88" s="1" t="s">
        <v>342</v>
      </c>
      <c r="E88" s="2" t="s">
        <v>343</v>
      </c>
      <c r="F88" s="2" t="s">
        <v>344</v>
      </c>
      <c r="G88" s="2">
        <v>7</v>
      </c>
      <c r="H88" s="2">
        <v>0</v>
      </c>
      <c r="I88" s="1">
        <v>0</v>
      </c>
      <c r="J88" s="3" t="s">
        <v>230</v>
      </c>
      <c r="K88" s="2" t="str">
        <f>J88*602.70</f>
        <v>0</v>
      </c>
      <c r="L88" s="5"/>
    </row>
    <row r="89" spans="1:12" customHeight="1" ht="105" outlineLevel="4">
      <c r="A89" s="1"/>
      <c r="B89" s="1">
        <v>885997</v>
      </c>
      <c r="C89" s="1" t="s">
        <v>345</v>
      </c>
      <c r="D89" s="1" t="s">
        <v>346</v>
      </c>
      <c r="E89" s="2" t="s">
        <v>347</v>
      </c>
      <c r="F89" s="2" t="s">
        <v>348</v>
      </c>
      <c r="G89" s="2">
        <v>0</v>
      </c>
      <c r="H89" s="2">
        <v>0</v>
      </c>
      <c r="I89" s="1">
        <v>0</v>
      </c>
      <c r="J89" s="3" t="s">
        <v>24</v>
      </c>
      <c r="K89" s="2" t="str">
        <f>J89*260.19</f>
        <v>0</v>
      </c>
      <c r="L89" s="5"/>
    </row>
    <row r="90" spans="1:12" customHeight="1" ht="105" outlineLevel="4">
      <c r="A90" s="1"/>
      <c r="B90" s="1">
        <v>955721</v>
      </c>
      <c r="C90" s="1" t="s">
        <v>349</v>
      </c>
      <c r="D90" s="1" t="s">
        <v>350</v>
      </c>
      <c r="E90" s="2" t="s">
        <v>351</v>
      </c>
      <c r="F90" s="2" t="s">
        <v>352</v>
      </c>
      <c r="G90" s="2" t="s">
        <v>23</v>
      </c>
      <c r="H90" s="2">
        <v>0</v>
      </c>
      <c r="I90" s="1">
        <v>0</v>
      </c>
      <c r="J90" s="3" t="s">
        <v>24</v>
      </c>
      <c r="K90" s="2" t="str">
        <f>J90*652.68</f>
        <v>0</v>
      </c>
      <c r="L90" s="5"/>
    </row>
    <row r="91" spans="1:12" customHeight="1" ht="105" outlineLevel="4">
      <c r="A91" s="1"/>
      <c r="B91" s="1">
        <v>955771</v>
      </c>
      <c r="C91" s="1" t="s">
        <v>353</v>
      </c>
      <c r="D91" s="1" t="s">
        <v>354</v>
      </c>
      <c r="E91" s="2" t="s">
        <v>355</v>
      </c>
      <c r="F91" s="2" t="s">
        <v>356</v>
      </c>
      <c r="G91" s="2" t="s">
        <v>23</v>
      </c>
      <c r="H91" s="2">
        <v>0</v>
      </c>
      <c r="I91" s="1">
        <v>0</v>
      </c>
      <c r="J91" s="3" t="s">
        <v>24</v>
      </c>
      <c r="K91" s="2" t="str">
        <f>J91*545.37</f>
        <v>0</v>
      </c>
      <c r="L91" s="5"/>
    </row>
    <row r="92" spans="1:12" outlineLevel="2">
      <c r="A92" s="8" t="s">
        <v>357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835386</v>
      </c>
      <c r="C93" s="1" t="s">
        <v>358</v>
      </c>
      <c r="D93" s="1" t="s">
        <v>359</v>
      </c>
      <c r="E93" s="2" t="s">
        <v>360</v>
      </c>
      <c r="F93" s="2" t="s">
        <v>361</v>
      </c>
      <c r="G93" s="2" t="s">
        <v>23</v>
      </c>
      <c r="H93" s="2">
        <v>0</v>
      </c>
      <c r="I93" s="1">
        <v>0</v>
      </c>
      <c r="J93" s="3" t="s">
        <v>24</v>
      </c>
      <c r="K93" s="2" t="str">
        <f>J93*1135.18</f>
        <v>0</v>
      </c>
      <c r="L93" s="5"/>
    </row>
    <row r="94" spans="1:12" customHeight="1" ht="105" outlineLevel="4">
      <c r="A94" s="1"/>
      <c r="B94" s="1">
        <v>836403</v>
      </c>
      <c r="C94" s="1" t="s">
        <v>362</v>
      </c>
      <c r="D94" s="1" t="s">
        <v>363</v>
      </c>
      <c r="E94" s="2" t="s">
        <v>364</v>
      </c>
      <c r="F94" s="2" t="s">
        <v>365</v>
      </c>
      <c r="G94" s="2">
        <v>1</v>
      </c>
      <c r="H94" s="2">
        <v>0</v>
      </c>
      <c r="I94" s="1">
        <v>0</v>
      </c>
      <c r="J94" s="3" t="s">
        <v>24</v>
      </c>
      <c r="K94" s="2" t="str">
        <f>J94*4041.27</f>
        <v>0</v>
      </c>
      <c r="L94" s="5"/>
    </row>
    <row r="95" spans="1:12" customHeight="1" ht="105" outlineLevel="4">
      <c r="A95" s="1"/>
      <c r="B95" s="1">
        <v>868668</v>
      </c>
      <c r="C95" s="1" t="s">
        <v>366</v>
      </c>
      <c r="D95" s="1" t="s">
        <v>367</v>
      </c>
      <c r="E95" s="2" t="s">
        <v>368</v>
      </c>
      <c r="F95" s="2" t="s">
        <v>369</v>
      </c>
      <c r="G95" s="2">
        <v>0</v>
      </c>
      <c r="H95" s="2">
        <v>0</v>
      </c>
      <c r="I95" s="1">
        <v>0</v>
      </c>
      <c r="J95" s="3" t="s">
        <v>24</v>
      </c>
      <c r="K95" s="2" t="str">
        <f>J95*175.52</f>
        <v>0</v>
      </c>
      <c r="L9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50:K50"/>
    <mergeCell ref="A80:K80"/>
    <mergeCell ref="A92:K9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2026-05-11T15:05:13+03:00</dcterms:created>
  <dcterms:modified xsi:type="dcterms:W3CDTF">2026-05-11T15:05:13+03:00</dcterms:modified>
  <dc:title>Untitled Spreadsheet</dc:title>
  <dc:description/>
  <dc:subject/>
  <cp:keywords/>
  <cp:category/>
</cp:coreProperties>
</file>