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<sst xmlns="http://schemas.openxmlformats.org/spreadsheetml/2006/main" uniqueCount="321">
  <si>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</si>
  <si>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</si>
  <si>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</si>
  <si>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</si>
  <si>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</si>
  <si>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</si>
  <si>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</si>
  <si>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</si>
  <si>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</si>
  <si>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</si>
  <si>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Водяной теплый пол</t>
  </si>
  <si>
    <t>Комплектующие для теплого пола</t>
  </si>
  <si>
    <t>Комплектующие для теплого пола VALTEC</t>
  </si>
  <si>
    <t>VLC-721134</t>
  </si>
  <si>
    <t>VTr.580.NEI.040E</t>
  </si>
  <si>
    <t>Ниппель для коллекторного блока 586, под расходомер, 1/2" х евроконус нар.-нар.   (50 /400шт)</t>
  </si>
  <si>
    <t>540.00 руб.</t>
  </si>
  <si>
    <t>&gt;10</t>
  </si>
  <si>
    <t>шт</t>
  </si>
  <si>
    <t>VLC-721135</t>
  </si>
  <si>
    <t>VTr.580.NE.040E</t>
  </si>
  <si>
    <t>Ниппель переходной 1/2" х евроконус нар.-нар.   (10 /250шт)</t>
  </si>
  <si>
    <t>156.00 руб.</t>
  </si>
  <si>
    <t>&gt;25</t>
  </si>
  <si>
    <t>&gt;1000</t>
  </si>
  <si>
    <t>VLC-812001</t>
  </si>
  <si>
    <t>VT.AC674</t>
  </si>
  <si>
    <t>Настроечный клапан с расходомером, коллекторный, встраиваемый  (для VTc.596 и 586)</t>
  </si>
  <si>
    <t>1 386.00 руб.</t>
  </si>
  <si>
    <t>&gt;50</t>
  </si>
  <si>
    <t>VLC-812002</t>
  </si>
  <si>
    <t>VT.AC674.V.0</t>
  </si>
  <si>
    <t>Настроечный клапан с расходомером, коллекторный, встраиваемый  (для VTc.589)  (8 /80шт)</t>
  </si>
  <si>
    <t>573.00 руб.</t>
  </si>
  <si>
    <t>VLC-812010</t>
  </si>
  <si>
    <t>VT.0600.0.06</t>
  </si>
  <si>
    <t>Пробка для коллектора 1"    (50 /400шт)</t>
  </si>
  <si>
    <t>340.00 руб.</t>
  </si>
  <si>
    <t>&gt;100</t>
  </si>
  <si>
    <t>VLC-812011</t>
  </si>
  <si>
    <t>VT.0606.0.06</t>
  </si>
  <si>
    <t>Сдвоенный ниппель, 1"x1" (20 /160шт)</t>
  </si>
  <si>
    <t>1 295.00 руб.</t>
  </si>
  <si>
    <t>VLC-812013</t>
  </si>
  <si>
    <t>VT.0617.0.0</t>
  </si>
  <si>
    <t>Термометр погружной 1/2" (20 /160шт)</t>
  </si>
  <si>
    <t>2 244.00 руб.</t>
  </si>
  <si>
    <t>VLC-812014</t>
  </si>
  <si>
    <t>VT.0666.0.0</t>
  </si>
  <si>
    <t>Байпас тупиковый 200 мм  (4 /32шт)</t>
  </si>
  <si>
    <t>6 621.00 руб.</t>
  </si>
  <si>
    <t>VLC-812015</t>
  </si>
  <si>
    <t>VT.0667T.0.0</t>
  </si>
  <si>
    <t>Байпас проходной 200 мм, (2 /16шт)</t>
  </si>
  <si>
    <t>9 399.00 руб.</t>
  </si>
  <si>
    <t>VLC-812016</t>
  </si>
  <si>
    <t>VT.4615.0.0</t>
  </si>
  <si>
    <t>Тройник с термометром Евроконус (10 /80шт)</t>
  </si>
  <si>
    <t>2 350.00 руб.</t>
  </si>
  <si>
    <t>VLC-812017</t>
  </si>
  <si>
    <t>VT.AC616I.0.0</t>
  </si>
  <si>
    <t>Термостат регулируемый с выносным датчиком    (10шт)</t>
  </si>
  <si>
    <t>9 390.00 руб.</t>
  </si>
  <si>
    <t>VLC-812018</t>
  </si>
  <si>
    <t>VT.AC614.0.0</t>
  </si>
  <si>
    <t>Термостат регулируемый с накладным датчиком  (10шт)</t>
  </si>
  <si>
    <t>3 979.00 руб.</t>
  </si>
  <si>
    <t>VLC-812019</t>
  </si>
  <si>
    <t>VT.AC501.0.0</t>
  </si>
  <si>
    <t>Датчик температуры пола   (50шт)</t>
  </si>
  <si>
    <t>508.00 руб.</t>
  </si>
  <si>
    <t>VLC-812020</t>
  </si>
  <si>
    <t>VT.AC602.0.0</t>
  </si>
  <si>
    <t>Термостат комнатный, с датчиком температуры пола (НЗ сервоприводы)   (16шт)</t>
  </si>
  <si>
    <t>2 074.00 руб.</t>
  </si>
  <si>
    <t>VLC-812026</t>
  </si>
  <si>
    <t>VT.VDC31.N.0</t>
  </si>
  <si>
    <t>Регулировочный клапан для коллекторных блоков    (50 /400шт)</t>
  </si>
  <si>
    <t>1 042.00 руб.</t>
  </si>
  <si>
    <t>VLC-812027</t>
  </si>
  <si>
    <t>VT.VTC30.N.0</t>
  </si>
  <si>
    <t>Запорный клапан для коллекторных блоков  (50 /400шт)</t>
  </si>
  <si>
    <t>1 230.00 руб.</t>
  </si>
  <si>
    <t>VLC-812028</t>
  </si>
  <si>
    <t>VT.FLC15.0.0</t>
  </si>
  <si>
    <t>Расходомер 1-4 л/мин (евроконус) (20 /160шт)</t>
  </si>
  <si>
    <t>1 535.00 руб.</t>
  </si>
  <si>
    <t>VLC-812029</t>
  </si>
  <si>
    <t>VT.ZC8.0.24</t>
  </si>
  <si>
    <t>Зональный коммуникатор 8 каналов, 24В</t>
  </si>
  <si>
    <t>6 733.00 руб.</t>
  </si>
  <si>
    <t>VLC-812030</t>
  </si>
  <si>
    <t>VT.ZC8.0.220</t>
  </si>
  <si>
    <t>Зональный коммуникатор 8 каналов, 220В</t>
  </si>
  <si>
    <t>7 135.00 руб.</t>
  </si>
  <si>
    <t>VLC-900127</t>
  </si>
  <si>
    <t>OR.551</t>
  </si>
  <si>
    <t>Погружная гильза 1/2"</t>
  </si>
  <si>
    <t>925.00 руб.</t>
  </si>
  <si>
    <t>VLC-900424</t>
  </si>
  <si>
    <t>NVTPBC</t>
  </si>
  <si>
    <t>Каталог «Сантехнические наклейки»</t>
  </si>
  <si>
    <t>1 170.00 руб.</t>
  </si>
  <si>
    <t>VLC-900505</t>
  </si>
  <si>
    <t>ST-R-8 B</t>
  </si>
  <si>
    <t>Терморегулятор комнатный беспроводной (TECH)</t>
  </si>
  <si>
    <t>8 832.00 руб.</t>
  </si>
  <si>
    <t>VLC-900518</t>
  </si>
  <si>
    <t>ST-M-8N</t>
  </si>
  <si>
    <t>Контроллер для удаленного управления (TECH)</t>
  </si>
  <si>
    <t>66 892.00 руб.</t>
  </si>
  <si>
    <t>VLC-900907</t>
  </si>
  <si>
    <t>VT.K500.0.0</t>
  </si>
  <si>
    <t>Зональный контроллер, 24В, IP20</t>
  </si>
  <si>
    <t>46 173.00 руб.</t>
  </si>
  <si>
    <t>VLC-999108</t>
  </si>
  <si>
    <t>VT.C8.F.0</t>
  </si>
  <si>
    <t>Датчик температуры пола комнатный беспроводной</t>
  </si>
  <si>
    <t>8 159.00 руб.</t>
  </si>
  <si>
    <t>VLC-999109</t>
  </si>
  <si>
    <t>VT.R8.B.0</t>
  </si>
  <si>
    <t>Терморегулятор комнатный беспроводной</t>
  </si>
  <si>
    <t>7 949.00 руб.</t>
  </si>
  <si>
    <t>VLC-999110</t>
  </si>
  <si>
    <t>VT.C8.ZR.0</t>
  </si>
  <si>
    <t>Датчик температуры наружного воздуха беспроводной</t>
  </si>
  <si>
    <t>5 257.00 руб.</t>
  </si>
  <si>
    <t>VLC-999111</t>
  </si>
  <si>
    <t>VT.C.MINI.0</t>
  </si>
  <si>
    <t>Датчик температуры комнатный беспроводной</t>
  </si>
  <si>
    <t>5 631.00 руб.</t>
  </si>
  <si>
    <t>VLC-999112</t>
  </si>
  <si>
    <t>VT.STL.8E.0</t>
  </si>
  <si>
    <t>Беспроводной зональный контроллер</t>
  </si>
  <si>
    <t>42 495.00 руб.</t>
  </si>
  <si>
    <t>VLC-999113</t>
  </si>
  <si>
    <t>VT.STM.8E.0</t>
  </si>
  <si>
    <t>Контроллер для удаленного управления</t>
  </si>
  <si>
    <t>57 142.00 руб.</t>
  </si>
  <si>
    <t>VLC-999114</t>
  </si>
  <si>
    <t>VT.STT.868.0</t>
  </si>
  <si>
    <t>Беспроводной электропривод радиаторного клапана</t>
  </si>
  <si>
    <t>19 315.00 руб.</t>
  </si>
  <si>
    <t>VLC-999115</t>
  </si>
  <si>
    <t>VT.ST.WIFI.RS.0</t>
  </si>
  <si>
    <t>Интернет модуль для беспроводного зонального контроллера</t>
  </si>
  <si>
    <t>42 286.00 руб.</t>
  </si>
  <si>
    <t>VLC-999117</t>
  </si>
  <si>
    <t>VT.K300.0.0</t>
  </si>
  <si>
    <t>Универсальный контроллер для смесительных узлов</t>
  </si>
  <si>
    <t>0.00 руб.</t>
  </si>
  <si>
    <t>VLC-999118</t>
  </si>
  <si>
    <t>VT.K300.W.0</t>
  </si>
  <si>
    <t>Универсальный контроллер с Wi-Fi, для смесительных узлов</t>
  </si>
  <si>
    <t>Комплектующие для теплого пола VIEIR</t>
  </si>
  <si>
    <t>INS-310034</t>
  </si>
  <si>
    <t>VRD38</t>
  </si>
  <si>
    <t>Станок для размотки труб"ViEiR" (1шт)</t>
  </si>
  <si>
    <t>8 386.38 руб.</t>
  </si>
  <si>
    <t>STP-410008</t>
  </si>
  <si>
    <t>VR1110</t>
  </si>
  <si>
    <t>Клапан настроечн. коллекторн. с переходн. ниппелем (установочн.ком.) (30/1шт)</t>
  </si>
  <si>
    <t>394.32 руб.</t>
  </si>
  <si>
    <t>STP-410009</t>
  </si>
  <si>
    <t>VR1111</t>
  </si>
  <si>
    <t>Клапан регуровочн.коллекторн. с переходн. ниппелем (установочн.ком.) (30/1шт)</t>
  </si>
  <si>
    <t>386.76 руб.</t>
  </si>
  <si>
    <t>STP-410010</t>
  </si>
  <si>
    <t>VR1112</t>
  </si>
  <si>
    <t>Расходомер коллекторный с переходн. ниппелем (установочн.ком.) (50/1шт)</t>
  </si>
  <si>
    <t>427.55 руб.</t>
  </si>
  <si>
    <t>STP-410011</t>
  </si>
  <si>
    <t>VR1113</t>
  </si>
  <si>
    <t>Ниппель переходной с уплотнительн. кольцом  (200/10шт)</t>
  </si>
  <si>
    <t>128.42 руб.</t>
  </si>
  <si>
    <t>STP-410012</t>
  </si>
  <si>
    <t>VR1115</t>
  </si>
  <si>
    <t>Байпас коллектора  (32/1шт)</t>
  </si>
  <si>
    <t>1 534.96 руб.</t>
  </si>
  <si>
    <t>STP-410013</t>
  </si>
  <si>
    <t>VR1116</t>
  </si>
  <si>
    <t>Коллекторный тройник  (30/2шт)</t>
  </si>
  <si>
    <t>262.88 руб.</t>
  </si>
  <si>
    <t>STP-410015</t>
  </si>
  <si>
    <t>VR267</t>
  </si>
  <si>
    <t>Кронштейн раздвижной для крепления коллекторной группы (130-180)  КРУГ  (30/1пар)</t>
  </si>
  <si>
    <t>367.12 руб.</t>
  </si>
  <si>
    <t>пар</t>
  </si>
  <si>
    <t>STP-410016</t>
  </si>
  <si>
    <t>VR267A</t>
  </si>
  <si>
    <t>Кронштейн раздвижной для крепления коллекторной группы (130-180) КВАДРАТ  (30/1пар)</t>
  </si>
  <si>
    <t>365.61 руб.</t>
  </si>
  <si>
    <t>STP-410020</t>
  </si>
  <si>
    <t>VR331</t>
  </si>
  <si>
    <t>Термостат накладной VR(1/50шт)</t>
  </si>
  <si>
    <t>1 034.89 руб.</t>
  </si>
  <si>
    <t>STP-410021</t>
  </si>
  <si>
    <t>VR332</t>
  </si>
  <si>
    <t>Термостат с капиллярной трубкой и погружным датчиком VR (1/50шт)</t>
  </si>
  <si>
    <t>STP-410022</t>
  </si>
  <si>
    <t>VR333</t>
  </si>
  <si>
    <t>Термостат с погружным датчиком VR (1/50шт)</t>
  </si>
  <si>
    <t>1 084.75 руб.</t>
  </si>
  <si>
    <t>STP-410023</t>
  </si>
  <si>
    <t>VR408</t>
  </si>
  <si>
    <t>Выносной датчик температуры телого пола (металл) VR (1/50шт)</t>
  </si>
  <si>
    <t>182.81 руб.</t>
  </si>
  <si>
    <t>STP-410024</t>
  </si>
  <si>
    <t>VR409</t>
  </si>
  <si>
    <t>Выносной датчик температуры телого пола (пластик) VR (1/50шт)</t>
  </si>
  <si>
    <t>199.42 руб.</t>
  </si>
  <si>
    <t>STP-410025</t>
  </si>
  <si>
    <t>АС667</t>
  </si>
  <si>
    <t>Байпас проходной 200мм с перепускным клапаном и термометром</t>
  </si>
  <si>
    <t>3 440.00 руб.</t>
  </si>
  <si>
    <t>STP-410026</t>
  </si>
  <si>
    <t>Клапан сливной 1/2 " с рез. уплотнением и пробкой</t>
  </si>
  <si>
    <t>154.80 руб.</t>
  </si>
  <si>
    <t>STP-410029</t>
  </si>
  <si>
    <t>VR1107</t>
  </si>
  <si>
    <t>ПАРА тройников коллек.в сборе 3/4"(тройник,воздух. дренажный кран) (2/60шт)</t>
  </si>
  <si>
    <t>2 044.09 руб.</t>
  </si>
  <si>
    <t>STP-410030</t>
  </si>
  <si>
    <t>VR1130</t>
  </si>
  <si>
    <t>Многоканальный централизованный контроллер системы горячего водоснабжения (ГВС) и отопления ViEiR</t>
  </si>
  <si>
    <t>2 696.75 руб.</t>
  </si>
  <si>
    <t>STP-410031</t>
  </si>
  <si>
    <t>VR1132</t>
  </si>
  <si>
    <t>Гильза для погружного датчика температуры 1/2х150  ViEiR (1/30шт)</t>
  </si>
  <si>
    <t>475.90 руб.</t>
  </si>
  <si>
    <t>STP-410032</t>
  </si>
  <si>
    <t>VR1133</t>
  </si>
  <si>
    <t>Гильза для погружного датчика температуры 1/2х122мм ViEiR (1/30шт)</t>
  </si>
  <si>
    <t>450.21 руб.</t>
  </si>
  <si>
    <t>VER-000163</t>
  </si>
  <si>
    <t>VR1152</t>
  </si>
  <si>
    <t>Байпас коллекторный проходной с перепускным клапаном (30/1шт)</t>
  </si>
  <si>
    <t>4 059.48 руб.</t>
  </si>
  <si>
    <t>VER-000164</t>
  </si>
  <si>
    <t>VR1151</t>
  </si>
  <si>
    <t>Байпас коллекторный тупиковый c перепускным клапаном (30/1шт)</t>
  </si>
  <si>
    <t>3 100.13 руб.</t>
  </si>
  <si>
    <t>VER-000281</t>
  </si>
  <si>
    <t>VR227</t>
  </si>
  <si>
    <t>Байпас для насосной группы с перепускным клапаном"ViEiR"(30/1шт)</t>
  </si>
  <si>
    <t>2 284.31 руб.</t>
  </si>
  <si>
    <t>VER-000303</t>
  </si>
  <si>
    <t>VER63</t>
  </si>
  <si>
    <t>Комплект угловых кранов для коллекторной группы 1" с разъемным соединением"ViEiR" (20/1пара)</t>
  </si>
  <si>
    <t>2 456.54 руб.</t>
  </si>
  <si>
    <t>VER-000465</t>
  </si>
  <si>
    <t>VRG55MM</t>
  </si>
  <si>
    <t>Сдвоенный ниппель 1"M*1"M (60/5шт)</t>
  </si>
  <si>
    <t>361.08 руб.</t>
  </si>
  <si>
    <t>VER-000629</t>
  </si>
  <si>
    <t>VPG1132</t>
  </si>
  <si>
    <t>Гильза для погружного датчика температуры 1/2"x90мм (300/10шт)</t>
  </si>
  <si>
    <t>273.45 руб.</t>
  </si>
  <si>
    <t>VER-000630</t>
  </si>
  <si>
    <t>VPG1133</t>
  </si>
  <si>
    <t>Гильза для погружного датчика температуры 1/2"x64мм (300/10шт)</t>
  </si>
  <si>
    <t>252.30 руб.</t>
  </si>
  <si>
    <t>VER-000786</t>
  </si>
  <si>
    <t>VR298</t>
  </si>
  <si>
    <t>Термоголовка с выносным проточным сенсором  (50/1шт)</t>
  </si>
  <si>
    <t>1 834.10 руб.</t>
  </si>
  <si>
    <t>VER-000832</t>
  </si>
  <si>
    <t>VR000</t>
  </si>
  <si>
    <t>Комплект наклеек водоснабжение и отопление  "ViEiR" (1 комплект)</t>
  </si>
  <si>
    <t>81.58 руб.</t>
  </si>
  <si>
    <t>ком</t>
  </si>
  <si>
    <t>Комплектующие для кол блоков VIEIR</t>
  </si>
  <si>
    <t>STP-410004</t>
  </si>
  <si>
    <t>VR1102A</t>
  </si>
  <si>
    <t>Пара прямых шар. кранов полусгон с доп. упл 1" (синяя красная бабочки) (2/24шт)</t>
  </si>
  <si>
    <t>2 210.28 руб.</t>
  </si>
  <si>
    <t>STP-410005</t>
  </si>
  <si>
    <t>VR1102</t>
  </si>
  <si>
    <t>Пара прямых шар. кранов полусгон с доп. упл 1" С ТЕРМОМЕТРАМИ В КОРПУСЕ (2/24шт)</t>
  </si>
  <si>
    <t>2 997.40 руб.</t>
  </si>
  <si>
    <t>STP-410006</t>
  </si>
  <si>
    <t>VR1105</t>
  </si>
  <si>
    <t>Пара угловых  шар. кранов с термометрами полусгон с доп. упл 1" (синяя красная бабочки) (2/24шт)</t>
  </si>
  <si>
    <t>3 739.20 руб.</t>
  </si>
  <si>
    <t>STP-410007</t>
  </si>
  <si>
    <t>VR1108</t>
  </si>
  <si>
    <t>ПАРА тройников коллек.в сборе1"(тройник,воздух. дренажный кран) (50/2шт)</t>
  </si>
  <si>
    <t>2 045.61 руб.</t>
  </si>
  <si>
    <t>VER-000129</t>
  </si>
  <si>
    <t>VR1102B</t>
  </si>
  <si>
    <t>Пара прямых шар. кранов полусгон с доп. упл 1" С ТЕРМОМЕТРАМИ  В СГОНАХ  (2/24шт)</t>
  </si>
  <si>
    <t>3 394.74 руб.</t>
  </si>
  <si>
    <t>VER-000302</t>
  </si>
  <si>
    <t>VR165</t>
  </si>
  <si>
    <t>Тройник коллекторный в сборе1"(тройник,воздух. дренажный кран)  (40/1шт)</t>
  </si>
  <si>
    <t>843.02 руб.</t>
  </si>
  <si>
    <t>VER-001152</t>
  </si>
  <si>
    <t>VR1146</t>
  </si>
  <si>
    <t>Концевой элемент для коллектора 1" (60/2шт)</t>
  </si>
  <si>
    <t>861.15 руб.</t>
  </si>
  <si>
    <t>VER-001153</t>
  </si>
  <si>
    <t>VR1147</t>
  </si>
  <si>
    <t>Концевой элемент для коллектора  с краном маевского 1" (60/2шт)</t>
  </si>
  <si>
    <t>562.01 руб.</t>
  </si>
  <si>
    <t>VER-001391</t>
  </si>
  <si>
    <t>VR266</t>
  </si>
  <si>
    <t>Кронштейн для крепления коллекторной группы，круг 3/4" (130-180)(40/1шт)</t>
  </si>
  <si>
    <t>267.41 руб.</t>
  </si>
  <si>
    <t>Комплектующие для кол блоков ZEGOR</t>
  </si>
  <si>
    <t>ZGR-000086</t>
  </si>
  <si>
    <t>QS-2801</t>
  </si>
  <si>
    <t>Тройник коллекторный в сборе 1"(тройник,воздухоотвод., дренажный кран) ZEGOR (2/40шт)</t>
  </si>
  <si>
    <t>1 182.37 руб.</t>
  </si>
  <si>
    <t>ZGR-000087</t>
  </si>
  <si>
    <t>QS-6801</t>
  </si>
  <si>
    <t>Комплект универсальный 1" с термометрами для подключ цирк насоса 130-180 мм ZEGOR (1/10шт)</t>
  </si>
  <si>
    <t>4 456.87 руб.</t>
  </si>
  <si>
    <t>ZGR-000156</t>
  </si>
  <si>
    <t>QS-9011</t>
  </si>
  <si>
    <t>расходомер ZEGOR для коллекторных блоков (1/72шт)</t>
  </si>
  <si>
    <t>267.98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</si>
</sst>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e0aa4154_86a5_11e9_8101_003048fd731b_ad77ae66_a585_11ee_a526_047c1617b1431.jpeg"/><Relationship Id="rId2" Type="http://schemas.openxmlformats.org/officeDocument/2006/relationships/image" Target="../media/e0aa4158_86a5_11e9_8101_003048fd731b_ad77ae62_a585_11ee_a526_047c1617b1432.jpeg"/><Relationship Id="rId3" Type="http://schemas.openxmlformats.org/officeDocument/2006/relationships/image" Target="../media/a5fad469_86a5_11e9_8101_003048fd731b_634a429b_f953_11e9_810b_003048fd731b3.jpeg"/><Relationship Id="rId4" Type="http://schemas.openxmlformats.org/officeDocument/2006/relationships/image" Target="../media/a5fad46c_86a5_11e9_8101_003048fd731b_634a429c_f953_11e9_810b_003048fd731b4.jpeg"/><Relationship Id="rId5" Type="http://schemas.openxmlformats.org/officeDocument/2006/relationships/image" Target="../media/a5fad485_86a5_11e9_8101_003048fd731b_634a42a4_f953_11e9_810b_003048fd731b5.jpeg"/><Relationship Id="rId6" Type="http://schemas.openxmlformats.org/officeDocument/2006/relationships/image" Target="../media/a5fad489_86a5_11e9_8101_003048fd731b_634a42a5_f953_11e9_810b_003048fd731b6.jpeg"/><Relationship Id="rId7" Type="http://schemas.openxmlformats.org/officeDocument/2006/relationships/image" Target="../media/a5fad491_86a5_11e9_8101_003048fd731b_634a42a7_f953_11e9_810b_003048fd731b7.jpeg"/><Relationship Id="rId8" Type="http://schemas.openxmlformats.org/officeDocument/2006/relationships/image" Target="../media/a5fad495_86a5_11e9_8101_003048fd731b_ab6a893a_27ae_11ed_a30e_00259070b4878.jpeg"/><Relationship Id="rId9" Type="http://schemas.openxmlformats.org/officeDocument/2006/relationships/image" Target="../media/a5fad499_86a5_11e9_8101_003048fd731b_ab6a8964_27ae_11ed_a30e_00259070b4879.jpeg"/><Relationship Id="rId10" Type="http://schemas.openxmlformats.org/officeDocument/2006/relationships/image" Target="../media/a5fad49d_86a5_11e9_8101_003048fd731b_634a42aa_f953_11e9_810b_003048fd731b10.jpeg"/><Relationship Id="rId11" Type="http://schemas.openxmlformats.org/officeDocument/2006/relationships/image" Target="../media/a5fad4a1_86a5_11e9_8101_003048fd731b_ab6a895d_27ae_11ed_a30e_00259070b48711.jpeg"/><Relationship Id="rId12" Type="http://schemas.openxmlformats.org/officeDocument/2006/relationships/image" Target="../media/a5fad4a4_86a5_11e9_8101_003048fd731b_ab6a88f4_27ae_11ed_a30e_00259070b48712.jpeg"/><Relationship Id="rId13" Type="http://schemas.openxmlformats.org/officeDocument/2006/relationships/image" Target="../media/a5fad4a7_86a5_11e9_8101_003048fd731b_ab6a88ed_27ae_11ed_a30e_00259070b48713.jpeg"/><Relationship Id="rId14" Type="http://schemas.openxmlformats.org/officeDocument/2006/relationships/image" Target="../media/a5fad4aa_86a5_11e9_8101_003048fd731b_634a42ae_f953_11e9_810b_003048fd731b14.jpeg"/><Relationship Id="rId15" Type="http://schemas.openxmlformats.org/officeDocument/2006/relationships/image" Target="../media/a5fad4bb_86a5_11e9_8101_003048fd731b_634a42b4_f953_11e9_810b_003048fd731b15.jpeg"/><Relationship Id="rId16" Type="http://schemas.openxmlformats.org/officeDocument/2006/relationships/image" Target="../media/a5fad4bf_86a5_11e9_8101_003048fd731b_634a42b5_f953_11e9_810b_003048fd731b16.jpeg"/><Relationship Id="rId17" Type="http://schemas.openxmlformats.org/officeDocument/2006/relationships/image" Target="../media/a5fad4c3_86a5_11e9_8101_003048fd731b_634a42b6_f953_11e9_810b_003048fd731b17.jpeg"/><Relationship Id="rId18" Type="http://schemas.openxmlformats.org/officeDocument/2006/relationships/image" Target="../media/a5fad4c7_86a5_11e9_8101_003048fd731b_ab6a8948_27ae_11ed_a30e_00259070b48718.jpeg"/><Relationship Id="rId19" Type="http://schemas.openxmlformats.org/officeDocument/2006/relationships/image" Target="../media/a5fad4c9_86a5_11e9_8101_003048fd731b_ab6a894f_27ae_11ed_a30e_00259070b48719.jpeg"/><Relationship Id="rId20" Type="http://schemas.openxmlformats.org/officeDocument/2006/relationships/image" Target="../media/662b154e_3466_11eb_81f3_003048fd731b_f50da9e5_c05b_11ee_a549_047c1617b14320.jpeg"/><Relationship Id="rId21" Type="http://schemas.openxmlformats.org/officeDocument/2006/relationships/image" Target="../media/02a66c2e_db0d_11ec_a2a2_00259070b487_f6cf4dfa_a596_11ee_a526_047c1617b14321.jpeg"/><Relationship Id="rId22" Type="http://schemas.openxmlformats.org/officeDocument/2006/relationships/image" Target="../media/b8435c6e_55c2_11ed_a35f_047c1617b143_f50da9ea_c05b_11ee_a549_047c1617b14322.jpeg"/><Relationship Id="rId23" Type="http://schemas.openxmlformats.org/officeDocument/2006/relationships/image" Target="../media/d83ddbed_92b8_11ed_a3b9_047c1617b143_f50da9e6_c05b_11ee_a549_047c1617b14323.jpeg"/><Relationship Id="rId24" Type="http://schemas.openxmlformats.org/officeDocument/2006/relationships/image" Target="../media/46f300af_ce6a_11ef_a6b4_047c1617b143_4b3c1d84_5a46_11f0_a775_047c1617b14324.jpeg"/><Relationship Id="rId25" Type="http://schemas.openxmlformats.org/officeDocument/2006/relationships/image" Target="../media/65637d8a_0b65_11ec_831e_003048fd731b_ab6a8933_27ae_11ed_a30e_00259070b48725.jpeg"/><Relationship Id="rId26" Type="http://schemas.openxmlformats.org/officeDocument/2006/relationships/image" Target="../media/65637d8c_0b65_11ec_831e_003048fd731b_ab6a892c_27ae_11ed_a30e_00259070b48726.jpeg"/><Relationship Id="rId27" Type="http://schemas.openxmlformats.org/officeDocument/2006/relationships/image" Target="../media/65637d8e_0b65_11ec_831e_003048fd731b_ab6a88fb_27ae_11ed_a30e_00259070b48727.jpeg"/><Relationship Id="rId28" Type="http://schemas.openxmlformats.org/officeDocument/2006/relationships/image" Target="../media/65637d90_0b65_11ec_831e_003048fd731b_ab6a8902_27ae_11ed_a30e_00259070b48728.jpeg"/><Relationship Id="rId29" Type="http://schemas.openxmlformats.org/officeDocument/2006/relationships/image" Target="../media/65637d92_0b65_11ec_831e_003048fd731b_b22990cc_27ae_11ed_a30e_00259070b48729.jpeg"/><Relationship Id="rId30" Type="http://schemas.openxmlformats.org/officeDocument/2006/relationships/image" Target="../media/65637d94_0b65_11ec_831e_003048fd731b_b22990da_27ae_11ed_a30e_00259070b48730.jpeg"/><Relationship Id="rId31" Type="http://schemas.openxmlformats.org/officeDocument/2006/relationships/image" Target="../media/65637d96_0b65_11ec_831e_003048fd731b_b22990be_27ae_11ed_a30e_00259070b48731.jpeg"/><Relationship Id="rId32" Type="http://schemas.openxmlformats.org/officeDocument/2006/relationships/image" Target="../media/65637d98_0b65_11ec_831e_003048fd731b_b22990d3_27ae_11ed_a30e_00259070b48732.jpeg"/><Relationship Id="rId33" Type="http://schemas.openxmlformats.org/officeDocument/2006/relationships/image" Target="../media/65637d9c_0b65_11ec_831e_003048fd731b_b22990c0_27ae_11ed_a30e_00259070b48733.jpeg"/><Relationship Id="rId34" Type="http://schemas.openxmlformats.org/officeDocument/2006/relationships/image" Target="../media/65637d9e_0b65_11ec_831e_003048fd731b_b22990c6_27ae_11ed_a30e_00259070b48734.jpeg"/><Relationship Id="rId35" Type="http://schemas.openxmlformats.org/officeDocument/2006/relationships/image" Target="../media/0b44dd4f_0c78_11ec_8321_003048fd731b_7e577780_c05c_11ee_a549_047c1617b14335.jpeg"/><Relationship Id="rId36" Type="http://schemas.openxmlformats.org/officeDocument/2006/relationships/image" Target="../media/a5fad4ea_86a5_11e9_8101_003048fd731b_4829b045_0627_11ea_810d_003048fd731b36.jpeg"/><Relationship Id="rId37" Type="http://schemas.openxmlformats.org/officeDocument/2006/relationships/image" Target="../media/a5fad4ee_86a5_11e9_8101_003048fd731b_4829b046_0627_11ea_810d_003048fd731b37.jpeg"/><Relationship Id="rId38" Type="http://schemas.openxmlformats.org/officeDocument/2006/relationships/image" Target="../media/a5fad4f2_86a5_11e9_8101_003048fd731b_7e5777aa_c05c_11ee_a549_047c1617b14338.jpeg"/><Relationship Id="rId39" Type="http://schemas.openxmlformats.org/officeDocument/2006/relationships/image" Target="../media/a5fad4f6_86a5_11e9_8101_003048fd731b_b22990e1_27ae_11ed_a30e_00259070b48739.jpeg"/><Relationship Id="rId40" Type="http://schemas.openxmlformats.org/officeDocument/2006/relationships/image" Target="../media/a5fad4fa_86a5_11e9_8101_003048fd731b_b22990f0_27ae_11ed_a30e_00259070b48740.jpeg"/><Relationship Id="rId41" Type="http://schemas.openxmlformats.org/officeDocument/2006/relationships/image" Target="../media/a5fad4fe_86a5_11e9_8101_003048fd731b_b22990e4_27ae_11ed_a30e_00259070b48741.jpeg"/><Relationship Id="rId42" Type="http://schemas.openxmlformats.org/officeDocument/2006/relationships/image" Target="../media/a5fad506_86a5_11e9_8101_003048fd731b_b22990e6_27ae_11ed_a30e_00259070b48742.jpeg"/><Relationship Id="rId43" Type="http://schemas.openxmlformats.org/officeDocument/2006/relationships/image" Target="../media/a5fad50a_86a5_11e9_8101_003048fd731b_b22990e5_27ae_11ed_a30e_00259070b48743.jpeg"/><Relationship Id="rId44" Type="http://schemas.openxmlformats.org/officeDocument/2006/relationships/image" Target="../media/60a9d7a6_d53f_11e9_8109_003048fd731b_b22990ee_27ae_11ed_a30e_00259070b48744.jpeg"/><Relationship Id="rId45" Type="http://schemas.openxmlformats.org/officeDocument/2006/relationships/image" Target="../media/60a9d7a8_d53f_11e9_8109_003048fd731b_4829b04f_0627_11ea_810d_003048fd731b45.jpeg"/><Relationship Id="rId46" Type="http://schemas.openxmlformats.org/officeDocument/2006/relationships/image" Target="../media/60a9d7aa_d53f_11e9_8109_003048fd731b_b22990ef_27ae_11ed_a30e_00259070b48746.jpeg"/><Relationship Id="rId47" Type="http://schemas.openxmlformats.org/officeDocument/2006/relationships/image" Target="../media/60a9d7ac_d53f_11e9_8109_003048fd731b_b22990e2_27ae_11ed_a30e_00259070b48747.jpeg"/><Relationship Id="rId48" Type="http://schemas.openxmlformats.org/officeDocument/2006/relationships/image" Target="../media/60a9d7ae_d53f_11e9_8109_003048fd731b_b22990e3_27ae_11ed_a30e_00259070b48748.jpeg"/><Relationship Id="rId49" Type="http://schemas.openxmlformats.org/officeDocument/2006/relationships/image" Target="../media/b6b0b29f_419a_11ea_810f_003048fd731b_e24a3655_518a_11ea_810f_003048fd731b49.jpeg"/><Relationship Id="rId50" Type="http://schemas.openxmlformats.org/officeDocument/2006/relationships/image" Target="../media/b6b0b2a1_419a_11ea_810f_003048fd731b_e24a3656_518a_11ea_810f_003048fd731b50.jpeg"/><Relationship Id="rId51" Type="http://schemas.openxmlformats.org/officeDocument/2006/relationships/image" Target="../media/5eb5c5ec_7c9e_11ea_8111_003048fd731b_0794add3_27b2_11ed_a30e_00259070b48751.jpeg"/><Relationship Id="rId52" Type="http://schemas.openxmlformats.org/officeDocument/2006/relationships/image" Target="../media/32cd960e_0918_11eb_81b8_003048fd731b_b22990f7_27ae_11ed_a30e_00259070b48752.jpeg"/><Relationship Id="rId53" Type="http://schemas.openxmlformats.org/officeDocument/2006/relationships/image" Target="../media/b3858dbb_8705_11ea_8112_003048fd731b_b22990eb_27ae_11ed_a30e_00259070b48753.jpeg"/><Relationship Id="rId54" Type="http://schemas.openxmlformats.org/officeDocument/2006/relationships/image" Target="../media/b3858dbd_8705_11ea_8112_003048fd731b_b22990e7_27ae_11ed_a30e_00259070b48754.jpeg"/><Relationship Id="rId55" Type="http://schemas.openxmlformats.org/officeDocument/2006/relationships/image" Target="../media/f3d2eb80_7759_11ec_a212_00259070b487_7e5777b6_c05c_11ee_a549_047c1617b14355.jpeg"/><Relationship Id="rId56" Type="http://schemas.openxmlformats.org/officeDocument/2006/relationships/image" Target="../media/f3d2eb82_7759_11ec_a212_00259070b487_7e5777b3_c05c_11ee_a549_047c1617b14356.jpeg"/><Relationship Id="rId57" Type="http://schemas.openxmlformats.org/officeDocument/2006/relationships/image" Target="../media/f2cfaacf_c446_11ec_a27f_00259070b487_f50da9fa_c05b_11ee_a549_047c1617b14357.jpeg"/><Relationship Id="rId58" Type="http://schemas.openxmlformats.org/officeDocument/2006/relationships/image" Target="../media/13e8ca4a_5853_11ed_a364_047c1617b143_f50da9f2_c05b_11ee_a549_047c1617b14358.jpeg"/><Relationship Id="rId59" Type="http://schemas.openxmlformats.org/officeDocument/2006/relationships/image" Target="../media/f0fe18a6_3248_11ee_a490_047c1617b143_7e577782_c05c_11ee_a549_047c1617b14359.jpeg"/><Relationship Id="rId60" Type="http://schemas.openxmlformats.org/officeDocument/2006/relationships/image" Target="../media/efe04986_729c_11ee_a4e3_047c1617b143_f50da9f5_c05b_11ee_a549_047c1617b14360.jpeg"/><Relationship Id="rId61" Type="http://schemas.openxmlformats.org/officeDocument/2006/relationships/image" Target="../media/efe04988_729c_11ee_a4e3_047c1617b143_f50da9f6_c05b_11ee_a549_047c1617b14361.jpeg"/><Relationship Id="rId62" Type="http://schemas.openxmlformats.org/officeDocument/2006/relationships/image" Target="../media/6f6da40d_c29f_11ee_a54c_047c1617b143_9db7fc70_42ce_11ef_a5f7_047c1617b14362.png"/><Relationship Id="rId63" Type="http://schemas.openxmlformats.org/officeDocument/2006/relationships/image" Target="../media/be281c50_f776_11ee_a595_047c1617b143_9db7fc6c_42ce_11ef_a5f7_047c1617b14363.jpeg"/><Relationship Id="rId64" Type="http://schemas.openxmlformats.org/officeDocument/2006/relationships/image" Target="../media/a5fad4da_86a5_11e9_8101_003048fd731b_0794add6_27b2_11ed_a30e_00259070b48764.jpeg"/><Relationship Id="rId65" Type="http://schemas.openxmlformats.org/officeDocument/2006/relationships/image" Target="../media/a5fad4de_86a5_11e9_8101_003048fd731b_1b5db488_f93d_11ef_a6ea_047c1617b14365.jpeg"/><Relationship Id="rId66" Type="http://schemas.openxmlformats.org/officeDocument/2006/relationships/image" Target="../media/a5fad4e2_86a5_11e9_8101_003048fd731b_0794add5_27b2_11ed_a30e_00259070b48766.jpeg"/><Relationship Id="rId67" Type="http://schemas.openxmlformats.org/officeDocument/2006/relationships/image" Target="../media/a5fad4e6_86a5_11e9_8101_003048fd731b_0794adc7_27b2_11ed_a30e_00259070b48767.jpeg"/><Relationship Id="rId68" Type="http://schemas.openxmlformats.org/officeDocument/2006/relationships/image" Target="../media/45f59294_4009_11ec_8370_003048fd731b_1b5db487_f93d_11ef_a6ea_047c1617b14368.jpeg"/><Relationship Id="rId69" Type="http://schemas.openxmlformats.org/officeDocument/2006/relationships/image" Target="../media/13e8ca48_5853_11ed_a364_047c1617b143_f50da9d6_c05b_11ee_a549_047c1617b14369.jpeg"/><Relationship Id="rId70" Type="http://schemas.openxmlformats.org/officeDocument/2006/relationships/image" Target="../media/5a6d7b25_847d_11ef_a64e_047c1617b143_1b5db365_f93d_11ef_a6ea_047c1617b14370.jpeg"/><Relationship Id="rId71" Type="http://schemas.openxmlformats.org/officeDocument/2006/relationships/image" Target="../media/5a6d7b27_847d_11ef_a64e_047c1617b143_1b5db366_f93d_11ef_a6ea_047c1617b14371.jpeg"/><Relationship Id="rId72" Type="http://schemas.openxmlformats.org/officeDocument/2006/relationships/image" Target="../media/9182be2a_eeb6_11ef_a6dd_047c1617b143_7e424fa1_5a46_11f0_a775_047c1617b14372.jpeg"/><Relationship Id="rId73" Type="http://schemas.openxmlformats.org/officeDocument/2006/relationships/image" Target="../media/970a8fa6_ceda_11eb_82cb_003048fd731b_a1555451_602e_11ec_a20b_00259070b48773.jpeg"/><Relationship Id="rId74" Type="http://schemas.openxmlformats.org/officeDocument/2006/relationships/image" Target="../media/04037912_ceeb_11eb_82cb_003048fd731b_a1555452_602e_11ec_a20b_00259070b48774.jpeg"/><Relationship Id="rId75" Type="http://schemas.openxmlformats.org/officeDocument/2006/relationships/image" Target="../media/3613e6f3_1867_11ed_a2f9_00259070b487_f50da9e4_c05b_11ee_a549_047c1617b1437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4" name="Image_59" descr="Image_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5" name="Image_60" descr="Image_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6" name="Image_61" descr="Image_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7" name="Image_62" descr="Image_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8" name="Image_63" descr="Image_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9" name="Image_64" descr="Image_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0" name="Image_65" descr="Image_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1" name="Image_66" descr="Image_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2" name="Image_67" descr="Image_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3" name="Image_68" descr="Image_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4" name="Image_70" descr="Image_70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5" name="Image_71" descr="Image_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6" name="Image_72" descr="Image_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7" name="Image_73" descr="Image_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8" name="Image_74" descr="Image_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9" name="Image_75" descr="Image_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0" name="Image_76" descr="Image_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1" name="Image_77" descr="Image_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2" name="Image_78" descr="Image_7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3" name="Image_80" descr="Image_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4" name="Image_81" descr="Image_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5" name="Image_82" descr="Image_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8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820239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17</v>
      </c>
      <c r="I5" s="1">
        <v>0</v>
      </c>
      <c r="J5" s="3" t="s">
        <v>18</v>
      </c>
      <c r="K5" s="2" t="str">
        <f>J5*540.00</f>
        <v>0</v>
      </c>
      <c r="L5" s="5"/>
    </row>
    <row r="6" spans="1:12" customHeight="1" ht="105" outlineLevel="4">
      <c r="A6" s="1"/>
      <c r="B6" s="1">
        <v>820240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 t="s">
        <v>24</v>
      </c>
      <c r="I6" s="1">
        <v>0</v>
      </c>
      <c r="J6" s="3" t="s">
        <v>18</v>
      </c>
      <c r="K6" s="2" t="str">
        <f>J6*156.00</f>
        <v>0</v>
      </c>
      <c r="L6" s="5"/>
    </row>
    <row r="7" spans="1:12" customHeight="1" ht="105" outlineLevel="4">
      <c r="A7" s="1"/>
      <c r="B7" s="1">
        <v>819379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2</v>
      </c>
      <c r="H7" s="2" t="s">
        <v>29</v>
      </c>
      <c r="I7" s="1">
        <v>0</v>
      </c>
      <c r="J7" s="3" t="s">
        <v>18</v>
      </c>
      <c r="K7" s="2" t="str">
        <f>J7*1386.00</f>
        <v>0</v>
      </c>
      <c r="L7" s="5"/>
    </row>
    <row r="8" spans="1:12" customHeight="1" ht="105" outlineLevel="4">
      <c r="A8" s="1"/>
      <c r="B8" s="1">
        <v>819380</v>
      </c>
      <c r="C8" s="1" t="s">
        <v>30</v>
      </c>
      <c r="D8" s="1" t="s">
        <v>31</v>
      </c>
      <c r="E8" s="2" t="s">
        <v>32</v>
      </c>
      <c r="F8" s="2" t="s">
        <v>33</v>
      </c>
      <c r="G8" s="2">
        <v>4</v>
      </c>
      <c r="H8" s="2">
        <v>0</v>
      </c>
      <c r="I8" s="1">
        <v>0</v>
      </c>
      <c r="J8" s="3" t="s">
        <v>18</v>
      </c>
      <c r="K8" s="2" t="str">
        <f>J8*573.00</f>
        <v>0</v>
      </c>
      <c r="L8" s="5"/>
    </row>
    <row r="9" spans="1:12" customHeight="1" ht="105" outlineLevel="4">
      <c r="A9" s="1"/>
      <c r="B9" s="1">
        <v>819388</v>
      </c>
      <c r="C9" s="1" t="s">
        <v>34</v>
      </c>
      <c r="D9" s="1" t="s">
        <v>35</v>
      </c>
      <c r="E9" s="2" t="s">
        <v>36</v>
      </c>
      <c r="F9" s="2" t="s">
        <v>37</v>
      </c>
      <c r="G9" s="2">
        <v>3</v>
      </c>
      <c r="H9" s="2" t="s">
        <v>38</v>
      </c>
      <c r="I9" s="1">
        <v>0</v>
      </c>
      <c r="J9" s="3" t="s">
        <v>18</v>
      </c>
      <c r="K9" s="2" t="str">
        <f>J9*340.00</f>
        <v>0</v>
      </c>
      <c r="L9" s="5"/>
    </row>
    <row r="10" spans="1:12" customHeight="1" ht="105" outlineLevel="4">
      <c r="A10" s="1"/>
      <c r="B10" s="1">
        <v>819389</v>
      </c>
      <c r="C10" s="1" t="s">
        <v>39</v>
      </c>
      <c r="D10" s="1" t="s">
        <v>40</v>
      </c>
      <c r="E10" s="2" t="s">
        <v>41</v>
      </c>
      <c r="F10" s="2" t="s">
        <v>42</v>
      </c>
      <c r="G10" s="2">
        <v>0</v>
      </c>
      <c r="H10" s="2">
        <v>0</v>
      </c>
      <c r="I10" s="1">
        <v>0</v>
      </c>
      <c r="J10" s="3" t="s">
        <v>18</v>
      </c>
      <c r="K10" s="2" t="str">
        <f>J10*1295.00</f>
        <v>0</v>
      </c>
      <c r="L10" s="5"/>
    </row>
    <row r="11" spans="1:12" customHeight="1" ht="105" outlineLevel="4">
      <c r="A11" s="1"/>
      <c r="B11" s="1">
        <v>819391</v>
      </c>
      <c r="C11" s="1" t="s">
        <v>43</v>
      </c>
      <c r="D11" s="1" t="s">
        <v>44</v>
      </c>
      <c r="E11" s="2" t="s">
        <v>45</v>
      </c>
      <c r="F11" s="2" t="s">
        <v>46</v>
      </c>
      <c r="G11" s="2">
        <v>0</v>
      </c>
      <c r="H11" s="2">
        <v>0</v>
      </c>
      <c r="I11" s="1">
        <v>0</v>
      </c>
      <c r="J11" s="3" t="s">
        <v>18</v>
      </c>
      <c r="K11" s="2" t="str">
        <f>J11*2244.00</f>
        <v>0</v>
      </c>
      <c r="L11" s="5"/>
    </row>
    <row r="12" spans="1:12" customHeight="1" ht="105" outlineLevel="4">
      <c r="A12" s="1"/>
      <c r="B12" s="1">
        <v>819392</v>
      </c>
      <c r="C12" s="1" t="s">
        <v>47</v>
      </c>
      <c r="D12" s="1" t="s">
        <v>48</v>
      </c>
      <c r="E12" s="2" t="s">
        <v>49</v>
      </c>
      <c r="F12" s="2" t="s">
        <v>50</v>
      </c>
      <c r="G12" s="2">
        <v>0</v>
      </c>
      <c r="H12" s="2">
        <v>0</v>
      </c>
      <c r="I12" s="1">
        <v>0</v>
      </c>
      <c r="J12" s="3" t="s">
        <v>18</v>
      </c>
      <c r="K12" s="2" t="str">
        <f>J12*6621.00</f>
        <v>0</v>
      </c>
      <c r="L12" s="5"/>
    </row>
    <row r="13" spans="1:12" customHeight="1" ht="105" outlineLevel="4">
      <c r="A13" s="1"/>
      <c r="B13" s="1">
        <v>819393</v>
      </c>
      <c r="C13" s="1" t="s">
        <v>51</v>
      </c>
      <c r="D13" s="1" t="s">
        <v>52</v>
      </c>
      <c r="E13" s="2" t="s">
        <v>53</v>
      </c>
      <c r="F13" s="2" t="s">
        <v>54</v>
      </c>
      <c r="G13" s="2">
        <v>0</v>
      </c>
      <c r="H13" s="2">
        <v>0</v>
      </c>
      <c r="I13" s="1">
        <v>0</v>
      </c>
      <c r="J13" s="3" t="s">
        <v>18</v>
      </c>
      <c r="K13" s="2" t="str">
        <f>J13*9399.00</f>
        <v>0</v>
      </c>
      <c r="L13" s="5"/>
    </row>
    <row r="14" spans="1:12" customHeight="1" ht="105" outlineLevel="4">
      <c r="A14" s="1"/>
      <c r="B14" s="1">
        <v>819394</v>
      </c>
      <c r="C14" s="1" t="s">
        <v>55</v>
      </c>
      <c r="D14" s="1" t="s">
        <v>56</v>
      </c>
      <c r="E14" s="2" t="s">
        <v>57</v>
      </c>
      <c r="F14" s="2" t="s">
        <v>58</v>
      </c>
      <c r="G14" s="2">
        <v>0</v>
      </c>
      <c r="H14" s="2">
        <v>0</v>
      </c>
      <c r="I14" s="1">
        <v>0</v>
      </c>
      <c r="J14" s="3" t="s">
        <v>18</v>
      </c>
      <c r="K14" s="2" t="str">
        <f>J14*2350.00</f>
        <v>0</v>
      </c>
      <c r="L14" s="5"/>
    </row>
    <row r="15" spans="1:12" customHeight="1" ht="105" outlineLevel="4">
      <c r="A15" s="1"/>
      <c r="B15" s="1">
        <v>819395</v>
      </c>
      <c r="C15" s="1" t="s">
        <v>59</v>
      </c>
      <c r="D15" s="1" t="s">
        <v>60</v>
      </c>
      <c r="E15" s="2" t="s">
        <v>61</v>
      </c>
      <c r="F15" s="2" t="s">
        <v>62</v>
      </c>
      <c r="G15" s="2">
        <v>0</v>
      </c>
      <c r="H15" s="2">
        <v>0</v>
      </c>
      <c r="I15" s="1">
        <v>0</v>
      </c>
      <c r="J15" s="3" t="s">
        <v>18</v>
      </c>
      <c r="K15" s="2" t="str">
        <f>J15*9390.00</f>
        <v>0</v>
      </c>
      <c r="L15" s="5"/>
    </row>
    <row r="16" spans="1:12" customHeight="1" ht="105" outlineLevel="4">
      <c r="A16" s="1"/>
      <c r="B16" s="1">
        <v>819396</v>
      </c>
      <c r="C16" s="1" t="s">
        <v>63</v>
      </c>
      <c r="D16" s="1" t="s">
        <v>64</v>
      </c>
      <c r="E16" s="2" t="s">
        <v>65</v>
      </c>
      <c r="F16" s="2" t="s">
        <v>66</v>
      </c>
      <c r="G16" s="2">
        <v>0</v>
      </c>
      <c r="H16" s="2">
        <v>0</v>
      </c>
      <c r="I16" s="1">
        <v>0</v>
      </c>
      <c r="J16" s="3" t="s">
        <v>18</v>
      </c>
      <c r="K16" s="2" t="str">
        <f>J16*3979.00</f>
        <v>0</v>
      </c>
      <c r="L16" s="5"/>
    </row>
    <row r="17" spans="1:12" customHeight="1" ht="105" outlineLevel="4">
      <c r="A17" s="1"/>
      <c r="B17" s="1">
        <v>819397</v>
      </c>
      <c r="C17" s="1" t="s">
        <v>67</v>
      </c>
      <c r="D17" s="1" t="s">
        <v>68</v>
      </c>
      <c r="E17" s="2" t="s">
        <v>69</v>
      </c>
      <c r="F17" s="2" t="s">
        <v>70</v>
      </c>
      <c r="G17" s="2">
        <v>0</v>
      </c>
      <c r="H17" s="2" t="s">
        <v>29</v>
      </c>
      <c r="I17" s="1">
        <v>0</v>
      </c>
      <c r="J17" s="3" t="s">
        <v>18</v>
      </c>
      <c r="K17" s="2" t="str">
        <f>J17*508.00</f>
        <v>0</v>
      </c>
      <c r="L17" s="5"/>
    </row>
    <row r="18" spans="1:12" customHeight="1" ht="105" outlineLevel="4">
      <c r="A18" s="1"/>
      <c r="B18" s="1">
        <v>819398</v>
      </c>
      <c r="C18" s="1" t="s">
        <v>71</v>
      </c>
      <c r="D18" s="1" t="s">
        <v>72</v>
      </c>
      <c r="E18" s="2" t="s">
        <v>73</v>
      </c>
      <c r="F18" s="2" t="s">
        <v>74</v>
      </c>
      <c r="G18" s="2">
        <v>1</v>
      </c>
      <c r="H18" s="2" t="s">
        <v>38</v>
      </c>
      <c r="I18" s="1">
        <v>0</v>
      </c>
      <c r="J18" s="3" t="s">
        <v>18</v>
      </c>
      <c r="K18" s="2" t="str">
        <f>J18*2074.00</f>
        <v>0</v>
      </c>
      <c r="L18" s="5"/>
    </row>
    <row r="19" spans="1:12" customHeight="1" ht="105" outlineLevel="4">
      <c r="A19" s="1"/>
      <c r="B19" s="1">
        <v>819404</v>
      </c>
      <c r="C19" s="1" t="s">
        <v>75</v>
      </c>
      <c r="D19" s="1" t="s">
        <v>76</v>
      </c>
      <c r="E19" s="2" t="s">
        <v>77</v>
      </c>
      <c r="F19" s="2" t="s">
        <v>78</v>
      </c>
      <c r="G19" s="2">
        <v>0</v>
      </c>
      <c r="H19" s="2" t="s">
        <v>23</v>
      </c>
      <c r="I19" s="1">
        <v>0</v>
      </c>
      <c r="J19" s="3" t="s">
        <v>18</v>
      </c>
      <c r="K19" s="2" t="str">
        <f>J19*1042.00</f>
        <v>0</v>
      </c>
      <c r="L19" s="5"/>
    </row>
    <row r="20" spans="1:12" customHeight="1" ht="105" outlineLevel="4">
      <c r="A20" s="1"/>
      <c r="B20" s="1">
        <v>819405</v>
      </c>
      <c r="C20" s="1" t="s">
        <v>79</v>
      </c>
      <c r="D20" s="1" t="s">
        <v>80</v>
      </c>
      <c r="E20" s="2" t="s">
        <v>81</v>
      </c>
      <c r="F20" s="2" t="s">
        <v>82</v>
      </c>
      <c r="G20" s="2">
        <v>0</v>
      </c>
      <c r="H20" s="2" t="s">
        <v>23</v>
      </c>
      <c r="I20" s="1">
        <v>0</v>
      </c>
      <c r="J20" s="3" t="s">
        <v>18</v>
      </c>
      <c r="K20" s="2" t="str">
        <f>J20*1230.00</f>
        <v>0</v>
      </c>
      <c r="L20" s="5"/>
    </row>
    <row r="21" spans="1:12" customHeight="1" ht="105" outlineLevel="4">
      <c r="A21" s="1"/>
      <c r="B21" s="1">
        <v>819406</v>
      </c>
      <c r="C21" s="1" t="s">
        <v>83</v>
      </c>
      <c r="D21" s="1" t="s">
        <v>84</v>
      </c>
      <c r="E21" s="2" t="s">
        <v>85</v>
      </c>
      <c r="F21" s="2" t="s">
        <v>86</v>
      </c>
      <c r="G21" s="2">
        <v>4</v>
      </c>
      <c r="H21" s="2">
        <v>0</v>
      </c>
      <c r="I21" s="1">
        <v>0</v>
      </c>
      <c r="J21" s="3" t="s">
        <v>18</v>
      </c>
      <c r="K21" s="2" t="str">
        <f>J21*1535.00</f>
        <v>0</v>
      </c>
      <c r="L21" s="5"/>
    </row>
    <row r="22" spans="1:12" customHeight="1" ht="105" outlineLevel="4">
      <c r="A22" s="1"/>
      <c r="B22" s="1">
        <v>819407</v>
      </c>
      <c r="C22" s="1" t="s">
        <v>87</v>
      </c>
      <c r="D22" s="1" t="s">
        <v>88</v>
      </c>
      <c r="E22" s="2" t="s">
        <v>89</v>
      </c>
      <c r="F22" s="2" t="s">
        <v>90</v>
      </c>
      <c r="G22" s="2">
        <v>0</v>
      </c>
      <c r="H22" s="2" t="s">
        <v>17</v>
      </c>
      <c r="I22" s="1">
        <v>0</v>
      </c>
      <c r="J22" s="3" t="s">
        <v>18</v>
      </c>
      <c r="K22" s="2" t="str">
        <f>J22*6733.00</f>
        <v>0</v>
      </c>
      <c r="L22" s="5"/>
    </row>
    <row r="23" spans="1:12" customHeight="1" ht="105" outlineLevel="4">
      <c r="A23" s="1"/>
      <c r="B23" s="1">
        <v>819408</v>
      </c>
      <c r="C23" s="1" t="s">
        <v>91</v>
      </c>
      <c r="D23" s="1" t="s">
        <v>92</v>
      </c>
      <c r="E23" s="2" t="s">
        <v>93</v>
      </c>
      <c r="F23" s="2" t="s">
        <v>94</v>
      </c>
      <c r="G23" s="2">
        <v>0</v>
      </c>
      <c r="H23" s="2" t="s">
        <v>29</v>
      </c>
      <c r="I23" s="1">
        <v>0</v>
      </c>
      <c r="J23" s="3" t="s">
        <v>18</v>
      </c>
      <c r="K23" s="2" t="str">
        <f>J23*7135.00</f>
        <v>0</v>
      </c>
      <c r="L23" s="5"/>
    </row>
    <row r="24" spans="1:12" customHeight="1" ht="105" outlineLevel="4">
      <c r="A24" s="1"/>
      <c r="B24" s="1">
        <v>852601</v>
      </c>
      <c r="C24" s="1" t="s">
        <v>95</v>
      </c>
      <c r="D24" s="1" t="s">
        <v>96</v>
      </c>
      <c r="E24" s="2" t="s">
        <v>97</v>
      </c>
      <c r="F24" s="2" t="s">
        <v>98</v>
      </c>
      <c r="G24" s="2">
        <v>0</v>
      </c>
      <c r="H24" s="2" t="s">
        <v>29</v>
      </c>
      <c r="I24" s="1">
        <v>0</v>
      </c>
      <c r="J24" s="3" t="s">
        <v>18</v>
      </c>
      <c r="K24" s="2" t="str">
        <f>J24*925.00</f>
        <v>0</v>
      </c>
      <c r="L24" s="5"/>
    </row>
    <row r="25" spans="1:12" customHeight="1" ht="105" outlineLevel="4">
      <c r="A25" s="1"/>
      <c r="B25" s="1">
        <v>868507</v>
      </c>
      <c r="C25" s="1" t="s">
        <v>99</v>
      </c>
      <c r="D25" s="1" t="s">
        <v>100</v>
      </c>
      <c r="E25" s="2" t="s">
        <v>101</v>
      </c>
      <c r="F25" s="2" t="s">
        <v>102</v>
      </c>
      <c r="G25" s="2">
        <v>0</v>
      </c>
      <c r="H25" s="2" t="s">
        <v>38</v>
      </c>
      <c r="I25" s="1">
        <v>0</v>
      </c>
      <c r="J25" s="3" t="s">
        <v>18</v>
      </c>
      <c r="K25" s="2" t="str">
        <f>J25*1170.00</f>
        <v>0</v>
      </c>
      <c r="L25" s="5"/>
    </row>
    <row r="26" spans="1:12" customHeight="1" ht="105" outlineLevel="4">
      <c r="A26" s="1"/>
      <c r="B26" s="1">
        <v>873795</v>
      </c>
      <c r="C26" s="1" t="s">
        <v>103</v>
      </c>
      <c r="D26" s="1" t="s">
        <v>104</v>
      </c>
      <c r="E26" s="2" t="s">
        <v>105</v>
      </c>
      <c r="F26" s="2" t="s">
        <v>106</v>
      </c>
      <c r="G26" s="2">
        <v>0</v>
      </c>
      <c r="H26" s="2" t="s">
        <v>23</v>
      </c>
      <c r="I26" s="1">
        <v>0</v>
      </c>
      <c r="J26" s="3" t="s">
        <v>18</v>
      </c>
      <c r="K26" s="2" t="str">
        <f>J26*8832.00</f>
        <v>0</v>
      </c>
      <c r="L26" s="5"/>
    </row>
    <row r="27" spans="1:12" customHeight="1" ht="105" outlineLevel="4">
      <c r="A27" s="1"/>
      <c r="B27" s="1">
        <v>873887</v>
      </c>
      <c r="C27" s="1" t="s">
        <v>107</v>
      </c>
      <c r="D27" s="1" t="s">
        <v>108</v>
      </c>
      <c r="E27" s="2" t="s">
        <v>109</v>
      </c>
      <c r="F27" s="2" t="s">
        <v>110</v>
      </c>
      <c r="G27" s="2">
        <v>0</v>
      </c>
      <c r="H27" s="2">
        <v>7</v>
      </c>
      <c r="I27" s="1">
        <v>0</v>
      </c>
      <c r="J27" s="3" t="s">
        <v>18</v>
      </c>
      <c r="K27" s="2" t="str">
        <f>J27*66892.00</f>
        <v>0</v>
      </c>
      <c r="L27" s="5"/>
    </row>
    <row r="28" spans="1:12" customHeight="1" ht="105" outlineLevel="4">
      <c r="A28" s="1"/>
      <c r="B28" s="1">
        <v>885499</v>
      </c>
      <c r="C28" s="1" t="s">
        <v>111</v>
      </c>
      <c r="D28" s="1" t="s">
        <v>112</v>
      </c>
      <c r="E28" s="2" t="s">
        <v>113</v>
      </c>
      <c r="F28" s="2" t="s">
        <v>114</v>
      </c>
      <c r="G28" s="2">
        <v>0</v>
      </c>
      <c r="H28" s="2" t="s">
        <v>17</v>
      </c>
      <c r="I28" s="1">
        <v>0</v>
      </c>
      <c r="J28" s="3" t="s">
        <v>18</v>
      </c>
      <c r="K28" s="2" t="str">
        <f>J28*46173.00</f>
        <v>0</v>
      </c>
      <c r="L28" s="5"/>
    </row>
    <row r="29" spans="1:12" customHeight="1" ht="105" outlineLevel="4">
      <c r="A29" s="1"/>
      <c r="B29" s="1">
        <v>834804</v>
      </c>
      <c r="C29" s="1" t="s">
        <v>115</v>
      </c>
      <c r="D29" s="1" t="s">
        <v>116</v>
      </c>
      <c r="E29" s="2" t="s">
        <v>117</v>
      </c>
      <c r="F29" s="2" t="s">
        <v>118</v>
      </c>
      <c r="G29" s="2">
        <v>0</v>
      </c>
      <c r="H29" s="2" t="s">
        <v>23</v>
      </c>
      <c r="I29" s="1">
        <v>0</v>
      </c>
      <c r="J29" s="3" t="s">
        <v>18</v>
      </c>
      <c r="K29" s="2" t="str">
        <f>J29*8159.00</f>
        <v>0</v>
      </c>
      <c r="L29" s="5"/>
    </row>
    <row r="30" spans="1:12" customHeight="1" ht="105" outlineLevel="4">
      <c r="A30" s="1"/>
      <c r="B30" s="1">
        <v>834805</v>
      </c>
      <c r="C30" s="1" t="s">
        <v>119</v>
      </c>
      <c r="D30" s="1" t="s">
        <v>120</v>
      </c>
      <c r="E30" s="2" t="s">
        <v>121</v>
      </c>
      <c r="F30" s="2" t="s">
        <v>122</v>
      </c>
      <c r="G30" s="2">
        <v>0</v>
      </c>
      <c r="H30" s="2">
        <v>0</v>
      </c>
      <c r="I30" s="1">
        <v>0</v>
      </c>
      <c r="J30" s="3" t="s">
        <v>18</v>
      </c>
      <c r="K30" s="2" t="str">
        <f>J30*7949.00</f>
        <v>0</v>
      </c>
      <c r="L30" s="5"/>
    </row>
    <row r="31" spans="1:12" customHeight="1" ht="105" outlineLevel="4">
      <c r="A31" s="1"/>
      <c r="B31" s="1">
        <v>834806</v>
      </c>
      <c r="C31" s="1" t="s">
        <v>123</v>
      </c>
      <c r="D31" s="1" t="s">
        <v>124</v>
      </c>
      <c r="E31" s="2" t="s">
        <v>125</v>
      </c>
      <c r="F31" s="2" t="s">
        <v>126</v>
      </c>
      <c r="G31" s="2">
        <v>0</v>
      </c>
      <c r="H31" s="2">
        <v>6</v>
      </c>
      <c r="I31" s="1">
        <v>0</v>
      </c>
      <c r="J31" s="3" t="s">
        <v>18</v>
      </c>
      <c r="K31" s="2" t="str">
        <f>J31*5257.00</f>
        <v>0</v>
      </c>
      <c r="L31" s="5"/>
    </row>
    <row r="32" spans="1:12" customHeight="1" ht="105" outlineLevel="4">
      <c r="A32" s="1"/>
      <c r="B32" s="1">
        <v>834807</v>
      </c>
      <c r="C32" s="1" t="s">
        <v>127</v>
      </c>
      <c r="D32" s="1" t="s">
        <v>128</v>
      </c>
      <c r="E32" s="2" t="s">
        <v>129</v>
      </c>
      <c r="F32" s="2" t="s">
        <v>130</v>
      </c>
      <c r="G32" s="2">
        <v>0</v>
      </c>
      <c r="H32" s="2" t="s">
        <v>23</v>
      </c>
      <c r="I32" s="1">
        <v>0</v>
      </c>
      <c r="J32" s="3" t="s">
        <v>18</v>
      </c>
      <c r="K32" s="2" t="str">
        <f>J32*5631.00</f>
        <v>0</v>
      </c>
      <c r="L32" s="5"/>
    </row>
    <row r="33" spans="1:12" customHeight="1" ht="105" outlineLevel="4">
      <c r="A33" s="1"/>
      <c r="B33" s="1">
        <v>834808</v>
      </c>
      <c r="C33" s="1" t="s">
        <v>131</v>
      </c>
      <c r="D33" s="1" t="s">
        <v>132</v>
      </c>
      <c r="E33" s="2" t="s">
        <v>133</v>
      </c>
      <c r="F33" s="2" t="s">
        <v>134</v>
      </c>
      <c r="G33" s="2">
        <v>0</v>
      </c>
      <c r="H33" s="2">
        <v>0</v>
      </c>
      <c r="I33" s="1">
        <v>0</v>
      </c>
      <c r="J33" s="3" t="s">
        <v>18</v>
      </c>
      <c r="K33" s="2" t="str">
        <f>J33*42495.00</f>
        <v>0</v>
      </c>
      <c r="L33" s="5"/>
    </row>
    <row r="34" spans="1:12" customHeight="1" ht="105" outlineLevel="4">
      <c r="A34" s="1"/>
      <c r="B34" s="1">
        <v>834809</v>
      </c>
      <c r="C34" s="1" t="s">
        <v>135</v>
      </c>
      <c r="D34" s="1" t="s">
        <v>136</v>
      </c>
      <c r="E34" s="2" t="s">
        <v>137</v>
      </c>
      <c r="F34" s="2" t="s">
        <v>138</v>
      </c>
      <c r="G34" s="2">
        <v>0</v>
      </c>
      <c r="H34" s="2">
        <v>4</v>
      </c>
      <c r="I34" s="1">
        <v>0</v>
      </c>
      <c r="J34" s="3" t="s">
        <v>18</v>
      </c>
      <c r="K34" s="2" t="str">
        <f>J34*57142.00</f>
        <v>0</v>
      </c>
      <c r="L34" s="5"/>
    </row>
    <row r="35" spans="1:12" customHeight="1" ht="105" outlineLevel="4">
      <c r="A35" s="1"/>
      <c r="B35" s="1">
        <v>834810</v>
      </c>
      <c r="C35" s="1" t="s">
        <v>139</v>
      </c>
      <c r="D35" s="1" t="s">
        <v>140</v>
      </c>
      <c r="E35" s="2" t="s">
        <v>141</v>
      </c>
      <c r="F35" s="2" t="s">
        <v>142</v>
      </c>
      <c r="G35" s="2">
        <v>0</v>
      </c>
      <c r="H35" s="2" t="s">
        <v>17</v>
      </c>
      <c r="I35" s="1">
        <v>0</v>
      </c>
      <c r="J35" s="3" t="s">
        <v>18</v>
      </c>
      <c r="K35" s="2" t="str">
        <f>J35*19315.00</f>
        <v>0</v>
      </c>
      <c r="L35" s="5"/>
    </row>
    <row r="36" spans="1:12" customHeight="1" ht="105" outlineLevel="4">
      <c r="A36" s="1"/>
      <c r="B36" s="1">
        <v>834811</v>
      </c>
      <c r="C36" s="1" t="s">
        <v>143</v>
      </c>
      <c r="D36" s="1" t="s">
        <v>144</v>
      </c>
      <c r="E36" s="2" t="s">
        <v>145</v>
      </c>
      <c r="F36" s="2" t="s">
        <v>146</v>
      </c>
      <c r="G36" s="2">
        <v>0</v>
      </c>
      <c r="H36" s="2">
        <v>0</v>
      </c>
      <c r="I36" s="1">
        <v>0</v>
      </c>
      <c r="J36" s="3" t="s">
        <v>18</v>
      </c>
      <c r="K36" s="2" t="str">
        <f>J36*42286.00</f>
        <v>0</v>
      </c>
      <c r="L36" s="5"/>
    </row>
    <row r="37" spans="1:12" customHeight="1" ht="105" outlineLevel="4">
      <c r="A37" s="1"/>
      <c r="B37" s="1">
        <v>834812</v>
      </c>
      <c r="C37" s="1" t="s">
        <v>147</v>
      </c>
      <c r="D37" s="1" t="s">
        <v>148</v>
      </c>
      <c r="E37" s="2" t="s">
        <v>149</v>
      </c>
      <c r="F37" s="2" t="s">
        <v>150</v>
      </c>
      <c r="G37" s="2">
        <v>0</v>
      </c>
      <c r="H37" s="2">
        <v>0</v>
      </c>
      <c r="I37" s="1">
        <v>0</v>
      </c>
      <c r="J37" s="3" t="s">
        <v>18</v>
      </c>
      <c r="K37" s="2" t="str">
        <f>J37*0.00</f>
        <v>0</v>
      </c>
      <c r="L37" s="5"/>
    </row>
    <row r="38" spans="1:12" customHeight="1" ht="105" outlineLevel="4">
      <c r="A38" s="1"/>
      <c r="B38" s="1">
        <v>834813</v>
      </c>
      <c r="C38" s="1" t="s">
        <v>151</v>
      </c>
      <c r="D38" s="1" t="s">
        <v>152</v>
      </c>
      <c r="E38" s="2" t="s">
        <v>153</v>
      </c>
      <c r="F38" s="2" t="s">
        <v>150</v>
      </c>
      <c r="G38" s="2">
        <v>0</v>
      </c>
      <c r="H38" s="2">
        <v>0</v>
      </c>
      <c r="I38" s="1">
        <v>0</v>
      </c>
      <c r="J38" s="3" t="s">
        <v>18</v>
      </c>
      <c r="K38" s="2" t="str">
        <f>J38*0.00</f>
        <v>0</v>
      </c>
      <c r="L38" s="5"/>
    </row>
    <row r="39" spans="1:12" outlineLevel="2">
      <c r="A39" s="8" t="s">
        <v>154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5"/>
    </row>
    <row r="40" spans="1:12" customHeight="1" ht="105" outlineLevel="4">
      <c r="A40" s="1"/>
      <c r="B40" s="1">
        <v>857002</v>
      </c>
      <c r="C40" s="1" t="s">
        <v>155</v>
      </c>
      <c r="D40" s="1" t="s">
        <v>156</v>
      </c>
      <c r="E40" s="2" t="s">
        <v>157</v>
      </c>
      <c r="F40" s="2" t="s">
        <v>158</v>
      </c>
      <c r="G40" s="2">
        <v>0</v>
      </c>
      <c r="H40" s="2">
        <v>0</v>
      </c>
      <c r="I40" s="1">
        <v>1</v>
      </c>
      <c r="J40" s="3" t="s">
        <v>18</v>
      </c>
      <c r="K40" s="2" t="str">
        <f>J40*8386.38</f>
        <v>0</v>
      </c>
      <c r="L40" s="5"/>
    </row>
    <row r="41" spans="1:12" customHeight="1" ht="105" outlineLevel="4">
      <c r="A41" s="1"/>
      <c r="B41" s="1">
        <v>819417</v>
      </c>
      <c r="C41" s="1" t="s">
        <v>159</v>
      </c>
      <c r="D41" s="1" t="s">
        <v>160</v>
      </c>
      <c r="E41" s="2" t="s">
        <v>161</v>
      </c>
      <c r="F41" s="2" t="s">
        <v>162</v>
      </c>
      <c r="G41" s="2">
        <v>0</v>
      </c>
      <c r="H41" s="2">
        <v>0</v>
      </c>
      <c r="I41" s="1" t="s">
        <v>23</v>
      </c>
      <c r="J41" s="3" t="s">
        <v>18</v>
      </c>
      <c r="K41" s="2" t="str">
        <f>J41*394.32</f>
        <v>0</v>
      </c>
      <c r="L41" s="5"/>
    </row>
    <row r="42" spans="1:12" customHeight="1" ht="105" outlineLevel="4">
      <c r="A42" s="1"/>
      <c r="B42" s="1">
        <v>819418</v>
      </c>
      <c r="C42" s="1" t="s">
        <v>163</v>
      </c>
      <c r="D42" s="1" t="s">
        <v>164</v>
      </c>
      <c r="E42" s="2" t="s">
        <v>165</v>
      </c>
      <c r="F42" s="2" t="s">
        <v>166</v>
      </c>
      <c r="G42" s="2" t="s">
        <v>17</v>
      </c>
      <c r="H42" s="2">
        <v>0</v>
      </c>
      <c r="I42" s="1">
        <v>0</v>
      </c>
      <c r="J42" s="3" t="s">
        <v>18</v>
      </c>
      <c r="K42" s="2" t="str">
        <f>J42*386.76</f>
        <v>0</v>
      </c>
      <c r="L42" s="5"/>
    </row>
    <row r="43" spans="1:12" customHeight="1" ht="105" outlineLevel="4">
      <c r="A43" s="1"/>
      <c r="B43" s="1">
        <v>819419</v>
      </c>
      <c r="C43" s="1" t="s">
        <v>167</v>
      </c>
      <c r="D43" s="1" t="s">
        <v>168</v>
      </c>
      <c r="E43" s="2" t="s">
        <v>169</v>
      </c>
      <c r="F43" s="2" t="s">
        <v>170</v>
      </c>
      <c r="G43" s="2" t="s">
        <v>17</v>
      </c>
      <c r="H43" s="2">
        <v>0</v>
      </c>
      <c r="I43" s="1">
        <v>0</v>
      </c>
      <c r="J43" s="3" t="s">
        <v>18</v>
      </c>
      <c r="K43" s="2" t="str">
        <f>J43*427.55</f>
        <v>0</v>
      </c>
      <c r="L43" s="5"/>
    </row>
    <row r="44" spans="1:12" customHeight="1" ht="105" outlineLevel="4">
      <c r="A44" s="1"/>
      <c r="B44" s="1">
        <v>819420</v>
      </c>
      <c r="C44" s="1" t="s">
        <v>171</v>
      </c>
      <c r="D44" s="1" t="s">
        <v>172</v>
      </c>
      <c r="E44" s="2" t="s">
        <v>173</v>
      </c>
      <c r="F44" s="2" t="s">
        <v>174</v>
      </c>
      <c r="G44" s="2" t="s">
        <v>23</v>
      </c>
      <c r="H44" s="2">
        <v>0</v>
      </c>
      <c r="I44" s="1">
        <v>0</v>
      </c>
      <c r="J44" s="3" t="s">
        <v>18</v>
      </c>
      <c r="K44" s="2" t="str">
        <f>J44*128.42</f>
        <v>0</v>
      </c>
      <c r="L44" s="5"/>
    </row>
    <row r="45" spans="1:12" customHeight="1" ht="105" outlineLevel="4">
      <c r="A45" s="1"/>
      <c r="B45" s="1">
        <v>819421</v>
      </c>
      <c r="C45" s="1" t="s">
        <v>175</v>
      </c>
      <c r="D45" s="1" t="s">
        <v>176</v>
      </c>
      <c r="E45" s="2" t="s">
        <v>177</v>
      </c>
      <c r="F45" s="2" t="s">
        <v>178</v>
      </c>
      <c r="G45" s="2">
        <v>4</v>
      </c>
      <c r="H45" s="2">
        <v>0</v>
      </c>
      <c r="I45" s="1">
        <v>0</v>
      </c>
      <c r="J45" s="3" t="s">
        <v>18</v>
      </c>
      <c r="K45" s="2" t="str">
        <f>J45*1534.96</f>
        <v>0</v>
      </c>
      <c r="L45" s="5"/>
    </row>
    <row r="46" spans="1:12" customHeight="1" ht="105" outlineLevel="4">
      <c r="A46" s="1"/>
      <c r="B46" s="1">
        <v>819422</v>
      </c>
      <c r="C46" s="1" t="s">
        <v>179</v>
      </c>
      <c r="D46" s="1" t="s">
        <v>180</v>
      </c>
      <c r="E46" s="2" t="s">
        <v>181</v>
      </c>
      <c r="F46" s="2" t="s">
        <v>182</v>
      </c>
      <c r="G46" s="2" t="s">
        <v>17</v>
      </c>
      <c r="H46" s="2">
        <v>0</v>
      </c>
      <c r="I46" s="1">
        <v>0</v>
      </c>
      <c r="J46" s="3" t="s">
        <v>18</v>
      </c>
      <c r="K46" s="2" t="str">
        <f>J46*262.88</f>
        <v>0</v>
      </c>
      <c r="L46" s="5"/>
    </row>
    <row r="47" spans="1:12" customHeight="1" ht="105" outlineLevel="4">
      <c r="A47" s="1"/>
      <c r="B47" s="1">
        <v>819424</v>
      </c>
      <c r="C47" s="1" t="s">
        <v>183</v>
      </c>
      <c r="D47" s="1" t="s">
        <v>184</v>
      </c>
      <c r="E47" s="2" t="s">
        <v>185</v>
      </c>
      <c r="F47" s="2" t="s">
        <v>186</v>
      </c>
      <c r="G47" s="2">
        <v>2</v>
      </c>
      <c r="H47" s="2">
        <v>0</v>
      </c>
      <c r="I47" s="1">
        <v>0</v>
      </c>
      <c r="J47" s="3" t="s">
        <v>187</v>
      </c>
      <c r="K47" s="2" t="str">
        <f>J47*367.12</f>
        <v>0</v>
      </c>
      <c r="L47" s="5"/>
    </row>
    <row r="48" spans="1:12" customHeight="1" ht="105" outlineLevel="4">
      <c r="A48" s="1"/>
      <c r="B48" s="1">
        <v>819425</v>
      </c>
      <c r="C48" s="1" t="s">
        <v>188</v>
      </c>
      <c r="D48" s="1" t="s">
        <v>189</v>
      </c>
      <c r="E48" s="2" t="s">
        <v>190</v>
      </c>
      <c r="F48" s="2" t="s">
        <v>191</v>
      </c>
      <c r="G48" s="2">
        <v>10</v>
      </c>
      <c r="H48" s="2">
        <v>0</v>
      </c>
      <c r="I48" s="1">
        <v>0</v>
      </c>
      <c r="J48" s="3" t="s">
        <v>187</v>
      </c>
      <c r="K48" s="2" t="str">
        <f>J48*365.61</f>
        <v>0</v>
      </c>
      <c r="L48" s="5"/>
    </row>
    <row r="49" spans="1:12" customHeight="1" ht="105" outlineLevel="4">
      <c r="A49" s="1"/>
      <c r="B49" s="1">
        <v>823137</v>
      </c>
      <c r="C49" s="1" t="s">
        <v>192</v>
      </c>
      <c r="D49" s="1" t="s">
        <v>193</v>
      </c>
      <c r="E49" s="2" t="s">
        <v>194</v>
      </c>
      <c r="F49" s="2" t="s">
        <v>195</v>
      </c>
      <c r="G49" s="2">
        <v>2</v>
      </c>
      <c r="H49" s="2">
        <v>0</v>
      </c>
      <c r="I49" s="1">
        <v>0</v>
      </c>
      <c r="J49" s="3" t="s">
        <v>18</v>
      </c>
      <c r="K49" s="2" t="str">
        <f>J49*1034.89</f>
        <v>0</v>
      </c>
      <c r="L49" s="5"/>
    </row>
    <row r="50" spans="1:12" customHeight="1" ht="105" outlineLevel="4">
      <c r="A50" s="1"/>
      <c r="B50" s="1">
        <v>823138</v>
      </c>
      <c r="C50" s="1" t="s">
        <v>196</v>
      </c>
      <c r="D50" s="1" t="s">
        <v>197</v>
      </c>
      <c r="E50" s="2" t="s">
        <v>198</v>
      </c>
      <c r="F50" s="2" t="s">
        <v>195</v>
      </c>
      <c r="G50" s="2">
        <v>4</v>
      </c>
      <c r="H50" s="2">
        <v>0</v>
      </c>
      <c r="I50" s="1">
        <v>0</v>
      </c>
      <c r="J50" s="3" t="s">
        <v>18</v>
      </c>
      <c r="K50" s="2" t="str">
        <f>J50*1034.89</f>
        <v>0</v>
      </c>
      <c r="L50" s="5"/>
    </row>
    <row r="51" spans="1:12" customHeight="1" ht="105" outlineLevel="4">
      <c r="A51" s="1"/>
      <c r="B51" s="1">
        <v>823139</v>
      </c>
      <c r="C51" s="1" t="s">
        <v>199</v>
      </c>
      <c r="D51" s="1" t="s">
        <v>200</v>
      </c>
      <c r="E51" s="2" t="s">
        <v>201</v>
      </c>
      <c r="F51" s="2" t="s">
        <v>202</v>
      </c>
      <c r="G51" s="2">
        <v>5</v>
      </c>
      <c r="H51" s="2">
        <v>0</v>
      </c>
      <c r="I51" s="1">
        <v>0</v>
      </c>
      <c r="J51" s="3" t="s">
        <v>18</v>
      </c>
      <c r="K51" s="2" t="str">
        <f>J51*1084.75</f>
        <v>0</v>
      </c>
      <c r="L51" s="5"/>
    </row>
    <row r="52" spans="1:12" customHeight="1" ht="105" outlineLevel="4">
      <c r="A52" s="1"/>
      <c r="B52" s="1">
        <v>823140</v>
      </c>
      <c r="C52" s="1" t="s">
        <v>203</v>
      </c>
      <c r="D52" s="1" t="s">
        <v>204</v>
      </c>
      <c r="E52" s="2" t="s">
        <v>205</v>
      </c>
      <c r="F52" s="2" t="s">
        <v>206</v>
      </c>
      <c r="G52" s="2" t="s">
        <v>29</v>
      </c>
      <c r="H52" s="2">
        <v>0</v>
      </c>
      <c r="I52" s="1">
        <v>0</v>
      </c>
      <c r="J52" s="3" t="s">
        <v>18</v>
      </c>
      <c r="K52" s="2" t="str">
        <f>J52*182.81</f>
        <v>0</v>
      </c>
      <c r="L52" s="5"/>
    </row>
    <row r="53" spans="1:12" customHeight="1" ht="105" outlineLevel="4">
      <c r="A53" s="1"/>
      <c r="B53" s="1">
        <v>823141</v>
      </c>
      <c r="C53" s="1" t="s">
        <v>207</v>
      </c>
      <c r="D53" s="1" t="s">
        <v>208</v>
      </c>
      <c r="E53" s="2" t="s">
        <v>209</v>
      </c>
      <c r="F53" s="2" t="s">
        <v>210</v>
      </c>
      <c r="G53" s="2" t="s">
        <v>29</v>
      </c>
      <c r="H53" s="2">
        <v>0</v>
      </c>
      <c r="I53" s="1">
        <v>0</v>
      </c>
      <c r="J53" s="3" t="s">
        <v>18</v>
      </c>
      <c r="K53" s="2" t="str">
        <f>J53*199.42</f>
        <v>0</v>
      </c>
      <c r="L53" s="5"/>
    </row>
    <row r="54" spans="1:12" customHeight="1" ht="105" outlineLevel="4">
      <c r="A54" s="1"/>
      <c r="B54" s="1">
        <v>825112</v>
      </c>
      <c r="C54" s="1" t="s">
        <v>211</v>
      </c>
      <c r="D54" s="1" t="s">
        <v>212</v>
      </c>
      <c r="E54" s="2" t="s">
        <v>213</v>
      </c>
      <c r="F54" s="2" t="s">
        <v>214</v>
      </c>
      <c r="G54" s="2">
        <v>3</v>
      </c>
      <c r="H54" s="2">
        <v>0</v>
      </c>
      <c r="I54" s="1">
        <v>0</v>
      </c>
      <c r="J54" s="3" t="s">
        <v>18</v>
      </c>
      <c r="K54" s="2" t="str">
        <f>J54*3440.00</f>
        <v>0</v>
      </c>
      <c r="L54" s="5"/>
    </row>
    <row r="55" spans="1:12" customHeight="1" ht="105" outlineLevel="4">
      <c r="A55" s="1"/>
      <c r="B55" s="1">
        <v>825113</v>
      </c>
      <c r="C55" s="1" t="s">
        <v>215</v>
      </c>
      <c r="D55" s="1"/>
      <c r="E55" s="2" t="s">
        <v>216</v>
      </c>
      <c r="F55" s="2" t="s">
        <v>217</v>
      </c>
      <c r="G55" s="2">
        <v>-22</v>
      </c>
      <c r="H55" s="2">
        <v>0</v>
      </c>
      <c r="I55" s="1" t="s">
        <v>29</v>
      </c>
      <c r="J55" s="3" t="s">
        <v>18</v>
      </c>
      <c r="K55" s="2" t="str">
        <f>J55*154.80</f>
        <v>0</v>
      </c>
      <c r="L55" s="5"/>
    </row>
    <row r="56" spans="1:12" customHeight="1" ht="105" outlineLevel="4">
      <c r="A56" s="1"/>
      <c r="B56" s="1">
        <v>826596</v>
      </c>
      <c r="C56" s="1" t="s">
        <v>218</v>
      </c>
      <c r="D56" s="1" t="s">
        <v>219</v>
      </c>
      <c r="E56" s="2" t="s">
        <v>220</v>
      </c>
      <c r="F56" s="2" t="s">
        <v>221</v>
      </c>
      <c r="G56" s="2" t="s">
        <v>17</v>
      </c>
      <c r="H56" s="2">
        <v>0</v>
      </c>
      <c r="I56" s="1">
        <v>0</v>
      </c>
      <c r="J56" s="3" t="s">
        <v>187</v>
      </c>
      <c r="K56" s="2" t="str">
        <f>J56*2044.09</f>
        <v>0</v>
      </c>
      <c r="L56" s="5"/>
    </row>
    <row r="57" spans="1:12" customHeight="1" ht="105" outlineLevel="4">
      <c r="A57" s="1"/>
      <c r="B57" s="1">
        <v>829306</v>
      </c>
      <c r="C57" s="1" t="s">
        <v>222</v>
      </c>
      <c r="D57" s="1" t="s">
        <v>223</v>
      </c>
      <c r="E57" s="2" t="s">
        <v>224</v>
      </c>
      <c r="F57" s="2" t="s">
        <v>225</v>
      </c>
      <c r="G57" s="2" t="s">
        <v>17</v>
      </c>
      <c r="H57" s="2">
        <v>0</v>
      </c>
      <c r="I57" s="1">
        <v>0</v>
      </c>
      <c r="J57" s="3" t="s">
        <v>18</v>
      </c>
      <c r="K57" s="2" t="str">
        <f>J57*2696.75</f>
        <v>0</v>
      </c>
      <c r="L57" s="5"/>
    </row>
    <row r="58" spans="1:12" customHeight="1" ht="105" outlineLevel="4">
      <c r="A58" s="1"/>
      <c r="B58" s="1">
        <v>827057</v>
      </c>
      <c r="C58" s="1" t="s">
        <v>226</v>
      </c>
      <c r="D58" s="1" t="s">
        <v>227</v>
      </c>
      <c r="E58" s="2" t="s">
        <v>228</v>
      </c>
      <c r="F58" s="2" t="s">
        <v>229</v>
      </c>
      <c r="G58" s="2" t="s">
        <v>23</v>
      </c>
      <c r="H58" s="2">
        <v>0</v>
      </c>
      <c r="I58" s="1">
        <v>0</v>
      </c>
      <c r="J58" s="3" t="s">
        <v>18</v>
      </c>
      <c r="K58" s="2" t="str">
        <f>J58*475.90</f>
        <v>0</v>
      </c>
      <c r="L58" s="5"/>
    </row>
    <row r="59" spans="1:12" customHeight="1" ht="105" outlineLevel="4">
      <c r="A59" s="1"/>
      <c r="B59" s="1">
        <v>827058</v>
      </c>
      <c r="C59" s="1" t="s">
        <v>230</v>
      </c>
      <c r="D59" s="1" t="s">
        <v>231</v>
      </c>
      <c r="E59" s="2" t="s">
        <v>232</v>
      </c>
      <c r="F59" s="2" t="s">
        <v>233</v>
      </c>
      <c r="G59" s="2">
        <v>7</v>
      </c>
      <c r="H59" s="2">
        <v>0</v>
      </c>
      <c r="I59" s="1">
        <v>0</v>
      </c>
      <c r="J59" s="3" t="s">
        <v>18</v>
      </c>
      <c r="K59" s="2" t="str">
        <f>J59*450.21</f>
        <v>0</v>
      </c>
      <c r="L59" s="5"/>
    </row>
    <row r="60" spans="1:12" customHeight="1" ht="105" outlineLevel="4">
      <c r="A60" s="1"/>
      <c r="B60" s="1">
        <v>839787</v>
      </c>
      <c r="C60" s="1" t="s">
        <v>234</v>
      </c>
      <c r="D60" s="1" t="s">
        <v>235</v>
      </c>
      <c r="E60" s="2" t="s">
        <v>236</v>
      </c>
      <c r="F60" s="2" t="s">
        <v>237</v>
      </c>
      <c r="G60" s="2">
        <v>2</v>
      </c>
      <c r="H60" s="2">
        <v>0</v>
      </c>
      <c r="I60" s="1">
        <v>0</v>
      </c>
      <c r="J60" s="3" t="s">
        <v>18</v>
      </c>
      <c r="K60" s="2" t="str">
        <f>J60*4059.48</f>
        <v>0</v>
      </c>
      <c r="L60" s="5"/>
    </row>
    <row r="61" spans="1:12" customHeight="1" ht="105" outlineLevel="4">
      <c r="A61" s="1"/>
      <c r="B61" s="1">
        <v>839788</v>
      </c>
      <c r="C61" s="1" t="s">
        <v>238</v>
      </c>
      <c r="D61" s="1" t="s">
        <v>239</v>
      </c>
      <c r="E61" s="2" t="s">
        <v>240</v>
      </c>
      <c r="F61" s="2" t="s">
        <v>241</v>
      </c>
      <c r="G61" s="2">
        <v>1</v>
      </c>
      <c r="H61" s="2">
        <v>0</v>
      </c>
      <c r="I61" s="1">
        <v>4</v>
      </c>
      <c r="J61" s="3" t="s">
        <v>18</v>
      </c>
      <c r="K61" s="2" t="str">
        <f>J61*3100.13</f>
        <v>0</v>
      </c>
      <c r="L61" s="5"/>
    </row>
    <row r="62" spans="1:12" customHeight="1" ht="105" outlineLevel="4">
      <c r="A62" s="1"/>
      <c r="B62" s="1">
        <v>868496</v>
      </c>
      <c r="C62" s="1" t="s">
        <v>242</v>
      </c>
      <c r="D62" s="1" t="s">
        <v>243</v>
      </c>
      <c r="E62" s="2" t="s">
        <v>244</v>
      </c>
      <c r="F62" s="2" t="s">
        <v>245</v>
      </c>
      <c r="G62" s="2">
        <v>1</v>
      </c>
      <c r="H62" s="2">
        <v>0</v>
      </c>
      <c r="I62" s="1">
        <v>0</v>
      </c>
      <c r="J62" s="3" t="s">
        <v>18</v>
      </c>
      <c r="K62" s="2" t="str">
        <f>J62*2284.31</f>
        <v>0</v>
      </c>
      <c r="L62" s="5"/>
    </row>
    <row r="63" spans="1:12" customHeight="1" ht="105" outlineLevel="4">
      <c r="A63" s="1"/>
      <c r="B63" s="1">
        <v>871397</v>
      </c>
      <c r="C63" s="1" t="s">
        <v>246</v>
      </c>
      <c r="D63" s="1" t="s">
        <v>247</v>
      </c>
      <c r="E63" s="2" t="s">
        <v>248</v>
      </c>
      <c r="F63" s="2" t="s">
        <v>249</v>
      </c>
      <c r="G63" s="2" t="s">
        <v>17</v>
      </c>
      <c r="H63" s="2">
        <v>0</v>
      </c>
      <c r="I63" s="1">
        <v>0</v>
      </c>
      <c r="J63" s="3" t="s">
        <v>18</v>
      </c>
      <c r="K63" s="2" t="str">
        <f>J63*2456.54</f>
        <v>0</v>
      </c>
      <c r="L63" s="5"/>
    </row>
    <row r="64" spans="1:12" customHeight="1" ht="105" outlineLevel="4">
      <c r="A64" s="1"/>
      <c r="B64" s="1">
        <v>879313</v>
      </c>
      <c r="C64" s="1" t="s">
        <v>250</v>
      </c>
      <c r="D64" s="1" t="s">
        <v>251</v>
      </c>
      <c r="E64" s="2" t="s">
        <v>252</v>
      </c>
      <c r="F64" s="2" t="s">
        <v>253</v>
      </c>
      <c r="G64" s="2" t="s">
        <v>29</v>
      </c>
      <c r="H64" s="2">
        <v>0</v>
      </c>
      <c r="I64" s="1">
        <v>0</v>
      </c>
      <c r="J64" s="3" t="s">
        <v>18</v>
      </c>
      <c r="K64" s="2" t="str">
        <f>J64*361.08</f>
        <v>0</v>
      </c>
      <c r="L64" s="5"/>
    </row>
    <row r="65" spans="1:12" customHeight="1" ht="105" outlineLevel="4">
      <c r="A65" s="1"/>
      <c r="B65" s="1">
        <v>880039</v>
      </c>
      <c r="C65" s="1" t="s">
        <v>254</v>
      </c>
      <c r="D65" s="1" t="s">
        <v>255</v>
      </c>
      <c r="E65" s="2" t="s">
        <v>256</v>
      </c>
      <c r="F65" s="2" t="s">
        <v>257</v>
      </c>
      <c r="G65" s="2" t="s">
        <v>23</v>
      </c>
      <c r="H65" s="2">
        <v>0</v>
      </c>
      <c r="I65" s="1">
        <v>0</v>
      </c>
      <c r="J65" s="3" t="s">
        <v>18</v>
      </c>
      <c r="K65" s="2" t="str">
        <f>J65*273.45</f>
        <v>0</v>
      </c>
      <c r="L65" s="5"/>
    </row>
    <row r="66" spans="1:12" customHeight="1" ht="105" outlineLevel="4">
      <c r="A66" s="1"/>
      <c r="B66" s="1">
        <v>880040</v>
      </c>
      <c r="C66" s="1" t="s">
        <v>258</v>
      </c>
      <c r="D66" s="1" t="s">
        <v>259</v>
      </c>
      <c r="E66" s="2" t="s">
        <v>260</v>
      </c>
      <c r="F66" s="2" t="s">
        <v>261</v>
      </c>
      <c r="G66" s="2" t="s">
        <v>23</v>
      </c>
      <c r="H66" s="2">
        <v>0</v>
      </c>
      <c r="I66" s="1">
        <v>0</v>
      </c>
      <c r="J66" s="3" t="s">
        <v>18</v>
      </c>
      <c r="K66" s="2" t="str">
        <f>J66*252.30</f>
        <v>0</v>
      </c>
      <c r="L66" s="5"/>
    </row>
    <row r="67" spans="1:12" customHeight="1" ht="105" outlineLevel="4">
      <c r="A67" s="1"/>
      <c r="B67" s="1">
        <v>882880</v>
      </c>
      <c r="C67" s="1" t="s">
        <v>262</v>
      </c>
      <c r="D67" s="1" t="s">
        <v>263</v>
      </c>
      <c r="E67" s="2" t="s">
        <v>264</v>
      </c>
      <c r="F67" s="2" t="s">
        <v>265</v>
      </c>
      <c r="G67" s="2" t="s">
        <v>17</v>
      </c>
      <c r="H67" s="2">
        <v>0</v>
      </c>
      <c r="I67" s="1">
        <v>0</v>
      </c>
      <c r="J67" s="3" t="s">
        <v>18</v>
      </c>
      <c r="K67" s="2" t="str">
        <f>J67*1834.10</f>
        <v>0</v>
      </c>
      <c r="L67" s="5"/>
    </row>
    <row r="68" spans="1:12" customHeight="1" ht="105" outlineLevel="4">
      <c r="A68" s="1"/>
      <c r="B68" s="1">
        <v>882908</v>
      </c>
      <c r="C68" s="1" t="s">
        <v>266</v>
      </c>
      <c r="D68" s="1" t="s">
        <v>267</v>
      </c>
      <c r="E68" s="2" t="s">
        <v>268</v>
      </c>
      <c r="F68" s="2" t="s">
        <v>269</v>
      </c>
      <c r="G68" s="2">
        <v>0</v>
      </c>
      <c r="H68" s="2">
        <v>0</v>
      </c>
      <c r="I68" s="1">
        <v>0</v>
      </c>
      <c r="J68" s="3" t="s">
        <v>270</v>
      </c>
      <c r="K68" s="2" t="str">
        <f>J68*81.58</f>
        <v>0</v>
      </c>
      <c r="L68" s="5"/>
    </row>
    <row r="69" spans="1:12" outlineLevel="2">
      <c r="A69" s="8" t="s">
        <v>271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5"/>
    </row>
    <row r="70" spans="1:12" customHeight="1" ht="105" outlineLevel="4">
      <c r="A70" s="1"/>
      <c r="B70" s="1">
        <v>819413</v>
      </c>
      <c r="C70" s="1" t="s">
        <v>272</v>
      </c>
      <c r="D70" s="1" t="s">
        <v>273</v>
      </c>
      <c r="E70" s="2" t="s">
        <v>274</v>
      </c>
      <c r="F70" s="2" t="s">
        <v>275</v>
      </c>
      <c r="G70" s="2">
        <v>-4</v>
      </c>
      <c r="H70" s="2">
        <v>0</v>
      </c>
      <c r="I70" s="1" t="s">
        <v>17</v>
      </c>
      <c r="J70" s="3" t="s">
        <v>187</v>
      </c>
      <c r="K70" s="2" t="str">
        <f>J70*2210.28</f>
        <v>0</v>
      </c>
      <c r="L70" s="5"/>
    </row>
    <row r="71" spans="1:12" customHeight="1" ht="105" outlineLevel="4">
      <c r="A71" s="1"/>
      <c r="B71" s="1">
        <v>819414</v>
      </c>
      <c r="C71" s="1" t="s">
        <v>276</v>
      </c>
      <c r="D71" s="1" t="s">
        <v>277</v>
      </c>
      <c r="E71" s="2" t="s">
        <v>278</v>
      </c>
      <c r="F71" s="2" t="s">
        <v>279</v>
      </c>
      <c r="G71" s="2">
        <v>10</v>
      </c>
      <c r="H71" s="2">
        <v>0</v>
      </c>
      <c r="I71" s="1">
        <v>0</v>
      </c>
      <c r="J71" s="3" t="s">
        <v>187</v>
      </c>
      <c r="K71" s="2" t="str">
        <f>J71*2997.40</f>
        <v>0</v>
      </c>
      <c r="L71" s="5"/>
    </row>
    <row r="72" spans="1:12" customHeight="1" ht="105" outlineLevel="4">
      <c r="A72" s="1"/>
      <c r="B72" s="1">
        <v>819415</v>
      </c>
      <c r="C72" s="1" t="s">
        <v>280</v>
      </c>
      <c r="D72" s="1" t="s">
        <v>281</v>
      </c>
      <c r="E72" s="2" t="s">
        <v>282</v>
      </c>
      <c r="F72" s="2" t="s">
        <v>283</v>
      </c>
      <c r="G72" s="2">
        <v>9</v>
      </c>
      <c r="H72" s="2">
        <v>0</v>
      </c>
      <c r="I72" s="1">
        <v>0</v>
      </c>
      <c r="J72" s="3" t="s">
        <v>18</v>
      </c>
      <c r="K72" s="2" t="str">
        <f>J72*3739.20</f>
        <v>0</v>
      </c>
      <c r="L72" s="5"/>
    </row>
    <row r="73" spans="1:12" customHeight="1" ht="105" outlineLevel="4">
      <c r="A73" s="1"/>
      <c r="B73" s="1">
        <v>819416</v>
      </c>
      <c r="C73" s="1" t="s">
        <v>284</v>
      </c>
      <c r="D73" s="1" t="s">
        <v>285</v>
      </c>
      <c r="E73" s="2" t="s">
        <v>286</v>
      </c>
      <c r="F73" s="2" t="s">
        <v>287</v>
      </c>
      <c r="G73" s="2">
        <v>0</v>
      </c>
      <c r="H73" s="2">
        <v>0</v>
      </c>
      <c r="I73" s="1">
        <v>10</v>
      </c>
      <c r="J73" s="3" t="s">
        <v>187</v>
      </c>
      <c r="K73" s="2" t="str">
        <f>J73*2045.61</f>
        <v>0</v>
      </c>
      <c r="L73" s="5"/>
    </row>
    <row r="74" spans="1:12" customHeight="1" ht="105" outlineLevel="4">
      <c r="A74" s="1"/>
      <c r="B74" s="1">
        <v>837305</v>
      </c>
      <c r="C74" s="1" t="s">
        <v>288</v>
      </c>
      <c r="D74" s="1" t="s">
        <v>289</v>
      </c>
      <c r="E74" s="2" t="s">
        <v>290</v>
      </c>
      <c r="F74" s="2" t="s">
        <v>291</v>
      </c>
      <c r="G74" s="2">
        <v>1</v>
      </c>
      <c r="H74" s="2">
        <v>0</v>
      </c>
      <c r="I74" s="1">
        <v>0</v>
      </c>
      <c r="J74" s="3" t="s">
        <v>187</v>
      </c>
      <c r="K74" s="2" t="str">
        <f>J74*3394.74</f>
        <v>0</v>
      </c>
      <c r="L74" s="5"/>
    </row>
    <row r="75" spans="1:12" customHeight="1" ht="105" outlineLevel="4">
      <c r="A75" s="1"/>
      <c r="B75" s="1">
        <v>871396</v>
      </c>
      <c r="C75" s="1" t="s">
        <v>292</v>
      </c>
      <c r="D75" s="1" t="s">
        <v>293</v>
      </c>
      <c r="E75" s="2" t="s">
        <v>294</v>
      </c>
      <c r="F75" s="2" t="s">
        <v>295</v>
      </c>
      <c r="G75" s="2" t="s">
        <v>17</v>
      </c>
      <c r="H75" s="2">
        <v>0</v>
      </c>
      <c r="I75" s="1">
        <v>0</v>
      </c>
      <c r="J75" s="3" t="s">
        <v>18</v>
      </c>
      <c r="K75" s="2" t="str">
        <f>J75*843.02</f>
        <v>0</v>
      </c>
      <c r="L75" s="5"/>
    </row>
    <row r="76" spans="1:12" customHeight="1" ht="105" outlineLevel="4">
      <c r="A76" s="1"/>
      <c r="B76" s="1">
        <v>884721</v>
      </c>
      <c r="C76" s="1" t="s">
        <v>296</v>
      </c>
      <c r="D76" s="1" t="s">
        <v>297</v>
      </c>
      <c r="E76" s="2" t="s">
        <v>298</v>
      </c>
      <c r="F76" s="2" t="s">
        <v>299</v>
      </c>
      <c r="G76" s="2">
        <v>9</v>
      </c>
      <c r="H76" s="2">
        <v>0</v>
      </c>
      <c r="I76" s="1">
        <v>0</v>
      </c>
      <c r="J76" s="3" t="s">
        <v>18</v>
      </c>
      <c r="K76" s="2" t="str">
        <f>J76*861.15</f>
        <v>0</v>
      </c>
      <c r="L76" s="5"/>
    </row>
    <row r="77" spans="1:12" customHeight="1" ht="105" outlineLevel="4">
      <c r="A77" s="1"/>
      <c r="B77" s="1">
        <v>884722</v>
      </c>
      <c r="C77" s="1" t="s">
        <v>300</v>
      </c>
      <c r="D77" s="1" t="s">
        <v>301</v>
      </c>
      <c r="E77" s="2" t="s">
        <v>302</v>
      </c>
      <c r="F77" s="2" t="s">
        <v>303</v>
      </c>
      <c r="G77" s="2">
        <v>10</v>
      </c>
      <c r="H77" s="2">
        <v>0</v>
      </c>
      <c r="I77" s="1">
        <v>0</v>
      </c>
      <c r="J77" s="3" t="s">
        <v>18</v>
      </c>
      <c r="K77" s="2" t="str">
        <f>J77*562.01</f>
        <v>0</v>
      </c>
      <c r="L77" s="5"/>
    </row>
    <row r="78" spans="1:12" customHeight="1" ht="105" outlineLevel="4">
      <c r="A78" s="1"/>
      <c r="B78" s="1">
        <v>885997</v>
      </c>
      <c r="C78" s="1" t="s">
        <v>304</v>
      </c>
      <c r="D78" s="1" t="s">
        <v>305</v>
      </c>
      <c r="E78" s="2" t="s">
        <v>306</v>
      </c>
      <c r="F78" s="2" t="s">
        <v>307</v>
      </c>
      <c r="G78" s="2">
        <v>1</v>
      </c>
      <c r="H78" s="2">
        <v>0</v>
      </c>
      <c r="I78" s="1">
        <v>0</v>
      </c>
      <c r="J78" s="3" t="s">
        <v>18</v>
      </c>
      <c r="K78" s="2" t="str">
        <f>J78*267.41</f>
        <v>0</v>
      </c>
      <c r="L78" s="5"/>
    </row>
    <row r="79" spans="1:12" outlineLevel="2">
      <c r="A79" s="8" t="s">
        <v>308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5"/>
    </row>
    <row r="80" spans="1:12" customHeight="1" ht="105" outlineLevel="4">
      <c r="A80" s="1"/>
      <c r="B80" s="1">
        <v>835386</v>
      </c>
      <c r="C80" s="1" t="s">
        <v>309</v>
      </c>
      <c r="D80" s="1" t="s">
        <v>310</v>
      </c>
      <c r="E80" s="2" t="s">
        <v>311</v>
      </c>
      <c r="F80" s="2" t="s">
        <v>312</v>
      </c>
      <c r="G80" s="2">
        <v>7</v>
      </c>
      <c r="H80" s="2">
        <v>0</v>
      </c>
      <c r="I80" s="1">
        <v>0</v>
      </c>
      <c r="J80" s="3" t="s">
        <v>18</v>
      </c>
      <c r="K80" s="2" t="str">
        <f>J80*1182.37</f>
        <v>0</v>
      </c>
      <c r="L80" s="5"/>
    </row>
    <row r="81" spans="1:12" customHeight="1" ht="105" outlineLevel="4">
      <c r="A81" s="1"/>
      <c r="B81" s="1">
        <v>836403</v>
      </c>
      <c r="C81" s="1" t="s">
        <v>313</v>
      </c>
      <c r="D81" s="1" t="s">
        <v>314</v>
      </c>
      <c r="E81" s="2" t="s">
        <v>315</v>
      </c>
      <c r="F81" s="2" t="s">
        <v>316</v>
      </c>
      <c r="G81" s="2">
        <v>1</v>
      </c>
      <c r="H81" s="2">
        <v>0</v>
      </c>
      <c r="I81" s="1">
        <v>0</v>
      </c>
      <c r="J81" s="3" t="s">
        <v>18</v>
      </c>
      <c r="K81" s="2" t="str">
        <f>J81*4456.87</f>
        <v>0</v>
      </c>
      <c r="L81" s="5"/>
    </row>
    <row r="82" spans="1:12" customHeight="1" ht="105" outlineLevel="4">
      <c r="A82" s="1"/>
      <c r="B82" s="1">
        <v>868668</v>
      </c>
      <c r="C82" s="1" t="s">
        <v>317</v>
      </c>
      <c r="D82" s="1" t="s">
        <v>318</v>
      </c>
      <c r="E82" s="2" t="s">
        <v>319</v>
      </c>
      <c r="F82" s="2" t="s">
        <v>320</v>
      </c>
      <c r="G82" s="2">
        <v>0</v>
      </c>
      <c r="H82" s="2">
        <v>0</v>
      </c>
      <c r="I82" s="1">
        <v>0</v>
      </c>
      <c r="J82" s="3" t="s">
        <v>18</v>
      </c>
      <c r="K82" s="2" t="str">
        <f>J82*267.98</f>
        <v>0</v>
      </c>
      <c r="L8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39:K39"/>
    <mergeCell ref="A69:K69"/>
    <mergeCell ref="A79:K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2025-07-31T11:16:21+03:00</dcterms:created>
  <dcterms:modified xsi:type="dcterms:W3CDTF">2025-07-31T11:16:21+03:00</dcterms:modified>
  <dc:title>Untitled Spreadsheet</dc:title>
  <dc:description/>
  <dc:subject/>
  <cp:keywords/>
  <cp:category/>
</cp:coreProperties>
</file>