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<sst xmlns="http://schemas.openxmlformats.org/spreadsheetml/2006/main" uniqueCount="973">
  <si>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</si>
  <si>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</si>
  <si>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</si>
  <si>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</si>
  <si>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</si>
  <si>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</si>
  <si>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</si>
  <si>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</si>
  <si>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</si>
  <si>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</si>
  <si>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</si>
  <si>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кухни</t>
  </si>
  <si>
    <t>SMS-180806</t>
  </si>
  <si>
    <t>EC-301</t>
  </si>
  <si>
    <t>(new) Смеситель-водонагреватель проточный, ø35, 3000W, LED, c УЗО, SOLONE ABS (1/10шт)</t>
  </si>
  <si>
    <t>2 417.18 руб.</t>
  </si>
  <si>
    <t>шт</t>
  </si>
  <si>
    <t>Смесители для кухни VIEIR</t>
  </si>
  <si>
    <t>Смесители для кухни VIEIR (латунь)</t>
  </si>
  <si>
    <t>SMS-260001</t>
  </si>
  <si>
    <t>V204022</t>
  </si>
  <si>
    <t>Смеситель одноручковый для кухни с плоским поворотным средним изливом VIEIR (1/10шт)</t>
  </si>
  <si>
    <t>2 986.96 руб.</t>
  </si>
  <si>
    <t>SMS-260002</t>
  </si>
  <si>
    <t>V093521</t>
  </si>
  <si>
    <t>Смеситель одноручковый для кухни с поворотным высоким изливом VIEIR (1/10шт)</t>
  </si>
  <si>
    <t>2 884.72 руб.</t>
  </si>
  <si>
    <t>SMS-260003</t>
  </si>
  <si>
    <t>V103521</t>
  </si>
  <si>
    <t>2 684.21 руб.</t>
  </si>
  <si>
    <t>SMS-260004</t>
  </si>
  <si>
    <t>V174021</t>
  </si>
  <si>
    <t>3 403.02 руб.</t>
  </si>
  <si>
    <t>SMS-260005</t>
  </si>
  <si>
    <t>V174022</t>
  </si>
  <si>
    <t>2 353.18 руб.</t>
  </si>
  <si>
    <t>SMS-260006</t>
  </si>
  <si>
    <t>V184021</t>
  </si>
  <si>
    <t>3 892.96 руб.</t>
  </si>
  <si>
    <t>SMS-260007</t>
  </si>
  <si>
    <t>V184022</t>
  </si>
  <si>
    <t>2 672.38 руб.</t>
  </si>
  <si>
    <t>SMS-260008</t>
  </si>
  <si>
    <t>V194021</t>
  </si>
  <si>
    <t>2 967.95 руб.</t>
  </si>
  <si>
    <t>SMS-260009</t>
  </si>
  <si>
    <t>V194022</t>
  </si>
  <si>
    <t>2 272.86 руб.</t>
  </si>
  <si>
    <t>SMS-260010</t>
  </si>
  <si>
    <t>V204021</t>
  </si>
  <si>
    <t>2 936.63 руб.</t>
  </si>
  <si>
    <t>SMS-260011</t>
  </si>
  <si>
    <t>V033521</t>
  </si>
  <si>
    <t>3 282.67 руб.</t>
  </si>
  <si>
    <t>SMS-260012</t>
  </si>
  <si>
    <t>V033522</t>
  </si>
  <si>
    <t>2 782.48 руб.</t>
  </si>
  <si>
    <t>SMS-260013</t>
  </si>
  <si>
    <t>V033523</t>
  </si>
  <si>
    <t>Смеситель одноручковый для кухни с гибким изливом VIEIR (1/10шт)</t>
  </si>
  <si>
    <t>3 348.73 руб.</t>
  </si>
  <si>
    <t>SMS-260014</t>
  </si>
  <si>
    <t>V063521</t>
  </si>
  <si>
    <t>2 909.89 руб.</t>
  </si>
  <si>
    <t>SMS-260015</t>
  </si>
  <si>
    <t>V063522</t>
  </si>
  <si>
    <t>2 263.42 руб.</t>
  </si>
  <si>
    <t>SMS-260016</t>
  </si>
  <si>
    <t>V073521</t>
  </si>
  <si>
    <t>3 217.65 руб.</t>
  </si>
  <si>
    <t>SMS-260017</t>
  </si>
  <si>
    <t>V073522</t>
  </si>
  <si>
    <t>2 682.32 руб.</t>
  </si>
  <si>
    <t>SMS-260019</t>
  </si>
  <si>
    <t>V243521</t>
  </si>
  <si>
    <t>3 194.95 руб.</t>
  </si>
  <si>
    <t>SMS-260020</t>
  </si>
  <si>
    <t>V013521</t>
  </si>
  <si>
    <t>3 307.84 руб.</t>
  </si>
  <si>
    <t>SMS-260021</t>
  </si>
  <si>
    <t>V093520</t>
  </si>
  <si>
    <t>4 160.35 руб.</t>
  </si>
  <si>
    <t>SMS-260022</t>
  </si>
  <si>
    <t>V093523</t>
  </si>
  <si>
    <t>SMS-260023</t>
  </si>
  <si>
    <t>V103520</t>
  </si>
  <si>
    <t>3 556.25 руб.</t>
  </si>
  <si>
    <t>SMS-260024</t>
  </si>
  <si>
    <t>V103523</t>
  </si>
  <si>
    <t>2 769.33 руб.</t>
  </si>
  <si>
    <t>SMS-260025</t>
  </si>
  <si>
    <t>V120122</t>
  </si>
  <si>
    <t>Смеситель двуручковый для кухни с поворотным высоким изливом VIEIR (1/10шт)</t>
  </si>
  <si>
    <t>3 377.04 руб.</t>
  </si>
  <si>
    <t>SMS-260026</t>
  </si>
  <si>
    <t>V150112</t>
  </si>
  <si>
    <t>Смеситель двуручковый для кухни  VIEIR (1/10шт)</t>
  </si>
  <si>
    <t>3 774.99 руб.</t>
  </si>
  <si>
    <t>SMS-260027</t>
  </si>
  <si>
    <t>V150121</t>
  </si>
  <si>
    <t>3 658.60 руб.</t>
  </si>
  <si>
    <t>SMS-260028</t>
  </si>
  <si>
    <t>V130122</t>
  </si>
  <si>
    <t>3 226.04 руб.</t>
  </si>
  <si>
    <t>SMS-260029</t>
  </si>
  <si>
    <t>V130112</t>
  </si>
  <si>
    <t>3 276.38 руб.</t>
  </si>
  <si>
    <t>SMS-260030</t>
  </si>
  <si>
    <t>V023521F</t>
  </si>
  <si>
    <t>Смеситель одноручковый для кухни с гибким изливом (белый) VIEIR (1/10шт)</t>
  </si>
  <si>
    <t>3 784.43 руб.</t>
  </si>
  <si>
    <t>SMS-260031</t>
  </si>
  <si>
    <t>V043521F</t>
  </si>
  <si>
    <t>4 086.43 руб.</t>
  </si>
  <si>
    <t>SMS-260032</t>
  </si>
  <si>
    <t>V023521H</t>
  </si>
  <si>
    <t>Смеситель одноручковый для кухни с гибким изливом (серый) VIEIR (1/10шт)</t>
  </si>
  <si>
    <t>SMS-260033</t>
  </si>
  <si>
    <t>V043521H</t>
  </si>
  <si>
    <t>4 366.41 руб.</t>
  </si>
  <si>
    <t>SMS-260034</t>
  </si>
  <si>
    <t>V023521C</t>
  </si>
  <si>
    <t>Смеситель одноручковый для кухни с гибким изливом (черный) VIEIR (1/10шт)</t>
  </si>
  <si>
    <t>SMS-260035</t>
  </si>
  <si>
    <t>V043521С</t>
  </si>
  <si>
    <t>4 235.85 руб.</t>
  </si>
  <si>
    <t>SMS-260036</t>
  </si>
  <si>
    <t>V15001B</t>
  </si>
  <si>
    <t>Смеситель комбинированный для кухни СРЕДНИЙ с краном для питьевой воды (БЕЖЕВЫЙ) VIEIR (10шт)</t>
  </si>
  <si>
    <t>6 500.85 руб.</t>
  </si>
  <si>
    <t>SMS-260037</t>
  </si>
  <si>
    <t>V15001C</t>
  </si>
  <si>
    <t>Смеситель комбинированный для кухни СРЕДНИЙ с краном для питьевой воды (ЧЕРНЫЙ) VIEIR (10шт)</t>
  </si>
  <si>
    <t>SMS-260038</t>
  </si>
  <si>
    <t>V15002</t>
  </si>
  <si>
    <t>Смеситель комбинированный для кухни ВЫСОКИЙ с краном для питьевой воды (ХРОМ) VIEIR (10шт)</t>
  </si>
  <si>
    <t>5 138.71 руб.</t>
  </si>
  <si>
    <t>SMS-260039</t>
  </si>
  <si>
    <t>V15002B</t>
  </si>
  <si>
    <t>Смеситель комбинированный для кухни ВЫСОКИЙ с краном для питьевой воды (БЕЖЕВЫЙ) VIEIR (10шт)</t>
  </si>
  <si>
    <t>SMS-260040</t>
  </si>
  <si>
    <t>V15002C</t>
  </si>
  <si>
    <t>Смеситель комбинированный для кухни ВЫСОКИЙ с краном для питьевой воды (ЧЕРНЫЙ) VIEIR (10шт)</t>
  </si>
  <si>
    <t>SMS-260041</t>
  </si>
  <si>
    <t>V15002G</t>
  </si>
  <si>
    <t>Смеситель комбинированный для кухни ВЫСОКИЙ с краном для питьевой воды (МАТ. ХРОМ) VIEIR (10шт)</t>
  </si>
  <si>
    <t>5 645.18 руб.</t>
  </si>
  <si>
    <t>SMS-260042</t>
  </si>
  <si>
    <t>V15003B</t>
  </si>
  <si>
    <t>5 775.74 руб.</t>
  </si>
  <si>
    <t>SMS-260043</t>
  </si>
  <si>
    <t>V15003</t>
  </si>
  <si>
    <t>5 604.29 руб.</t>
  </si>
  <si>
    <t>SMS-260044</t>
  </si>
  <si>
    <t>V15003C</t>
  </si>
  <si>
    <t>SMS-260045</t>
  </si>
  <si>
    <t>V15003D</t>
  </si>
  <si>
    <t>Смеситель комбинированный для кухни СРЕДНИЙ с краном для питьевой воды (БРОНЗА) VIEIR (10шт)</t>
  </si>
  <si>
    <t>6 378.16 руб.</t>
  </si>
  <si>
    <t>SMS-260046</t>
  </si>
  <si>
    <t>V15004</t>
  </si>
  <si>
    <t>5 632.60 руб.</t>
  </si>
  <si>
    <t>SMS-260047</t>
  </si>
  <si>
    <t>V15005F</t>
  </si>
  <si>
    <t>Смеситель комбинированный для кухни гибкий излив с краном для питьевой воды (БЕЛЫЙ) VIEIR (10шт)</t>
  </si>
  <si>
    <t>10 088.01 руб.</t>
  </si>
  <si>
    <t>SMS-260048</t>
  </si>
  <si>
    <t>V15005C</t>
  </si>
  <si>
    <t>Смеситель комбинированный для кухни гибкий излив с краном для питьевой воды (ЧЕРНЫЙ) VIEIR (10шт)</t>
  </si>
  <si>
    <t>6 340.41 руб.</t>
  </si>
  <si>
    <t>SMS-260049</t>
  </si>
  <si>
    <t>V15006C</t>
  </si>
  <si>
    <t>6 170.54 руб.</t>
  </si>
  <si>
    <t>SMS-260050</t>
  </si>
  <si>
    <t>V15006F</t>
  </si>
  <si>
    <t>SMS-260051</t>
  </si>
  <si>
    <t>V15007</t>
  </si>
  <si>
    <t>8 648.49 руб.</t>
  </si>
  <si>
    <t>SMS-260052</t>
  </si>
  <si>
    <t>V15007F</t>
  </si>
  <si>
    <t>8 650.38 руб.</t>
  </si>
  <si>
    <t>SMS-260053</t>
  </si>
  <si>
    <t>V15007G</t>
  </si>
  <si>
    <t>Смеситель комбинированный для кухни гибкий излив с краном для питьевой воды (СЕРЫЙ) VIEIR (10шт)</t>
  </si>
  <si>
    <t>7 487.07 руб.</t>
  </si>
  <si>
    <t>SMS-260054</t>
  </si>
  <si>
    <t>V15007C</t>
  </si>
  <si>
    <t>SMS-260114</t>
  </si>
  <si>
    <t>V263521C</t>
  </si>
  <si>
    <t>Смеситель для кухни “VIEIR  (10/1шт)  (10/1шт)</t>
  </si>
  <si>
    <t>4 040.81 руб.</t>
  </si>
  <si>
    <t>SMS-260133</t>
  </si>
  <si>
    <t>V043521</t>
  </si>
  <si>
    <t>Смеситель для кухни с гибким изливом (10/1шт)</t>
  </si>
  <si>
    <t>4 023.51 руб.</t>
  </si>
  <si>
    <t>SMS-260149</t>
  </si>
  <si>
    <t>V15001</t>
  </si>
  <si>
    <t>Смеситель для кухни с фильтром и поворотным изливом (биканальный) (10/1шт)</t>
  </si>
  <si>
    <t>6 335.69 руб.</t>
  </si>
  <si>
    <t>SMS-260152</t>
  </si>
  <si>
    <t>V15001G</t>
  </si>
  <si>
    <t>6 738.36 руб.</t>
  </si>
  <si>
    <t>SMS-260157</t>
  </si>
  <si>
    <t>V15003G</t>
  </si>
  <si>
    <t>SMS-260161</t>
  </si>
  <si>
    <t>V15004G</t>
  </si>
  <si>
    <t>6 140.65 руб.</t>
  </si>
  <si>
    <t>VER-100010</t>
  </si>
  <si>
    <t>V15007D</t>
  </si>
  <si>
    <t>Смеситель для кухни с фильтром,  с гибким изливом</t>
  </si>
  <si>
    <t>10 502.27 руб.</t>
  </si>
  <si>
    <t>VER-100072</t>
  </si>
  <si>
    <t>V210122С</t>
  </si>
  <si>
    <t>Смеситель для кухни</t>
  </si>
  <si>
    <t>4 348.83 руб.</t>
  </si>
  <si>
    <t>VER-100126</t>
  </si>
  <si>
    <t>V332521C</t>
  </si>
  <si>
    <t>Смеситель для кухни “VIEIR" (10/1шт)</t>
  </si>
  <si>
    <t>5 008.15 руб.</t>
  </si>
  <si>
    <t>VER-100267</t>
  </si>
  <si>
    <t>V263521CC</t>
  </si>
  <si>
    <t>5 019.16 руб.</t>
  </si>
  <si>
    <t>VER-100277</t>
  </si>
  <si>
    <t>V370111D</t>
  </si>
  <si>
    <t>Смеситель для раковины  “VIEIR" (10/1шт)</t>
  </si>
  <si>
    <t>8 006.13 руб.</t>
  </si>
  <si>
    <t>Смесители для кухни VIEIR (нерж сталь)</t>
  </si>
  <si>
    <t>SMS-260500</t>
  </si>
  <si>
    <t>V15020</t>
  </si>
  <si>
    <t>Смеситель из нержавеющей стали для кухни “VIEIR  (10/1шт)  (10/1шт)</t>
  </si>
  <si>
    <t>2 214.66 руб.</t>
  </si>
  <si>
    <t>SMS-260501</t>
  </si>
  <si>
    <t>V15020(F1)</t>
  </si>
  <si>
    <t>3 073.88 руб.</t>
  </si>
  <si>
    <t>SMS-260502</t>
  </si>
  <si>
    <t>V15020(H)</t>
  </si>
  <si>
    <t>SMS-260503</t>
  </si>
  <si>
    <t>V15020(M)</t>
  </si>
  <si>
    <t>SMS-260506</t>
  </si>
  <si>
    <t>V15020(B)</t>
  </si>
  <si>
    <t>SMS-260508</t>
  </si>
  <si>
    <t>V15021(F1)</t>
  </si>
  <si>
    <t>3 490.29 руб.</t>
  </si>
  <si>
    <t>SMS-260509</t>
  </si>
  <si>
    <t>V15021(A)</t>
  </si>
  <si>
    <t>SMS-260510</t>
  </si>
  <si>
    <t>V15021(B)</t>
  </si>
  <si>
    <t>SMS-260513</t>
  </si>
  <si>
    <t>V15023</t>
  </si>
  <si>
    <t>3 432.10 руб.</t>
  </si>
  <si>
    <t>SMS-260517</t>
  </si>
  <si>
    <t>V15024(M)</t>
  </si>
  <si>
    <t>5 174.88 руб.</t>
  </si>
  <si>
    <t>SMS-260521</t>
  </si>
  <si>
    <t>V15026</t>
  </si>
  <si>
    <t>6 074.59 руб.</t>
  </si>
  <si>
    <t>VER-100012</t>
  </si>
  <si>
    <t>V15013С</t>
  </si>
  <si>
    <t>5 484.75 руб.</t>
  </si>
  <si>
    <t>VER-100013</t>
  </si>
  <si>
    <t>V15013СC</t>
  </si>
  <si>
    <t>VER-100035</t>
  </si>
  <si>
    <t>V15027C</t>
  </si>
  <si>
    <t>Смеситель из нержавеющей стали для кухни “VIEIR" (10/1шт)</t>
  </si>
  <si>
    <t>5 862.25 руб.</t>
  </si>
  <si>
    <t>Смесители для кухни SOLONE</t>
  </si>
  <si>
    <t>Смесители для кухни SOLONE (нерж сталь)</t>
  </si>
  <si>
    <t>SMS-180711</t>
  </si>
  <si>
    <t>EZA4-D090MG</t>
  </si>
  <si>
    <t>смеситель для кух. мойки ГРАФИТ с пов. изл, ø35, нерж. сталь, гайка EZA4-D090MG</t>
  </si>
  <si>
    <t>2 089.95 руб.</t>
  </si>
  <si>
    <t>SMS-180729</t>
  </si>
  <si>
    <t>EZA4-D090YB</t>
  </si>
  <si>
    <t>см-ль для кух. мойки с пов. изл, ø35,  нерж. сталь, цвет ЧЕРНЫЙ МАТОВЫЙ, гайка корона</t>
  </si>
  <si>
    <t>1 641.48 руб.</t>
  </si>
  <si>
    <t>SMS-180799</t>
  </si>
  <si>
    <t>EZA4-F090YWYG</t>
  </si>
  <si>
    <t>Смеситель для кух. мойки с гофр. Изл., ø35, БРОНЗА, белый излив, гайка, SOLONE S (1/10шт)</t>
  </si>
  <si>
    <t>2 168.15 руб.</t>
  </si>
  <si>
    <t>SMS-180800</t>
  </si>
  <si>
    <t>EZA4-G090MG</t>
  </si>
  <si>
    <t>Смеситель для кух. мойки с пов. изл, ø35, ГРАФИТ, гайка корона, SOLONE S (1/10шт)</t>
  </si>
  <si>
    <t>1 718.41 руб.</t>
  </si>
  <si>
    <t>SMS-290024</t>
  </si>
  <si>
    <t>EZA4-A090</t>
  </si>
  <si>
    <t>смеситель для кух. мойки с гофр. пов. изл, ø35, нерж. Сталь, гайка EZA4-A090</t>
  </si>
  <si>
    <t>1 969.78 руб.</t>
  </si>
  <si>
    <t>&gt;10</t>
  </si>
  <si>
    <t>SMS-290025</t>
  </si>
  <si>
    <t>EZA4-B090</t>
  </si>
  <si>
    <t>смеситель для кух. мойки с пов. изл, ø35, нерж. Сталь, гайка EZA4-B090</t>
  </si>
  <si>
    <t>1 946.25 руб.</t>
  </si>
  <si>
    <t>SMS-290026</t>
  </si>
  <si>
    <t>EZA4-C090</t>
  </si>
  <si>
    <t>смеситель для кух. мойки с пов. изл, ø35, нерж. Сталь, гайка EZA4-C090</t>
  </si>
  <si>
    <t>2 166.77 руб.</t>
  </si>
  <si>
    <t>SMS-290027</t>
  </si>
  <si>
    <t>EZA4-D090</t>
  </si>
  <si>
    <t>смеситель для кух. мойки с пов. изл, ø35, нерж. Сталь, гайка EZA4-D090</t>
  </si>
  <si>
    <t>1 434.59 руб.</t>
  </si>
  <si>
    <t>&gt;25</t>
  </si>
  <si>
    <t>SMS-290028</t>
  </si>
  <si>
    <t>EZA4-F090KB</t>
  </si>
  <si>
    <t>смеситель для кух. мойки с гофр. Изл., ø35, нерж. Сталь, гайка, черный EZA4-F090KB</t>
  </si>
  <si>
    <t>2 139.50 руб.</t>
  </si>
  <si>
    <t>SMS-290029</t>
  </si>
  <si>
    <t>EZA4-F090GY</t>
  </si>
  <si>
    <t>смеситель для кух. мойки с гофр. Изл., ø35, нерж. Сталь, гайка, серый EZA4-F090GY</t>
  </si>
  <si>
    <t>SMS-290030</t>
  </si>
  <si>
    <t>EZA4-F090GN</t>
  </si>
  <si>
    <t>смеситель для кух. мойки с гофр. Изл., ø35, нерж. Сталь, гайка, зеленый EZA4-F090GN</t>
  </si>
  <si>
    <t>SMS-290031</t>
  </si>
  <si>
    <t>EZA4-F090BU</t>
  </si>
  <si>
    <t>смеситель для кух. мойки с гофр. Изл., ø35, нерж. Сталь, гайка, голубой EZA4-F090BU</t>
  </si>
  <si>
    <t>SMS-290032</t>
  </si>
  <si>
    <t>JAT4-A094</t>
  </si>
  <si>
    <t>смеситель для кух. мойки с пов. изл, ø35, нерж. cталь, JAT4-A094</t>
  </si>
  <si>
    <t>2 253.49 руб.</t>
  </si>
  <si>
    <t>SMS-290033</t>
  </si>
  <si>
    <t>JAT18-A094</t>
  </si>
  <si>
    <t>смеситель для кух. мойки с доп. вытяжным изливом, нерж. Сталь, гайка JAT18-A094</t>
  </si>
  <si>
    <t>4 716.33 руб.</t>
  </si>
  <si>
    <t>SMS-290034</t>
  </si>
  <si>
    <t>SOL14-A630</t>
  </si>
  <si>
    <t>Моно смеситель, крепление на гайке SOL14-A630</t>
  </si>
  <si>
    <t>1 486.64 руб.</t>
  </si>
  <si>
    <t>SMS-290035</t>
  </si>
  <si>
    <t>SOL15-A630</t>
  </si>
  <si>
    <t>Моно смеситель, крепление на гайке SOL15-A630</t>
  </si>
  <si>
    <t>1 180.63 руб.</t>
  </si>
  <si>
    <t>SMS-290052</t>
  </si>
  <si>
    <t>KOP4-A094</t>
  </si>
  <si>
    <t>смеситель для кух. мойки ХРОМ с пов. изл, ø35, нерж. сталь, гайка KOP4-A094</t>
  </si>
  <si>
    <t>2 285.70 руб.</t>
  </si>
  <si>
    <t>SMS-290060</t>
  </si>
  <si>
    <t>EZA4-F090KW</t>
  </si>
  <si>
    <t>см-ль для кух. мойки с гофр. Изл., ø35, нерж. Сталь, гайка, белый EZA4-F090KW</t>
  </si>
  <si>
    <t>SMS-290061</t>
  </si>
  <si>
    <t>EZA4-D090GY</t>
  </si>
  <si>
    <t>- см-ль для кух. мойки с пов. изл, ø35,  мат. нерж. сталь, цвет СЕРЫЙ, мат., гайка EZA4-D090GY</t>
  </si>
  <si>
    <t>1 781.48 руб.</t>
  </si>
  <si>
    <t>Смесители для кухни SOLONE (цинк)</t>
  </si>
  <si>
    <t>SMS-180793</t>
  </si>
  <si>
    <t>KAG-4010</t>
  </si>
  <si>
    <t>Смеситель для кух. мойки, ⌀35, гайка, ГИБКИЙ излив, хром, без подводки, SOLONE Z (1/12шт)</t>
  </si>
  <si>
    <t>916.81 руб.</t>
  </si>
  <si>
    <t>SMS-180794</t>
  </si>
  <si>
    <t>KAG-4020</t>
  </si>
  <si>
    <t>Смеситель для кух. мойки, ⌀35, гайка, пов излив, хром, без подводки, SOLONE Z (1/12шт)</t>
  </si>
  <si>
    <t>882.18 руб.</t>
  </si>
  <si>
    <t>SMS-180795</t>
  </si>
  <si>
    <t>KAG-4030KB</t>
  </si>
  <si>
    <t>Смеситель для кух. мойки, ⌀35, гайка, ГИБКИЙ ЧЕРНЫЙ излив, хром, без подводки, SOLONE Z (1/12шт)</t>
  </si>
  <si>
    <t>988.67 руб.</t>
  </si>
  <si>
    <t>SMS-180796</t>
  </si>
  <si>
    <t>KAG-4050</t>
  </si>
  <si>
    <t>1 006.02 руб.</t>
  </si>
  <si>
    <t>SMS-180798</t>
  </si>
  <si>
    <t>KAP4-A081</t>
  </si>
  <si>
    <t>Смеситель для кух. мойки, ⌀40, гайка, пов излив, хром, SOLONE Z (1/10шт)</t>
  </si>
  <si>
    <t>1 115.05 руб.</t>
  </si>
  <si>
    <t>SMS-290001</t>
  </si>
  <si>
    <t>FAB4-A020</t>
  </si>
  <si>
    <t>смеситель для кух. мойки, кер. картридж ⌀25, крепление на гайке-втулке, хром FAB4-A020</t>
  </si>
  <si>
    <t>1 284.69 руб.</t>
  </si>
  <si>
    <t>SMS-290002</t>
  </si>
  <si>
    <t>SIT4-A182</t>
  </si>
  <si>
    <t>смеситель для кух. мойки, кер. картридж ⌀40, гайка (корона), излив 250мм, хром SIT4-A182</t>
  </si>
  <si>
    <t>1 464.33 руб.</t>
  </si>
  <si>
    <t>SMS-290003</t>
  </si>
  <si>
    <t>SIT4-B182</t>
  </si>
  <si>
    <t>смеситель для кух. мойки, кер. картридж ⌀40, гайка (корона), излив 150мм, хром SIT4-B182</t>
  </si>
  <si>
    <t>SMS-290004</t>
  </si>
  <si>
    <t>LOP4-A043</t>
  </si>
  <si>
    <t>смеситель для кух. мойки, кер. картридж ⌀40, шпилька, хром LOP4-A043</t>
  </si>
  <si>
    <t>1 479.20 руб.</t>
  </si>
  <si>
    <t>SMS-290005</t>
  </si>
  <si>
    <t>LOP4-A043KW</t>
  </si>
  <si>
    <t>смеситель для кух. мойки, кер. картридж ⌀40, шпилька, белый LOP4-A043KW</t>
  </si>
  <si>
    <t>1 958.64 руб.</t>
  </si>
  <si>
    <t>SMS-290006</t>
  </si>
  <si>
    <t>LOP4-B043</t>
  </si>
  <si>
    <t>смеситель для кух. мойки, кер. картридж ⌀40, шпилька, гибкий излив, хром LOP4-B043</t>
  </si>
  <si>
    <t>1 567.16 руб.</t>
  </si>
  <si>
    <t>SMS-290007</t>
  </si>
  <si>
    <t>SUP4-A045</t>
  </si>
  <si>
    <t>смеситель для кух. мойки, кер. картридж ⌀35, шпилька, хром SUP4-A045</t>
  </si>
  <si>
    <t>1 282.23 руб.</t>
  </si>
  <si>
    <t>SMS-290008</t>
  </si>
  <si>
    <t>SUP4-B045</t>
  </si>
  <si>
    <t>смеситель для кух. мойки, кер. картридж ⌀35, шпилька, хром SUP4-B045</t>
  </si>
  <si>
    <t>1 119.93 руб.</t>
  </si>
  <si>
    <t>SMS-290009</t>
  </si>
  <si>
    <t>KAK4-A043</t>
  </si>
  <si>
    <t>(В)смеситель Solone для раковины, кер. картридж ⌀40, гайка (корона), хром KAK4-A043</t>
  </si>
  <si>
    <t>2 131.02 руб.</t>
  </si>
  <si>
    <t>SMS-290010</t>
  </si>
  <si>
    <t>KAK4-A181KB</t>
  </si>
  <si>
    <t>смеситель для кух. мойки, кер. картридж ⌀40, гайка (корона), черный KAK4-A181KB</t>
  </si>
  <si>
    <t>1 982.18 руб.</t>
  </si>
  <si>
    <t>SMS-290011</t>
  </si>
  <si>
    <t>KAK4-A181KS</t>
  </si>
  <si>
    <t>смеситель для кух. мойки, кер. картридж ⌀40, гайка (корона), песочный KAK4-A181KS</t>
  </si>
  <si>
    <t>SMS-290012</t>
  </si>
  <si>
    <t>KAK4-A181KW</t>
  </si>
  <si>
    <t>смеситель для кух. мойки, кер. картридж ⌀40, гайка (корона), белый KAK4-A181KW</t>
  </si>
  <si>
    <t>SMS-290013</t>
  </si>
  <si>
    <t>KAK4-A181KH</t>
  </si>
  <si>
    <t>смеситель для кух. мойки, кер. картридж ⌀40, гайка (корона), сатин KAK4-A181KH</t>
  </si>
  <si>
    <t>2 062.70 руб.</t>
  </si>
  <si>
    <t>SMS-290014</t>
  </si>
  <si>
    <t>KAK4-B043</t>
  </si>
  <si>
    <t>(В)смеситель Solone для раковины, кер. картридж ⌀40, гайка (корона), хром KAK4-B043</t>
  </si>
  <si>
    <t>2 276.32 руб.</t>
  </si>
  <si>
    <t>SMS-290015</t>
  </si>
  <si>
    <t>KAK4-B181</t>
  </si>
  <si>
    <t>смеситель для кух. мойки, кер. картридж ⌀40, гайка (корона), гибкий излив, хром KAK4-B181</t>
  </si>
  <si>
    <t>1 863.25 руб.</t>
  </si>
  <si>
    <t>SMS-290016</t>
  </si>
  <si>
    <t>KAD4-A043</t>
  </si>
  <si>
    <t>смеситель для кух. мойки, кер. картридж ⌀40, гайка (корона), хром KAD4-A043</t>
  </si>
  <si>
    <t>1 522.55 руб.</t>
  </si>
  <si>
    <t>SMS-290017</t>
  </si>
  <si>
    <t>KAD4-B043</t>
  </si>
  <si>
    <t>смеситель для кух. мойки, кер. картридж ⌀40, гайка (корона), гибкий излив, хром KAD4-B043</t>
  </si>
  <si>
    <t>1 733.16 руб.</t>
  </si>
  <si>
    <t>SMS-290018</t>
  </si>
  <si>
    <t>KAP4-A043</t>
  </si>
  <si>
    <t>смеситель для кух. мойки, кер. картридж ⌀40, гайка (корона), хром KAP4-A043</t>
  </si>
  <si>
    <t>1 627.86 руб.</t>
  </si>
  <si>
    <t>SMS-290019</t>
  </si>
  <si>
    <t>4F-A045</t>
  </si>
  <si>
    <t>смеситель для кух. мойки, кер. картридж ⌀35, гайка (корона), излив 250мм, хром 4F-A045</t>
  </si>
  <si>
    <t>1 328.06 руб.</t>
  </si>
  <si>
    <t>SMS-290020</t>
  </si>
  <si>
    <t>4F-B045</t>
  </si>
  <si>
    <t>смеситель для кух. мойки, кер. картридж ⌀35, гайка (корона), излив 150мм, хром 4F-B045</t>
  </si>
  <si>
    <t>SMS-290021</t>
  </si>
  <si>
    <t>4L-A045</t>
  </si>
  <si>
    <t>смеситель для кух. мойки, кер. картридж ⌀35, шпилька, излив 250мм, хром 4L-A045 (2шт в коробке)</t>
  </si>
  <si>
    <t>1 076.58 руб.</t>
  </si>
  <si>
    <t>SMS-290022</t>
  </si>
  <si>
    <t>4L-B045</t>
  </si>
  <si>
    <t>смеситель для кух. мойки, кер. картридж ⌀35, шпилька, излив 150мм, хром 4L-B045 (2шт в коробке)</t>
  </si>
  <si>
    <t>SMS-290023</t>
  </si>
  <si>
    <t>KEN4-A031</t>
  </si>
  <si>
    <t>(В)смеситель Solone для кух. мойки с вытяжным изливом, ø40, KEN4-A031</t>
  </si>
  <si>
    <t>3 178.38 руб.</t>
  </si>
  <si>
    <t>SMS-290036</t>
  </si>
  <si>
    <t>JIK1-A102-A</t>
  </si>
  <si>
    <t>Моно смеситель, кер. (1/2) 90°, крепление на гайке, без подводки,  JIK1-A102-A (4 ШТ В КОР)</t>
  </si>
  <si>
    <t>545.10 руб.</t>
  </si>
  <si>
    <t>SMS-290037</t>
  </si>
  <si>
    <t>JIK4-A102-A</t>
  </si>
  <si>
    <t>смеситель для кух. мойки, кер. (1/2) 90°, шпилька, без подводки, JIK4-A102-A (2 шт в кор)</t>
  </si>
  <si>
    <t>719.78 руб.</t>
  </si>
  <si>
    <t>&gt;50</t>
  </si>
  <si>
    <t>SMS-290038</t>
  </si>
  <si>
    <t>JIK12-A102-A</t>
  </si>
  <si>
    <t>настенный смеситель для кух. мойки, кер. (1/2) 90°, настенный JIK12-A102-A</t>
  </si>
  <si>
    <t>1 085.24 руб.</t>
  </si>
  <si>
    <t>SMS-290039</t>
  </si>
  <si>
    <t>JIK12-B102-A</t>
  </si>
  <si>
    <t>(В)смеситель Solone для кухни, кер. (1/2) 90°, настенный JIK12-B102-A</t>
  </si>
  <si>
    <t>0.00 руб.</t>
  </si>
  <si>
    <t>SMS-290041</t>
  </si>
  <si>
    <t>JIK13-A102-A</t>
  </si>
  <si>
    <t>Моно смеситель, кер. (1/2) 90°, настенный JIK13-A102-A (2шт в кор)</t>
  </si>
  <si>
    <t>576.06 руб.</t>
  </si>
  <si>
    <t>SMS-290042</t>
  </si>
  <si>
    <t>JIK15-A102-A</t>
  </si>
  <si>
    <t>Моно смеситель, кер. (1/2) 90°, гайка JIK15-A102-A (4 шт в кор)</t>
  </si>
  <si>
    <t>538.91 руб.</t>
  </si>
  <si>
    <t>SMS-290044</t>
  </si>
  <si>
    <t>JIK22-A102-A</t>
  </si>
  <si>
    <t>Моно смеситель, кер. (1/2) 90°, настенный JIK22-A102-A</t>
  </si>
  <si>
    <t>526.51 руб.</t>
  </si>
  <si>
    <t>SMS-290045</t>
  </si>
  <si>
    <t>KOA4-A722</t>
  </si>
  <si>
    <t>смеситель для кух. мойки, кер. (1/2) 90°, гайка (корона), хром KOA4-A722</t>
  </si>
  <si>
    <t>1 718.30 руб.</t>
  </si>
  <si>
    <t>SMS-290046</t>
  </si>
  <si>
    <t>KOA4-B722</t>
  </si>
  <si>
    <t>смеситель для кух. мойки, кер. (1/2) 90°, гайка (корона), хром KOA4-B722</t>
  </si>
  <si>
    <t>SMS-290047</t>
  </si>
  <si>
    <t>KOA4-C722</t>
  </si>
  <si>
    <t>смеситель для кух. мойки, кер. (1/2) 90°, гайка (корона), хром KOA4-C722</t>
  </si>
  <si>
    <t>SMS-290048</t>
  </si>
  <si>
    <t>KAK4-A181</t>
  </si>
  <si>
    <t>смеситель для кух. мойки, кер. картридж ⌀40, гайка (корона), хром KAK4-A181</t>
  </si>
  <si>
    <t>1 744.31 руб.</t>
  </si>
  <si>
    <t>SMS-290049</t>
  </si>
  <si>
    <t>LOP4-A043KS</t>
  </si>
  <si>
    <t>(В)см-ль для кухни, кер. картридж ⌀40, шпилька, песочный LOP4-A043</t>
  </si>
  <si>
    <t>2 392.86 руб.</t>
  </si>
  <si>
    <t>SMS-290050</t>
  </si>
  <si>
    <t>LOP4-A043KB</t>
  </si>
  <si>
    <t>смеситель для кух. мойки, кер. картридж ⌀40, шпилька, чёрный LOP4-A043</t>
  </si>
  <si>
    <t>Смесители для кухни SOLONE (ABS пластик)</t>
  </si>
  <si>
    <t>SMS-180751</t>
  </si>
  <si>
    <t>PLA-4101</t>
  </si>
  <si>
    <t>Смеситель ABS пластик для кух.мойки, картридж ø35, гайка,  БЕЛЫЙ мат, БЕЗ подводки (1/16шт)</t>
  </si>
  <si>
    <t>1 090.39 руб.</t>
  </si>
  <si>
    <t>SMS-180756</t>
  </si>
  <si>
    <t>PLA-4102</t>
  </si>
  <si>
    <t>Смеситель ABS пластик для кух.мойки, картридж ø35, гайка,  ХРОМ, БЕЗ подводки (1/16шт)</t>
  </si>
  <si>
    <t>1 161.74 руб.</t>
  </si>
  <si>
    <t>SMS-180759</t>
  </si>
  <si>
    <t>LAP4-B030</t>
  </si>
  <si>
    <t>Смеситель ABS пластик для кух.мойки, кер. (1/2) 180°, гайка,  БЕЛЫЙ мат, БЕЗ подводки (1/20шт)</t>
  </si>
  <si>
    <t>680.09 руб.</t>
  </si>
  <si>
    <t>Смесители для кухни G.Lauf</t>
  </si>
  <si>
    <t>Смесители для кухни G.Lauf (латунь)</t>
  </si>
  <si>
    <t>SMS-180126</t>
  </si>
  <si>
    <t>LWF4-A113</t>
  </si>
  <si>
    <t>(В)смеситель для кухни с  поворотным изливом (Lt), ø35  LWF4-A113</t>
  </si>
  <si>
    <t>SMS-180157</t>
  </si>
  <si>
    <t>9G4-A180</t>
  </si>
  <si>
    <t>смеситель G.Lauf для кух. м. (Lt) с пов. изл, ø40,гайка 9G4-A180</t>
  </si>
  <si>
    <t>2 758.93 руб.</t>
  </si>
  <si>
    <t>SMS-180158</t>
  </si>
  <si>
    <t>9G4-A181</t>
  </si>
  <si>
    <t>смеситель G.Lauf для кух. м. (Lt) с пов. изл, ø40,гайка 9G4-A181</t>
  </si>
  <si>
    <t>SMS-180159</t>
  </si>
  <si>
    <t>9G4-A182</t>
  </si>
  <si>
    <t>смеситель G.Lauf для кух. м. (Lt) с пов. изл, ø40,гайка 9G4-A182</t>
  </si>
  <si>
    <t>SMS-180160</t>
  </si>
  <si>
    <t>9G4-A279</t>
  </si>
  <si>
    <t>(В)смеситель для кух. м. (Lt) с пов. изл, ø40,гайка 9G4-A279</t>
  </si>
  <si>
    <t>3 745.10 руб.</t>
  </si>
  <si>
    <t>SMS-180161</t>
  </si>
  <si>
    <t>9G4-A181KB</t>
  </si>
  <si>
    <t>(В)смеситель для кух. мойки (Lt) с пов. изливом, ø40, гайка (корона), черный 9G4-A181KB</t>
  </si>
  <si>
    <t>3 550.70 руб.</t>
  </si>
  <si>
    <t>SMS-180162</t>
  </si>
  <si>
    <t>9G4-A181KS</t>
  </si>
  <si>
    <t>(В)смеситель для кух. мойки (Lt) с пов. изливом, ø40, гайка (корона), песочный 9G4-A181KS</t>
  </si>
  <si>
    <t>SMS-180163</t>
  </si>
  <si>
    <t>9G4-A181KW</t>
  </si>
  <si>
    <t>(В)смеситель для кух. мойки (Lt) с пов. изливом, ø40, гайка (корона),белый 9G4-A181KW</t>
  </si>
  <si>
    <t>SMS-180164</t>
  </si>
  <si>
    <t>9G4-A181KH</t>
  </si>
  <si>
    <t>(В)смеситель для кух. мойки (Lt) с пов. изливом, ø40, гайка (корона), сатиновый 9G4-A181KH</t>
  </si>
  <si>
    <t>3 667.24 руб.</t>
  </si>
  <si>
    <t>SMS-180173</t>
  </si>
  <si>
    <t>4G4-A018</t>
  </si>
  <si>
    <t>смеситель G.Lauf для кух. м. (Lt) с изл. 240мм, ø40, гайка 4G4-A018</t>
  </si>
  <si>
    <t>1 814.92 руб.</t>
  </si>
  <si>
    <t>SMS-180174</t>
  </si>
  <si>
    <t>4G4-A180</t>
  </si>
  <si>
    <t>смеситель G.Lauf для кух. м. (Lt) с изл. 240мм, ø40, гайка 4G4-A180</t>
  </si>
  <si>
    <t>SMS-180175</t>
  </si>
  <si>
    <t>4G4-A181</t>
  </si>
  <si>
    <t>смеситель G.Lauf для кух. м. (Lt) с изл. 240мм, ø40, гайка 4G4-A181</t>
  </si>
  <si>
    <t>SMS-180176</t>
  </si>
  <si>
    <t>4G4-A182</t>
  </si>
  <si>
    <t>(В)смеситель для кух. м. (Lt) с изл. 240мм, ø40, гайка 4G4-A182</t>
  </si>
  <si>
    <t>2 217.30 руб.</t>
  </si>
  <si>
    <t>SMS-180177</t>
  </si>
  <si>
    <t>4G4-B018</t>
  </si>
  <si>
    <t>смеситель G.Lauf для кух. м. (Lt) с изл. 140мм, ø40, гайка 4G4-B018</t>
  </si>
  <si>
    <t>SMS-180178</t>
  </si>
  <si>
    <t>4G4-B180</t>
  </si>
  <si>
    <t>смеситель G.Lauf для кух. м. (Lt) с изл. 140мм, ø40, гайка 4G4-B180</t>
  </si>
  <si>
    <t>SMS-180179</t>
  </si>
  <si>
    <t>4G4-B181</t>
  </si>
  <si>
    <t>смеситель G.Lauf для кух. м. (Lt) с изл. 140мм, ø40, гайка 4G4-B181</t>
  </si>
  <si>
    <t>SMS-180180</t>
  </si>
  <si>
    <t>4G4-B182</t>
  </si>
  <si>
    <t>(В)смеситель для кух. м. (Lt) с изл. 140мм, ø40, гайка 4G4-B182</t>
  </si>
  <si>
    <t>SMS-180183</t>
  </si>
  <si>
    <t>GOP18-A093</t>
  </si>
  <si>
    <t>смеситель G.Lauf для кух. мойки с биканальным изливом, ø35, гайка-втулка (Lt) GOP18-A093</t>
  </si>
  <si>
    <t>4 883.57 руб.</t>
  </si>
  <si>
    <t>SMS-180184</t>
  </si>
  <si>
    <t>GOP18-A093KS</t>
  </si>
  <si>
    <t>смеситель G.Lauf для кух. мойки с биканальным изливом, ø35, гайка-втулка (Lt), песочный GOP18-A093KS</t>
  </si>
  <si>
    <t>5 442.31 руб.</t>
  </si>
  <si>
    <t>SMS-180185</t>
  </si>
  <si>
    <t>GOP18-A093KW</t>
  </si>
  <si>
    <t>смеситель G.Lauf для кух. мойки с биканальным изливом, ø35, гайка-втулка (Lt), белый GOP18-A093KW</t>
  </si>
  <si>
    <t>SMS-180186</t>
  </si>
  <si>
    <t>GOP18-A093KB</t>
  </si>
  <si>
    <t>смеситель G.Lauf для кух. мойки с биканальным изливом, ø35, гайка-втулка (Lt), черный GOP18-A093KB</t>
  </si>
  <si>
    <t>SMS-180187</t>
  </si>
  <si>
    <t>GEP18-A076</t>
  </si>
  <si>
    <t>(В)смеситель для кух. мойки с биканальным изливом, ø35, GEP18-A076</t>
  </si>
  <si>
    <t>6 648.86 руб.</t>
  </si>
  <si>
    <t>SMS-180252</t>
  </si>
  <si>
    <t>QSL4-A827</t>
  </si>
  <si>
    <t>смеситель G.Lauf для кух. мойки с пов. изливом (Lt), кер. (1/2) 180°, гайка (корона) QSL4-A827</t>
  </si>
  <si>
    <t>2 701.95 руб.</t>
  </si>
  <si>
    <t>SMS-180253</t>
  </si>
  <si>
    <t>QSL4-B827</t>
  </si>
  <si>
    <t>смеситель для кух. мойки с пов. изливом (Lt), кер. (1/2) 180°, гайка (корона) QSL4-B827</t>
  </si>
  <si>
    <t>2 682.13 руб.</t>
  </si>
  <si>
    <t>SMS-180261</t>
  </si>
  <si>
    <t>QST4-A827</t>
  </si>
  <si>
    <t>(В)смеситель для кух. мойки с пов. изливом, кер. (1/2) 180°, гайка кор. (Lt) QST4-A827</t>
  </si>
  <si>
    <t>3 008.86 руб.</t>
  </si>
  <si>
    <t>SMS-180610</t>
  </si>
  <si>
    <t>4D4-A027</t>
  </si>
  <si>
    <t>(В)смеситель G.Lauf для кух. м. (Lt) с изл. 240мм, ø40, шпилька 4D4-A027</t>
  </si>
  <si>
    <t>SMS-180721</t>
  </si>
  <si>
    <t>ZOK4-A036YB</t>
  </si>
  <si>
    <t>см-ль для кухни, картридж 3 ступени ø35, цвет ХРОМ+ЧЕРНЫЙ мат,  гайка корона (1/10шт)</t>
  </si>
  <si>
    <t>3 491.11 руб.</t>
  </si>
  <si>
    <t>SMS-180732</t>
  </si>
  <si>
    <t>ZOK4-A036PW</t>
  </si>
  <si>
    <t>см-ль для кухни, картридж 3 ступени ø35, цвет ХРОМ+БЕЛЫЙ мат,  гайка корона (1/10шт)</t>
  </si>
  <si>
    <t>Смесители для кухни G.Lauf (нерж сталь)</t>
  </si>
  <si>
    <t>SMS-180194</t>
  </si>
  <si>
    <t>ZAP4-A090</t>
  </si>
  <si>
    <t>смеситель G.Lauf для кух. м. с пов. изл, ø35, нерж. Сталь, гайка ZAP4-A090</t>
  </si>
  <si>
    <t>2 128.36 руб.</t>
  </si>
  <si>
    <t>SMS-180195</t>
  </si>
  <si>
    <t>ZAP4-B090</t>
  </si>
  <si>
    <t>смеситель G.Lauf для кух. м. с пов. изл, ø35, нерж. Сталь, гайка ZAP4-B090</t>
  </si>
  <si>
    <t>2 155.62 руб.</t>
  </si>
  <si>
    <t>SMS-180196</t>
  </si>
  <si>
    <t>ZAP4-C090</t>
  </si>
  <si>
    <t>смеситель G.Lauf для кух. м. с пов. изл, ø35, нерж. Сталь, гайка ZAP4-C090</t>
  </si>
  <si>
    <t>3 669.51 руб.</t>
  </si>
  <si>
    <t>SMS-180197</t>
  </si>
  <si>
    <t>ZAP4-C097</t>
  </si>
  <si>
    <t>(В)смеситель для кух. м. с пов. изл, ø35, нерж. Сталь, гайка ZAP4-C097</t>
  </si>
  <si>
    <t>SMS-180198</t>
  </si>
  <si>
    <t>ZAP4-D090</t>
  </si>
  <si>
    <t>смеситель G.Lauf для кух. м. с пов. изл, ø35, нерж. Сталь, гайка ZAP4-D090</t>
  </si>
  <si>
    <t>3 695.52 руб.</t>
  </si>
  <si>
    <t>SMS-180199</t>
  </si>
  <si>
    <t>ZAP4-D097</t>
  </si>
  <si>
    <t>(В)смеситель для кух. м. с гибким изливом, ø35, нерж. Сталь, гайка ZAP4-C097</t>
  </si>
  <si>
    <t>SMS-180200</t>
  </si>
  <si>
    <t>ZAP4-E090</t>
  </si>
  <si>
    <t>смеситель G.Lauf для кух. м. с вытяжным изл, ø35, нерж. Сталь, гайка ZAP4-E090</t>
  </si>
  <si>
    <t>3 035.20 руб.</t>
  </si>
  <si>
    <t>SMS-180203</t>
  </si>
  <si>
    <t>ZAP18-A090</t>
  </si>
  <si>
    <t>смеситель G.Lauf под фильтр для кух. м. с пов. изл, ø35, нерж. Сталь, гайка ZAP18-A090</t>
  </si>
  <si>
    <t>4 788.19 руб.</t>
  </si>
  <si>
    <t>SMS-180714</t>
  </si>
  <si>
    <t>ZAP4-G090</t>
  </si>
  <si>
    <t>(В)см-ль для кух. м. с пов. изл, ø35, нерж. Сталь, гайка ZAP4-G090</t>
  </si>
  <si>
    <t>4 652.54 руб.</t>
  </si>
  <si>
    <t>SMS-180715</t>
  </si>
  <si>
    <t>ZAP4-G090KB</t>
  </si>
  <si>
    <t>(В)см-ль для кух. м. с пов. изл, ø35, нерж. Сталь, гайка ZAP4-G090KB</t>
  </si>
  <si>
    <t>5 036.98 руб.</t>
  </si>
  <si>
    <t>SMS-180716</t>
  </si>
  <si>
    <t>ZAP4-H090</t>
  </si>
  <si>
    <t>(В)см-ль для кух. м. с пов. изл, ø35, нерж. Сталь, гайка ZAP4-H090</t>
  </si>
  <si>
    <t>3 163.24 руб.</t>
  </si>
  <si>
    <t>SMS-180717</t>
  </si>
  <si>
    <t>ZAP4-H090KB</t>
  </si>
  <si>
    <t>(В)см-ль для кух. м. с пов. изл, ø35, нерж. Сталь, гайка ZAP4-H090KB</t>
  </si>
  <si>
    <t>3 373.45 руб.</t>
  </si>
  <si>
    <t>SMS-180718</t>
  </si>
  <si>
    <t>ZAP4-H090MG</t>
  </si>
  <si>
    <t>(В)см-ль для кух. м. с пов. изл, ø35, нерж. Сталь, гайка ZAP4-H090MG</t>
  </si>
  <si>
    <t>SMS-180723</t>
  </si>
  <si>
    <t>ZAP18-B090</t>
  </si>
  <si>
    <t>(В)смеситель G.Lauf под фильтр для кух. м. с пов. изл, ø35/ø25, нерж. Сталь, гайка (1/10шт)</t>
  </si>
  <si>
    <t>3 455.35 руб.</t>
  </si>
  <si>
    <t>SMS-180724</t>
  </si>
  <si>
    <t>ZAP18-C090</t>
  </si>
  <si>
    <t>смеситель G.Lauf под фильтр для кух. м. с пов. изл, ø35/ø25, нерж. Сталь, гайка (1/10шт)</t>
  </si>
  <si>
    <t>2 828.31 руб.</t>
  </si>
  <si>
    <t>SMS-180735</t>
  </si>
  <si>
    <t>ZAM18-F090YB</t>
  </si>
  <si>
    <t>Смеситель для кухни с фильтром (биканальный), ЧЕРНЫЙ излив, ХРОМ корпус (10/1шт)</t>
  </si>
  <si>
    <t>4 305.03 руб.</t>
  </si>
  <si>
    <t>SMS-180736</t>
  </si>
  <si>
    <t>ZAM18-G090YB</t>
  </si>
  <si>
    <t>Смеситель для кухни с фильтром (биканальный), ЧЕРНЫЙ излив и корпус (10/1шт)</t>
  </si>
  <si>
    <t>4 478.47 руб.</t>
  </si>
  <si>
    <t>Смесители для кухни G.Lauf (цинк)</t>
  </si>
  <si>
    <t>SMS-180007</t>
  </si>
  <si>
    <t>NUD4-A045</t>
  </si>
  <si>
    <t>смеситель G.Lauf для кух. мойки с пов. изливом, ø35, гайка (корона) NUD4-A045</t>
  </si>
  <si>
    <t>1 664.63 руб.</t>
  </si>
  <si>
    <t>SMS-180008</t>
  </si>
  <si>
    <t>NUD4-A146</t>
  </si>
  <si>
    <t>смеситель G.Lauf для кух. мойки с пов. изливом, ø35, гайка (корона) NUD4-A146</t>
  </si>
  <si>
    <t>SMS-180019</t>
  </si>
  <si>
    <t>NUD4-A045KH</t>
  </si>
  <si>
    <t>(В)смеситель для кух. мойки с пов. изливом, ø35, гайка (корона), сатин  NUD4-A045KH</t>
  </si>
  <si>
    <t>3 169.97 руб.</t>
  </si>
  <si>
    <t>SMS-180020</t>
  </si>
  <si>
    <t>NUD4-A045KT</t>
  </si>
  <si>
    <t>(В)смеситель для кух. мойки с пов. изливом, ø35, гайка (корона), бронза  NUD4-A045KT</t>
  </si>
  <si>
    <t>SMS-180026</t>
  </si>
  <si>
    <t>NUD4-A045YB</t>
  </si>
  <si>
    <t>(В)смеситель для кух. мойки с пов. изливом, ø35, гайка (корона), черный  NUD4-A045YB</t>
  </si>
  <si>
    <t>SMS-180030</t>
  </si>
  <si>
    <t>NUD4-A045YW</t>
  </si>
  <si>
    <t>(В)смеситель для кух. мойки с пов. изливом, ø35, гайка (корона), белый  NUD4-A045YW</t>
  </si>
  <si>
    <t>SMS-180033</t>
  </si>
  <si>
    <t>ZOP4-A045</t>
  </si>
  <si>
    <t>смеситель G.Lauf для кух. мойки с Г-образным пов. изливом, ø35, гайка (корона) ZOP4-A045</t>
  </si>
  <si>
    <t>1 951.20 руб.</t>
  </si>
  <si>
    <t>SMS-180034</t>
  </si>
  <si>
    <t>ZOP4-B045</t>
  </si>
  <si>
    <t>смеситель G.Lauf для кух. мойки с пов. изливом, ø35, гайка (корона) ZOP4-B045</t>
  </si>
  <si>
    <t>1 883.06 руб.</t>
  </si>
  <si>
    <t>SMS-180035</t>
  </si>
  <si>
    <t>ZOP4-B045KH</t>
  </si>
  <si>
    <t>(В)смеситель для кух. мойки с пов. изливом, ø35, гайка (корона),сатин ZOP4-B045KH</t>
  </si>
  <si>
    <t>SMS-180037</t>
  </si>
  <si>
    <t>ZOP4-E045</t>
  </si>
  <si>
    <t>смеситель G.Lauf для кух. мойки с гофрированным изливом, ø35 гайка ZOP4-E045</t>
  </si>
  <si>
    <t>2 377.36 руб.</t>
  </si>
  <si>
    <t>SMS-180039</t>
  </si>
  <si>
    <t>ZOP4-F045X</t>
  </si>
  <si>
    <t>смеситель G.Lauf для кух. мойки (без излива), ø35, гайка (корона), хром ZOP4-F045X</t>
  </si>
  <si>
    <t>1 547.34 руб.</t>
  </si>
  <si>
    <t>SMS-180047</t>
  </si>
  <si>
    <t>NEB4-A123</t>
  </si>
  <si>
    <t>смеситель G.Lauf для кух. мойки с пов. изливом, ø35, втулка NEB4-A123</t>
  </si>
  <si>
    <t>3 518.36 руб.</t>
  </si>
  <si>
    <t>SMS-180070</t>
  </si>
  <si>
    <t>NOB4-A128</t>
  </si>
  <si>
    <t>смеситель G.Lauf для кух. мойки с пов. изливом, ø35, втулка NOB4-A128</t>
  </si>
  <si>
    <t>2 616.47 руб.</t>
  </si>
  <si>
    <t>SMS-180085</t>
  </si>
  <si>
    <t>GOB4-A134</t>
  </si>
  <si>
    <t>смеситель G.Lauf для кух. мойки, ø35, гайка-корона, GOB4-A134</t>
  </si>
  <si>
    <t>2 189.07 руб.</t>
  </si>
  <si>
    <t>SMS-180086</t>
  </si>
  <si>
    <t>GOB4-B134</t>
  </si>
  <si>
    <t>(В)смеситель для кух. мойки, ø35, гайка-корона, GOB4-B134</t>
  </si>
  <si>
    <t>SMS-180093</t>
  </si>
  <si>
    <t>GOR4-A058</t>
  </si>
  <si>
    <t>смеситель G.Lauf для кух. мойки с пов. изливом 220мм, ø35, гайка (корона) GOR4-A058</t>
  </si>
  <si>
    <t>2 395.96 руб.</t>
  </si>
  <si>
    <t>SMS-180094</t>
  </si>
  <si>
    <t>GOR4-A058KB</t>
  </si>
  <si>
    <t>(В)смеситель для кух. мойки с пов. изливом 220мм, ø35, гайка (корона) черный GOR4-A058KB</t>
  </si>
  <si>
    <t>SMS-180097</t>
  </si>
  <si>
    <t>GOR4-B058</t>
  </si>
  <si>
    <t>смеситель G.Lauf для кух. мойки с пов. изливом 140мм, ø35, гайка (корона) GOR4-B058</t>
  </si>
  <si>
    <t>SMS-180098</t>
  </si>
  <si>
    <t>GOR4-B058KB</t>
  </si>
  <si>
    <t>(В)смеситель для кух. мойки с пов. изливом 140мм, ø35, гайка (корона) черный GOR4-B058KB</t>
  </si>
  <si>
    <t>2 542.70 руб.</t>
  </si>
  <si>
    <t>SMS-180099</t>
  </si>
  <si>
    <t>GOR4-B058KW</t>
  </si>
  <si>
    <t>(В)смеситель для кух. мойки с пов. изливом 140мм, ø35, гайка (корона) белый GOR4-B058KW</t>
  </si>
  <si>
    <t>SMS-180100</t>
  </si>
  <si>
    <t>GOR4-B058KS</t>
  </si>
  <si>
    <t>смеситель G.Lauf для кух. мойки с пов. изливом 140мм, ø35, гайка (корона) песочный GOR4-B058KS</t>
  </si>
  <si>
    <t>2 081.28 руб.</t>
  </si>
  <si>
    <t>SMS-180106</t>
  </si>
  <si>
    <t>LEF4-B232</t>
  </si>
  <si>
    <t>(В)смеситель для кух. мойки с пов. изливом, ø35, шпилька LEF4-B232</t>
  </si>
  <si>
    <t>SMS-180110</t>
  </si>
  <si>
    <t>LEF12-A232</t>
  </si>
  <si>
    <t>(В)настенный смеситель для кух. мойки, ø35, LEF12-A233</t>
  </si>
  <si>
    <t>SMS-180113</t>
  </si>
  <si>
    <t>LOF4-A033</t>
  </si>
  <si>
    <t>(В)смеситель для кух. мойки с пов. изливом, ø35, шпилька LOF4-A033</t>
  </si>
  <si>
    <t>3 202.59 руб.</t>
  </si>
  <si>
    <t>SMS-180114</t>
  </si>
  <si>
    <t>LOF4-C033</t>
  </si>
  <si>
    <t>(В)смеситель для кух. мойки с пов. изливом, ø35, шпилька LOF4-C033</t>
  </si>
  <si>
    <t>SMS-180118</t>
  </si>
  <si>
    <t>LOF12-A033</t>
  </si>
  <si>
    <t>(В)настенный смеситель для кух. мойки, ø35, LOF12-A033</t>
  </si>
  <si>
    <t>3 246.48 руб.</t>
  </si>
  <si>
    <t>SMS-180134</t>
  </si>
  <si>
    <t>KLO4-A048KT</t>
  </si>
  <si>
    <t>(В)смеситель для кух. мойки с пов. изливом, ø40 шпилька, бронза KLO4-A048KT</t>
  </si>
  <si>
    <t>1 900.00 руб.</t>
  </si>
  <si>
    <t>SMS-180146</t>
  </si>
  <si>
    <t>KLO12-A048</t>
  </si>
  <si>
    <t>настенный смеситель G.Lauf для кух. мойки с плоским пов. изливом, ø40, встр. переключение KLO12-A048</t>
  </si>
  <si>
    <t>2 077.57 руб.</t>
  </si>
  <si>
    <t>SMS-180147</t>
  </si>
  <si>
    <t>8G4-A018</t>
  </si>
  <si>
    <t>смеситель G.Lauf для кух. м. с пов. изл., ø40, гайка кор. 8G4-A018</t>
  </si>
  <si>
    <t>1 819.88 руб.</t>
  </si>
  <si>
    <t>SMS-180148</t>
  </si>
  <si>
    <t>8G4-A180</t>
  </si>
  <si>
    <t>смеситель G.Lauf для кух. м. с пов. изл., ø40, гайка кор. 8G4-A180</t>
  </si>
  <si>
    <t>SMS-180149</t>
  </si>
  <si>
    <t>8G4-A181</t>
  </si>
  <si>
    <t>смеситель G.Lauf для кух. м. с пов. изл., ø40, гайка кор. 8G4-A181</t>
  </si>
  <si>
    <t>SMS-180150</t>
  </si>
  <si>
    <t>8G4-A182</t>
  </si>
  <si>
    <t>смеситель G.Lauf для кух. м. с пов. изл., ø40, гайка кор. 8G4-A182</t>
  </si>
  <si>
    <t>SMS-180151</t>
  </si>
  <si>
    <t>8G4-E181</t>
  </si>
  <si>
    <t>смеситель G.Lauf для кух. мойки с гофрированным изливом, ø40 гайка кор. 8G4-E181</t>
  </si>
  <si>
    <t>2 005.71 руб.</t>
  </si>
  <si>
    <t>SMS-180152</t>
  </si>
  <si>
    <t>8G4-A181KB</t>
  </si>
  <si>
    <t>смеситель G.Lauf для кух. мойки с пов. изливом, ø40, гайка (корона), черный 8G4-A181KB</t>
  </si>
  <si>
    <t>2 111.01 руб.</t>
  </si>
  <si>
    <t>SMS-180153</t>
  </si>
  <si>
    <t>8G4-A181KS</t>
  </si>
  <si>
    <t>смеситель G.Lauf для кух. мойки с пов. изливом, ø40, гайка (корона), песочный 8G4-A181KS</t>
  </si>
  <si>
    <t>SMS-180154</t>
  </si>
  <si>
    <t>8G4-A181KW</t>
  </si>
  <si>
    <t>смеситель G.Lauf для кух. мойки с пов. изливом, ø40, гайка (корона),белый 8G4-A181KW</t>
  </si>
  <si>
    <t>SMS-180155</t>
  </si>
  <si>
    <t>8G4-A181KH</t>
  </si>
  <si>
    <t>смеситель G.Lauf для кух. мойки с пов. изливом, ø40, гайка (корона), сатин 8G4-A181KH</t>
  </si>
  <si>
    <t>2 208.88 руб.</t>
  </si>
  <si>
    <t>SMS-180156</t>
  </si>
  <si>
    <t>8G4-A181KT</t>
  </si>
  <si>
    <t>смеситель G.Lauf для кух. мойки с пов. изливом, ø40, гайка (корона), бронза 8G4-A181KT</t>
  </si>
  <si>
    <t>SMS-180165</t>
  </si>
  <si>
    <t>ZAR4-B181</t>
  </si>
  <si>
    <t>(В)смеситель для кух. м. с пов. изл, ø40, гайка ZAR4-B181</t>
  </si>
  <si>
    <t>3 349.40 руб.</t>
  </si>
  <si>
    <t>SMS-180169</t>
  </si>
  <si>
    <t>4T4-A043</t>
  </si>
  <si>
    <t>смеситель G.Lauf для кух. м. с пов. изл. 240мм, ø40, гайка 4T4-A043</t>
  </si>
  <si>
    <t>1 508.93 руб.</t>
  </si>
  <si>
    <t>SMS-180170</t>
  </si>
  <si>
    <t>4T4-A180</t>
  </si>
  <si>
    <t>смеситель G.Lauf для кух. м. с пов. изл. 240мм, ø40, гайка 4T4-A180</t>
  </si>
  <si>
    <t>SMS-180171</t>
  </si>
  <si>
    <t>4T4-B043</t>
  </si>
  <si>
    <t>смеситель G.Lauf для кух. м. с пов. изл. 140мм, ø40, гайка 4T4-B043</t>
  </si>
  <si>
    <t>1 468.04 руб.</t>
  </si>
  <si>
    <t>SMS-180172</t>
  </si>
  <si>
    <t>4T4-B180</t>
  </si>
  <si>
    <t>смеситель G.Lauf для кух. м. с пов. изл. 140мм, ø40, гайка 4T4-B180</t>
  </si>
  <si>
    <t>SMS-180181</t>
  </si>
  <si>
    <t>4P4-A043</t>
  </si>
  <si>
    <t>смеситель G.Lauf для кух. м. с пов. изл 240мм, ø40, шпил. 4P4-A043</t>
  </si>
  <si>
    <t>1 267.35 руб.</t>
  </si>
  <si>
    <t>SMS-180182</t>
  </si>
  <si>
    <t>4P4-B043</t>
  </si>
  <si>
    <t>смеситель G.Lauf для кух. м. с пов. изл 140мм, ø40, шпил. 4P4-B043</t>
  </si>
  <si>
    <t>1 235.14 руб.</t>
  </si>
  <si>
    <t>SMS-180207</t>
  </si>
  <si>
    <t>QMT4-A722</t>
  </si>
  <si>
    <t>смеситель G.Lauf для кух. мойки с пов. изливом, кер. (1/2) 180°, шпилька QMT4-A722</t>
  </si>
  <si>
    <t>1 484.16 руб.</t>
  </si>
  <si>
    <t>SMS-180208</t>
  </si>
  <si>
    <t>QMT4-B722</t>
  </si>
  <si>
    <t>смеситель G.Lauf для кух. мойки с пов. изливом, кер. (1/2) 180°, шпилька QMT4-B722</t>
  </si>
  <si>
    <t>1 636.54 руб.</t>
  </si>
  <si>
    <t>SMS-180209</t>
  </si>
  <si>
    <t>QMT4-C722</t>
  </si>
  <si>
    <t>смеситель G.Lauf для умывальника или  кух. мойки с пов. изливом, кер. (1/2) 180°, шпилька</t>
  </si>
  <si>
    <t>1 650.16 руб.</t>
  </si>
  <si>
    <t>SMS-180213</t>
  </si>
  <si>
    <t>QFR4-A722</t>
  </si>
  <si>
    <t>смеситель G.Lauf для кух. мойки с пов. изливом, кер. (1/2) 180°, гайка QFR4-A722</t>
  </si>
  <si>
    <t>1 398.68 руб.</t>
  </si>
  <si>
    <t>SMS-180214</t>
  </si>
  <si>
    <t>QFR4-A827</t>
  </si>
  <si>
    <t>смеситель G.Lauf для кух. мойки с пов. изливом, кер. (1/2) 180°, гайка QFR4-A827</t>
  </si>
  <si>
    <t>SMS-180219</t>
  </si>
  <si>
    <t>QTZ4-A827</t>
  </si>
  <si>
    <t>смеситель G.Lauf для кух. мойки с пов. изливом, кер. (1/2) 180°, гайка (корона) QTZ4-A827</t>
  </si>
  <si>
    <t>2 055.26 руб.</t>
  </si>
  <si>
    <t>SMS-180220</t>
  </si>
  <si>
    <t>QTZ4-A856</t>
  </si>
  <si>
    <t>смеситель G.Lauf для кух. мойки с пов. изливом, кер. (1/2) 180°, гайка (корона) QTZ4-A856</t>
  </si>
  <si>
    <t>SMS-180221</t>
  </si>
  <si>
    <t>QTZ4-B827</t>
  </si>
  <si>
    <t>смеситель G.Lauf для кух. мойки с пов. изливом, кер. (1/2) 180°, гайка (корона) QTZ4-B827</t>
  </si>
  <si>
    <t>2 049.08 руб.</t>
  </si>
  <si>
    <t>SMS-180222</t>
  </si>
  <si>
    <t>QTZ4-B856</t>
  </si>
  <si>
    <t>смеситель G.Lauf для кух. мойки с пов. изливом, кер. (1/2) 180°, гайка (корона) QTZ4-B856</t>
  </si>
  <si>
    <t>SMS-180223</t>
  </si>
  <si>
    <t>QTZ4-C827</t>
  </si>
  <si>
    <t>смеситель G.Lauf для умывальника или  кух. мойки  с пов. изливом, кер. (1/2) 180°, гайка (корона)</t>
  </si>
  <si>
    <t>2 028.01 руб.</t>
  </si>
  <si>
    <t>SMS-180224</t>
  </si>
  <si>
    <t>QTZ4-C856</t>
  </si>
  <si>
    <t>смеситель G.Lauf для умывальника или  кух. мойки с пов. изливом, кер. (1/2) 180°, гайка (корона)</t>
  </si>
  <si>
    <t>SMS-180225</t>
  </si>
  <si>
    <t>QTZ4-D827</t>
  </si>
  <si>
    <t>смеситель G.Lauf для кух. мойки с пов. изливом, кер. (1/2) 180°, гайка (корона) QTZ4-D827</t>
  </si>
  <si>
    <t>2 078.81 руб.</t>
  </si>
  <si>
    <t>SMS-180226</t>
  </si>
  <si>
    <t>QTZ4-D856</t>
  </si>
  <si>
    <t>смеситель G.Lauf для кух. мойки с пов. изливом, кер. (1/2) 180°, гайка (корона) QTZ4-D856</t>
  </si>
  <si>
    <t>SMS-180231</t>
  </si>
  <si>
    <t>QTZ4-E827</t>
  </si>
  <si>
    <t>смеситель G.Lauf для кух. мойки с гиб. изливом, кер. (1/2) 180°, гайка (корона),  QTZ4-E827</t>
  </si>
  <si>
    <t>2 206.40 руб.</t>
  </si>
  <si>
    <t>SMS-180239</t>
  </si>
  <si>
    <t>QTZ14-A827</t>
  </si>
  <si>
    <t>(В)моно-смеситель для умывальника / мойки, кер. (1/2), гайка QTZ14-A827</t>
  </si>
  <si>
    <t>SMS-180244</t>
  </si>
  <si>
    <t>QML4-A827</t>
  </si>
  <si>
    <t>смеситель G.Lauf для кух. мойки с пов. изливом, кер. (1/2) 180°, гайка (корона) QML4-A827</t>
  </si>
  <si>
    <t>2 305.52 руб.</t>
  </si>
  <si>
    <t>SMS-180245</t>
  </si>
  <si>
    <t>QML4-C827</t>
  </si>
  <si>
    <t>смеситель G.Lauf для кух. мойки с пов. изливом, кер. (1/2) 180°, гайка (корона) QML4-C827</t>
  </si>
  <si>
    <t>2 299.32 руб.</t>
  </si>
  <si>
    <t>SMS-180249</t>
  </si>
  <si>
    <t>QML14-A119</t>
  </si>
  <si>
    <t>моно-смеситель G.Lauf для умывальника / мойки, кер. (1/2) 90°, гайка QML14-A119</t>
  </si>
  <si>
    <t>SMS-180255</t>
  </si>
  <si>
    <t>JML4-A605</t>
  </si>
  <si>
    <t>смеситель G.Lauf для кух. мойки с пов. изливом, Резиновая (3/8), гайка JML4-A605 (2 шт в кор)</t>
  </si>
  <si>
    <t>859.77 руб.</t>
  </si>
  <si>
    <t>SMS-180257</t>
  </si>
  <si>
    <t>JMX4-A605</t>
  </si>
  <si>
    <t>смеситель G.Lauf для кух. мойки с пов. изливом, кер. (1/2) 180°, гайка JMX4-A605 (2 ШТ в кор)</t>
  </si>
  <si>
    <t>999.76 руб.</t>
  </si>
  <si>
    <t>SMS-180259</t>
  </si>
  <si>
    <t>JMX12-A605</t>
  </si>
  <si>
    <t>настенный смеситель G.Lauf для кух. мойки, кер. (1/2) 180° JMX12-A605 (2 ШТ в кор)</t>
  </si>
  <si>
    <t>1 430.87 руб.</t>
  </si>
  <si>
    <t>SMS-180260</t>
  </si>
  <si>
    <t>JMX14-A605</t>
  </si>
  <si>
    <t>МОНО-смеситель G.Lauf для умывальника / мойки, кер. (1/2) 180°, гайка JMX14-A605 (3 ШТ в кор)</t>
  </si>
  <si>
    <t>525.27 руб.</t>
  </si>
  <si>
    <t>SMS-180712</t>
  </si>
  <si>
    <t>GOG4-A012</t>
  </si>
  <si>
    <t>Смеситель G.Lauf  для кухни  с выдвижным изливом, ø35, гайка корона GOG4-A012</t>
  </si>
  <si>
    <t>4 156.37 руб.</t>
  </si>
  <si>
    <t>SMS-180763</t>
  </si>
  <si>
    <t>NUD4-A045MG</t>
  </si>
  <si>
    <t>Смеситель для кух. мойки с пов. изливом, ø35, гайка (корона), ГРАФИТ, G.Lauf Z (1/10шт)</t>
  </si>
  <si>
    <t>2 052.00 руб.</t>
  </si>
  <si>
    <t>SMS-180766</t>
  </si>
  <si>
    <t>LYB-4002MG</t>
  </si>
  <si>
    <t>Смеситель для кух. мойки с пов. изливом, ø35, гайка, ГРАФИТ, G.Lauf Al (1/20)</t>
  </si>
  <si>
    <t>2 351.51 руб.</t>
  </si>
  <si>
    <t>SMS-180788</t>
  </si>
  <si>
    <t>ZDN4-A167</t>
  </si>
  <si>
    <t>Смеситель для кух. мойки с ВЫТЯЖНЫМ изливом, ø40, вернее крепление, G.Lauf Z/S (1/10шт)</t>
  </si>
  <si>
    <t>3 063.89 руб.</t>
  </si>
  <si>
    <t>SMS-180789</t>
  </si>
  <si>
    <t>ZDN4-B167</t>
  </si>
  <si>
    <t>3 156.82 руб.</t>
  </si>
  <si>
    <t>SMS-180790</t>
  </si>
  <si>
    <t>ZDN4-C167</t>
  </si>
  <si>
    <t>Смеситель для кух. мойки с пов. изливом, ø40, вернее крепление, G.Lauf Z/S (1/10шт)</t>
  </si>
  <si>
    <t>2 308.15 руб.</t>
  </si>
  <si>
    <t>SMS-180791</t>
  </si>
  <si>
    <t>ZDN4-C183</t>
  </si>
  <si>
    <t>2 223.90 руб.</t>
  </si>
  <si>
    <t>Смесители SOLONE (проточные водонагреватели)</t>
  </si>
  <si>
    <t>SMS-180803</t>
  </si>
  <si>
    <t>EC-200</t>
  </si>
  <si>
    <t>(new) Смеситель-водонагреватель проточный, ø35, 3000W, LED, без УЗО, SOLONE ABS (1/10шт)</t>
  </si>
  <si>
    <t>1 901.77 руб.</t>
  </si>
  <si>
    <t>SMS-180804</t>
  </si>
  <si>
    <t>EC-210</t>
  </si>
  <si>
    <t>(new) Смеситель-водонагреватель проточный, ø35, 3000W, LED, без УЗО, SOLONE ABS (1/10шт)</t>
  </si>
  <si>
    <t>1 867.09 руб.</t>
  </si>
  <si>
    <t>SMS-180805</t>
  </si>
  <si>
    <t>EC-300</t>
  </si>
  <si>
    <t>2 329.21 руб.</t>
  </si>
  <si>
    <t>SMS-180807</t>
  </si>
  <si>
    <t>EC-320</t>
  </si>
  <si>
    <t>2 575.76 руб.</t>
  </si>
  <si>
    <t>SMS-180808</t>
  </si>
  <si>
    <t>EC-330</t>
  </si>
  <si>
    <t>SMS-190028</t>
  </si>
  <si>
    <t>Смеситель-водонагреватель проточного типа EC-200</t>
  </si>
  <si>
    <t>SMS-190029</t>
  </si>
  <si>
    <t>Смеситель-водонагреватель проточного типа, 3000Вт, без УЗО, EC-210</t>
  </si>
  <si>
    <t>SMS-190030</t>
  </si>
  <si>
    <t>Смеситель-водонагреватель проточного типа, 3000Вт, без УЗО, EC-300</t>
  </si>
  <si>
    <t>SMS-190031</t>
  </si>
  <si>
    <t>Смеситель-водонагреватель проточного типа, 3000Вт, + УЗО, EC-301</t>
  </si>
  <si>
    <t>SMS-190032</t>
  </si>
  <si>
    <t>Смеситель-водонагреватель проточного типа, 3000Вт, LED-экран, без УЗО, EC-320</t>
  </si>
  <si>
    <t>SMS-190033</t>
  </si>
  <si>
    <t>Смеситель-водонагреватель проточного типа, нерж. корпус , LED-экран, без УЗО, EC-330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</si>
</sst>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efaf6b_6e51_11f1_a8ed_047c1617b143_dee899b9_7155_11f1_a8f1_047c1617b1431.jpeg"/><Relationship Id="rId2" Type="http://schemas.openxmlformats.org/officeDocument/2006/relationships/image" Target="../media/febcf99a_77ea_11ea_8111_003048fd731b_8c53342a_5a46_11f0_a775_047c1617b1432.jpeg"/><Relationship Id="rId3" Type="http://schemas.openxmlformats.org/officeDocument/2006/relationships/image" Target="../media/febcf99c_77ea_11ea_8111_003048fd731b_8c5333e4_5a46_11f0_a775_047c1617b1433.jpeg"/><Relationship Id="rId4" Type="http://schemas.openxmlformats.org/officeDocument/2006/relationships/image" Target="../media/febcf99e_77ea_11ea_8111_003048fd731b_8c5333e9_5a46_11f0_a775_047c1617b1434.jpeg"/><Relationship Id="rId5" Type="http://schemas.openxmlformats.org/officeDocument/2006/relationships/image" Target="../media/febcf9a0_77ea_11ea_8111_003048fd731b_8c53341d_5a46_11f0_a775_047c1617b1435.jpeg"/><Relationship Id="rId6" Type="http://schemas.openxmlformats.org/officeDocument/2006/relationships/image" Target="../media/febcf9a2_77ea_11ea_8111_003048fd731b_8c53341e_5a46_11f0_a775_047c1617b1436.jpeg"/><Relationship Id="rId7" Type="http://schemas.openxmlformats.org/officeDocument/2006/relationships/image" Target="../media/febcf9a4_77ea_11ea_8111_003048fd731b_8c53341f_5a46_11f0_a775_047c1617b1437.jpeg"/><Relationship Id="rId8" Type="http://schemas.openxmlformats.org/officeDocument/2006/relationships/image" Target="../media/febcf9a6_77ea_11ea_8111_003048fd731b_8c533422_5a46_11f0_a775_047c1617b1438.jpeg"/><Relationship Id="rId9" Type="http://schemas.openxmlformats.org/officeDocument/2006/relationships/image" Target="../media/febcf9a8_77ea_11ea_8111_003048fd731b_8c533425_5a46_11f0_a775_047c1617b1439.jpeg"/><Relationship Id="rId10" Type="http://schemas.openxmlformats.org/officeDocument/2006/relationships/image" Target="../media/febcf9aa_77ea_11ea_8111_003048fd731b_8c533426_5a46_11f0_a775_047c1617b14310.jpeg"/><Relationship Id="rId11" Type="http://schemas.openxmlformats.org/officeDocument/2006/relationships/image" Target="../media/febcf9ac_77ea_11ea_8111_003048fd731b_8c533427_5a46_11f0_a775_047c1617b14311.jpeg"/><Relationship Id="rId12" Type="http://schemas.openxmlformats.org/officeDocument/2006/relationships/image" Target="../media/febcf9ae_77ea_11ea_8111_003048fd731b_8c5333ce_5a46_11f0_a775_047c1617b14312.jpeg"/><Relationship Id="rId13" Type="http://schemas.openxmlformats.org/officeDocument/2006/relationships/image" Target="../media/febcf9b0_77ea_11ea_8111_003048fd731b_8c5333d0_5a46_11f0_a775_047c1617b14313.jpeg"/><Relationship Id="rId14" Type="http://schemas.openxmlformats.org/officeDocument/2006/relationships/image" Target="../media/febcf9b2_77ea_11ea_8111_003048fd731b_8c5333d2_5a46_11f0_a775_047c1617b14314.jpeg"/><Relationship Id="rId15" Type="http://schemas.openxmlformats.org/officeDocument/2006/relationships/image" Target="../media/febcf9b4_77ea_11ea_8111_003048fd731b_8c5333db_5a46_11f0_a775_047c1617b14315.jpeg"/><Relationship Id="rId16" Type="http://schemas.openxmlformats.org/officeDocument/2006/relationships/image" Target="../media/febcf9b6_77ea_11ea_8111_003048fd731b_8c5333dd_5a46_11f0_a775_047c1617b14316.jpeg"/><Relationship Id="rId17" Type="http://schemas.openxmlformats.org/officeDocument/2006/relationships/image" Target="../media/febcf9b8_77ea_11ea_8111_003048fd731b_8c5333df_5a46_11f0_a775_047c1617b14317.jpeg"/><Relationship Id="rId18" Type="http://schemas.openxmlformats.org/officeDocument/2006/relationships/image" Target="../media/febcf9ba_77ea_11ea_8111_003048fd731b_8c5333e0_5a46_11f0_a775_047c1617b14318.jpeg"/><Relationship Id="rId19" Type="http://schemas.openxmlformats.org/officeDocument/2006/relationships/image" Target="../media/febcf9be_77ea_11ea_8111_003048fd731b_8c53342f_5a46_11f0_a775_047c1617b14319.jpeg"/><Relationship Id="rId20" Type="http://schemas.openxmlformats.org/officeDocument/2006/relationships/image" Target="../media/febcf9c0_77ea_11ea_8111_003048fd731b_8c5333c6_5a46_11f0_a775_047c1617b14320.jpeg"/><Relationship Id="rId21" Type="http://schemas.openxmlformats.org/officeDocument/2006/relationships/image" Target="../media/febcf9c2_77ea_11ea_8111_003048fd731b_8c5333e2_5a46_11f0_a775_047c1617b14321.jpeg"/><Relationship Id="rId22" Type="http://schemas.openxmlformats.org/officeDocument/2006/relationships/image" Target="../media/febcf9c4_77ea_11ea_8111_003048fd731b_8c5333e6_5a46_11f0_a775_047c1617b14322.jpeg"/><Relationship Id="rId23" Type="http://schemas.openxmlformats.org/officeDocument/2006/relationships/image" Target="../media/febcf9c6_77ea_11ea_8111_003048fd731b_8c5333e8_5a46_11f0_a775_047c1617b14323.jpeg"/><Relationship Id="rId24" Type="http://schemas.openxmlformats.org/officeDocument/2006/relationships/image" Target="../media/febcf9c8_77ea_11ea_8111_003048fd731b_8c5333eb_5a46_11f0_a775_047c1617b14324.jpeg"/><Relationship Id="rId25" Type="http://schemas.openxmlformats.org/officeDocument/2006/relationships/image" Target="../media/febcf9ca_77ea_11ea_8111_003048fd731b_8c5333ec_5a46_11f0_a775_047c1617b14325.jpeg"/><Relationship Id="rId26" Type="http://schemas.openxmlformats.org/officeDocument/2006/relationships/image" Target="../media/febcf9cc_77ea_11ea_8111_003048fd731b_8c533419_5a46_11f0_a775_047c1617b14326.jpeg"/><Relationship Id="rId27" Type="http://schemas.openxmlformats.org/officeDocument/2006/relationships/image" Target="../media/febcf9ce_77ea_11ea_8111_003048fd731b_8c53341b_5a46_11f0_a775_047c1617b14327.jpeg"/><Relationship Id="rId28" Type="http://schemas.openxmlformats.org/officeDocument/2006/relationships/image" Target="../media/febcf9d0_77ea_11ea_8111_003048fd731b_8c5333f0_5a46_11f0_a775_047c1617b14328.jpeg"/><Relationship Id="rId29" Type="http://schemas.openxmlformats.org/officeDocument/2006/relationships/image" Target="../media/febcf9d2_77ea_11ea_8111_003048fd731b_8c5333ee_5a46_11f0_a775_047c1617b14329.jpeg"/><Relationship Id="rId30" Type="http://schemas.openxmlformats.org/officeDocument/2006/relationships/image" Target="../media/febcf9d4_77ea_11ea_8111_003048fd731b_8c5333ca_5a46_11f0_a775_047c1617b14330.jpeg"/><Relationship Id="rId31" Type="http://schemas.openxmlformats.org/officeDocument/2006/relationships/image" Target="../media/febcf9d6_77ea_11ea_8111_003048fd731b_8c5333d6_5a46_11f0_a775_047c1617b14331.jpeg"/><Relationship Id="rId32" Type="http://schemas.openxmlformats.org/officeDocument/2006/relationships/image" Target="../media/febcf9d8_77ea_11ea_8111_003048fd731b_8c5333cc_5a46_11f0_a775_047c1617b14332.jpeg"/><Relationship Id="rId33" Type="http://schemas.openxmlformats.org/officeDocument/2006/relationships/image" Target="../media/febcf9da_77ea_11ea_8111_003048fd731b_8c5333d8_5a46_11f0_a775_047c1617b14333.jpeg"/><Relationship Id="rId34" Type="http://schemas.openxmlformats.org/officeDocument/2006/relationships/image" Target="../media/febcf9dc_77ea_11ea_8111_003048fd731b_8c5333c8_5a46_11f0_a775_047c1617b14334.jpeg"/><Relationship Id="rId35" Type="http://schemas.openxmlformats.org/officeDocument/2006/relationships/image" Target="../media/febcf9de_77ea_11ea_8111_003048fd731b_8c5333d9_5a46_11f0_a775_047c1617b14335.jpeg"/><Relationship Id="rId36" Type="http://schemas.openxmlformats.org/officeDocument/2006/relationships/image" Target="../media/febcf9e0_77ea_11ea_8111_003048fd731b_8c5333f4_5a46_11f0_a775_047c1617b14336.jpeg"/><Relationship Id="rId37" Type="http://schemas.openxmlformats.org/officeDocument/2006/relationships/image" Target="../media/febcf9e2_77ea_11ea_8111_003048fd731b_8c5333f5_5a46_11f0_a775_047c1617b14337.jpeg"/><Relationship Id="rId38" Type="http://schemas.openxmlformats.org/officeDocument/2006/relationships/image" Target="../media/febcf9e4_77ea_11ea_8111_003048fd731b_8c5333f8_5a46_11f0_a775_047c1617b14338.jpeg"/><Relationship Id="rId39" Type="http://schemas.openxmlformats.org/officeDocument/2006/relationships/image" Target="../media/febcf9e6_77ea_11ea_8111_003048fd731b_8c5333fa_5a46_11f0_a775_047c1617b14339.jpeg"/><Relationship Id="rId40" Type="http://schemas.openxmlformats.org/officeDocument/2006/relationships/image" Target="../media/febcf9e8_77ea_11ea_8111_003048fd731b_8c5333fc_5a46_11f0_a775_047c1617b14340.jpeg"/><Relationship Id="rId41" Type="http://schemas.openxmlformats.org/officeDocument/2006/relationships/image" Target="../media/febcf9ea_77ea_11ea_8111_003048fd731b_8c5333fe_5a46_11f0_a775_047c1617b14341.jpeg"/><Relationship Id="rId42" Type="http://schemas.openxmlformats.org/officeDocument/2006/relationships/image" Target="../media/febcf9ec_77ea_11ea_8111_003048fd731b_8c533401_5a46_11f0_a775_047c1617b14342.jpeg"/><Relationship Id="rId43" Type="http://schemas.openxmlformats.org/officeDocument/2006/relationships/image" Target="../media/febcf9ee_77ea_11ea_8111_003048fd731b_8c5333ff_5a46_11f0_a775_047c1617b14343.jpeg"/><Relationship Id="rId44" Type="http://schemas.openxmlformats.org/officeDocument/2006/relationships/image" Target="../media/febcf9f0_77ea_11ea_8111_003048fd731b_8c533403_5a46_11f0_a775_047c1617b14344.jpeg"/><Relationship Id="rId45" Type="http://schemas.openxmlformats.org/officeDocument/2006/relationships/image" Target="../media/febcf9f2_77ea_11ea_8111_003048fd731b_8c533405_5a46_11f0_a775_047c1617b14345.jpeg"/><Relationship Id="rId46" Type="http://schemas.openxmlformats.org/officeDocument/2006/relationships/image" Target="../media/febcf9f4_77ea_11ea_8111_003048fd731b_8c533408_5a46_11f0_a775_047c1617b14346.jpeg"/><Relationship Id="rId47" Type="http://schemas.openxmlformats.org/officeDocument/2006/relationships/image" Target="../media/febcf9f6_77ea_11ea_8111_003048fd731b_8c53340d_5a46_11f0_a775_047c1617b14347.jpeg"/><Relationship Id="rId48" Type="http://schemas.openxmlformats.org/officeDocument/2006/relationships/image" Target="../media/febcf9f8_77ea_11ea_8111_003048fd731b_8c53340b_5a46_11f0_a775_047c1617b14348.jpeg"/><Relationship Id="rId49" Type="http://schemas.openxmlformats.org/officeDocument/2006/relationships/image" Target="../media/febcf9fa_77ea_11ea_8111_003048fd731b_8c53340f_5a46_11f0_a775_047c1617b14349.jpeg"/><Relationship Id="rId50" Type="http://schemas.openxmlformats.org/officeDocument/2006/relationships/image" Target="../media/febcf9fc_77ea_11ea_8111_003048fd731b_8c533411_5a46_11f0_a775_047c1617b14350.jpeg"/><Relationship Id="rId51" Type="http://schemas.openxmlformats.org/officeDocument/2006/relationships/image" Target="../media/febcf9fe_77ea_11ea_8111_003048fd731b_8c533412_5a46_11f0_a775_047c1617b14351.jpeg"/><Relationship Id="rId52" Type="http://schemas.openxmlformats.org/officeDocument/2006/relationships/image" Target="../media/febcfa00_77ea_11ea_8111_003048fd731b_8c533416_5a46_11f0_a775_047c1617b14352.jpeg"/><Relationship Id="rId53" Type="http://schemas.openxmlformats.org/officeDocument/2006/relationships/image" Target="../media/febcfa02_77ea_11ea_8111_003048fd731b_8c533418_5a46_11f0_a775_047c1617b14353.jpeg"/><Relationship Id="rId54" Type="http://schemas.openxmlformats.org/officeDocument/2006/relationships/image" Target="../media/febcfa04_77ea_11ea_8111_003048fd731b_8c533413_5a46_11f0_a775_047c1617b14354.jpeg"/><Relationship Id="rId55" Type="http://schemas.openxmlformats.org/officeDocument/2006/relationships/image" Target="../media/b60c0fdc_5f8e_11eb_822d_003048fd731b_8c533430_5a46_11f0_a775_047c1617b14355.jpeg"/><Relationship Id="rId56" Type="http://schemas.openxmlformats.org/officeDocument/2006/relationships/image" Target="../media/b60c1002_5f8e_11eb_822d_003048fd731b_8c5333d4_5a46_11f0_a775_047c1617b14356.jpeg"/><Relationship Id="rId57" Type="http://schemas.openxmlformats.org/officeDocument/2006/relationships/image" Target="../media/b60c1022_5f8e_11eb_822d_003048fd731b_8c5333f2_5a46_11f0_a775_047c1617b14357.jpeg"/><Relationship Id="rId58" Type="http://schemas.openxmlformats.org/officeDocument/2006/relationships/image" Target="../media/b60c1028_5f8e_11eb_822d_003048fd731b_8c5333f6_5a46_11f0_a775_047c1617b14358.jpeg"/><Relationship Id="rId59" Type="http://schemas.openxmlformats.org/officeDocument/2006/relationships/image" Target="../media/b60c1032_5f8e_11eb_822d_003048fd731b_8c533406_5a46_11f0_a775_047c1617b14359.jpeg"/><Relationship Id="rId60" Type="http://schemas.openxmlformats.org/officeDocument/2006/relationships/image" Target="../media/b60c103a_5f8e_11eb_822d_003048fd731b_8c53340a_5a46_11f0_a775_047c1617b14360.jpeg"/><Relationship Id="rId61" Type="http://schemas.openxmlformats.org/officeDocument/2006/relationships/image" Target="../media/f1f9c14d_40cd_11ec_8373_003048fd731b_8c533414_5a46_11f0_a775_047c1617b14361.jpeg"/><Relationship Id="rId62" Type="http://schemas.openxmlformats.org/officeDocument/2006/relationships/image" Target="../media/9311f944_40dc_11ec_8373_003048fd731b_8c53342d_5a46_11f0_a775_047c1617b14362.jpeg"/><Relationship Id="rId63" Type="http://schemas.openxmlformats.org/officeDocument/2006/relationships/image" Target="../media/9311f9b0_40dc_11ec_8373_003048fd731b_8c533432_5a46_11f0_a775_047c1617b14363.jpeg"/><Relationship Id="rId64" Type="http://schemas.openxmlformats.org/officeDocument/2006/relationships/image" Target="../media/e0b7e4a6_be5d_11ec_a276_00259070b487_8c533431_5a46_11f0_a775_047c1617b14364.jpeg"/><Relationship Id="rId65" Type="http://schemas.openxmlformats.org/officeDocument/2006/relationships/image" Target="../media/01c71189_be5e_11ec_a276_00259070b487_9332fa25_5a46_11f0_a775_047c1617b14365.jpeg"/><Relationship Id="rId66" Type="http://schemas.openxmlformats.org/officeDocument/2006/relationships/image" Target="../media/b60c10b6_5f8e_11eb_822d_003048fd731b_9332fa28_5a46_11f0_a775_047c1617b14366.jpeg"/><Relationship Id="rId67" Type="http://schemas.openxmlformats.org/officeDocument/2006/relationships/image" Target="../media/b60c10b8_5f8e_11eb_822d_003048fd731b_9332fa2b_5a46_11f0_a775_047c1617b14367.jpeg"/><Relationship Id="rId68" Type="http://schemas.openxmlformats.org/officeDocument/2006/relationships/image" Target="../media/b60c10ba_5f8e_11eb_822d_003048fd731b_9332fa2c_5a46_11f0_a775_047c1617b14368.jpeg"/><Relationship Id="rId69" Type="http://schemas.openxmlformats.org/officeDocument/2006/relationships/image" Target="../media/b60c10bc_5f8e_11eb_822d_003048fd731b_9332fa2d_5a46_11f0_a775_047c1617b14369.jpeg"/><Relationship Id="rId70" Type="http://schemas.openxmlformats.org/officeDocument/2006/relationships/image" Target="../media/bcd88428_5f8e_11eb_822d_003048fd731b_9332fa2a_5a46_11f0_a775_047c1617b14370.jpeg"/><Relationship Id="rId71" Type="http://schemas.openxmlformats.org/officeDocument/2006/relationships/image" Target="../media/bcd8842c_5f8e_11eb_822d_003048fd731b_9332fa30_5a46_11f0_a775_047c1617b14371.jpeg"/><Relationship Id="rId72" Type="http://schemas.openxmlformats.org/officeDocument/2006/relationships/image" Target="../media/bcd8842e_5f8e_11eb_822d_003048fd731b_9332fa2e_5a46_11f0_a775_047c1617b14372.jpeg"/><Relationship Id="rId73" Type="http://schemas.openxmlformats.org/officeDocument/2006/relationships/image" Target="../media/bcd88430_5f8e_11eb_822d_003048fd731b_9332fa2f_5a46_11f0_a775_047c1617b14373.jpeg"/><Relationship Id="rId74" Type="http://schemas.openxmlformats.org/officeDocument/2006/relationships/image" Target="../media/bcd88436_5f8e_11eb_822d_003048fd731b_9332fa31_5a46_11f0_a775_047c1617b14374.jpeg"/><Relationship Id="rId75" Type="http://schemas.openxmlformats.org/officeDocument/2006/relationships/image" Target="../media/bcd8843e_5f8e_11eb_822d_003048fd731b_9332fa33_5a46_11f0_a775_047c1617b14375.jpeg"/><Relationship Id="rId76" Type="http://schemas.openxmlformats.org/officeDocument/2006/relationships/image" Target="../media/bcd88446_5f8e_11eb_822d_003048fd731b_9332fa34_5a46_11f0_a775_047c1617b14376.jpeg"/><Relationship Id="rId77" Type="http://schemas.openxmlformats.org/officeDocument/2006/relationships/image" Target="../media/f1f9c151_40cd_11ec_8373_003048fd731b_9332fa26_5a46_11f0_a775_047c1617b14377.jpeg"/><Relationship Id="rId78" Type="http://schemas.openxmlformats.org/officeDocument/2006/relationships/image" Target="../media/f1f9c153_40cd_11ec_8373_003048fd731b_9332fa27_5a46_11f0_a775_047c1617b14378.jpeg"/><Relationship Id="rId79" Type="http://schemas.openxmlformats.org/officeDocument/2006/relationships/image" Target="../media/9311f8fa_40dc_11ec_8373_003048fd731b_9332fa36_5a46_11f0_a775_047c1617b14379.jpeg"/><Relationship Id="rId80" Type="http://schemas.openxmlformats.org/officeDocument/2006/relationships/image" Target="../media/4b79ff40_fe7c_11ec_a2d8_00259070b487_a73d6bc4_3fbb_11ef_a5f3_047c1617b14380.png"/><Relationship Id="rId81" Type="http://schemas.openxmlformats.org/officeDocument/2006/relationships/image" Target="../media/288d8b70_3e0f_11ef_a5f1_047c1617b143_14e1e0a2_f93d_11ef_a6ea_047c1617b14381.jpeg"/><Relationship Id="rId82" Type="http://schemas.openxmlformats.org/officeDocument/2006/relationships/image" Target="../media/6685bcbf_6e51_11f1_a8ed_047c1617b143_dee899bd_7155_11f1_a8f1_047c1617b14382.jpeg"/><Relationship Id="rId83" Type="http://schemas.openxmlformats.org/officeDocument/2006/relationships/image" Target="../media/6685bcc1_6e51_11f1_a8ed_047c1617b143_dee899be_7155_11f1_a8f1_047c1617b14383.jpeg"/><Relationship Id="rId84" Type="http://schemas.openxmlformats.org/officeDocument/2006/relationships/image" Target="../media/6af2c754_ad62_11ea_813b_003048fd731b_cfa9716f_7e65_11eb_8259_003048fd731b84.jpeg"/><Relationship Id="rId85" Type="http://schemas.openxmlformats.org/officeDocument/2006/relationships/image" Target="../media/6af2c756_ad62_11ea_813b_003048fd731b_cfa97170_7e65_11eb_8259_003048fd731b85.jpeg"/><Relationship Id="rId86" Type="http://schemas.openxmlformats.org/officeDocument/2006/relationships/image" Target="../media/6af2c758_ad62_11ea_813b_003048fd731b_cfa97171_7e65_11eb_8259_003048fd731b86.jpeg"/><Relationship Id="rId87" Type="http://schemas.openxmlformats.org/officeDocument/2006/relationships/image" Target="../media/6af2c75a_ad62_11ea_813b_003048fd731b_cfa97172_7e65_11eb_8259_003048fd731b87.jpeg"/><Relationship Id="rId88" Type="http://schemas.openxmlformats.org/officeDocument/2006/relationships/image" Target="../media/6af2c75c_ad62_11ea_813b_003048fd731b_cfa97173_7e65_11eb_8259_003048fd731b88.jpeg"/><Relationship Id="rId89" Type="http://schemas.openxmlformats.org/officeDocument/2006/relationships/image" Target="../media/6af2c75e_ad62_11ea_813b_003048fd731b_cfa97174_7e65_11eb_8259_003048fd731b89.jpeg"/><Relationship Id="rId90" Type="http://schemas.openxmlformats.org/officeDocument/2006/relationships/image" Target="../media/6af2c760_ad62_11ea_813b_003048fd731b_a73d6bc8_3fbb_11ef_a5f3_047c1617b14390.png"/><Relationship Id="rId91" Type="http://schemas.openxmlformats.org/officeDocument/2006/relationships/image" Target="../media/6af2c762_ad62_11ea_813b_003048fd731b_cfa97176_7e65_11eb_8259_003048fd731b91.jpeg"/><Relationship Id="rId92" Type="http://schemas.openxmlformats.org/officeDocument/2006/relationships/image" Target="../media/6af2c764_ad62_11ea_813b_003048fd731b_cfa97177_7e65_11eb_8259_003048fd731b92.jpeg"/><Relationship Id="rId93" Type="http://schemas.openxmlformats.org/officeDocument/2006/relationships/image" Target="../media/6af2c766_ad62_11ea_813b_003048fd731b_cfa97178_7e65_11eb_8259_003048fd731b93.jpeg"/><Relationship Id="rId94" Type="http://schemas.openxmlformats.org/officeDocument/2006/relationships/image" Target="../media/6af2c768_ad62_11ea_813b_003048fd731b_cfa97179_7e65_11eb_8259_003048fd731b94.jpeg"/><Relationship Id="rId95" Type="http://schemas.openxmlformats.org/officeDocument/2006/relationships/image" Target="../media/6af2c76a_ad62_11ea_813b_003048fd731b_cfa9717a_7e65_11eb_8259_003048fd731b95.jpeg"/><Relationship Id="rId96" Type="http://schemas.openxmlformats.org/officeDocument/2006/relationships/image" Target="../media/c52039a5_b87b_11eb_82af_003048fd731b_f01e38a0_67f8_11ec_a210_00259070b48796.jpeg"/><Relationship Id="rId97" Type="http://schemas.openxmlformats.org/officeDocument/2006/relationships/image" Target="../media/f8d83f4c_0ad6_11ec_831e_003048fd731b_f01e38a1_67f8_11ec_a210_00259070b48797.jpeg"/><Relationship Id="rId98" Type="http://schemas.openxmlformats.org/officeDocument/2006/relationships/image" Target="../media/604c4e9e_d7b4_11ed_a417_047c1617b143_a73d6bcb_3fbb_11ef_a5f3_047c1617b14398.png"/><Relationship Id="rId99" Type="http://schemas.openxmlformats.org/officeDocument/2006/relationships/image" Target="../media/6685bcb3_6e51_11f1_a8ed_047c1617b143_dee899c7_7155_11f1_a8f1_047c1617b14399.jpeg"/><Relationship Id="rId100" Type="http://schemas.openxmlformats.org/officeDocument/2006/relationships/image" Target="../media/6685bcb5_6e51_11f1_a8ed_047c1617b143_dee899c8_7155_11f1_a8f1_047c1617b143100.jpeg"/><Relationship Id="rId101" Type="http://schemas.openxmlformats.org/officeDocument/2006/relationships/image" Target="../media/6685bcb7_6e51_11f1_a8ed_047c1617b143_dee899c9_7155_11f1_a8f1_047c1617b143101.jpeg"/><Relationship Id="rId102" Type="http://schemas.openxmlformats.org/officeDocument/2006/relationships/image" Target="../media/6685bcb9_6e51_11f1_a8ed_047c1617b143_dee899ca_7155_11f1_a8f1_047c1617b143102.jpeg"/><Relationship Id="rId103" Type="http://schemas.openxmlformats.org/officeDocument/2006/relationships/image" Target="../media/6685bcbd_6e51_11f1_a8ed_047c1617b143_dee899cc_7155_11f1_a8f1_047c1617b143103.jpeg"/><Relationship Id="rId104" Type="http://schemas.openxmlformats.org/officeDocument/2006/relationships/image" Target="../media/3fc0eca6_ad62_11ea_813b_003048fd731b_c206fa55_7e65_11eb_8259_003048fd731b104.jpeg"/><Relationship Id="rId105" Type="http://schemas.openxmlformats.org/officeDocument/2006/relationships/image" Target="../media/3fc0eca8_ad62_11ea_813b_003048fd731b_c206fa56_7e65_11eb_8259_003048fd731b105.jpeg"/><Relationship Id="rId106" Type="http://schemas.openxmlformats.org/officeDocument/2006/relationships/image" Target="../media/3fc0ecaa_ad62_11ea_813b_003048fd731b_c206fa57_7e65_11eb_8259_003048fd731b106.jpeg"/><Relationship Id="rId107" Type="http://schemas.openxmlformats.org/officeDocument/2006/relationships/image" Target="../media/3fc0ecac_ad62_11ea_813b_003048fd731b_c206fa58_7e65_11eb_8259_003048fd731b107.jpeg"/><Relationship Id="rId108" Type="http://schemas.openxmlformats.org/officeDocument/2006/relationships/image" Target="../media/3fc0ecae_ad62_11ea_813b_003048fd731b_9d1cd873_c39d_11ea_8157_003048fd731b108.jpeg"/><Relationship Id="rId109" Type="http://schemas.openxmlformats.org/officeDocument/2006/relationships/image" Target="../media/3fc0ecb0_ad62_11ea_813b_003048fd731b_c206fa59_7e65_11eb_8259_003048fd731b109.jpeg"/><Relationship Id="rId110" Type="http://schemas.openxmlformats.org/officeDocument/2006/relationships/image" Target="../media/3fc0ecb2_ad62_11ea_813b_003048fd731b_c206fa5a_7e65_11eb_8259_003048fd731b110.jpeg"/><Relationship Id="rId111" Type="http://schemas.openxmlformats.org/officeDocument/2006/relationships/image" Target="../media/3fc0ecb4_ad62_11ea_813b_003048fd731b_c206fa5b_7e65_11eb_8259_003048fd731b111.jpeg"/><Relationship Id="rId112" Type="http://schemas.openxmlformats.org/officeDocument/2006/relationships/image" Target="../media/3fc0ecb6_ad62_11ea_813b_003048fd731b_14e1e087_f93d_11ef_a6ea_047c1617b143112.jpeg"/><Relationship Id="rId113" Type="http://schemas.openxmlformats.org/officeDocument/2006/relationships/image" Target="../media/3fc0ecb8_ad62_11ea_813b_003048fd731b_c206fa5c_7e65_11eb_8259_003048fd731b113.jpeg"/><Relationship Id="rId114" Type="http://schemas.openxmlformats.org/officeDocument/2006/relationships/image" Target="../media/3fc0ecba_ad62_11ea_813b_003048fd731b_c206fa5d_7e65_11eb_8259_003048fd731b114.jpeg"/><Relationship Id="rId115" Type="http://schemas.openxmlformats.org/officeDocument/2006/relationships/image" Target="../media/3fc0ecbc_ad62_11ea_813b_003048fd731b_c206fa5e_7e65_11eb_8259_003048fd731b115.jpeg"/><Relationship Id="rId116" Type="http://schemas.openxmlformats.org/officeDocument/2006/relationships/image" Target="../media/3fc0ecbe_ad62_11ea_813b_003048fd731b_c206fa5f_7e65_11eb_8259_003048fd731b116.jpeg"/><Relationship Id="rId117" Type="http://schemas.openxmlformats.org/officeDocument/2006/relationships/image" Target="../media/3fc0ecc0_ad62_11ea_813b_003048fd731b_c206fa60_7e65_11eb_8259_003048fd731b117.jpeg"/><Relationship Id="rId118" Type="http://schemas.openxmlformats.org/officeDocument/2006/relationships/image" Target="../media/6af2c742_ad62_11ea_813b_003048fd731b_c206fa61_7e65_11eb_8259_003048fd731b118.jpeg"/><Relationship Id="rId119" Type="http://schemas.openxmlformats.org/officeDocument/2006/relationships/image" Target="../media/6af2c744_ad62_11ea_813b_003048fd731b_c206fa62_7e65_11eb_8259_003048fd731b119.jpeg"/><Relationship Id="rId120" Type="http://schemas.openxmlformats.org/officeDocument/2006/relationships/image" Target="../media/6af2c746_ad62_11ea_813b_003048fd731b_c206fa63_7e65_11eb_8259_003048fd731b120.jpeg"/><Relationship Id="rId121" Type="http://schemas.openxmlformats.org/officeDocument/2006/relationships/image" Target="../media/6af2c748_ad62_11ea_813b_003048fd731b_c206fa64_7e65_11eb_8259_003048fd731b121.jpeg"/><Relationship Id="rId122" Type="http://schemas.openxmlformats.org/officeDocument/2006/relationships/image" Target="../media/6af2c74a_ad62_11ea_813b_003048fd731b_c206fa65_7e65_11eb_8259_003048fd731b122.jpeg"/><Relationship Id="rId123" Type="http://schemas.openxmlformats.org/officeDocument/2006/relationships/image" Target="../media/6af2c74c_ad62_11ea_813b_003048fd731b_c206fa66_7e65_11eb_8259_003048fd731b123.jpeg"/><Relationship Id="rId124" Type="http://schemas.openxmlformats.org/officeDocument/2006/relationships/image" Target="../media/6af2c74e_ad62_11ea_813b_003048fd731b_c206fa67_7e65_11eb_8259_003048fd731b124.jpeg"/><Relationship Id="rId125" Type="http://schemas.openxmlformats.org/officeDocument/2006/relationships/image" Target="../media/6af2c750_ad62_11ea_813b_003048fd731b_c206fa68_7e65_11eb_8259_003048fd731b125.jpeg"/><Relationship Id="rId126" Type="http://schemas.openxmlformats.org/officeDocument/2006/relationships/image" Target="../media/6af2c752_ad62_11ea_813b_003048fd731b_c206fa69_7e65_11eb_8259_003048fd731b126.jpeg"/><Relationship Id="rId127" Type="http://schemas.openxmlformats.org/officeDocument/2006/relationships/image" Target="../media/6af2c76c_ad62_11ea_813b_003048fd731b_c206fa6a_7e65_11eb_8259_003048fd731b127.jpeg"/><Relationship Id="rId128" Type="http://schemas.openxmlformats.org/officeDocument/2006/relationships/image" Target="../media/6af2c76e_ad62_11ea_813b_003048fd731b_c206fa6b_7e65_11eb_8259_003048fd731b128.jpeg"/><Relationship Id="rId129" Type="http://schemas.openxmlformats.org/officeDocument/2006/relationships/image" Target="../media/6af2c770_ad62_11ea_813b_003048fd731b_c206fa6c_7e65_11eb_8259_003048fd731b129.jpeg"/><Relationship Id="rId130" Type="http://schemas.openxmlformats.org/officeDocument/2006/relationships/image" Target="../media/6af2c772_ad62_11ea_813b_003048fd731b_c206fa6d_7e65_11eb_8259_003048fd731b130.jpeg"/><Relationship Id="rId131" Type="http://schemas.openxmlformats.org/officeDocument/2006/relationships/image" Target="../media/6af2c776_ad62_11ea_813b_003048fd731b_c206fa6f_7e65_11eb_8259_003048fd731b131.jpeg"/><Relationship Id="rId132" Type="http://schemas.openxmlformats.org/officeDocument/2006/relationships/image" Target="../media/6af2c778_ad62_11ea_813b_003048fd731b_c206fa70_7e65_11eb_8259_003048fd731b132.jpeg"/><Relationship Id="rId133" Type="http://schemas.openxmlformats.org/officeDocument/2006/relationships/image" Target="../media/6af2c77c_ad62_11ea_813b_003048fd731b_c206fa71_7e65_11eb_8259_003048fd731b133.jpeg"/><Relationship Id="rId134" Type="http://schemas.openxmlformats.org/officeDocument/2006/relationships/image" Target="../media/6af2c77e_ad62_11ea_813b_003048fd731b_cfa9716c_7e65_11eb_8259_003048fd731b134.jpeg"/><Relationship Id="rId135" Type="http://schemas.openxmlformats.org/officeDocument/2006/relationships/image" Target="../media/6af2c780_ad62_11ea_813b_003048fd731b_cfa9716d_7e65_11eb_8259_003048fd731b135.jpeg"/><Relationship Id="rId136" Type="http://schemas.openxmlformats.org/officeDocument/2006/relationships/image" Target="../media/6af2c782_ad62_11ea_813b_003048fd731b_cfa9716e_7e65_11eb_8259_003048fd731b136.jpeg"/><Relationship Id="rId137" Type="http://schemas.openxmlformats.org/officeDocument/2006/relationships/image" Target="../media/80252987_7b91_11eb_8255_003048fd731b_974ecf55_9842_11eb_8283_003048fd731b137.jpeg"/><Relationship Id="rId138" Type="http://schemas.openxmlformats.org/officeDocument/2006/relationships/image" Target="../media/80252983_7b91_11eb_8255_003048fd731b_974ecf56_9842_11eb_8283_003048fd731b138.jpeg"/><Relationship Id="rId139" Type="http://schemas.openxmlformats.org/officeDocument/2006/relationships/image" Target="../media/80252985_7b91_11eb_8255_003048fd731b_974ecf57_9842_11eb_8283_003048fd731b139.jpeg"/><Relationship Id="rId140" Type="http://schemas.openxmlformats.org/officeDocument/2006/relationships/image" Target="../media/ee1596b0_91f2_11f0_a7bf_047c1617b143_d79fde46_96ec_11f0_a7c5_047c1617b143140.jpeg"/><Relationship Id="rId141" Type="http://schemas.openxmlformats.org/officeDocument/2006/relationships/image" Target="../media/ee1596ba_91f2_11f0_a7bf_047c1617b143_d79fde47_96ec_11f0_a7c5_047c1617b143141.jpeg"/><Relationship Id="rId142" Type="http://schemas.openxmlformats.org/officeDocument/2006/relationships/image" Target="../media/ee1596c0_91f2_11f0_a7bf_047c1617b143_d79fde48_96ec_11f0_a7c5_047c1617b143142.jpeg"/><Relationship Id="rId143" Type="http://schemas.openxmlformats.org/officeDocument/2006/relationships/image" Target="../media/5f0751d8_a8d2_11ea_8135_003048fd731b_cfa9717c_7e65_11eb_8259_003048fd731b143.jpeg"/><Relationship Id="rId144" Type="http://schemas.openxmlformats.org/officeDocument/2006/relationships/image" Target="../media/5f075216_a8d2_11ea_8135_003048fd731b_cfa9717d_7e65_11eb_8259_003048fd731b144.jpeg"/><Relationship Id="rId145" Type="http://schemas.openxmlformats.org/officeDocument/2006/relationships/image" Target="../media/5f075218_a8d2_11ea_8135_003048fd731b_cfa9717e_7e65_11eb_8259_003048fd731b145.jpeg"/><Relationship Id="rId146" Type="http://schemas.openxmlformats.org/officeDocument/2006/relationships/image" Target="../media/5f07521a_a8d2_11ea_8135_003048fd731b_cfa9717f_7e65_11eb_8259_003048fd731b146.jpeg"/><Relationship Id="rId147" Type="http://schemas.openxmlformats.org/officeDocument/2006/relationships/image" Target="../media/5f07521c_a8d2_11ea_8135_003048fd731b_cfa97180_7e65_11eb_8259_003048fd731b147.jpeg"/><Relationship Id="rId148" Type="http://schemas.openxmlformats.org/officeDocument/2006/relationships/image" Target="../media/5f07521e_a8d2_11ea_8135_003048fd731b_cfa97181_7e65_11eb_8259_003048fd731b148.jpeg"/><Relationship Id="rId149" Type="http://schemas.openxmlformats.org/officeDocument/2006/relationships/image" Target="../media/5f075220_a8d2_11ea_8135_003048fd731b_cfa97182_7e65_11eb_8259_003048fd731b149.jpeg"/><Relationship Id="rId150" Type="http://schemas.openxmlformats.org/officeDocument/2006/relationships/image" Target="../media/5f075222_a8d2_11ea_8135_003048fd731b_cfa97183_7e65_11eb_8259_003048fd731b150.jpeg"/><Relationship Id="rId151" Type="http://schemas.openxmlformats.org/officeDocument/2006/relationships/image" Target="../media/5f075224_a8d2_11ea_8135_003048fd731b_cfa97184_7e65_11eb_8259_003048fd731b151.jpeg"/><Relationship Id="rId152" Type="http://schemas.openxmlformats.org/officeDocument/2006/relationships/image" Target="../media/5f075236_a8d2_11ea_8135_003048fd731b_cfa97185_7e65_11eb_8259_003048fd731b152.jpeg"/><Relationship Id="rId153" Type="http://schemas.openxmlformats.org/officeDocument/2006/relationships/image" Target="../media/5f075238_a8d2_11ea_8135_003048fd731b_cfa97186_7e65_11eb_8259_003048fd731b153.jpeg"/><Relationship Id="rId154" Type="http://schemas.openxmlformats.org/officeDocument/2006/relationships/image" Target="../media/5f07523a_a8d2_11ea_8135_003048fd731b_cfa97187_7e65_11eb_8259_003048fd731b154.jpeg"/><Relationship Id="rId155" Type="http://schemas.openxmlformats.org/officeDocument/2006/relationships/image" Target="../media/5f07523c_a8d2_11ea_8135_003048fd731b_cfa97188_7e65_11eb_8259_003048fd731b155.jpeg"/><Relationship Id="rId156" Type="http://schemas.openxmlformats.org/officeDocument/2006/relationships/image" Target="../media/5f07523e_a8d2_11ea_8135_003048fd731b_cfa97189_7e65_11eb_8259_003048fd731b156.jpeg"/><Relationship Id="rId157" Type="http://schemas.openxmlformats.org/officeDocument/2006/relationships/image" Target="../media/5f075240_a8d2_11ea_8135_003048fd731b_cfa9718a_7e65_11eb_8259_003048fd731b157.jpeg"/><Relationship Id="rId158" Type="http://schemas.openxmlformats.org/officeDocument/2006/relationships/image" Target="../media/5f075242_a8d2_11ea_8135_003048fd731b_cfa9718b_7e65_11eb_8259_003048fd731b158.jpeg"/><Relationship Id="rId159" Type="http://schemas.openxmlformats.org/officeDocument/2006/relationships/image" Target="../media/5f075244_a8d2_11ea_8135_003048fd731b_cfa9718c_7e65_11eb_8259_003048fd731b159.jpeg"/><Relationship Id="rId160" Type="http://schemas.openxmlformats.org/officeDocument/2006/relationships/image" Target="../media/5f07524a_a8d2_11ea_8135_003048fd731b_cfa9718d_7e65_11eb_8259_003048fd731b160.jpeg"/><Relationship Id="rId161" Type="http://schemas.openxmlformats.org/officeDocument/2006/relationships/image" Target="../media/5f07524c_a8d2_11ea_8135_003048fd731b_cfa9718e_7e65_11eb_8259_003048fd731b161.jpeg"/><Relationship Id="rId162" Type="http://schemas.openxmlformats.org/officeDocument/2006/relationships/image" Target="../media/5f07524e_a8d2_11ea_8135_003048fd731b_cfa9718f_7e65_11eb_8259_003048fd731b162.jpeg"/><Relationship Id="rId163" Type="http://schemas.openxmlformats.org/officeDocument/2006/relationships/image" Target="../media/5f075250_a8d2_11ea_8135_003048fd731b_cfa97190_7e65_11eb_8259_003048fd731b163.jpeg"/><Relationship Id="rId164" Type="http://schemas.openxmlformats.org/officeDocument/2006/relationships/image" Target="../media/5f075252_a8d2_11ea_8135_003048fd731b_cfa97191_7e65_11eb_8259_003048fd731b164.jpeg"/><Relationship Id="rId165" Type="http://schemas.openxmlformats.org/officeDocument/2006/relationships/image" Target="../media/658053d6_a8d2_11ea_8135_003048fd731b_cfa97192_7e65_11eb_8259_003048fd731b165.jpeg"/><Relationship Id="rId166" Type="http://schemas.openxmlformats.org/officeDocument/2006/relationships/image" Target="../media/658053d8_a8d2_11ea_8135_003048fd731b_cfa97193_7e65_11eb_8259_003048fd731b166.jpeg"/><Relationship Id="rId167" Type="http://schemas.openxmlformats.org/officeDocument/2006/relationships/image" Target="../media/658053e8_a8d2_11ea_8135_003048fd731b_cfa97194_7e65_11eb_8259_003048fd731b167.jpeg"/><Relationship Id="rId168" Type="http://schemas.openxmlformats.org/officeDocument/2006/relationships/image" Target="../media/ccf74a36_78cd_11eb_8252_003048fd731b_cfa97195_7e65_11eb_8259_003048fd731b168.jpeg"/><Relationship Id="rId169" Type="http://schemas.openxmlformats.org/officeDocument/2006/relationships/image" Target="../media/e3aadacb_3a25_11ef_a5ec_047c1617b143_14e1e09c_f93d_11ef_a6ea_047c1617b143169.jpeg"/><Relationship Id="rId170" Type="http://schemas.openxmlformats.org/officeDocument/2006/relationships/image" Target="../media/bff41ff1_d75a_11ef_a6bf_047c1617b143_14e1e09b_f93d_11ef_a6ea_047c1617b143170.jpeg"/><Relationship Id="rId171" Type="http://schemas.openxmlformats.org/officeDocument/2006/relationships/image" Target="../media/5f075260_a8d2_11ea_8135_003048fd731b_db41c249_7e65_11eb_8259_003048fd731b171.jpeg"/><Relationship Id="rId172" Type="http://schemas.openxmlformats.org/officeDocument/2006/relationships/image" Target="../media/5f075262_a8d2_11ea_8135_003048fd731b_db41c24a_7e65_11eb_8259_003048fd731b172.jpeg"/><Relationship Id="rId173" Type="http://schemas.openxmlformats.org/officeDocument/2006/relationships/image" Target="../media/5f075264_a8d2_11ea_8135_003048fd731b_db41c24b_7e65_11eb_8259_003048fd731b173.jpeg"/><Relationship Id="rId174" Type="http://schemas.openxmlformats.org/officeDocument/2006/relationships/image" Target="../media/5f075266_a8d2_11ea_8135_003048fd731b_db41c24c_7e65_11eb_8259_003048fd731b174.jpeg"/><Relationship Id="rId175" Type="http://schemas.openxmlformats.org/officeDocument/2006/relationships/image" Target="../media/5f075268_a8d2_11ea_8135_003048fd731b_db41c24d_7e65_11eb_8259_003048fd731b175.jpeg"/><Relationship Id="rId176" Type="http://schemas.openxmlformats.org/officeDocument/2006/relationships/image" Target="../media/5f07526a_a8d2_11ea_8135_003048fd731b_db41c24e_7e65_11eb_8259_003048fd731b176.jpeg"/><Relationship Id="rId177" Type="http://schemas.openxmlformats.org/officeDocument/2006/relationships/image" Target="../media/5f07526c_a8d2_11ea_8135_003048fd731b_db41c24f_7e65_11eb_8259_003048fd731b177.jpeg"/><Relationship Id="rId178" Type="http://schemas.openxmlformats.org/officeDocument/2006/relationships/image" Target="../media/5f075272_a8d2_11ea_8135_003048fd731b_db41c250_7e65_11eb_8259_003048fd731b178.jpeg"/><Relationship Id="rId179" Type="http://schemas.openxmlformats.org/officeDocument/2006/relationships/image" Target="../media/3a3b637f_0f33_11ee_a462_047c1617b143_a73d6bdd_3fbb_11ef_a5f3_047c1617b143179.png"/><Relationship Id="rId180" Type="http://schemas.openxmlformats.org/officeDocument/2006/relationships/image" Target="../media/3a3b6381_0f33_11ee_a462_047c1617b143_a73d6be1_3fbb_11ef_a5f3_047c1617b143180.png"/><Relationship Id="rId181" Type="http://schemas.openxmlformats.org/officeDocument/2006/relationships/image" Target="../media/3a3b6383_0f33_11ee_a462_047c1617b143_a73d6be4_3fbb_11ef_a5f3_047c1617b143181.png"/><Relationship Id="rId182" Type="http://schemas.openxmlformats.org/officeDocument/2006/relationships/image" Target="../media/3a3b6389_0f33_11ee_a462_047c1617b143_a73d6be7_3fbb_11ef_a5f3_047c1617b143182.png"/><Relationship Id="rId183" Type="http://schemas.openxmlformats.org/officeDocument/2006/relationships/image" Target="../media/3a3b638b_0f33_11ee_a462_047c1617b143_14e1e0a1_f93d_11ef_a6ea_047c1617b143183.jpeg"/><Relationship Id="rId184" Type="http://schemas.openxmlformats.org/officeDocument/2006/relationships/image" Target="../media/e3aadacf_3a25_11ef_a5ec_047c1617b143_14e1e09f_f93d_11ef_a6ea_047c1617b143184.jpeg"/><Relationship Id="rId185" Type="http://schemas.openxmlformats.org/officeDocument/2006/relationships/image" Target="../media/e3aadad1_3a25_11ef_a5ec_047c1617b143_14e1e0a0_f93d_11ef_a6ea_047c1617b143185.jpeg"/><Relationship Id="rId186" Type="http://schemas.openxmlformats.org/officeDocument/2006/relationships/image" Target="../media/bff41ff7_d75a_11ef_a6bf_047c1617b143_14e1e09d_f93d_11ef_a6ea_047c1617b143186.jpeg"/><Relationship Id="rId187" Type="http://schemas.openxmlformats.org/officeDocument/2006/relationships/image" Target="../media/bff41ff9_d75a_11ef_a6bf_047c1617b143_14e1e09e_f93d_11ef_a6ea_047c1617b143187.jpeg"/><Relationship Id="rId188" Type="http://schemas.openxmlformats.org/officeDocument/2006/relationships/image" Target="../media/4ce1618e_a88f_11ea_8135_003048fd731b_cfa97196_7e65_11eb_8259_003048fd731b188.jpeg"/><Relationship Id="rId189" Type="http://schemas.openxmlformats.org/officeDocument/2006/relationships/image" Target="../media/4ce16190_a88f_11ea_8135_003048fd731b_cfa97197_7e65_11eb_8259_003048fd731b189.jpeg"/><Relationship Id="rId190" Type="http://schemas.openxmlformats.org/officeDocument/2006/relationships/image" Target="../media/4ce161a6_a88f_11ea_8135_003048fd731b_cfa97198_7e65_11eb_8259_003048fd731b190.jpeg"/><Relationship Id="rId191" Type="http://schemas.openxmlformats.org/officeDocument/2006/relationships/image" Target="../media/4ce161a8_a88f_11ea_8135_003048fd731b_cfa97199_7e65_11eb_8259_003048fd731b191.jpeg"/><Relationship Id="rId192" Type="http://schemas.openxmlformats.org/officeDocument/2006/relationships/image" Target="../media/4ce161b4_a88f_11ea_8135_003048fd731b_cfa9719a_7e65_11eb_8259_003048fd731b192.jpeg"/><Relationship Id="rId193" Type="http://schemas.openxmlformats.org/officeDocument/2006/relationships/image" Target="../media/4ce161bc_a88f_11ea_8135_003048fd731b_cfa9719b_7e65_11eb_8259_003048fd731b193.jpeg"/><Relationship Id="rId194" Type="http://schemas.openxmlformats.org/officeDocument/2006/relationships/image" Target="../media/5f07511e_a8d2_11ea_8135_003048fd731b_cfa9719c_7e65_11eb_8259_003048fd731b194.jpeg"/><Relationship Id="rId195" Type="http://schemas.openxmlformats.org/officeDocument/2006/relationships/image" Target="../media/5f075120_a8d2_11ea_8135_003048fd731b_cfa9719d_7e65_11eb_8259_003048fd731b195.jpeg"/><Relationship Id="rId196" Type="http://schemas.openxmlformats.org/officeDocument/2006/relationships/image" Target="../media/5f075122_a8d2_11ea_8135_003048fd731b_cfa9719e_7e65_11eb_8259_003048fd731b196.jpeg"/><Relationship Id="rId197" Type="http://schemas.openxmlformats.org/officeDocument/2006/relationships/image" Target="../media/5f075126_a8d2_11ea_8135_003048fd731b_cfa971a0_7e65_11eb_8259_003048fd731b197.jpeg"/><Relationship Id="rId198" Type="http://schemas.openxmlformats.org/officeDocument/2006/relationships/image" Target="../media/5f07512a_a8d2_11ea_8135_003048fd731b_cfa971a2_7e65_11eb_8259_003048fd731b198.jpeg"/><Relationship Id="rId199" Type="http://schemas.openxmlformats.org/officeDocument/2006/relationships/image" Target="../media/5f07513a_a8d2_11ea_8135_003048fd731b_cfa971a3_7e65_11eb_8259_003048fd731b199.jpeg"/><Relationship Id="rId200" Type="http://schemas.openxmlformats.org/officeDocument/2006/relationships/image" Target="../media/5f075168_a8d2_11ea_8135_003048fd731b_cfa971a6_7e65_11eb_8259_003048fd731b200.jpeg"/><Relationship Id="rId201" Type="http://schemas.openxmlformats.org/officeDocument/2006/relationships/image" Target="../media/5f075186_a8d2_11ea_8135_003048fd731b_cfa971a8_7e65_11eb_8259_003048fd731b201.jpeg"/><Relationship Id="rId202" Type="http://schemas.openxmlformats.org/officeDocument/2006/relationships/image" Target="../media/5f075188_a8d2_11ea_8135_003048fd731b_cfa971a9_7e65_11eb_8259_003048fd731b202.jpeg"/><Relationship Id="rId203" Type="http://schemas.openxmlformats.org/officeDocument/2006/relationships/image" Target="../media/5f075196_a8d2_11ea_8135_003048fd731b_cfa971aa_7e65_11eb_8259_003048fd731b203.jpeg"/><Relationship Id="rId204" Type="http://schemas.openxmlformats.org/officeDocument/2006/relationships/image" Target="../media/5f075198_a8d2_11ea_8135_003048fd731b_cfa971ab_7e65_11eb_8259_003048fd731b204.jpeg"/><Relationship Id="rId205" Type="http://schemas.openxmlformats.org/officeDocument/2006/relationships/image" Target="../media/5f07519e_a8d2_11ea_8135_003048fd731b_cfa971ae_7e65_11eb_8259_003048fd731b205.jpeg"/><Relationship Id="rId206" Type="http://schemas.openxmlformats.org/officeDocument/2006/relationships/image" Target="../media/5f0751a0_a8d2_11ea_8135_003048fd731b_cfa971af_7e65_11eb_8259_003048fd731b206.jpeg"/><Relationship Id="rId207" Type="http://schemas.openxmlformats.org/officeDocument/2006/relationships/image" Target="../media/5f0751a2_a8d2_11ea_8135_003048fd731b_cfa971b0_7e65_11eb_8259_003048fd731b207.jpeg"/><Relationship Id="rId208" Type="http://schemas.openxmlformats.org/officeDocument/2006/relationships/image" Target="../media/5f0751a4_a8d2_11ea_8135_003048fd731b_cfa971b1_7e65_11eb_8259_003048fd731b208.jpeg"/><Relationship Id="rId209" Type="http://schemas.openxmlformats.org/officeDocument/2006/relationships/image" Target="../media/5f0751b0_a8d2_11ea_8135_003048fd731b_cfa971b2_7e65_11eb_8259_003048fd731b209.jpeg"/><Relationship Id="rId210" Type="http://schemas.openxmlformats.org/officeDocument/2006/relationships/image" Target="../media/5f0751b8_a8d2_11ea_8135_003048fd731b_cfa971b3_7e65_11eb_8259_003048fd731b210.jpeg"/><Relationship Id="rId211" Type="http://schemas.openxmlformats.org/officeDocument/2006/relationships/image" Target="../media/5f0751be_a8d2_11ea_8135_003048fd731b_cfa971b4_7e65_11eb_8259_003048fd731b211.jpeg"/><Relationship Id="rId212" Type="http://schemas.openxmlformats.org/officeDocument/2006/relationships/image" Target="../media/5f0751c0_a8d2_11ea_8135_003048fd731b_cfa971b5_7e65_11eb_8259_003048fd731b212.jpeg"/><Relationship Id="rId213" Type="http://schemas.openxmlformats.org/officeDocument/2006/relationships/image" Target="../media/5f0751c8_a8d2_11ea_8135_003048fd731b_cfa971b6_7e65_11eb_8259_003048fd731b213.jpeg"/><Relationship Id="rId214" Type="http://schemas.openxmlformats.org/officeDocument/2006/relationships/image" Target="../media/5f0751e8_a8d2_11ea_8135_003048fd731b_cfa971b8_7e65_11eb_8259_003048fd731b214.jpeg"/><Relationship Id="rId215" Type="http://schemas.openxmlformats.org/officeDocument/2006/relationships/image" Target="../media/5f075200_a8d2_11ea_8135_003048fd731b_cfa971bb_7e65_11eb_8259_003048fd731b215.jpeg"/><Relationship Id="rId216" Type="http://schemas.openxmlformats.org/officeDocument/2006/relationships/image" Target="../media/5f075202_a8d2_11ea_8135_003048fd731b_cfa971bc_7e65_11eb_8259_003048fd731b216.jpeg"/><Relationship Id="rId217" Type="http://schemas.openxmlformats.org/officeDocument/2006/relationships/image" Target="../media/5f075204_a8d2_11ea_8135_003048fd731b_cfa971bd_7e65_11eb_8259_003048fd731b217.jpeg"/><Relationship Id="rId218" Type="http://schemas.openxmlformats.org/officeDocument/2006/relationships/image" Target="../media/5f075206_a8d2_11ea_8135_003048fd731b_cfa971be_7e65_11eb_8259_003048fd731b218.jpeg"/><Relationship Id="rId219" Type="http://schemas.openxmlformats.org/officeDocument/2006/relationships/image" Target="../media/5f075208_a8d2_11ea_8135_003048fd731b_cfa971bf_7e65_11eb_8259_003048fd731b219.jpeg"/><Relationship Id="rId220" Type="http://schemas.openxmlformats.org/officeDocument/2006/relationships/image" Target="../media/5f07520a_a8d2_11ea_8135_003048fd731b_cfa971c0_7e65_11eb_8259_003048fd731b220.jpeg"/><Relationship Id="rId221" Type="http://schemas.openxmlformats.org/officeDocument/2006/relationships/image" Target="../media/5f07520c_a8d2_11ea_8135_003048fd731b_cfa971c1_7e65_11eb_8259_003048fd731b221.jpeg"/><Relationship Id="rId222" Type="http://schemas.openxmlformats.org/officeDocument/2006/relationships/image" Target="../media/5f07520e_a8d2_11ea_8135_003048fd731b_cfa971c2_7e65_11eb_8259_003048fd731b222.jpeg"/><Relationship Id="rId223" Type="http://schemas.openxmlformats.org/officeDocument/2006/relationships/image" Target="../media/5f075210_a8d2_11ea_8135_003048fd731b_cfa971c3_7e65_11eb_8259_003048fd731b223.jpeg"/><Relationship Id="rId224" Type="http://schemas.openxmlformats.org/officeDocument/2006/relationships/image" Target="../media/5f075212_a8d2_11ea_8135_003048fd731b_cfa971c4_7e65_11eb_8259_003048fd731b224.jpeg"/><Relationship Id="rId225" Type="http://schemas.openxmlformats.org/officeDocument/2006/relationships/image" Target="../media/5f075214_a8d2_11ea_8135_003048fd731b_cfa971c5_7e65_11eb_8259_003048fd731b225.jpeg"/><Relationship Id="rId226" Type="http://schemas.openxmlformats.org/officeDocument/2006/relationships/image" Target="../media/5f075226_a8d2_11ea_8135_003048fd731b_cfa971c6_7e65_11eb_8259_003048fd731b226.jpeg"/><Relationship Id="rId227" Type="http://schemas.openxmlformats.org/officeDocument/2006/relationships/image" Target="../media/5f07522e_a8d2_11ea_8135_003048fd731b_cfa971ca_7e65_11eb_8259_003048fd731b227.jpeg"/><Relationship Id="rId228" Type="http://schemas.openxmlformats.org/officeDocument/2006/relationships/image" Target="../media/5f075230_a8d2_11ea_8135_003048fd731b_cfa971cb_7e65_11eb_8259_003048fd731b228.jpeg"/><Relationship Id="rId229" Type="http://schemas.openxmlformats.org/officeDocument/2006/relationships/image" Target="../media/5f075232_a8d2_11ea_8135_003048fd731b_cfa971cc_7e65_11eb_8259_003048fd731b229.jpeg"/><Relationship Id="rId230" Type="http://schemas.openxmlformats.org/officeDocument/2006/relationships/image" Target="../media/5f075234_a8d2_11ea_8135_003048fd731b_cfa971cd_7e65_11eb_8259_003048fd731b230.jpeg"/><Relationship Id="rId231" Type="http://schemas.openxmlformats.org/officeDocument/2006/relationships/image" Target="../media/5f075246_a8d2_11ea_8135_003048fd731b_cfa971ce_7e65_11eb_8259_003048fd731b231.jpeg"/><Relationship Id="rId232" Type="http://schemas.openxmlformats.org/officeDocument/2006/relationships/image" Target="../media/5f075248_a8d2_11ea_8135_003048fd731b_cfa971cf_7e65_11eb_8259_003048fd731b232.jpeg"/><Relationship Id="rId233" Type="http://schemas.openxmlformats.org/officeDocument/2006/relationships/image" Target="../media/5f07527a_a8d2_11ea_8135_003048fd731b_cfa971d0_7e65_11eb_8259_003048fd731b233.jpeg"/><Relationship Id="rId234" Type="http://schemas.openxmlformats.org/officeDocument/2006/relationships/image" Target="../media/5f07527c_a8d2_11ea_8135_003048fd731b_cfa971d1_7e65_11eb_8259_003048fd731b234.jpeg"/><Relationship Id="rId235" Type="http://schemas.openxmlformats.org/officeDocument/2006/relationships/image" Target="../media/5f07527e_a8d2_11ea_8135_003048fd731b_cfa971d2_7e65_11eb_8259_003048fd731b235.jpeg"/><Relationship Id="rId236" Type="http://schemas.openxmlformats.org/officeDocument/2006/relationships/image" Target="../media/5f075286_a8d2_11ea_8135_003048fd731b_cfa971d3_7e65_11eb_8259_003048fd731b236.jpeg"/><Relationship Id="rId237" Type="http://schemas.openxmlformats.org/officeDocument/2006/relationships/image" Target="../media/5f075288_a8d2_11ea_8135_003048fd731b_cfa971d4_7e65_11eb_8259_003048fd731b237.jpeg"/><Relationship Id="rId238" Type="http://schemas.openxmlformats.org/officeDocument/2006/relationships/image" Target="../media/5f075292_a8d2_11ea_8135_003048fd731b_cfa971d5_7e65_11eb_8259_003048fd731b238.jpeg"/><Relationship Id="rId239" Type="http://schemas.openxmlformats.org/officeDocument/2006/relationships/image" Target="../media/5f075294_a8d2_11ea_8135_003048fd731b_cfa971d6_7e65_11eb_8259_003048fd731b239.jpeg"/><Relationship Id="rId240" Type="http://schemas.openxmlformats.org/officeDocument/2006/relationships/image" Target="../media/5f075296_a8d2_11ea_8135_003048fd731b_cfa971d7_7e65_11eb_8259_003048fd731b240.jpeg"/><Relationship Id="rId241" Type="http://schemas.openxmlformats.org/officeDocument/2006/relationships/image" Target="../media/5f075298_a8d2_11ea_8135_003048fd731b_cfa971d8_7e65_11eb_8259_003048fd731b241.jpeg"/><Relationship Id="rId242" Type="http://schemas.openxmlformats.org/officeDocument/2006/relationships/image" Target="../media/5f07529a_a8d2_11ea_8135_003048fd731b_cfa971d9_7e65_11eb_8259_003048fd731b242.jpeg"/><Relationship Id="rId243" Type="http://schemas.openxmlformats.org/officeDocument/2006/relationships/image" Target="../media/6580539e_a8d2_11ea_8135_003048fd731b_cfa971da_7e65_11eb_8259_003048fd731b243.jpeg"/><Relationship Id="rId244" Type="http://schemas.openxmlformats.org/officeDocument/2006/relationships/image" Target="../media/658053a0_a8d2_11ea_8135_003048fd731b_cfa971db_7e65_11eb_8259_003048fd731b244.jpeg"/><Relationship Id="rId245" Type="http://schemas.openxmlformats.org/officeDocument/2006/relationships/image" Target="../media/658053a2_a8d2_11ea_8135_003048fd731b_cfa971dc_7e65_11eb_8259_003048fd731b245.jpeg"/><Relationship Id="rId246" Type="http://schemas.openxmlformats.org/officeDocument/2006/relationships/image" Target="../media/658053ac_a8d2_11ea_8135_003048fd731b_cfa971e1_7e65_11eb_8259_003048fd731b246.jpeg"/><Relationship Id="rId247" Type="http://schemas.openxmlformats.org/officeDocument/2006/relationships/image" Target="../media/658053bc_a8d2_11ea_8135_003048fd731b_cfa971e3_7e65_11eb_8259_003048fd731b247.jpeg"/><Relationship Id="rId248" Type="http://schemas.openxmlformats.org/officeDocument/2006/relationships/image" Target="../media/658053c6_a8d2_11ea_8135_003048fd731b_cfa971e4_7e65_11eb_8259_003048fd731b248.jpeg"/><Relationship Id="rId249" Type="http://schemas.openxmlformats.org/officeDocument/2006/relationships/image" Target="../media/658053c8_a8d2_11ea_8135_003048fd731b_cfa971e5_7e65_11eb_8259_003048fd731b249.jpeg"/><Relationship Id="rId250" Type="http://schemas.openxmlformats.org/officeDocument/2006/relationships/image" Target="../media/658053d0_a8d2_11ea_8135_003048fd731b_cfa971e6_7e65_11eb_8259_003048fd731b250.jpeg"/><Relationship Id="rId251" Type="http://schemas.openxmlformats.org/officeDocument/2006/relationships/image" Target="../media/658053dc_a8d2_11ea_8135_003048fd731b_cfa971e7_7e65_11eb_8259_003048fd731b251.jpeg"/><Relationship Id="rId252" Type="http://schemas.openxmlformats.org/officeDocument/2006/relationships/image" Target="../media/658053e0_a8d2_11ea_8135_003048fd731b_cfa971e8_7e65_11eb_8259_003048fd731b252.jpeg"/><Relationship Id="rId253" Type="http://schemas.openxmlformats.org/officeDocument/2006/relationships/image" Target="../media/658053e4_a8d2_11ea_8135_003048fd731b_cfa971e9_7e65_11eb_8259_003048fd731b253.jpeg"/><Relationship Id="rId254" Type="http://schemas.openxmlformats.org/officeDocument/2006/relationships/image" Target="../media/658053e6_a8d2_11ea_8135_003048fd731b_cfa971ea_7e65_11eb_8259_003048fd731b254.jpeg"/><Relationship Id="rId255" Type="http://schemas.openxmlformats.org/officeDocument/2006/relationships/image" Target="../media/4b79ff42_fe7c_11ec_a2d8_00259070b487_a73d6bdb_3fbb_11ef_a5f3_047c1617b143255.png"/><Relationship Id="rId256" Type="http://schemas.openxmlformats.org/officeDocument/2006/relationships/image" Target="../media/5e9c58a1_6e09_11f1_a8ed_047c1617b143_cdb18595_7159_11f1_a8f1_047c1617b143256.jpeg"/><Relationship Id="rId257" Type="http://schemas.openxmlformats.org/officeDocument/2006/relationships/image" Target="../media/5e9c58a7_6e09_11f1_a8ed_047c1617b143_dee899d0_7155_11f1_a8f1_047c1617b143257.jpeg"/><Relationship Id="rId258" Type="http://schemas.openxmlformats.org/officeDocument/2006/relationships/image" Target="../media/6685bca9_6e51_11f1_a8ed_047c1617b143_cdb1859b_7159_11f1_a8f1_047c1617b143258.jpeg"/><Relationship Id="rId259" Type="http://schemas.openxmlformats.org/officeDocument/2006/relationships/image" Target="../media/6685bcab_6e51_11f1_a8ed_047c1617b143_cdb1859c_7159_11f1_a8f1_047c1617b143259.jpeg"/><Relationship Id="rId260" Type="http://schemas.openxmlformats.org/officeDocument/2006/relationships/image" Target="../media/6685bcad_6e51_11f1_a8ed_047c1617b143_cdb1859d_7159_11f1_a8f1_047c1617b143260.jpeg"/><Relationship Id="rId261" Type="http://schemas.openxmlformats.org/officeDocument/2006/relationships/image" Target="../media/6685bcaf_6e51_11f1_a8ed_047c1617b143_cdb1859e_7159_11f1_a8f1_047c1617b143261.jpeg"/><Relationship Id="rId262" Type="http://schemas.openxmlformats.org/officeDocument/2006/relationships/image" Target="../media/66efaf65_6e51_11f1_a8ed_047c1617b143_dee899b6_7155_11f1_a8f1_047c1617b143262.jpeg"/><Relationship Id="rId263" Type="http://schemas.openxmlformats.org/officeDocument/2006/relationships/image" Target="../media/66efaf67_6e51_11f1_a8ed_047c1617b143_dee899b7_7155_11f1_a8f1_047c1617b143263.jpeg"/><Relationship Id="rId264" Type="http://schemas.openxmlformats.org/officeDocument/2006/relationships/image" Target="../media/66efaf69_6e51_11f1_a8ed_047c1617b143_dee899b8_7155_11f1_a8f1_047c1617b143264.jpeg"/><Relationship Id="rId265" Type="http://schemas.openxmlformats.org/officeDocument/2006/relationships/image" Target="../media/66efaf6d_6e51_11f1_a8ed_047c1617b143_dee899ba_7155_11f1_a8f1_047c1617b143265.jpeg"/><Relationship Id="rId266" Type="http://schemas.openxmlformats.org/officeDocument/2006/relationships/image" Target="../media/66efaf6f_6e51_11f1_a8ed_047c1617b143_dee899bb_7155_11f1_a8f1_047c1617b143266.jpeg"/><Relationship Id="rId267" Type="http://schemas.openxmlformats.org/officeDocument/2006/relationships/image" Target="../media/3fc0ec8d_ad62_11ea_813b_003048fd731b_b93eaf05_7e65_11eb_8259_003048fd731b267.jpeg"/><Relationship Id="rId268" Type="http://schemas.openxmlformats.org/officeDocument/2006/relationships/image" Target="../media/3fc0ec8f_ad62_11ea_813b_003048fd731b_b93eaf06_7e65_11eb_8259_003048fd731b268.jpeg"/><Relationship Id="rId269" Type="http://schemas.openxmlformats.org/officeDocument/2006/relationships/image" Target="../media/3fc0ec91_ad62_11ea_813b_003048fd731b_b93eaf07_7e65_11eb_8259_003048fd731b269.jpeg"/><Relationship Id="rId270" Type="http://schemas.openxmlformats.org/officeDocument/2006/relationships/image" Target="../media/3fc0ec93_ad62_11ea_813b_003048fd731b_b93eaf08_7e65_11eb_8259_003048fd731b270.jpeg"/><Relationship Id="rId271" Type="http://schemas.openxmlformats.org/officeDocument/2006/relationships/image" Target="../media/3fc0ec95_ad62_11ea_813b_003048fd731b_b93eaf09_7e65_11eb_8259_003048fd731b271.jpeg"/><Relationship Id="rId272" Type="http://schemas.openxmlformats.org/officeDocument/2006/relationships/image" Target="../media/3fc0ec97_ad62_11ea_813b_003048fd731b_b93eaf0a_7e65_11eb_8259_003048fd731b27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4" name="Image_59" descr="Image_5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5" name="Image_60" descr="Image_6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6" name="Image_61" descr="Image_6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7" name="Image_62" descr="Image_6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8" name="Image_63" descr="Image_6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9" name="Image_64" descr="Image_6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0" name="Image_65" descr="Image_6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1" name="Image_66" descr="Image_6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2" name="Image_67" descr="Image_6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3" name="Image_68" descr="Image_6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4" name="Image_69" descr="Image_6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5" name="Image_70" descr="Image_7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6" name="Image_72" descr="Image_72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7" name="Image_73" descr="Image_73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8" name="Image_74" descr="Image_74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9" name="Image_75" descr="Image_7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0" name="Image_76" descr="Image_76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1" name="Image_77" descr="Image_77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2" name="Image_78" descr="Image_78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3" name="Image_79" descr="Image_79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4" name="Image_80" descr="Image_80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5" name="Image_81" descr="Image_8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6" name="Image_82" descr="Image_82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7" name="Image_83" descr="Image_83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8" name="Image_84" descr="Image_84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9" name="Image_85" descr="Image_85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0" name="Image_88" descr="Image_88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1" name="Image_89" descr="Image_89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2" name="Image_90" descr="Image_90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3" name="Image_91" descr="Image_91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4" name="Image_92" descr="Image_92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5" name="Image_93" descr="Image_93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6" name="Image_94" descr="Image_94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7" name="Image_95" descr="Image_95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8" name="Image_96" descr="Image_96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9" name="Image_97" descr="Image_97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0" name="Image_98" descr="Image_98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1" name="Image_99" descr="Image_99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2" name="Image_100" descr="Image_100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3" name="Image_101" descr="Image_101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4" name="Image_102" descr="Image_102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5" name="Image_103" descr="Image_103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6" name="Image_104" descr="Image_104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7" name="Image_105" descr="Image_105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8" name="Image_106" descr="Image_106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9" name="Image_108" descr="Image_108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0" name="Image_109" descr="Image_109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1" name="Image_110" descr="Image_110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2" name="Image_111" descr="Image_111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3" name="Image_112" descr="Image_112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4" name="Image_113" descr="Image_113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5" name="Image_114" descr="Image_114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6" name="Image_115" descr="Image_115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7" name="Image_116" descr="Image_116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219200"/>
    <xdr:pic>
      <xdr:nvPicPr>
        <xdr:cNvPr id="108" name="Image_117" descr="Image_117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9" name="Image_118" descr="Image_118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0" name="Image_119" descr="Image_119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1" name="Image_120" descr="Image_120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2" name="Image_121" descr="Image_121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3" name="Image_122" descr="Image_122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4" name="Image_123" descr="Image_123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5" name="Image_124" descr="Image_124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6" name="Image_125" descr="Image_125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7" name="Image_126" descr="Image_126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8" name="Image_127" descr="Image_127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9" name="Image_128" descr="Image_128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0" name="Image_129" descr="Image_129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1" name="Image_130" descr="Image_130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2" name="Image_131" descr="Image_131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3" name="Image_132" descr="Image_132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4" name="Image_133" descr="Image_133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5" name="Image_134" descr="Image_134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6" name="Image_135" descr="Image_135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7" name="Image_136" descr="Image_136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8" name="Image_137" descr="Image_137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9" name="Image_138" descr="Image_138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0" name="Image_139" descr="Image_139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1" name="Image_140" descr="Image_140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2" name="Image_141" descr="Image_141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3" name="Image_142" descr="Image_142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4" name="Image_143" descr="Image_143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5" name="Image_144" descr="Image_144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6" name="Image_145" descr="Image_145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7" name="Image_146" descr="Image_146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8" name="Image_147" descr="Image_147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9" name="Image_148" descr="Image_148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038225"/>
    <xdr:pic>
      <xdr:nvPicPr>
        <xdr:cNvPr id="140" name="Image_150" descr="Image_150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038225"/>
    <xdr:pic>
      <xdr:nvPicPr>
        <xdr:cNvPr id="141" name="Image_151" descr="Image_151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038225"/>
    <xdr:pic>
      <xdr:nvPicPr>
        <xdr:cNvPr id="142" name="Image_152" descr="Image_152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3" name="Image_155" descr="Image_155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4" name="Image_156" descr="Image_156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5" name="Image_157" descr="Image_157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6" name="Image_158" descr="Image_158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7" name="Image_159" descr="Image_159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48" name="Image_160" descr="Image_160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9" name="Image_161" descr="Image_161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0" name="Image_162" descr="Image_162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1" name="Image_163" descr="Image_163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2" name="Image_164" descr="Image_164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53" name="Image_165" descr="Image_165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54" name="Image_166" descr="Image_166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5" name="Image_167" descr="Image_167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56" name="Image_168" descr="Image_168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57" name="Image_169" descr="Image_169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8" name="Image_170" descr="Image_170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9" name="Image_171" descr="Image_171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0" name="Image_172" descr="Image_172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1" name="Image_173" descr="Image_173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2" name="Image_174" descr="Image_174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63" name="Image_175" descr="Image_175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64" name="Image_176" descr="Image_176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65" name="Image_177" descr="Image_177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66" name="Image_178" descr="Image_178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67" name="Image_179" descr="Image_179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68" name="Image_180" descr="Image_180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69" name="Image_181" descr="Image_181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0" name="Image_182" descr="Image_182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71" name="Image_184" descr="Image_184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72" name="Image_185" descr="Image_185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73" name="Image_186" descr="Image_186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74" name="Image_187" descr="Image_187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75" name="Image_188" descr="Image_188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76" name="Image_189" descr="Image_189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7" name="Image_190" descr="Image_190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8" name="Image_191" descr="Image_191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79" name="Image_192" descr="Image_192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80" name="Image_193" descr="Image_193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81" name="Image_194" descr="Image_194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82" name="Image_195" descr="Image_195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83" name="Image_196" descr="Image_196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84" name="Image_197" descr="Image_197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85" name="Image_198" descr="Image_198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86" name="Image_199" descr="Image_199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87" name="Image_200" descr="Image_200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88" name="Image_202" descr="Image_202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9" name="Image_203" descr="Image_203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90" name="Image_204" descr="Image_204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91" name="Image_205" descr="Image_205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92" name="Image_206" descr="Image_206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93" name="Image_207" descr="Image_207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94" name="Image_208" descr="Image_208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95" name="Image_209" descr="Image_209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96" name="Image_210" descr="Image_210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7" name="Image_211" descr="Image_211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98" name="Image_212" descr="Image_212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99" name="Image_213" descr="Image_213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00" name="Image_214" descr="Image_214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01" name="Image_215" descr="Image_215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02" name="Image_216" descr="Image_216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03" name="Image_217" descr="Image_217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04" name="Image_218" descr="Image_218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05" name="Image_219" descr="Image_219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06" name="Image_220" descr="Image_220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07" name="Image_221" descr="Image_221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08" name="Image_222" descr="Image_222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09" name="Image_223" descr="Image_223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10" name="Image_224" descr="Image_224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11" name="Image_225" descr="Image_225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12" name="Image_226" descr="Image_226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13" name="Image_227" descr="Image_227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14" name="Image_228" descr="Image_228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15" name="Image_229" descr="Image_229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16" name="Image_230" descr="Image_230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17" name="Image_231" descr="Image_231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18" name="Image_232" descr="Image_232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19" name="Image_233" descr="Image_233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20" name="Image_234" descr="Image_234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21" name="Image_235" descr="Image_235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22" name="Image_236" descr="Image_236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23" name="Image_237" descr="Image_237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24" name="Image_238" descr="Image_238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25" name="Image_239" descr="Image_239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26" name="Image_240" descr="Image_240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27" name="Image_241" descr="Image_241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28" name="Image_242" descr="Image_242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29" name="Image_243" descr="Image_243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30" name="Image_244" descr="Image_244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31" name="Image_245" descr="Image_245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32" name="Image_246" descr="Image_246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33" name="Image_247" descr="Image_247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34" name="Image_248" descr="Image_248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35" name="Image_249" descr="Image_249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36" name="Image_250" descr="Image_250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37" name="Image_251" descr="Image_251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38" name="Image_252" descr="Image_252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39" name="Image_253" descr="Image_253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40" name="Image_254" descr="Image_254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41" name="Image_255" descr="Image_255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42" name="Image_256" descr="Image_256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43" name="Image_257" descr="Image_257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44" name="Image_258" descr="Image_258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45" name="Image_259" descr="Image_259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46" name="Image_260" descr="Image_260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47" name="Image_261" descr="Image_261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48" name="Image_262" descr="Image_262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49" name="Image_263" descr="Image_263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50" name="Image_264" descr="Image_264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51" name="Image_265" descr="Image_265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52" name="Image_266" descr="Image_266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53" name="Image_267" descr="Image_267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54" name="Image_268" descr="Image_268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55" name="Image_269" descr="Image_269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56" name="Image_270" descr="Image_270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57" name="Image_271" descr="Image_271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58" name="Image_272" descr="Image_272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59" name="Image_273" descr="Image_273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60" name="Image_274" descr="Image_274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61" name="Image_275" descr="Image_275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62" name="Image_277" descr="Image_277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63" name="Image_278" descr="Image_278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64" name="Image_279" descr="Image_279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65" name="Image_280" descr="Image_280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66" name="Image_281" descr="Image_281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67" name="Image_282" descr="Image_282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68" name="Image_283" descr="Image_283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69" name="Image_284" descr="Image_284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70" name="Image_285" descr="Image_285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71" name="Image_286" descr="Image_286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72" name="Image_287" descr="Image_287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8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SUM(J2:J287)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959833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J4*2417.18</f>
        <v>0</v>
      </c>
      <c r="L4" s="5"/>
    </row>
    <row r="5" spans="1:12" outlineLevel="2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  <c r="L5" s="5"/>
    </row>
    <row r="6" spans="1:12" outlineLevel="3">
      <c r="A6" s="9" t="s">
        <v>18</v>
      </c>
      <c r="B6" s="9"/>
      <c r="C6" s="9"/>
      <c r="D6" s="9"/>
      <c r="E6" s="9"/>
      <c r="F6" s="9"/>
      <c r="G6" s="9"/>
      <c r="H6" s="9"/>
      <c r="I6" s="9"/>
      <c r="J6" s="9"/>
      <c r="K6" s="9"/>
      <c r="L6" s="5"/>
    </row>
    <row r="7" spans="1:12" customHeight="1" ht="105" outlineLevel="5">
      <c r="A7" s="1"/>
      <c r="B7" s="1">
        <v>826017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J7*2986.96</f>
        <v>0</v>
      </c>
      <c r="L7" s="5"/>
    </row>
    <row r="8" spans="1:12" customHeight="1" ht="105" outlineLevel="5">
      <c r="A8" s="1"/>
      <c r="B8" s="1">
        <v>826018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16</v>
      </c>
      <c r="K8" s="2" t="str">
        <f>J8*2884.72</f>
        <v>0</v>
      </c>
      <c r="L8" s="5"/>
    </row>
    <row r="9" spans="1:12" customHeight="1" ht="105" outlineLevel="5">
      <c r="A9" s="1"/>
      <c r="B9" s="1">
        <v>826019</v>
      </c>
      <c r="C9" s="1" t="s">
        <v>27</v>
      </c>
      <c r="D9" s="1" t="s">
        <v>28</v>
      </c>
      <c r="E9" s="2" t="s">
        <v>25</v>
      </c>
      <c r="F9" s="2" t="s">
        <v>29</v>
      </c>
      <c r="G9" s="2">
        <v>0</v>
      </c>
      <c r="H9" s="2">
        <v>0</v>
      </c>
      <c r="I9" s="1">
        <v>0</v>
      </c>
      <c r="J9" s="3" t="s">
        <v>16</v>
      </c>
      <c r="K9" s="2" t="str">
        <f>J9*2684.21</f>
        <v>0</v>
      </c>
      <c r="L9" s="5"/>
    </row>
    <row r="10" spans="1:12" customHeight="1" ht="105" outlineLevel="5">
      <c r="A10" s="1"/>
      <c r="B10" s="1">
        <v>826020</v>
      </c>
      <c r="C10" s="1" t="s">
        <v>30</v>
      </c>
      <c r="D10" s="1" t="s">
        <v>31</v>
      </c>
      <c r="E10" s="2" t="s">
        <v>25</v>
      </c>
      <c r="F10" s="2" t="s">
        <v>32</v>
      </c>
      <c r="G10" s="2">
        <v>0</v>
      </c>
      <c r="H10" s="2">
        <v>0</v>
      </c>
      <c r="I10" s="1">
        <v>0</v>
      </c>
      <c r="J10" s="3" t="s">
        <v>16</v>
      </c>
      <c r="K10" s="2" t="str">
        <f>J10*3403.02</f>
        <v>0</v>
      </c>
      <c r="L10" s="5"/>
    </row>
    <row r="11" spans="1:12" customHeight="1" ht="105" outlineLevel="5">
      <c r="A11" s="1"/>
      <c r="B11" s="1">
        <v>826021</v>
      </c>
      <c r="C11" s="1" t="s">
        <v>33</v>
      </c>
      <c r="D11" s="1" t="s">
        <v>34</v>
      </c>
      <c r="E11" s="2" t="s">
        <v>21</v>
      </c>
      <c r="F11" s="2" t="s">
        <v>35</v>
      </c>
      <c r="G11" s="2">
        <v>0</v>
      </c>
      <c r="H11" s="2">
        <v>0</v>
      </c>
      <c r="I11" s="1">
        <v>0</v>
      </c>
      <c r="J11" s="3" t="s">
        <v>16</v>
      </c>
      <c r="K11" s="2" t="str">
        <f>J11*2353.18</f>
        <v>0</v>
      </c>
      <c r="L11" s="5"/>
    </row>
    <row r="12" spans="1:12" customHeight="1" ht="105" outlineLevel="5">
      <c r="A12" s="1"/>
      <c r="B12" s="1">
        <v>826022</v>
      </c>
      <c r="C12" s="1" t="s">
        <v>36</v>
      </c>
      <c r="D12" s="1" t="s">
        <v>37</v>
      </c>
      <c r="E12" s="2" t="s">
        <v>25</v>
      </c>
      <c r="F12" s="2" t="s">
        <v>38</v>
      </c>
      <c r="G12" s="2">
        <v>0</v>
      </c>
      <c r="H12" s="2">
        <v>0</v>
      </c>
      <c r="I12" s="1">
        <v>0</v>
      </c>
      <c r="J12" s="3" t="s">
        <v>16</v>
      </c>
      <c r="K12" s="2" t="str">
        <f>J12*3892.96</f>
        <v>0</v>
      </c>
      <c r="L12" s="5"/>
    </row>
    <row r="13" spans="1:12" customHeight="1" ht="105" outlineLevel="5">
      <c r="A13" s="1"/>
      <c r="B13" s="1">
        <v>826023</v>
      </c>
      <c r="C13" s="1" t="s">
        <v>39</v>
      </c>
      <c r="D13" s="1" t="s">
        <v>40</v>
      </c>
      <c r="E13" s="2" t="s">
        <v>21</v>
      </c>
      <c r="F13" s="2" t="s">
        <v>41</v>
      </c>
      <c r="G13" s="2">
        <v>0</v>
      </c>
      <c r="H13" s="2">
        <v>0</v>
      </c>
      <c r="I13" s="1">
        <v>0</v>
      </c>
      <c r="J13" s="3" t="s">
        <v>16</v>
      </c>
      <c r="K13" s="2" t="str">
        <f>J13*2672.38</f>
        <v>0</v>
      </c>
      <c r="L13" s="5"/>
    </row>
    <row r="14" spans="1:12" customHeight="1" ht="105" outlineLevel="5">
      <c r="A14" s="1"/>
      <c r="B14" s="1">
        <v>826024</v>
      </c>
      <c r="C14" s="1" t="s">
        <v>42</v>
      </c>
      <c r="D14" s="1" t="s">
        <v>43</v>
      </c>
      <c r="E14" s="2" t="s">
        <v>25</v>
      </c>
      <c r="F14" s="2" t="s">
        <v>44</v>
      </c>
      <c r="G14" s="2">
        <v>0</v>
      </c>
      <c r="H14" s="2">
        <v>0</v>
      </c>
      <c r="I14" s="1">
        <v>0</v>
      </c>
      <c r="J14" s="3" t="s">
        <v>16</v>
      </c>
      <c r="K14" s="2" t="str">
        <f>J14*2967.95</f>
        <v>0</v>
      </c>
      <c r="L14" s="5"/>
    </row>
    <row r="15" spans="1:12" customHeight="1" ht="105" outlineLevel="5">
      <c r="A15" s="1"/>
      <c r="B15" s="1">
        <v>826025</v>
      </c>
      <c r="C15" s="1" t="s">
        <v>45</v>
      </c>
      <c r="D15" s="1" t="s">
        <v>46</v>
      </c>
      <c r="E15" s="2" t="s">
        <v>21</v>
      </c>
      <c r="F15" s="2" t="s">
        <v>47</v>
      </c>
      <c r="G15" s="2">
        <v>0</v>
      </c>
      <c r="H15" s="2">
        <v>0</v>
      </c>
      <c r="I15" s="1">
        <v>0</v>
      </c>
      <c r="J15" s="3" t="s">
        <v>16</v>
      </c>
      <c r="K15" s="2" t="str">
        <f>J15*2272.86</f>
        <v>0</v>
      </c>
      <c r="L15" s="5"/>
    </row>
    <row r="16" spans="1:12" customHeight="1" ht="105" outlineLevel="5">
      <c r="A16" s="1"/>
      <c r="B16" s="1">
        <v>826026</v>
      </c>
      <c r="C16" s="1" t="s">
        <v>48</v>
      </c>
      <c r="D16" s="1" t="s">
        <v>49</v>
      </c>
      <c r="E16" s="2" t="s">
        <v>25</v>
      </c>
      <c r="F16" s="2" t="s">
        <v>50</v>
      </c>
      <c r="G16" s="2">
        <v>0</v>
      </c>
      <c r="H16" s="2">
        <v>0</v>
      </c>
      <c r="I16" s="1">
        <v>0</v>
      </c>
      <c r="J16" s="3" t="s">
        <v>16</v>
      </c>
      <c r="K16" s="2" t="str">
        <f>J16*2936.63</f>
        <v>0</v>
      </c>
      <c r="L16" s="5"/>
    </row>
    <row r="17" spans="1:12" customHeight="1" ht="105" outlineLevel="5">
      <c r="A17" s="1"/>
      <c r="B17" s="1">
        <v>826027</v>
      </c>
      <c r="C17" s="1" t="s">
        <v>51</v>
      </c>
      <c r="D17" s="1" t="s">
        <v>52</v>
      </c>
      <c r="E17" s="2" t="s">
        <v>25</v>
      </c>
      <c r="F17" s="2" t="s">
        <v>53</v>
      </c>
      <c r="G17" s="2">
        <v>0</v>
      </c>
      <c r="H17" s="2">
        <v>0</v>
      </c>
      <c r="I17" s="1">
        <v>0</v>
      </c>
      <c r="J17" s="3" t="s">
        <v>16</v>
      </c>
      <c r="K17" s="2" t="str">
        <f>J17*3282.67</f>
        <v>0</v>
      </c>
      <c r="L17" s="5"/>
    </row>
    <row r="18" spans="1:12" customHeight="1" ht="105" outlineLevel="5">
      <c r="A18" s="1"/>
      <c r="B18" s="1">
        <v>826028</v>
      </c>
      <c r="C18" s="1" t="s">
        <v>54</v>
      </c>
      <c r="D18" s="1" t="s">
        <v>55</v>
      </c>
      <c r="E18" s="2" t="s">
        <v>21</v>
      </c>
      <c r="F18" s="2" t="s">
        <v>56</v>
      </c>
      <c r="G18" s="2">
        <v>0</v>
      </c>
      <c r="H18" s="2">
        <v>0</v>
      </c>
      <c r="I18" s="1">
        <v>0</v>
      </c>
      <c r="J18" s="3" t="s">
        <v>16</v>
      </c>
      <c r="K18" s="2" t="str">
        <f>J18*2782.48</f>
        <v>0</v>
      </c>
      <c r="L18" s="5"/>
    </row>
    <row r="19" spans="1:12" customHeight="1" ht="105" outlineLevel="5">
      <c r="A19" s="1"/>
      <c r="B19" s="1">
        <v>826029</v>
      </c>
      <c r="C19" s="1" t="s">
        <v>57</v>
      </c>
      <c r="D19" s="1" t="s">
        <v>58</v>
      </c>
      <c r="E19" s="2" t="s">
        <v>59</v>
      </c>
      <c r="F19" s="2" t="s">
        <v>60</v>
      </c>
      <c r="G19" s="2">
        <v>0</v>
      </c>
      <c r="H19" s="2">
        <v>0</v>
      </c>
      <c r="I19" s="1">
        <v>0</v>
      </c>
      <c r="J19" s="3" t="s">
        <v>16</v>
      </c>
      <c r="K19" s="2" t="str">
        <f>J19*3348.73</f>
        <v>0</v>
      </c>
      <c r="L19" s="5"/>
    </row>
    <row r="20" spans="1:12" customHeight="1" ht="105" outlineLevel="5">
      <c r="A20" s="1"/>
      <c r="B20" s="1">
        <v>826030</v>
      </c>
      <c r="C20" s="1" t="s">
        <v>61</v>
      </c>
      <c r="D20" s="1" t="s">
        <v>62</v>
      </c>
      <c r="E20" s="2" t="s">
        <v>25</v>
      </c>
      <c r="F20" s="2" t="s">
        <v>63</v>
      </c>
      <c r="G20" s="2">
        <v>0</v>
      </c>
      <c r="H20" s="2">
        <v>0</v>
      </c>
      <c r="I20" s="1">
        <v>0</v>
      </c>
      <c r="J20" s="3" t="s">
        <v>16</v>
      </c>
      <c r="K20" s="2" t="str">
        <f>J20*2909.89</f>
        <v>0</v>
      </c>
      <c r="L20" s="5"/>
    </row>
    <row r="21" spans="1:12" customHeight="1" ht="105" outlineLevel="5">
      <c r="A21" s="1"/>
      <c r="B21" s="1">
        <v>826031</v>
      </c>
      <c r="C21" s="1" t="s">
        <v>64</v>
      </c>
      <c r="D21" s="1" t="s">
        <v>65</v>
      </c>
      <c r="E21" s="2" t="s">
        <v>21</v>
      </c>
      <c r="F21" s="2" t="s">
        <v>66</v>
      </c>
      <c r="G21" s="2">
        <v>0</v>
      </c>
      <c r="H21" s="2">
        <v>0</v>
      </c>
      <c r="I21" s="1">
        <v>0</v>
      </c>
      <c r="J21" s="3" t="s">
        <v>16</v>
      </c>
      <c r="K21" s="2" t="str">
        <f>J21*2263.42</f>
        <v>0</v>
      </c>
      <c r="L21" s="5"/>
    </row>
    <row r="22" spans="1:12" customHeight="1" ht="105" outlineLevel="5">
      <c r="A22" s="1"/>
      <c r="B22" s="1">
        <v>826032</v>
      </c>
      <c r="C22" s="1" t="s">
        <v>67</v>
      </c>
      <c r="D22" s="1" t="s">
        <v>68</v>
      </c>
      <c r="E22" s="2" t="s">
        <v>25</v>
      </c>
      <c r="F22" s="2" t="s">
        <v>69</v>
      </c>
      <c r="G22" s="2">
        <v>0</v>
      </c>
      <c r="H22" s="2">
        <v>0</v>
      </c>
      <c r="I22" s="1">
        <v>0</v>
      </c>
      <c r="J22" s="3" t="s">
        <v>16</v>
      </c>
      <c r="K22" s="2" t="str">
        <f>J22*3217.65</f>
        <v>0</v>
      </c>
      <c r="L22" s="5"/>
    </row>
    <row r="23" spans="1:12" customHeight="1" ht="105" outlineLevel="5">
      <c r="A23" s="1"/>
      <c r="B23" s="1">
        <v>826033</v>
      </c>
      <c r="C23" s="1" t="s">
        <v>70</v>
      </c>
      <c r="D23" s="1" t="s">
        <v>71</v>
      </c>
      <c r="E23" s="2" t="s">
        <v>21</v>
      </c>
      <c r="F23" s="2" t="s">
        <v>72</v>
      </c>
      <c r="G23" s="2">
        <v>0</v>
      </c>
      <c r="H23" s="2">
        <v>0</v>
      </c>
      <c r="I23" s="1">
        <v>0</v>
      </c>
      <c r="J23" s="3" t="s">
        <v>16</v>
      </c>
      <c r="K23" s="2" t="str">
        <f>J23*2682.32</f>
        <v>0</v>
      </c>
      <c r="L23" s="5"/>
    </row>
    <row r="24" spans="1:12" customHeight="1" ht="105" outlineLevel="5">
      <c r="A24" s="1"/>
      <c r="B24" s="1">
        <v>826035</v>
      </c>
      <c r="C24" s="1" t="s">
        <v>73</v>
      </c>
      <c r="D24" s="1" t="s">
        <v>74</v>
      </c>
      <c r="E24" s="2" t="s">
        <v>25</v>
      </c>
      <c r="F24" s="2" t="s">
        <v>75</v>
      </c>
      <c r="G24" s="2">
        <v>0</v>
      </c>
      <c r="H24" s="2">
        <v>0</v>
      </c>
      <c r="I24" s="1">
        <v>0</v>
      </c>
      <c r="J24" s="3" t="s">
        <v>16</v>
      </c>
      <c r="K24" s="2" t="str">
        <f>J24*3194.95</f>
        <v>0</v>
      </c>
      <c r="L24" s="5"/>
    </row>
    <row r="25" spans="1:12" customHeight="1" ht="105" outlineLevel="5">
      <c r="A25" s="1"/>
      <c r="B25" s="1">
        <v>826036</v>
      </c>
      <c r="C25" s="1" t="s">
        <v>76</v>
      </c>
      <c r="D25" s="1" t="s">
        <v>77</v>
      </c>
      <c r="E25" s="2" t="s">
        <v>25</v>
      </c>
      <c r="F25" s="2" t="s">
        <v>78</v>
      </c>
      <c r="G25" s="2">
        <v>0</v>
      </c>
      <c r="H25" s="2">
        <v>0</v>
      </c>
      <c r="I25" s="1">
        <v>0</v>
      </c>
      <c r="J25" s="3" t="s">
        <v>16</v>
      </c>
      <c r="K25" s="2" t="str">
        <f>J25*3307.84</f>
        <v>0</v>
      </c>
      <c r="L25" s="5"/>
    </row>
    <row r="26" spans="1:12" customHeight="1" ht="105" outlineLevel="5">
      <c r="A26" s="1"/>
      <c r="B26" s="1">
        <v>826037</v>
      </c>
      <c r="C26" s="1" t="s">
        <v>79</v>
      </c>
      <c r="D26" s="1" t="s">
        <v>80</v>
      </c>
      <c r="E26" s="2" t="s">
        <v>21</v>
      </c>
      <c r="F26" s="2" t="s">
        <v>81</v>
      </c>
      <c r="G26" s="2">
        <v>0</v>
      </c>
      <c r="H26" s="2">
        <v>0</v>
      </c>
      <c r="I26" s="1">
        <v>0</v>
      </c>
      <c r="J26" s="3" t="s">
        <v>16</v>
      </c>
      <c r="K26" s="2" t="str">
        <f>J26*4160.35</f>
        <v>0</v>
      </c>
      <c r="L26" s="5"/>
    </row>
    <row r="27" spans="1:12" customHeight="1" ht="105" outlineLevel="5">
      <c r="A27" s="1"/>
      <c r="B27" s="1">
        <v>826038</v>
      </c>
      <c r="C27" s="1" t="s">
        <v>82</v>
      </c>
      <c r="D27" s="1" t="s">
        <v>83</v>
      </c>
      <c r="E27" s="2" t="s">
        <v>59</v>
      </c>
      <c r="F27" s="2" t="s">
        <v>60</v>
      </c>
      <c r="G27" s="2">
        <v>0</v>
      </c>
      <c r="H27" s="2">
        <v>0</v>
      </c>
      <c r="I27" s="1">
        <v>0</v>
      </c>
      <c r="J27" s="3" t="s">
        <v>16</v>
      </c>
      <c r="K27" s="2" t="str">
        <f>J27*3348.73</f>
        <v>0</v>
      </c>
      <c r="L27" s="5"/>
    </row>
    <row r="28" spans="1:12" customHeight="1" ht="105" outlineLevel="5">
      <c r="A28" s="1"/>
      <c r="B28" s="1">
        <v>826039</v>
      </c>
      <c r="C28" s="1" t="s">
        <v>84</v>
      </c>
      <c r="D28" s="1" t="s">
        <v>85</v>
      </c>
      <c r="E28" s="2" t="s">
        <v>21</v>
      </c>
      <c r="F28" s="2" t="s">
        <v>86</v>
      </c>
      <c r="G28" s="2">
        <v>0</v>
      </c>
      <c r="H28" s="2">
        <v>0</v>
      </c>
      <c r="I28" s="1">
        <v>0</v>
      </c>
      <c r="J28" s="3" t="s">
        <v>16</v>
      </c>
      <c r="K28" s="2" t="str">
        <f>J28*3556.25</f>
        <v>0</v>
      </c>
      <c r="L28" s="5"/>
    </row>
    <row r="29" spans="1:12" customHeight="1" ht="105" outlineLevel="5">
      <c r="A29" s="1"/>
      <c r="B29" s="1">
        <v>826040</v>
      </c>
      <c r="C29" s="1" t="s">
        <v>87</v>
      </c>
      <c r="D29" s="1" t="s">
        <v>88</v>
      </c>
      <c r="E29" s="2" t="s">
        <v>59</v>
      </c>
      <c r="F29" s="2" t="s">
        <v>89</v>
      </c>
      <c r="G29" s="2">
        <v>0</v>
      </c>
      <c r="H29" s="2">
        <v>0</v>
      </c>
      <c r="I29" s="1">
        <v>0</v>
      </c>
      <c r="J29" s="3" t="s">
        <v>16</v>
      </c>
      <c r="K29" s="2" t="str">
        <f>J29*2769.33</f>
        <v>0</v>
      </c>
      <c r="L29" s="5"/>
    </row>
    <row r="30" spans="1:12" customHeight="1" ht="105" outlineLevel="5">
      <c r="A30" s="1"/>
      <c r="B30" s="1">
        <v>826041</v>
      </c>
      <c r="C30" s="1" t="s">
        <v>90</v>
      </c>
      <c r="D30" s="1" t="s">
        <v>91</v>
      </c>
      <c r="E30" s="2" t="s">
        <v>92</v>
      </c>
      <c r="F30" s="2" t="s">
        <v>93</v>
      </c>
      <c r="G30" s="2">
        <v>0</v>
      </c>
      <c r="H30" s="2">
        <v>0</v>
      </c>
      <c r="I30" s="1">
        <v>0</v>
      </c>
      <c r="J30" s="3" t="s">
        <v>16</v>
      </c>
      <c r="K30" s="2" t="str">
        <f>J30*3377.04</f>
        <v>0</v>
      </c>
      <c r="L30" s="5"/>
    </row>
    <row r="31" spans="1:12" customHeight="1" ht="105" outlineLevel="5">
      <c r="A31" s="1"/>
      <c r="B31" s="1">
        <v>826042</v>
      </c>
      <c r="C31" s="1" t="s">
        <v>94</v>
      </c>
      <c r="D31" s="1" t="s">
        <v>95</v>
      </c>
      <c r="E31" s="2" t="s">
        <v>96</v>
      </c>
      <c r="F31" s="2" t="s">
        <v>97</v>
      </c>
      <c r="G31" s="2">
        <v>0</v>
      </c>
      <c r="H31" s="2">
        <v>0</v>
      </c>
      <c r="I31" s="1">
        <v>0</v>
      </c>
      <c r="J31" s="3" t="s">
        <v>16</v>
      </c>
      <c r="K31" s="2" t="str">
        <f>J31*3774.99</f>
        <v>0</v>
      </c>
      <c r="L31" s="5"/>
    </row>
    <row r="32" spans="1:12" customHeight="1" ht="105" outlineLevel="5">
      <c r="A32" s="1"/>
      <c r="B32" s="1">
        <v>826043</v>
      </c>
      <c r="C32" s="1" t="s">
        <v>98</v>
      </c>
      <c r="D32" s="1" t="s">
        <v>99</v>
      </c>
      <c r="E32" s="2" t="s">
        <v>92</v>
      </c>
      <c r="F32" s="2" t="s">
        <v>100</v>
      </c>
      <c r="G32" s="2">
        <v>0</v>
      </c>
      <c r="H32" s="2">
        <v>0</v>
      </c>
      <c r="I32" s="1">
        <v>0</v>
      </c>
      <c r="J32" s="3" t="s">
        <v>16</v>
      </c>
      <c r="K32" s="2" t="str">
        <f>J32*3658.60</f>
        <v>0</v>
      </c>
      <c r="L32" s="5"/>
    </row>
    <row r="33" spans="1:12" customHeight="1" ht="105" outlineLevel="5">
      <c r="A33" s="1"/>
      <c r="B33" s="1">
        <v>826044</v>
      </c>
      <c r="C33" s="1" t="s">
        <v>101</v>
      </c>
      <c r="D33" s="1" t="s">
        <v>102</v>
      </c>
      <c r="E33" s="2" t="s">
        <v>92</v>
      </c>
      <c r="F33" s="2" t="s">
        <v>103</v>
      </c>
      <c r="G33" s="2">
        <v>0</v>
      </c>
      <c r="H33" s="2">
        <v>0</v>
      </c>
      <c r="I33" s="1">
        <v>0</v>
      </c>
      <c r="J33" s="3" t="s">
        <v>16</v>
      </c>
      <c r="K33" s="2" t="str">
        <f>J33*3226.04</f>
        <v>0</v>
      </c>
      <c r="L33" s="5"/>
    </row>
    <row r="34" spans="1:12" customHeight="1" ht="105" outlineLevel="5">
      <c r="A34" s="1"/>
      <c r="B34" s="1">
        <v>826045</v>
      </c>
      <c r="C34" s="1" t="s">
        <v>104</v>
      </c>
      <c r="D34" s="1" t="s">
        <v>105</v>
      </c>
      <c r="E34" s="2" t="s">
        <v>92</v>
      </c>
      <c r="F34" s="2" t="s">
        <v>106</v>
      </c>
      <c r="G34" s="2">
        <v>0</v>
      </c>
      <c r="H34" s="2">
        <v>0</v>
      </c>
      <c r="I34" s="1">
        <v>0</v>
      </c>
      <c r="J34" s="3" t="s">
        <v>16</v>
      </c>
      <c r="K34" s="2" t="str">
        <f>J34*3276.38</f>
        <v>0</v>
      </c>
      <c r="L34" s="5"/>
    </row>
    <row r="35" spans="1:12" customHeight="1" ht="105" outlineLevel="5">
      <c r="A35" s="1"/>
      <c r="B35" s="1">
        <v>826046</v>
      </c>
      <c r="C35" s="1" t="s">
        <v>107</v>
      </c>
      <c r="D35" s="1" t="s">
        <v>108</v>
      </c>
      <c r="E35" s="2" t="s">
        <v>109</v>
      </c>
      <c r="F35" s="2" t="s">
        <v>110</v>
      </c>
      <c r="G35" s="2">
        <v>0</v>
      </c>
      <c r="H35" s="2">
        <v>0</v>
      </c>
      <c r="I35" s="1">
        <v>0</v>
      </c>
      <c r="J35" s="3" t="s">
        <v>16</v>
      </c>
      <c r="K35" s="2" t="str">
        <f>J35*3784.43</f>
        <v>0</v>
      </c>
      <c r="L35" s="5"/>
    </row>
    <row r="36" spans="1:12" customHeight="1" ht="105" outlineLevel="5">
      <c r="A36" s="1"/>
      <c r="B36" s="1">
        <v>826047</v>
      </c>
      <c r="C36" s="1" t="s">
        <v>111</v>
      </c>
      <c r="D36" s="1" t="s">
        <v>112</v>
      </c>
      <c r="E36" s="2" t="s">
        <v>109</v>
      </c>
      <c r="F36" s="2" t="s">
        <v>113</v>
      </c>
      <c r="G36" s="2">
        <v>0</v>
      </c>
      <c r="H36" s="2">
        <v>0</v>
      </c>
      <c r="I36" s="1">
        <v>0</v>
      </c>
      <c r="J36" s="3" t="s">
        <v>16</v>
      </c>
      <c r="K36" s="2" t="str">
        <f>J36*4086.43</f>
        <v>0</v>
      </c>
      <c r="L36" s="5"/>
    </row>
    <row r="37" spans="1:12" customHeight="1" ht="105" outlineLevel="5">
      <c r="A37" s="1"/>
      <c r="B37" s="1">
        <v>826048</v>
      </c>
      <c r="C37" s="1" t="s">
        <v>114</v>
      </c>
      <c r="D37" s="1" t="s">
        <v>115</v>
      </c>
      <c r="E37" s="2" t="s">
        <v>116</v>
      </c>
      <c r="F37" s="2" t="s">
        <v>110</v>
      </c>
      <c r="G37" s="2">
        <v>0</v>
      </c>
      <c r="H37" s="2">
        <v>0</v>
      </c>
      <c r="I37" s="1">
        <v>0</v>
      </c>
      <c r="J37" s="3" t="s">
        <v>16</v>
      </c>
      <c r="K37" s="2" t="str">
        <f>J37*3784.43</f>
        <v>0</v>
      </c>
      <c r="L37" s="5"/>
    </row>
    <row r="38" spans="1:12" customHeight="1" ht="105" outlineLevel="5">
      <c r="A38" s="1"/>
      <c r="B38" s="1">
        <v>826049</v>
      </c>
      <c r="C38" s="1" t="s">
        <v>117</v>
      </c>
      <c r="D38" s="1" t="s">
        <v>118</v>
      </c>
      <c r="E38" s="2" t="s">
        <v>116</v>
      </c>
      <c r="F38" s="2" t="s">
        <v>119</v>
      </c>
      <c r="G38" s="2">
        <v>0</v>
      </c>
      <c r="H38" s="2">
        <v>0</v>
      </c>
      <c r="I38" s="1">
        <v>0</v>
      </c>
      <c r="J38" s="3" t="s">
        <v>16</v>
      </c>
      <c r="K38" s="2" t="str">
        <f>J38*4366.41</f>
        <v>0</v>
      </c>
      <c r="L38" s="5"/>
    </row>
    <row r="39" spans="1:12" customHeight="1" ht="105" outlineLevel="5">
      <c r="A39" s="1"/>
      <c r="B39" s="1">
        <v>826050</v>
      </c>
      <c r="C39" s="1" t="s">
        <v>120</v>
      </c>
      <c r="D39" s="1" t="s">
        <v>121</v>
      </c>
      <c r="E39" s="2" t="s">
        <v>122</v>
      </c>
      <c r="F39" s="2" t="s">
        <v>110</v>
      </c>
      <c r="G39" s="2">
        <v>0</v>
      </c>
      <c r="H39" s="2">
        <v>0</v>
      </c>
      <c r="I39" s="1">
        <v>0</v>
      </c>
      <c r="J39" s="3" t="s">
        <v>16</v>
      </c>
      <c r="K39" s="2" t="str">
        <f>J39*3784.43</f>
        <v>0</v>
      </c>
      <c r="L39" s="5"/>
    </row>
    <row r="40" spans="1:12" customHeight="1" ht="105" outlineLevel="5">
      <c r="A40" s="1"/>
      <c r="B40" s="1">
        <v>826051</v>
      </c>
      <c r="C40" s="1" t="s">
        <v>123</v>
      </c>
      <c r="D40" s="1" t="s">
        <v>124</v>
      </c>
      <c r="E40" s="2" t="s">
        <v>122</v>
      </c>
      <c r="F40" s="2" t="s">
        <v>125</v>
      </c>
      <c r="G40" s="2">
        <v>0</v>
      </c>
      <c r="H40" s="2">
        <v>0</v>
      </c>
      <c r="I40" s="1">
        <v>0</v>
      </c>
      <c r="J40" s="3" t="s">
        <v>16</v>
      </c>
      <c r="K40" s="2" t="str">
        <f>J40*4235.85</f>
        <v>0</v>
      </c>
      <c r="L40" s="5"/>
    </row>
    <row r="41" spans="1:12" customHeight="1" ht="105" outlineLevel="5">
      <c r="A41" s="1"/>
      <c r="B41" s="1">
        <v>826052</v>
      </c>
      <c r="C41" s="1" t="s">
        <v>126</v>
      </c>
      <c r="D41" s="1" t="s">
        <v>127</v>
      </c>
      <c r="E41" s="2" t="s">
        <v>128</v>
      </c>
      <c r="F41" s="2" t="s">
        <v>129</v>
      </c>
      <c r="G41" s="2">
        <v>0</v>
      </c>
      <c r="H41" s="2">
        <v>0</v>
      </c>
      <c r="I41" s="1">
        <v>0</v>
      </c>
      <c r="J41" s="3" t="s">
        <v>16</v>
      </c>
      <c r="K41" s="2" t="str">
        <f>J41*6500.85</f>
        <v>0</v>
      </c>
      <c r="L41" s="5"/>
    </row>
    <row r="42" spans="1:12" customHeight="1" ht="105" outlineLevel="5">
      <c r="A42" s="1"/>
      <c r="B42" s="1">
        <v>826053</v>
      </c>
      <c r="C42" s="1" t="s">
        <v>130</v>
      </c>
      <c r="D42" s="1" t="s">
        <v>131</v>
      </c>
      <c r="E42" s="2" t="s">
        <v>132</v>
      </c>
      <c r="F42" s="2" t="s">
        <v>129</v>
      </c>
      <c r="G42" s="2">
        <v>0</v>
      </c>
      <c r="H42" s="2">
        <v>0</v>
      </c>
      <c r="I42" s="1">
        <v>0</v>
      </c>
      <c r="J42" s="3" t="s">
        <v>16</v>
      </c>
      <c r="K42" s="2" t="str">
        <f>J42*6500.85</f>
        <v>0</v>
      </c>
      <c r="L42" s="5"/>
    </row>
    <row r="43" spans="1:12" customHeight="1" ht="105" outlineLevel="5">
      <c r="A43" s="1"/>
      <c r="B43" s="1">
        <v>826054</v>
      </c>
      <c r="C43" s="1" t="s">
        <v>133</v>
      </c>
      <c r="D43" s="1" t="s">
        <v>134</v>
      </c>
      <c r="E43" s="2" t="s">
        <v>135</v>
      </c>
      <c r="F43" s="2" t="s">
        <v>136</v>
      </c>
      <c r="G43" s="2">
        <v>0</v>
      </c>
      <c r="H43" s="2">
        <v>0</v>
      </c>
      <c r="I43" s="1">
        <v>0</v>
      </c>
      <c r="J43" s="3" t="s">
        <v>16</v>
      </c>
      <c r="K43" s="2" t="str">
        <f>J43*5138.71</f>
        <v>0</v>
      </c>
      <c r="L43" s="5"/>
    </row>
    <row r="44" spans="1:12" customHeight="1" ht="105" outlineLevel="5">
      <c r="A44" s="1"/>
      <c r="B44" s="1">
        <v>826055</v>
      </c>
      <c r="C44" s="1" t="s">
        <v>137</v>
      </c>
      <c r="D44" s="1" t="s">
        <v>138</v>
      </c>
      <c r="E44" s="2" t="s">
        <v>139</v>
      </c>
      <c r="F44" s="2" t="s">
        <v>136</v>
      </c>
      <c r="G44" s="2">
        <v>0</v>
      </c>
      <c r="H44" s="2">
        <v>0</v>
      </c>
      <c r="I44" s="1">
        <v>0</v>
      </c>
      <c r="J44" s="3" t="s">
        <v>16</v>
      </c>
      <c r="K44" s="2" t="str">
        <f>J44*5138.71</f>
        <v>0</v>
      </c>
      <c r="L44" s="5"/>
    </row>
    <row r="45" spans="1:12" customHeight="1" ht="105" outlineLevel="5">
      <c r="A45" s="1"/>
      <c r="B45" s="1">
        <v>826056</v>
      </c>
      <c r="C45" s="1" t="s">
        <v>140</v>
      </c>
      <c r="D45" s="1" t="s">
        <v>141</v>
      </c>
      <c r="E45" s="2" t="s">
        <v>142</v>
      </c>
      <c r="F45" s="2" t="s">
        <v>136</v>
      </c>
      <c r="G45" s="2">
        <v>0</v>
      </c>
      <c r="H45" s="2">
        <v>0</v>
      </c>
      <c r="I45" s="1">
        <v>0</v>
      </c>
      <c r="J45" s="3" t="s">
        <v>16</v>
      </c>
      <c r="K45" s="2" t="str">
        <f>J45*5138.71</f>
        <v>0</v>
      </c>
      <c r="L45" s="5"/>
    </row>
    <row r="46" spans="1:12" customHeight="1" ht="105" outlineLevel="5">
      <c r="A46" s="1"/>
      <c r="B46" s="1">
        <v>826057</v>
      </c>
      <c r="C46" s="1" t="s">
        <v>143</v>
      </c>
      <c r="D46" s="1" t="s">
        <v>144</v>
      </c>
      <c r="E46" s="2" t="s">
        <v>145</v>
      </c>
      <c r="F46" s="2" t="s">
        <v>146</v>
      </c>
      <c r="G46" s="2">
        <v>0</v>
      </c>
      <c r="H46" s="2">
        <v>0</v>
      </c>
      <c r="I46" s="1">
        <v>0</v>
      </c>
      <c r="J46" s="3" t="s">
        <v>16</v>
      </c>
      <c r="K46" s="2" t="str">
        <f>J46*5645.18</f>
        <v>0</v>
      </c>
      <c r="L46" s="5"/>
    </row>
    <row r="47" spans="1:12" customHeight="1" ht="105" outlineLevel="5">
      <c r="A47" s="1"/>
      <c r="B47" s="1">
        <v>826058</v>
      </c>
      <c r="C47" s="1" t="s">
        <v>147</v>
      </c>
      <c r="D47" s="1" t="s">
        <v>148</v>
      </c>
      <c r="E47" s="2" t="s">
        <v>139</v>
      </c>
      <c r="F47" s="2" t="s">
        <v>149</v>
      </c>
      <c r="G47" s="2">
        <v>0</v>
      </c>
      <c r="H47" s="2">
        <v>0</v>
      </c>
      <c r="I47" s="1">
        <v>0</v>
      </c>
      <c r="J47" s="3" t="s">
        <v>16</v>
      </c>
      <c r="K47" s="2" t="str">
        <f>J47*5775.74</f>
        <v>0</v>
      </c>
      <c r="L47" s="5"/>
    </row>
    <row r="48" spans="1:12" customHeight="1" ht="105" outlineLevel="5">
      <c r="A48" s="1"/>
      <c r="B48" s="1">
        <v>826059</v>
      </c>
      <c r="C48" s="1" t="s">
        <v>150</v>
      </c>
      <c r="D48" s="1" t="s">
        <v>151</v>
      </c>
      <c r="E48" s="2" t="s">
        <v>135</v>
      </c>
      <c r="F48" s="2" t="s">
        <v>152</v>
      </c>
      <c r="G48" s="2">
        <v>1</v>
      </c>
      <c r="H48" s="2">
        <v>0</v>
      </c>
      <c r="I48" s="1">
        <v>0</v>
      </c>
      <c r="J48" s="3" t="s">
        <v>16</v>
      </c>
      <c r="K48" s="2" t="str">
        <f>J48*5604.29</f>
        <v>0</v>
      </c>
      <c r="L48" s="5"/>
    </row>
    <row r="49" spans="1:12" customHeight="1" ht="105" outlineLevel="5">
      <c r="A49" s="1"/>
      <c r="B49" s="1">
        <v>826060</v>
      </c>
      <c r="C49" s="1" t="s">
        <v>153</v>
      </c>
      <c r="D49" s="1" t="s">
        <v>154</v>
      </c>
      <c r="E49" s="2" t="s">
        <v>132</v>
      </c>
      <c r="F49" s="2" t="s">
        <v>149</v>
      </c>
      <c r="G49" s="2">
        <v>0</v>
      </c>
      <c r="H49" s="2">
        <v>0</v>
      </c>
      <c r="I49" s="1">
        <v>0</v>
      </c>
      <c r="J49" s="3" t="s">
        <v>16</v>
      </c>
      <c r="K49" s="2" t="str">
        <f>J49*5775.74</f>
        <v>0</v>
      </c>
      <c r="L49" s="5"/>
    </row>
    <row r="50" spans="1:12" customHeight="1" ht="105" outlineLevel="5">
      <c r="A50" s="1"/>
      <c r="B50" s="1">
        <v>826061</v>
      </c>
      <c r="C50" s="1" t="s">
        <v>155</v>
      </c>
      <c r="D50" s="1" t="s">
        <v>156</v>
      </c>
      <c r="E50" s="2" t="s">
        <v>157</v>
      </c>
      <c r="F50" s="2" t="s">
        <v>158</v>
      </c>
      <c r="G50" s="2">
        <v>0</v>
      </c>
      <c r="H50" s="2">
        <v>0</v>
      </c>
      <c r="I50" s="1">
        <v>0</v>
      </c>
      <c r="J50" s="3" t="s">
        <v>16</v>
      </c>
      <c r="K50" s="2" t="str">
        <f>J50*6378.16</f>
        <v>0</v>
      </c>
      <c r="L50" s="5"/>
    </row>
    <row r="51" spans="1:12" customHeight="1" ht="105" outlineLevel="5">
      <c r="A51" s="1"/>
      <c r="B51" s="1">
        <v>826062</v>
      </c>
      <c r="C51" s="1" t="s">
        <v>159</v>
      </c>
      <c r="D51" s="1" t="s">
        <v>160</v>
      </c>
      <c r="E51" s="2" t="s">
        <v>135</v>
      </c>
      <c r="F51" s="2" t="s">
        <v>161</v>
      </c>
      <c r="G51" s="2">
        <v>0</v>
      </c>
      <c r="H51" s="2">
        <v>0</v>
      </c>
      <c r="I51" s="1">
        <v>0</v>
      </c>
      <c r="J51" s="3" t="s">
        <v>16</v>
      </c>
      <c r="K51" s="2" t="str">
        <f>J51*5632.60</f>
        <v>0</v>
      </c>
      <c r="L51" s="5"/>
    </row>
    <row r="52" spans="1:12" customHeight="1" ht="105" outlineLevel="5">
      <c r="A52" s="1"/>
      <c r="B52" s="1">
        <v>826063</v>
      </c>
      <c r="C52" s="1" t="s">
        <v>162</v>
      </c>
      <c r="D52" s="1" t="s">
        <v>163</v>
      </c>
      <c r="E52" s="2" t="s">
        <v>164</v>
      </c>
      <c r="F52" s="2" t="s">
        <v>165</v>
      </c>
      <c r="G52" s="2">
        <v>0</v>
      </c>
      <c r="H52" s="2">
        <v>0</v>
      </c>
      <c r="I52" s="1">
        <v>0</v>
      </c>
      <c r="J52" s="3" t="s">
        <v>16</v>
      </c>
      <c r="K52" s="2" t="str">
        <f>J52*10088.01</f>
        <v>0</v>
      </c>
      <c r="L52" s="5"/>
    </row>
    <row r="53" spans="1:12" customHeight="1" ht="105" outlineLevel="5">
      <c r="A53" s="1"/>
      <c r="B53" s="1">
        <v>826064</v>
      </c>
      <c r="C53" s="1" t="s">
        <v>166</v>
      </c>
      <c r="D53" s="1" t="s">
        <v>167</v>
      </c>
      <c r="E53" s="2" t="s">
        <v>168</v>
      </c>
      <c r="F53" s="2" t="s">
        <v>169</v>
      </c>
      <c r="G53" s="2">
        <v>0</v>
      </c>
      <c r="H53" s="2">
        <v>0</v>
      </c>
      <c r="I53" s="1">
        <v>0</v>
      </c>
      <c r="J53" s="3" t="s">
        <v>16</v>
      </c>
      <c r="K53" s="2" t="str">
        <f>J53*6340.41</f>
        <v>0</v>
      </c>
      <c r="L53" s="5"/>
    </row>
    <row r="54" spans="1:12" customHeight="1" ht="105" outlineLevel="5">
      <c r="A54" s="1"/>
      <c r="B54" s="1">
        <v>826065</v>
      </c>
      <c r="C54" s="1" t="s">
        <v>170</v>
      </c>
      <c r="D54" s="1" t="s">
        <v>171</v>
      </c>
      <c r="E54" s="2" t="s">
        <v>168</v>
      </c>
      <c r="F54" s="2" t="s">
        <v>172</v>
      </c>
      <c r="G54" s="2">
        <v>0</v>
      </c>
      <c r="H54" s="2">
        <v>0</v>
      </c>
      <c r="I54" s="1">
        <v>0</v>
      </c>
      <c r="J54" s="3" t="s">
        <v>16</v>
      </c>
      <c r="K54" s="2" t="str">
        <f>J54*6170.54</f>
        <v>0</v>
      </c>
      <c r="L54" s="5"/>
    </row>
    <row r="55" spans="1:12" customHeight="1" ht="105" outlineLevel="5">
      <c r="A55" s="1"/>
      <c r="B55" s="1">
        <v>826066</v>
      </c>
      <c r="C55" s="1" t="s">
        <v>173</v>
      </c>
      <c r="D55" s="1" t="s">
        <v>174</v>
      </c>
      <c r="E55" s="2" t="s">
        <v>164</v>
      </c>
      <c r="F55" s="2" t="s">
        <v>172</v>
      </c>
      <c r="G55" s="2">
        <v>0</v>
      </c>
      <c r="H55" s="2">
        <v>0</v>
      </c>
      <c r="I55" s="1">
        <v>0</v>
      </c>
      <c r="J55" s="3" t="s">
        <v>16</v>
      </c>
      <c r="K55" s="2" t="str">
        <f>J55*6170.54</f>
        <v>0</v>
      </c>
      <c r="L55" s="5"/>
    </row>
    <row r="56" spans="1:12" customHeight="1" ht="105" outlineLevel="5">
      <c r="A56" s="1"/>
      <c r="B56" s="1">
        <v>826067</v>
      </c>
      <c r="C56" s="1" t="s">
        <v>175</v>
      </c>
      <c r="D56" s="1" t="s">
        <v>176</v>
      </c>
      <c r="E56" s="2" t="s">
        <v>168</v>
      </c>
      <c r="F56" s="2" t="s">
        <v>177</v>
      </c>
      <c r="G56" s="2">
        <v>0</v>
      </c>
      <c r="H56" s="2">
        <v>0</v>
      </c>
      <c r="I56" s="1">
        <v>0</v>
      </c>
      <c r="J56" s="3" t="s">
        <v>16</v>
      </c>
      <c r="K56" s="2" t="str">
        <f>J56*8648.49</f>
        <v>0</v>
      </c>
      <c r="L56" s="5"/>
    </row>
    <row r="57" spans="1:12" customHeight="1" ht="105" outlineLevel="5">
      <c r="A57" s="1"/>
      <c r="B57" s="1">
        <v>826068</v>
      </c>
      <c r="C57" s="1" t="s">
        <v>178</v>
      </c>
      <c r="D57" s="1" t="s">
        <v>179</v>
      </c>
      <c r="E57" s="2" t="s">
        <v>164</v>
      </c>
      <c r="F57" s="2" t="s">
        <v>180</v>
      </c>
      <c r="G57" s="2">
        <v>0</v>
      </c>
      <c r="H57" s="2">
        <v>0</v>
      </c>
      <c r="I57" s="1">
        <v>0</v>
      </c>
      <c r="J57" s="3" t="s">
        <v>16</v>
      </c>
      <c r="K57" s="2" t="str">
        <f>J57*8650.38</f>
        <v>0</v>
      </c>
      <c r="L57" s="5"/>
    </row>
    <row r="58" spans="1:12" customHeight="1" ht="105" outlineLevel="5">
      <c r="A58" s="1"/>
      <c r="B58" s="1">
        <v>826069</v>
      </c>
      <c r="C58" s="1" t="s">
        <v>181</v>
      </c>
      <c r="D58" s="1" t="s">
        <v>182</v>
      </c>
      <c r="E58" s="2" t="s">
        <v>183</v>
      </c>
      <c r="F58" s="2" t="s">
        <v>184</v>
      </c>
      <c r="G58" s="2">
        <v>0</v>
      </c>
      <c r="H58" s="2">
        <v>0</v>
      </c>
      <c r="I58" s="1">
        <v>0</v>
      </c>
      <c r="J58" s="3" t="s">
        <v>16</v>
      </c>
      <c r="K58" s="2" t="str">
        <f>J58*7487.07</f>
        <v>0</v>
      </c>
      <c r="L58" s="5"/>
    </row>
    <row r="59" spans="1:12" customHeight="1" ht="105" outlineLevel="5">
      <c r="A59" s="1"/>
      <c r="B59" s="1">
        <v>826070</v>
      </c>
      <c r="C59" s="1" t="s">
        <v>185</v>
      </c>
      <c r="D59" s="1" t="s">
        <v>186</v>
      </c>
      <c r="E59" s="2" t="s">
        <v>168</v>
      </c>
      <c r="F59" s="2" t="s">
        <v>184</v>
      </c>
      <c r="G59" s="2">
        <v>0</v>
      </c>
      <c r="H59" s="2">
        <v>0</v>
      </c>
      <c r="I59" s="1">
        <v>0</v>
      </c>
      <c r="J59" s="3" t="s">
        <v>16</v>
      </c>
      <c r="K59" s="2" t="str">
        <f>J59*7487.07</f>
        <v>0</v>
      </c>
      <c r="L59" s="5"/>
    </row>
    <row r="60" spans="1:12" customHeight="1" ht="105" outlineLevel="5">
      <c r="A60" s="1"/>
      <c r="B60" s="1">
        <v>831394</v>
      </c>
      <c r="C60" s="1" t="s">
        <v>187</v>
      </c>
      <c r="D60" s="1" t="s">
        <v>188</v>
      </c>
      <c r="E60" s="2" t="s">
        <v>189</v>
      </c>
      <c r="F60" s="2" t="s">
        <v>190</v>
      </c>
      <c r="G60" s="2">
        <v>0</v>
      </c>
      <c r="H60" s="2">
        <v>0</v>
      </c>
      <c r="I60" s="1">
        <v>0</v>
      </c>
      <c r="J60" s="3" t="s">
        <v>16</v>
      </c>
      <c r="K60" s="2" t="str">
        <f>J60*4040.81</f>
        <v>0</v>
      </c>
      <c r="L60" s="5"/>
    </row>
    <row r="61" spans="1:12" customHeight="1" ht="105" outlineLevel="5">
      <c r="A61" s="1"/>
      <c r="B61" s="1">
        <v>831413</v>
      </c>
      <c r="C61" s="1" t="s">
        <v>191</v>
      </c>
      <c r="D61" s="1" t="s">
        <v>192</v>
      </c>
      <c r="E61" s="2" t="s">
        <v>193</v>
      </c>
      <c r="F61" s="2" t="s">
        <v>194</v>
      </c>
      <c r="G61" s="2">
        <v>0</v>
      </c>
      <c r="H61" s="2">
        <v>0</v>
      </c>
      <c r="I61" s="1">
        <v>0</v>
      </c>
      <c r="J61" s="3" t="s">
        <v>16</v>
      </c>
      <c r="K61" s="2" t="str">
        <f>J61*4023.51</f>
        <v>0</v>
      </c>
      <c r="L61" s="5"/>
    </row>
    <row r="62" spans="1:12" customHeight="1" ht="105" outlineLevel="5">
      <c r="A62" s="1"/>
      <c r="B62" s="1">
        <v>831429</v>
      </c>
      <c r="C62" s="1" t="s">
        <v>195</v>
      </c>
      <c r="D62" s="1" t="s">
        <v>196</v>
      </c>
      <c r="E62" s="2" t="s">
        <v>197</v>
      </c>
      <c r="F62" s="2" t="s">
        <v>198</v>
      </c>
      <c r="G62" s="2">
        <v>0</v>
      </c>
      <c r="H62" s="2">
        <v>0</v>
      </c>
      <c r="I62" s="1">
        <v>0</v>
      </c>
      <c r="J62" s="3" t="s">
        <v>16</v>
      </c>
      <c r="K62" s="2" t="str">
        <f>J62*6335.69</f>
        <v>0</v>
      </c>
      <c r="L62" s="5"/>
    </row>
    <row r="63" spans="1:12" customHeight="1" ht="105" outlineLevel="5">
      <c r="A63" s="1"/>
      <c r="B63" s="1">
        <v>831432</v>
      </c>
      <c r="C63" s="1" t="s">
        <v>199</v>
      </c>
      <c r="D63" s="1" t="s">
        <v>200</v>
      </c>
      <c r="E63" s="2" t="s">
        <v>197</v>
      </c>
      <c r="F63" s="2" t="s">
        <v>201</v>
      </c>
      <c r="G63" s="2">
        <v>0</v>
      </c>
      <c r="H63" s="2">
        <v>0</v>
      </c>
      <c r="I63" s="1">
        <v>0</v>
      </c>
      <c r="J63" s="3" t="s">
        <v>16</v>
      </c>
      <c r="K63" s="2" t="str">
        <f>J63*6738.36</f>
        <v>0</v>
      </c>
      <c r="L63" s="5"/>
    </row>
    <row r="64" spans="1:12" customHeight="1" ht="105" outlineLevel="5">
      <c r="A64" s="1"/>
      <c r="B64" s="1">
        <v>831437</v>
      </c>
      <c r="C64" s="1" t="s">
        <v>202</v>
      </c>
      <c r="D64" s="1" t="s">
        <v>203</v>
      </c>
      <c r="E64" s="2" t="s">
        <v>197</v>
      </c>
      <c r="F64" s="2" t="s">
        <v>158</v>
      </c>
      <c r="G64" s="2">
        <v>0</v>
      </c>
      <c r="H64" s="2">
        <v>0</v>
      </c>
      <c r="I64" s="1">
        <v>0</v>
      </c>
      <c r="J64" s="3" t="s">
        <v>16</v>
      </c>
      <c r="K64" s="2" t="str">
        <f>J64*6378.16</f>
        <v>0</v>
      </c>
      <c r="L64" s="5"/>
    </row>
    <row r="65" spans="1:12" customHeight="1" ht="105" outlineLevel="5">
      <c r="A65" s="1"/>
      <c r="B65" s="1">
        <v>831441</v>
      </c>
      <c r="C65" s="1" t="s">
        <v>204</v>
      </c>
      <c r="D65" s="1" t="s">
        <v>205</v>
      </c>
      <c r="E65" s="2" t="s">
        <v>197</v>
      </c>
      <c r="F65" s="2" t="s">
        <v>206</v>
      </c>
      <c r="G65" s="2">
        <v>1</v>
      </c>
      <c r="H65" s="2">
        <v>0</v>
      </c>
      <c r="I65" s="1">
        <v>0</v>
      </c>
      <c r="J65" s="3" t="s">
        <v>16</v>
      </c>
      <c r="K65" s="2" t="str">
        <f>J65*6140.65</f>
        <v>0</v>
      </c>
      <c r="L65" s="5"/>
    </row>
    <row r="66" spans="1:12" customHeight="1" ht="105" outlineLevel="5">
      <c r="A66" s="1"/>
      <c r="B66" s="1">
        <v>882099</v>
      </c>
      <c r="C66" s="1" t="s">
        <v>207</v>
      </c>
      <c r="D66" s="1" t="s">
        <v>208</v>
      </c>
      <c r="E66" s="2" t="s">
        <v>209</v>
      </c>
      <c r="F66" s="2" t="s">
        <v>210</v>
      </c>
      <c r="G66" s="2">
        <v>1</v>
      </c>
      <c r="H66" s="2">
        <v>0</v>
      </c>
      <c r="I66" s="1">
        <v>0</v>
      </c>
      <c r="J66" s="3" t="s">
        <v>16</v>
      </c>
      <c r="K66" s="2" t="str">
        <f>J66*10502.27</f>
        <v>0</v>
      </c>
      <c r="L66" s="5"/>
    </row>
    <row r="67" spans="1:12" customHeight="1" ht="105" outlineLevel="5">
      <c r="A67" s="1"/>
      <c r="B67" s="1">
        <v>857126</v>
      </c>
      <c r="C67" s="1" t="s">
        <v>211</v>
      </c>
      <c r="D67" s="1" t="s">
        <v>212</v>
      </c>
      <c r="E67" s="2" t="s">
        <v>213</v>
      </c>
      <c r="F67" s="2" t="s">
        <v>214</v>
      </c>
      <c r="G67" s="2">
        <v>0</v>
      </c>
      <c r="H67" s="2">
        <v>0</v>
      </c>
      <c r="I67" s="1">
        <v>0</v>
      </c>
      <c r="J67" s="3" t="s">
        <v>16</v>
      </c>
      <c r="K67" s="2" t="str">
        <f>J67*4348.83</f>
        <v>0</v>
      </c>
      <c r="L67" s="5"/>
    </row>
    <row r="68" spans="1:12" customHeight="1" ht="105" outlineLevel="5">
      <c r="A68" s="1"/>
      <c r="B68" s="1">
        <v>857180</v>
      </c>
      <c r="C68" s="1" t="s">
        <v>215</v>
      </c>
      <c r="D68" s="1" t="s">
        <v>216</v>
      </c>
      <c r="E68" s="2" t="s">
        <v>217</v>
      </c>
      <c r="F68" s="2" t="s">
        <v>218</v>
      </c>
      <c r="G68" s="2">
        <v>0</v>
      </c>
      <c r="H68" s="2">
        <v>0</v>
      </c>
      <c r="I68" s="1">
        <v>0</v>
      </c>
      <c r="J68" s="3" t="s">
        <v>16</v>
      </c>
      <c r="K68" s="2" t="str">
        <f>J68*5008.15</f>
        <v>0</v>
      </c>
      <c r="L68" s="5"/>
    </row>
    <row r="69" spans="1:12" customHeight="1" ht="105" outlineLevel="5">
      <c r="A69" s="1"/>
      <c r="B69" s="1">
        <v>873356</v>
      </c>
      <c r="C69" s="1" t="s">
        <v>219</v>
      </c>
      <c r="D69" s="1" t="s">
        <v>220</v>
      </c>
      <c r="E69" s="2" t="s">
        <v>217</v>
      </c>
      <c r="F69" s="2" t="s">
        <v>221</v>
      </c>
      <c r="G69" s="2">
        <v>0</v>
      </c>
      <c r="H69" s="2">
        <v>0</v>
      </c>
      <c r="I69" s="1">
        <v>0</v>
      </c>
      <c r="J69" s="3" t="s">
        <v>16</v>
      </c>
      <c r="K69" s="2" t="str">
        <f>J69*5019.16</f>
        <v>0</v>
      </c>
      <c r="L69" s="5"/>
    </row>
    <row r="70" spans="1:12" customHeight="1" ht="105" outlineLevel="5">
      <c r="A70" s="1"/>
      <c r="B70" s="1">
        <v>882101</v>
      </c>
      <c r="C70" s="1" t="s">
        <v>222</v>
      </c>
      <c r="D70" s="1" t="s">
        <v>223</v>
      </c>
      <c r="E70" s="2" t="s">
        <v>224</v>
      </c>
      <c r="F70" s="2" t="s">
        <v>225</v>
      </c>
      <c r="G70" s="2">
        <v>1</v>
      </c>
      <c r="H70" s="2">
        <v>0</v>
      </c>
      <c r="I70" s="1">
        <v>0</v>
      </c>
      <c r="J70" s="3" t="s">
        <v>16</v>
      </c>
      <c r="K70" s="2" t="str">
        <f>J70*8006.13</f>
        <v>0</v>
      </c>
      <c r="L70" s="5"/>
    </row>
    <row r="71" spans="1:12" outlineLevel="3">
      <c r="A71" s="9" t="s">
        <v>226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5"/>
    </row>
    <row r="72" spans="1:12" customHeight="1" ht="105" outlineLevel="5">
      <c r="A72" s="1"/>
      <c r="B72" s="1">
        <v>831503</v>
      </c>
      <c r="C72" s="1" t="s">
        <v>227</v>
      </c>
      <c r="D72" s="1" t="s">
        <v>228</v>
      </c>
      <c r="E72" s="2" t="s">
        <v>229</v>
      </c>
      <c r="F72" s="2" t="s">
        <v>230</v>
      </c>
      <c r="G72" s="2">
        <v>0</v>
      </c>
      <c r="H72" s="2">
        <v>0</v>
      </c>
      <c r="I72" s="1">
        <v>0</v>
      </c>
      <c r="J72" s="3" t="s">
        <v>16</v>
      </c>
      <c r="K72" s="2" t="str">
        <f>J72*2214.66</f>
        <v>0</v>
      </c>
      <c r="L72" s="5"/>
    </row>
    <row r="73" spans="1:12" customHeight="1" ht="105" outlineLevel="5">
      <c r="A73" s="1"/>
      <c r="B73" s="1">
        <v>831504</v>
      </c>
      <c r="C73" s="1" t="s">
        <v>231</v>
      </c>
      <c r="D73" s="1" t="s">
        <v>232</v>
      </c>
      <c r="E73" s="2" t="s">
        <v>229</v>
      </c>
      <c r="F73" s="2" t="s">
        <v>233</v>
      </c>
      <c r="G73" s="2">
        <v>0</v>
      </c>
      <c r="H73" s="2">
        <v>0</v>
      </c>
      <c r="I73" s="1">
        <v>0</v>
      </c>
      <c r="J73" s="3" t="s">
        <v>16</v>
      </c>
      <c r="K73" s="2" t="str">
        <f>J73*3073.88</f>
        <v>0</v>
      </c>
      <c r="L73" s="5"/>
    </row>
    <row r="74" spans="1:12" customHeight="1" ht="105" outlineLevel="5">
      <c r="A74" s="1"/>
      <c r="B74" s="1">
        <v>831505</v>
      </c>
      <c r="C74" s="1" t="s">
        <v>234</v>
      </c>
      <c r="D74" s="1" t="s">
        <v>235</v>
      </c>
      <c r="E74" s="2" t="s">
        <v>229</v>
      </c>
      <c r="F74" s="2" t="s">
        <v>233</v>
      </c>
      <c r="G74" s="2">
        <v>0</v>
      </c>
      <c r="H74" s="2">
        <v>0</v>
      </c>
      <c r="I74" s="1">
        <v>0</v>
      </c>
      <c r="J74" s="3" t="s">
        <v>16</v>
      </c>
      <c r="K74" s="2" t="str">
        <f>J74*3073.88</f>
        <v>0</v>
      </c>
      <c r="L74" s="5"/>
    </row>
    <row r="75" spans="1:12" customHeight="1" ht="105" outlineLevel="5">
      <c r="A75" s="1"/>
      <c r="B75" s="1">
        <v>831506</v>
      </c>
      <c r="C75" s="1" t="s">
        <v>236</v>
      </c>
      <c r="D75" s="1" t="s">
        <v>237</v>
      </c>
      <c r="E75" s="2" t="s">
        <v>229</v>
      </c>
      <c r="F75" s="2" t="s">
        <v>233</v>
      </c>
      <c r="G75" s="2">
        <v>0</v>
      </c>
      <c r="H75" s="2">
        <v>0</v>
      </c>
      <c r="I75" s="1">
        <v>0</v>
      </c>
      <c r="J75" s="3" t="s">
        <v>16</v>
      </c>
      <c r="K75" s="2" t="str">
        <f>J75*3073.88</f>
        <v>0</v>
      </c>
      <c r="L75" s="5"/>
    </row>
    <row r="76" spans="1:12" customHeight="1" ht="105" outlineLevel="5">
      <c r="A76" s="1"/>
      <c r="B76" s="1">
        <v>831509</v>
      </c>
      <c r="C76" s="1" t="s">
        <v>238</v>
      </c>
      <c r="D76" s="1" t="s">
        <v>239</v>
      </c>
      <c r="E76" s="2" t="s">
        <v>229</v>
      </c>
      <c r="F76" s="2" t="s">
        <v>233</v>
      </c>
      <c r="G76" s="2">
        <v>0</v>
      </c>
      <c r="H76" s="2">
        <v>0</v>
      </c>
      <c r="I76" s="1">
        <v>0</v>
      </c>
      <c r="J76" s="3" t="s">
        <v>16</v>
      </c>
      <c r="K76" s="2" t="str">
        <f>J76*3073.88</f>
        <v>0</v>
      </c>
      <c r="L76" s="5"/>
    </row>
    <row r="77" spans="1:12" customHeight="1" ht="105" outlineLevel="5">
      <c r="A77" s="1"/>
      <c r="B77" s="1">
        <v>831511</v>
      </c>
      <c r="C77" s="1" t="s">
        <v>240</v>
      </c>
      <c r="D77" s="1" t="s">
        <v>241</v>
      </c>
      <c r="E77" s="2" t="s">
        <v>229</v>
      </c>
      <c r="F77" s="2" t="s">
        <v>242</v>
      </c>
      <c r="G77" s="2">
        <v>0</v>
      </c>
      <c r="H77" s="2">
        <v>0</v>
      </c>
      <c r="I77" s="1">
        <v>0</v>
      </c>
      <c r="J77" s="3" t="s">
        <v>16</v>
      </c>
      <c r="K77" s="2" t="str">
        <f>J77*3490.29</f>
        <v>0</v>
      </c>
      <c r="L77" s="5"/>
    </row>
    <row r="78" spans="1:12" customHeight="1" ht="105" outlineLevel="5">
      <c r="A78" s="1"/>
      <c r="B78" s="1">
        <v>831512</v>
      </c>
      <c r="C78" s="1" t="s">
        <v>243</v>
      </c>
      <c r="D78" s="1" t="s">
        <v>244</v>
      </c>
      <c r="E78" s="2" t="s">
        <v>229</v>
      </c>
      <c r="F78" s="2" t="s">
        <v>242</v>
      </c>
      <c r="G78" s="2">
        <v>0</v>
      </c>
      <c r="H78" s="2">
        <v>0</v>
      </c>
      <c r="I78" s="1">
        <v>0</v>
      </c>
      <c r="J78" s="3" t="s">
        <v>16</v>
      </c>
      <c r="K78" s="2" t="str">
        <f>J78*3490.29</f>
        <v>0</v>
      </c>
      <c r="L78" s="5"/>
    </row>
    <row r="79" spans="1:12" customHeight="1" ht="105" outlineLevel="5">
      <c r="A79" s="1"/>
      <c r="B79" s="1">
        <v>831513</v>
      </c>
      <c r="C79" s="1" t="s">
        <v>245</v>
      </c>
      <c r="D79" s="1" t="s">
        <v>246</v>
      </c>
      <c r="E79" s="2" t="s">
        <v>229</v>
      </c>
      <c r="F79" s="2" t="s">
        <v>242</v>
      </c>
      <c r="G79" s="2">
        <v>0</v>
      </c>
      <c r="H79" s="2">
        <v>0</v>
      </c>
      <c r="I79" s="1">
        <v>0</v>
      </c>
      <c r="J79" s="3" t="s">
        <v>16</v>
      </c>
      <c r="K79" s="2" t="str">
        <f>J79*3490.29</f>
        <v>0</v>
      </c>
      <c r="L79" s="5"/>
    </row>
    <row r="80" spans="1:12" customHeight="1" ht="105" outlineLevel="5">
      <c r="A80" s="1"/>
      <c r="B80" s="1">
        <v>831516</v>
      </c>
      <c r="C80" s="1" t="s">
        <v>247</v>
      </c>
      <c r="D80" s="1" t="s">
        <v>248</v>
      </c>
      <c r="E80" s="2" t="s">
        <v>229</v>
      </c>
      <c r="F80" s="2" t="s">
        <v>249</v>
      </c>
      <c r="G80" s="2">
        <v>0</v>
      </c>
      <c r="H80" s="2">
        <v>0</v>
      </c>
      <c r="I80" s="1">
        <v>0</v>
      </c>
      <c r="J80" s="3" t="s">
        <v>16</v>
      </c>
      <c r="K80" s="2" t="str">
        <f>J80*3432.10</f>
        <v>0</v>
      </c>
      <c r="L80" s="5"/>
    </row>
    <row r="81" spans="1:12" customHeight="1" ht="105" outlineLevel="5">
      <c r="A81" s="1"/>
      <c r="B81" s="1">
        <v>831520</v>
      </c>
      <c r="C81" s="1" t="s">
        <v>250</v>
      </c>
      <c r="D81" s="1" t="s">
        <v>251</v>
      </c>
      <c r="E81" s="2" t="s">
        <v>229</v>
      </c>
      <c r="F81" s="2" t="s">
        <v>252</v>
      </c>
      <c r="G81" s="2">
        <v>1</v>
      </c>
      <c r="H81" s="2">
        <v>0</v>
      </c>
      <c r="I81" s="1">
        <v>0</v>
      </c>
      <c r="J81" s="3" t="s">
        <v>16</v>
      </c>
      <c r="K81" s="2" t="str">
        <f>J81*5174.88</f>
        <v>0</v>
      </c>
      <c r="L81" s="5"/>
    </row>
    <row r="82" spans="1:12" customHeight="1" ht="105" outlineLevel="5">
      <c r="A82" s="1"/>
      <c r="B82" s="1">
        <v>831524</v>
      </c>
      <c r="C82" s="1" t="s">
        <v>253</v>
      </c>
      <c r="D82" s="1" t="s">
        <v>254</v>
      </c>
      <c r="E82" s="2" t="s">
        <v>229</v>
      </c>
      <c r="F82" s="2" t="s">
        <v>255</v>
      </c>
      <c r="G82" s="2">
        <v>1</v>
      </c>
      <c r="H82" s="2">
        <v>0</v>
      </c>
      <c r="I82" s="1">
        <v>0</v>
      </c>
      <c r="J82" s="3" t="s">
        <v>16</v>
      </c>
      <c r="K82" s="2" t="str">
        <f>J82*6074.59</f>
        <v>0</v>
      </c>
      <c r="L82" s="5"/>
    </row>
    <row r="83" spans="1:12" customHeight="1" ht="105" outlineLevel="5">
      <c r="A83" s="1"/>
      <c r="B83" s="1">
        <v>857066</v>
      </c>
      <c r="C83" s="1" t="s">
        <v>256</v>
      </c>
      <c r="D83" s="1" t="s">
        <v>257</v>
      </c>
      <c r="E83" s="2" t="s">
        <v>213</v>
      </c>
      <c r="F83" s="2" t="s">
        <v>258</v>
      </c>
      <c r="G83" s="2">
        <v>0</v>
      </c>
      <c r="H83" s="2">
        <v>0</v>
      </c>
      <c r="I83" s="1">
        <v>0</v>
      </c>
      <c r="J83" s="3" t="s">
        <v>16</v>
      </c>
      <c r="K83" s="2" t="str">
        <f>J83*5484.75</f>
        <v>0</v>
      </c>
      <c r="L83" s="5"/>
    </row>
    <row r="84" spans="1:12" customHeight="1" ht="105" outlineLevel="5">
      <c r="A84" s="1"/>
      <c r="B84" s="1">
        <v>857067</v>
      </c>
      <c r="C84" s="1" t="s">
        <v>259</v>
      </c>
      <c r="D84" s="1" t="s">
        <v>260</v>
      </c>
      <c r="E84" s="2" t="s">
        <v>213</v>
      </c>
      <c r="F84" s="2" t="s">
        <v>258</v>
      </c>
      <c r="G84" s="2">
        <v>0</v>
      </c>
      <c r="H84" s="2">
        <v>0</v>
      </c>
      <c r="I84" s="1">
        <v>0</v>
      </c>
      <c r="J84" s="3" t="s">
        <v>16</v>
      </c>
      <c r="K84" s="2" t="str">
        <f>J84*5484.75</f>
        <v>0</v>
      </c>
      <c r="L84" s="5"/>
    </row>
    <row r="85" spans="1:12" customHeight="1" ht="105" outlineLevel="5">
      <c r="A85" s="1"/>
      <c r="B85" s="1">
        <v>857089</v>
      </c>
      <c r="C85" s="1" t="s">
        <v>261</v>
      </c>
      <c r="D85" s="1" t="s">
        <v>262</v>
      </c>
      <c r="E85" s="2" t="s">
        <v>263</v>
      </c>
      <c r="F85" s="2" t="s">
        <v>264</v>
      </c>
      <c r="G85" s="2">
        <v>0</v>
      </c>
      <c r="H85" s="2">
        <v>0</v>
      </c>
      <c r="I85" s="1">
        <v>0</v>
      </c>
      <c r="J85" s="3" t="s">
        <v>16</v>
      </c>
      <c r="K85" s="2" t="str">
        <f>J85*5862.25</f>
        <v>0</v>
      </c>
      <c r="L85" s="5"/>
    </row>
    <row r="86" spans="1:12" outlineLevel="2">
      <c r="A86" s="8" t="s">
        <v>265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5"/>
    </row>
    <row r="87" spans="1:12" outlineLevel="3">
      <c r="A87" s="9" t="s">
        <v>266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5"/>
    </row>
    <row r="88" spans="1:12" customHeight="1" ht="105" outlineLevel="5">
      <c r="A88" s="1"/>
      <c r="B88" s="1">
        <v>868614</v>
      </c>
      <c r="C88" s="1" t="s">
        <v>267</v>
      </c>
      <c r="D88" s="1" t="s">
        <v>268</v>
      </c>
      <c r="E88" s="2" t="s">
        <v>269</v>
      </c>
      <c r="F88" s="2" t="s">
        <v>270</v>
      </c>
      <c r="G88" s="2">
        <v>0</v>
      </c>
      <c r="H88" s="2">
        <v>0</v>
      </c>
      <c r="I88" s="1">
        <v>0</v>
      </c>
      <c r="J88" s="3" t="s">
        <v>16</v>
      </c>
      <c r="K88" s="2" t="str">
        <f>J88*2089.95</f>
        <v>0</v>
      </c>
      <c r="L88" s="5"/>
    </row>
    <row r="89" spans="1:12" customHeight="1" ht="105" outlineLevel="5">
      <c r="A89" s="1"/>
      <c r="B89" s="1">
        <v>883356</v>
      </c>
      <c r="C89" s="1" t="s">
        <v>271</v>
      </c>
      <c r="D89" s="1" t="s">
        <v>272</v>
      </c>
      <c r="E89" s="2" t="s">
        <v>273</v>
      </c>
      <c r="F89" s="2" t="s">
        <v>274</v>
      </c>
      <c r="G89" s="2">
        <v>6</v>
      </c>
      <c r="H89" s="2">
        <v>0</v>
      </c>
      <c r="I89" s="1">
        <v>0</v>
      </c>
      <c r="J89" s="3" t="s">
        <v>16</v>
      </c>
      <c r="K89" s="2" t="str">
        <f>J89*1641.48</f>
        <v>0</v>
      </c>
      <c r="L89" s="5"/>
    </row>
    <row r="90" spans="1:12" customHeight="1" ht="105" outlineLevel="5">
      <c r="A90" s="1"/>
      <c r="B90" s="1">
        <v>959826</v>
      </c>
      <c r="C90" s="1" t="s">
        <v>275</v>
      </c>
      <c r="D90" s="1" t="s">
        <v>276</v>
      </c>
      <c r="E90" s="2" t="s">
        <v>277</v>
      </c>
      <c r="F90" s="2" t="s">
        <v>278</v>
      </c>
      <c r="G90" s="2">
        <v>0</v>
      </c>
      <c r="H90" s="2">
        <v>0</v>
      </c>
      <c r="I90" s="1">
        <v>0</v>
      </c>
      <c r="J90" s="3" t="s">
        <v>16</v>
      </c>
      <c r="K90" s="2" t="str">
        <f>J90*2168.15</f>
        <v>0</v>
      </c>
      <c r="L90" s="5"/>
    </row>
    <row r="91" spans="1:12" customHeight="1" ht="105" outlineLevel="5">
      <c r="A91" s="1"/>
      <c r="B91" s="1">
        <v>959827</v>
      </c>
      <c r="C91" s="1" t="s">
        <v>279</v>
      </c>
      <c r="D91" s="1" t="s">
        <v>280</v>
      </c>
      <c r="E91" s="2" t="s">
        <v>281</v>
      </c>
      <c r="F91" s="2" t="s">
        <v>282</v>
      </c>
      <c r="G91" s="2">
        <v>1</v>
      </c>
      <c r="H91" s="2">
        <v>0</v>
      </c>
      <c r="I91" s="1">
        <v>0</v>
      </c>
      <c r="J91" s="3" t="s">
        <v>16</v>
      </c>
      <c r="K91" s="2" t="str">
        <f>J91*1718.41</f>
        <v>0</v>
      </c>
      <c r="L91" s="5"/>
    </row>
    <row r="92" spans="1:12" customHeight="1" ht="105" outlineLevel="5">
      <c r="A92" s="1"/>
      <c r="B92" s="1">
        <v>827911</v>
      </c>
      <c r="C92" s="1" t="s">
        <v>283</v>
      </c>
      <c r="D92" s="1" t="s">
        <v>284</v>
      </c>
      <c r="E92" s="2" t="s">
        <v>285</v>
      </c>
      <c r="F92" s="2" t="s">
        <v>286</v>
      </c>
      <c r="G92" s="2" t="s">
        <v>287</v>
      </c>
      <c r="H92" s="2">
        <v>0</v>
      </c>
      <c r="I92" s="1">
        <v>0</v>
      </c>
      <c r="J92" s="3" t="s">
        <v>16</v>
      </c>
      <c r="K92" s="2" t="str">
        <f>J92*1969.78</f>
        <v>0</v>
      </c>
      <c r="L92" s="5"/>
    </row>
    <row r="93" spans="1:12" customHeight="1" ht="105" outlineLevel="5">
      <c r="A93" s="1"/>
      <c r="B93" s="1">
        <v>827912</v>
      </c>
      <c r="C93" s="1" t="s">
        <v>288</v>
      </c>
      <c r="D93" s="1" t="s">
        <v>289</v>
      </c>
      <c r="E93" s="2" t="s">
        <v>290</v>
      </c>
      <c r="F93" s="2" t="s">
        <v>291</v>
      </c>
      <c r="G93" s="2">
        <v>9</v>
      </c>
      <c r="H93" s="2">
        <v>0</v>
      </c>
      <c r="I93" s="1">
        <v>0</v>
      </c>
      <c r="J93" s="3" t="s">
        <v>16</v>
      </c>
      <c r="K93" s="2" t="str">
        <f>J93*1946.25</f>
        <v>0</v>
      </c>
      <c r="L93" s="5"/>
    </row>
    <row r="94" spans="1:12" customHeight="1" ht="105" outlineLevel="5">
      <c r="A94" s="1"/>
      <c r="B94" s="1">
        <v>827913</v>
      </c>
      <c r="C94" s="1" t="s">
        <v>292</v>
      </c>
      <c r="D94" s="1" t="s">
        <v>293</v>
      </c>
      <c r="E94" s="2" t="s">
        <v>294</v>
      </c>
      <c r="F94" s="2" t="s">
        <v>295</v>
      </c>
      <c r="G94" s="2">
        <v>5</v>
      </c>
      <c r="H94" s="2">
        <v>0</v>
      </c>
      <c r="I94" s="1">
        <v>0</v>
      </c>
      <c r="J94" s="3" t="s">
        <v>16</v>
      </c>
      <c r="K94" s="2" t="str">
        <f>J94*2166.77</f>
        <v>0</v>
      </c>
      <c r="L94" s="5"/>
    </row>
    <row r="95" spans="1:12" customHeight="1" ht="105" outlineLevel="5">
      <c r="A95" s="1"/>
      <c r="B95" s="1">
        <v>827914</v>
      </c>
      <c r="C95" s="1" t="s">
        <v>296</v>
      </c>
      <c r="D95" s="1" t="s">
        <v>297</v>
      </c>
      <c r="E95" s="2" t="s">
        <v>298</v>
      </c>
      <c r="F95" s="2" t="s">
        <v>299</v>
      </c>
      <c r="G95" s="2" t="s">
        <v>300</v>
      </c>
      <c r="H95" s="2">
        <v>0</v>
      </c>
      <c r="I95" s="1">
        <v>0</v>
      </c>
      <c r="J95" s="3" t="s">
        <v>16</v>
      </c>
      <c r="K95" s="2" t="str">
        <f>J95*1434.59</f>
        <v>0</v>
      </c>
      <c r="L95" s="5"/>
    </row>
    <row r="96" spans="1:12" customHeight="1" ht="105" outlineLevel="5">
      <c r="A96" s="1"/>
      <c r="B96" s="1">
        <v>827915</v>
      </c>
      <c r="C96" s="1" t="s">
        <v>301</v>
      </c>
      <c r="D96" s="1" t="s">
        <v>302</v>
      </c>
      <c r="E96" s="2" t="s">
        <v>303</v>
      </c>
      <c r="F96" s="2" t="s">
        <v>304</v>
      </c>
      <c r="G96" s="2">
        <v>0</v>
      </c>
      <c r="H96" s="2">
        <v>0</v>
      </c>
      <c r="I96" s="1">
        <v>0</v>
      </c>
      <c r="J96" s="3" t="s">
        <v>16</v>
      </c>
      <c r="K96" s="2" t="str">
        <f>J96*2139.50</f>
        <v>0</v>
      </c>
      <c r="L96" s="5"/>
    </row>
    <row r="97" spans="1:12" customHeight="1" ht="105" outlineLevel="5">
      <c r="A97" s="1"/>
      <c r="B97" s="1">
        <v>827916</v>
      </c>
      <c r="C97" s="1" t="s">
        <v>305</v>
      </c>
      <c r="D97" s="1" t="s">
        <v>306</v>
      </c>
      <c r="E97" s="2" t="s">
        <v>307</v>
      </c>
      <c r="F97" s="2" t="s">
        <v>304</v>
      </c>
      <c r="G97" s="2">
        <v>0</v>
      </c>
      <c r="H97" s="2">
        <v>0</v>
      </c>
      <c r="I97" s="1">
        <v>0</v>
      </c>
      <c r="J97" s="3" t="s">
        <v>16</v>
      </c>
      <c r="K97" s="2" t="str">
        <f>J97*2139.50</f>
        <v>0</v>
      </c>
      <c r="L97" s="5"/>
    </row>
    <row r="98" spans="1:12" customHeight="1" ht="105" outlineLevel="5">
      <c r="A98" s="1"/>
      <c r="B98" s="1">
        <v>827917</v>
      </c>
      <c r="C98" s="1" t="s">
        <v>308</v>
      </c>
      <c r="D98" s="1" t="s">
        <v>309</v>
      </c>
      <c r="E98" s="2" t="s">
        <v>310</v>
      </c>
      <c r="F98" s="2" t="s">
        <v>304</v>
      </c>
      <c r="G98" s="2">
        <v>5</v>
      </c>
      <c r="H98" s="2">
        <v>0</v>
      </c>
      <c r="I98" s="1">
        <v>0</v>
      </c>
      <c r="J98" s="3" t="s">
        <v>16</v>
      </c>
      <c r="K98" s="2" t="str">
        <f>J98*2139.50</f>
        <v>0</v>
      </c>
      <c r="L98" s="5"/>
    </row>
    <row r="99" spans="1:12" customHeight="1" ht="105" outlineLevel="5">
      <c r="A99" s="1"/>
      <c r="B99" s="1">
        <v>827918</v>
      </c>
      <c r="C99" s="1" t="s">
        <v>311</v>
      </c>
      <c r="D99" s="1" t="s">
        <v>312</v>
      </c>
      <c r="E99" s="2" t="s">
        <v>313</v>
      </c>
      <c r="F99" s="2" t="s">
        <v>304</v>
      </c>
      <c r="G99" s="2">
        <v>8</v>
      </c>
      <c r="H99" s="2">
        <v>0</v>
      </c>
      <c r="I99" s="1">
        <v>0</v>
      </c>
      <c r="J99" s="3" t="s">
        <v>16</v>
      </c>
      <c r="K99" s="2" t="str">
        <f>J99*2139.50</f>
        <v>0</v>
      </c>
      <c r="L99" s="5"/>
    </row>
    <row r="100" spans="1:12" customHeight="1" ht="105" outlineLevel="5">
      <c r="A100" s="1"/>
      <c r="B100" s="1">
        <v>827919</v>
      </c>
      <c r="C100" s="1" t="s">
        <v>314</v>
      </c>
      <c r="D100" s="1" t="s">
        <v>315</v>
      </c>
      <c r="E100" s="2" t="s">
        <v>316</v>
      </c>
      <c r="F100" s="2" t="s">
        <v>317</v>
      </c>
      <c r="G100" s="2">
        <v>3</v>
      </c>
      <c r="H100" s="2">
        <v>0</v>
      </c>
      <c r="I100" s="1">
        <v>0</v>
      </c>
      <c r="J100" s="3" t="s">
        <v>16</v>
      </c>
      <c r="K100" s="2" t="str">
        <f>J100*2253.49</f>
        <v>0</v>
      </c>
      <c r="L100" s="5"/>
    </row>
    <row r="101" spans="1:12" customHeight="1" ht="105" outlineLevel="5">
      <c r="A101" s="1"/>
      <c r="B101" s="1">
        <v>827920</v>
      </c>
      <c r="C101" s="1" t="s">
        <v>318</v>
      </c>
      <c r="D101" s="1" t="s">
        <v>319</v>
      </c>
      <c r="E101" s="2" t="s">
        <v>320</v>
      </c>
      <c r="F101" s="2" t="s">
        <v>321</v>
      </c>
      <c r="G101" s="2">
        <v>8</v>
      </c>
      <c r="H101" s="2">
        <v>0</v>
      </c>
      <c r="I101" s="1">
        <v>0</v>
      </c>
      <c r="J101" s="3" t="s">
        <v>16</v>
      </c>
      <c r="K101" s="2" t="str">
        <f>J101*4716.33</f>
        <v>0</v>
      </c>
      <c r="L101" s="5"/>
    </row>
    <row r="102" spans="1:12" customHeight="1" ht="105" outlineLevel="5">
      <c r="A102" s="1"/>
      <c r="B102" s="1">
        <v>827921</v>
      </c>
      <c r="C102" s="1" t="s">
        <v>322</v>
      </c>
      <c r="D102" s="1" t="s">
        <v>323</v>
      </c>
      <c r="E102" s="2" t="s">
        <v>324</v>
      </c>
      <c r="F102" s="2" t="s">
        <v>325</v>
      </c>
      <c r="G102" s="2" t="s">
        <v>287</v>
      </c>
      <c r="H102" s="2">
        <v>0</v>
      </c>
      <c r="I102" s="1">
        <v>0</v>
      </c>
      <c r="J102" s="3" t="s">
        <v>16</v>
      </c>
      <c r="K102" s="2" t="str">
        <f>J102*1486.64</f>
        <v>0</v>
      </c>
      <c r="L102" s="5"/>
    </row>
    <row r="103" spans="1:12" customHeight="1" ht="105" outlineLevel="5">
      <c r="A103" s="1"/>
      <c r="B103" s="1">
        <v>827922</v>
      </c>
      <c r="C103" s="1" t="s">
        <v>326</v>
      </c>
      <c r="D103" s="1" t="s">
        <v>327</v>
      </c>
      <c r="E103" s="2" t="s">
        <v>328</v>
      </c>
      <c r="F103" s="2" t="s">
        <v>329</v>
      </c>
      <c r="G103" s="2" t="s">
        <v>287</v>
      </c>
      <c r="H103" s="2">
        <v>0</v>
      </c>
      <c r="I103" s="1">
        <v>0</v>
      </c>
      <c r="J103" s="3" t="s">
        <v>16</v>
      </c>
      <c r="K103" s="2" t="str">
        <f>J103*1180.63</f>
        <v>0</v>
      </c>
      <c r="L103" s="5"/>
    </row>
    <row r="104" spans="1:12" customHeight="1" ht="105" outlineLevel="5">
      <c r="A104" s="1"/>
      <c r="B104" s="1">
        <v>833059</v>
      </c>
      <c r="C104" s="1" t="s">
        <v>330</v>
      </c>
      <c r="D104" s="1" t="s">
        <v>331</v>
      </c>
      <c r="E104" s="2" t="s">
        <v>332</v>
      </c>
      <c r="F104" s="2" t="s">
        <v>333</v>
      </c>
      <c r="G104" s="2">
        <v>0</v>
      </c>
      <c r="H104" s="2">
        <v>0</v>
      </c>
      <c r="I104" s="1">
        <v>0</v>
      </c>
      <c r="J104" s="3" t="s">
        <v>16</v>
      </c>
      <c r="K104" s="2" t="str">
        <f>J104*2285.70</f>
        <v>0</v>
      </c>
      <c r="L104" s="5"/>
    </row>
    <row r="105" spans="1:12" customHeight="1" ht="105" outlineLevel="5">
      <c r="A105" s="1"/>
      <c r="B105" s="1">
        <v>834700</v>
      </c>
      <c r="C105" s="1" t="s">
        <v>334</v>
      </c>
      <c r="D105" s="1" t="s">
        <v>335</v>
      </c>
      <c r="E105" s="2" t="s">
        <v>336</v>
      </c>
      <c r="F105" s="2" t="s">
        <v>304</v>
      </c>
      <c r="G105" s="2" t="s">
        <v>287</v>
      </c>
      <c r="H105" s="2">
        <v>0</v>
      </c>
      <c r="I105" s="1">
        <v>0</v>
      </c>
      <c r="J105" s="3" t="s">
        <v>16</v>
      </c>
      <c r="K105" s="2" t="str">
        <f>J105*2139.50</f>
        <v>0</v>
      </c>
      <c r="L105" s="5"/>
    </row>
    <row r="106" spans="1:12" customHeight="1" ht="105" outlineLevel="5">
      <c r="A106" s="1"/>
      <c r="B106" s="1">
        <v>877764</v>
      </c>
      <c r="C106" s="1" t="s">
        <v>337</v>
      </c>
      <c r="D106" s="1" t="s">
        <v>338</v>
      </c>
      <c r="E106" s="2" t="s">
        <v>339</v>
      </c>
      <c r="F106" s="2" t="s">
        <v>340</v>
      </c>
      <c r="G106" s="2">
        <v>0</v>
      </c>
      <c r="H106" s="2">
        <v>0</v>
      </c>
      <c r="I106" s="1">
        <v>0</v>
      </c>
      <c r="J106" s="3" t="s">
        <v>16</v>
      </c>
      <c r="K106" s="2" t="str">
        <f>J106*1781.48</f>
        <v>0</v>
      </c>
      <c r="L106" s="5"/>
    </row>
    <row r="107" spans="1:12" outlineLevel="3">
      <c r="A107" s="9" t="s">
        <v>341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5"/>
    </row>
    <row r="108" spans="1:12" customHeight="1" ht="105" outlineLevel="5">
      <c r="A108" s="1"/>
      <c r="B108" s="1">
        <v>959820</v>
      </c>
      <c r="C108" s="1" t="s">
        <v>342</v>
      </c>
      <c r="D108" s="1" t="s">
        <v>343</v>
      </c>
      <c r="E108" s="2" t="s">
        <v>344</v>
      </c>
      <c r="F108" s="2" t="s">
        <v>345</v>
      </c>
      <c r="G108" s="2">
        <v>0</v>
      </c>
      <c r="H108" s="2">
        <v>0</v>
      </c>
      <c r="I108" s="1">
        <v>0</v>
      </c>
      <c r="J108" s="3" t="s">
        <v>16</v>
      </c>
      <c r="K108" s="2" t="str">
        <f>J108*916.81</f>
        <v>0</v>
      </c>
      <c r="L108" s="5"/>
    </row>
    <row r="109" spans="1:12" customHeight="1" ht="105" outlineLevel="5">
      <c r="A109" s="1"/>
      <c r="B109" s="1">
        <v>959821</v>
      </c>
      <c r="C109" s="1" t="s">
        <v>346</v>
      </c>
      <c r="D109" s="1" t="s">
        <v>347</v>
      </c>
      <c r="E109" s="2" t="s">
        <v>348</v>
      </c>
      <c r="F109" s="2" t="s">
        <v>349</v>
      </c>
      <c r="G109" s="2" t="s">
        <v>287</v>
      </c>
      <c r="H109" s="2">
        <v>0</v>
      </c>
      <c r="I109" s="1">
        <v>0</v>
      </c>
      <c r="J109" s="3" t="s">
        <v>16</v>
      </c>
      <c r="K109" s="2" t="str">
        <f>J109*882.18</f>
        <v>0</v>
      </c>
      <c r="L109" s="5"/>
    </row>
    <row r="110" spans="1:12" customHeight="1" ht="105" outlineLevel="5">
      <c r="A110" s="1"/>
      <c r="B110" s="1">
        <v>959822</v>
      </c>
      <c r="C110" s="1" t="s">
        <v>350</v>
      </c>
      <c r="D110" s="1" t="s">
        <v>351</v>
      </c>
      <c r="E110" s="2" t="s">
        <v>352</v>
      </c>
      <c r="F110" s="2" t="s">
        <v>353</v>
      </c>
      <c r="G110" s="2">
        <v>7</v>
      </c>
      <c r="H110" s="2">
        <v>0</v>
      </c>
      <c r="I110" s="1">
        <v>0</v>
      </c>
      <c r="J110" s="3" t="s">
        <v>16</v>
      </c>
      <c r="K110" s="2" t="str">
        <f>J110*988.67</f>
        <v>0</v>
      </c>
      <c r="L110" s="5"/>
    </row>
    <row r="111" spans="1:12" customHeight="1" ht="105" outlineLevel="5">
      <c r="A111" s="1"/>
      <c r="B111" s="1">
        <v>959823</v>
      </c>
      <c r="C111" s="1" t="s">
        <v>354</v>
      </c>
      <c r="D111" s="1" t="s">
        <v>355</v>
      </c>
      <c r="E111" s="2" t="s">
        <v>352</v>
      </c>
      <c r="F111" s="2" t="s">
        <v>356</v>
      </c>
      <c r="G111" s="2" t="s">
        <v>287</v>
      </c>
      <c r="H111" s="2">
        <v>0</v>
      </c>
      <c r="I111" s="1">
        <v>0</v>
      </c>
      <c r="J111" s="3" t="s">
        <v>16</v>
      </c>
      <c r="K111" s="2" t="str">
        <f>J111*1006.02</f>
        <v>0</v>
      </c>
      <c r="L111" s="5"/>
    </row>
    <row r="112" spans="1:12" customHeight="1" ht="105" outlineLevel="5">
      <c r="A112" s="1"/>
      <c r="B112" s="1">
        <v>959825</v>
      </c>
      <c r="C112" s="1" t="s">
        <v>357</v>
      </c>
      <c r="D112" s="1" t="s">
        <v>358</v>
      </c>
      <c r="E112" s="2" t="s">
        <v>359</v>
      </c>
      <c r="F112" s="2" t="s">
        <v>360</v>
      </c>
      <c r="G112" s="2">
        <v>10</v>
      </c>
      <c r="H112" s="2">
        <v>0</v>
      </c>
      <c r="I112" s="1">
        <v>0</v>
      </c>
      <c r="J112" s="3" t="s">
        <v>16</v>
      </c>
      <c r="K112" s="2" t="str">
        <f>J112*1115.05</f>
        <v>0</v>
      </c>
      <c r="L112" s="5"/>
    </row>
    <row r="113" spans="1:12" customHeight="1" ht="105" outlineLevel="5">
      <c r="A113" s="1"/>
      <c r="B113" s="1">
        <v>827888</v>
      </c>
      <c r="C113" s="1" t="s">
        <v>361</v>
      </c>
      <c r="D113" s="1" t="s">
        <v>362</v>
      </c>
      <c r="E113" s="2" t="s">
        <v>363</v>
      </c>
      <c r="F113" s="2" t="s">
        <v>364</v>
      </c>
      <c r="G113" s="2">
        <v>4</v>
      </c>
      <c r="H113" s="2">
        <v>0</v>
      </c>
      <c r="I113" s="1">
        <v>0</v>
      </c>
      <c r="J113" s="3" t="s">
        <v>16</v>
      </c>
      <c r="K113" s="2" t="str">
        <f>J113*1284.69</f>
        <v>0</v>
      </c>
      <c r="L113" s="5"/>
    </row>
    <row r="114" spans="1:12" customHeight="1" ht="105" outlineLevel="5">
      <c r="A114" s="1"/>
      <c r="B114" s="1">
        <v>827889</v>
      </c>
      <c r="C114" s="1" t="s">
        <v>365</v>
      </c>
      <c r="D114" s="1" t="s">
        <v>366</v>
      </c>
      <c r="E114" s="2" t="s">
        <v>367</v>
      </c>
      <c r="F114" s="2" t="s">
        <v>368</v>
      </c>
      <c r="G114" s="2">
        <v>0</v>
      </c>
      <c r="H114" s="2">
        <v>0</v>
      </c>
      <c r="I114" s="1">
        <v>0</v>
      </c>
      <c r="J114" s="3" t="s">
        <v>16</v>
      </c>
      <c r="K114" s="2" t="str">
        <f>J114*1464.33</f>
        <v>0</v>
      </c>
      <c r="L114" s="5"/>
    </row>
    <row r="115" spans="1:12" customHeight="1" ht="105" outlineLevel="5">
      <c r="A115" s="1"/>
      <c r="B115" s="1">
        <v>827890</v>
      </c>
      <c r="C115" s="1" t="s">
        <v>369</v>
      </c>
      <c r="D115" s="1" t="s">
        <v>370</v>
      </c>
      <c r="E115" s="2" t="s">
        <v>371</v>
      </c>
      <c r="F115" s="2" t="s">
        <v>368</v>
      </c>
      <c r="G115" s="2">
        <v>10</v>
      </c>
      <c r="H115" s="2">
        <v>0</v>
      </c>
      <c r="I115" s="1">
        <v>0</v>
      </c>
      <c r="J115" s="3" t="s">
        <v>16</v>
      </c>
      <c r="K115" s="2" t="str">
        <f>J115*1464.33</f>
        <v>0</v>
      </c>
      <c r="L115" s="5"/>
    </row>
    <row r="116" spans="1:12" customHeight="1" ht="105" outlineLevel="5">
      <c r="A116" s="1"/>
      <c r="B116" s="1">
        <v>827891</v>
      </c>
      <c r="C116" s="1" t="s">
        <v>372</v>
      </c>
      <c r="D116" s="1" t="s">
        <v>373</v>
      </c>
      <c r="E116" s="2" t="s">
        <v>374</v>
      </c>
      <c r="F116" s="2" t="s">
        <v>375</v>
      </c>
      <c r="G116" s="2">
        <v>7</v>
      </c>
      <c r="H116" s="2">
        <v>0</v>
      </c>
      <c r="I116" s="1">
        <v>0</v>
      </c>
      <c r="J116" s="3" t="s">
        <v>16</v>
      </c>
      <c r="K116" s="2" t="str">
        <f>J116*1479.20</f>
        <v>0</v>
      </c>
      <c r="L116" s="5"/>
    </row>
    <row r="117" spans="1:12" customHeight="1" ht="105" outlineLevel="5">
      <c r="A117" s="1"/>
      <c r="B117" s="1">
        <v>827892</v>
      </c>
      <c r="C117" s="1" t="s">
        <v>376</v>
      </c>
      <c r="D117" s="1" t="s">
        <v>377</v>
      </c>
      <c r="E117" s="2" t="s">
        <v>378</v>
      </c>
      <c r="F117" s="2" t="s">
        <v>379</v>
      </c>
      <c r="G117" s="2">
        <v>1</v>
      </c>
      <c r="H117" s="2">
        <v>0</v>
      </c>
      <c r="I117" s="1">
        <v>0</v>
      </c>
      <c r="J117" s="3" t="s">
        <v>16</v>
      </c>
      <c r="K117" s="2" t="str">
        <f>J117*1958.64</f>
        <v>0</v>
      </c>
      <c r="L117" s="5"/>
    </row>
    <row r="118" spans="1:12" customHeight="1" ht="105" outlineLevel="5">
      <c r="A118" s="1"/>
      <c r="B118" s="1">
        <v>827893</v>
      </c>
      <c r="C118" s="1" t="s">
        <v>380</v>
      </c>
      <c r="D118" s="1" t="s">
        <v>381</v>
      </c>
      <c r="E118" s="2" t="s">
        <v>382</v>
      </c>
      <c r="F118" s="2" t="s">
        <v>383</v>
      </c>
      <c r="G118" s="2" t="s">
        <v>300</v>
      </c>
      <c r="H118" s="2">
        <v>0</v>
      </c>
      <c r="I118" s="1">
        <v>0</v>
      </c>
      <c r="J118" s="3" t="s">
        <v>16</v>
      </c>
      <c r="K118" s="2" t="str">
        <f>J118*1567.16</f>
        <v>0</v>
      </c>
      <c r="L118" s="5"/>
    </row>
    <row r="119" spans="1:12" customHeight="1" ht="105" outlineLevel="5">
      <c r="A119" s="1"/>
      <c r="B119" s="1">
        <v>827894</v>
      </c>
      <c r="C119" s="1" t="s">
        <v>384</v>
      </c>
      <c r="D119" s="1" t="s">
        <v>385</v>
      </c>
      <c r="E119" s="2" t="s">
        <v>386</v>
      </c>
      <c r="F119" s="2" t="s">
        <v>387</v>
      </c>
      <c r="G119" s="2">
        <v>10</v>
      </c>
      <c r="H119" s="2">
        <v>0</v>
      </c>
      <c r="I119" s="1">
        <v>0</v>
      </c>
      <c r="J119" s="3" t="s">
        <v>16</v>
      </c>
      <c r="K119" s="2" t="str">
        <f>J119*1282.23</f>
        <v>0</v>
      </c>
      <c r="L119" s="5"/>
    </row>
    <row r="120" spans="1:12" customHeight="1" ht="105" outlineLevel="5">
      <c r="A120" s="1"/>
      <c r="B120" s="1">
        <v>827895</v>
      </c>
      <c r="C120" s="1" t="s">
        <v>388</v>
      </c>
      <c r="D120" s="1" t="s">
        <v>389</v>
      </c>
      <c r="E120" s="2" t="s">
        <v>390</v>
      </c>
      <c r="F120" s="2" t="s">
        <v>391</v>
      </c>
      <c r="G120" s="2">
        <v>1</v>
      </c>
      <c r="H120" s="2">
        <v>0</v>
      </c>
      <c r="I120" s="1">
        <v>0</v>
      </c>
      <c r="J120" s="3" t="s">
        <v>16</v>
      </c>
      <c r="K120" s="2" t="str">
        <f>J120*1119.93</f>
        <v>0</v>
      </c>
      <c r="L120" s="5"/>
    </row>
    <row r="121" spans="1:12" customHeight="1" ht="105" outlineLevel="5">
      <c r="A121" s="1"/>
      <c r="B121" s="1">
        <v>827896</v>
      </c>
      <c r="C121" s="1" t="s">
        <v>392</v>
      </c>
      <c r="D121" s="1" t="s">
        <v>393</v>
      </c>
      <c r="E121" s="2" t="s">
        <v>394</v>
      </c>
      <c r="F121" s="2" t="s">
        <v>395</v>
      </c>
      <c r="G121" s="2">
        <v>0</v>
      </c>
      <c r="H121" s="2">
        <v>0</v>
      </c>
      <c r="I121" s="1">
        <v>0</v>
      </c>
      <c r="J121" s="3" t="s">
        <v>16</v>
      </c>
      <c r="K121" s="2" t="str">
        <f>J121*2131.02</f>
        <v>0</v>
      </c>
      <c r="L121" s="5"/>
    </row>
    <row r="122" spans="1:12" customHeight="1" ht="105" outlineLevel="5">
      <c r="A122" s="1"/>
      <c r="B122" s="1">
        <v>827897</v>
      </c>
      <c r="C122" s="1" t="s">
        <v>396</v>
      </c>
      <c r="D122" s="1" t="s">
        <v>397</v>
      </c>
      <c r="E122" s="2" t="s">
        <v>398</v>
      </c>
      <c r="F122" s="2" t="s">
        <v>399</v>
      </c>
      <c r="G122" s="2">
        <v>2</v>
      </c>
      <c r="H122" s="2">
        <v>0</v>
      </c>
      <c r="I122" s="1">
        <v>0</v>
      </c>
      <c r="J122" s="3" t="s">
        <v>16</v>
      </c>
      <c r="K122" s="2" t="str">
        <f>J122*1982.18</f>
        <v>0</v>
      </c>
      <c r="L122" s="5"/>
    </row>
    <row r="123" spans="1:12" customHeight="1" ht="105" outlineLevel="5">
      <c r="A123" s="1"/>
      <c r="B123" s="1">
        <v>827898</v>
      </c>
      <c r="C123" s="1" t="s">
        <v>400</v>
      </c>
      <c r="D123" s="1" t="s">
        <v>401</v>
      </c>
      <c r="E123" s="2" t="s">
        <v>402</v>
      </c>
      <c r="F123" s="2" t="s">
        <v>399</v>
      </c>
      <c r="G123" s="2">
        <v>9</v>
      </c>
      <c r="H123" s="2">
        <v>0</v>
      </c>
      <c r="I123" s="1">
        <v>0</v>
      </c>
      <c r="J123" s="3" t="s">
        <v>16</v>
      </c>
      <c r="K123" s="2" t="str">
        <f>J123*1982.18</f>
        <v>0</v>
      </c>
      <c r="L123" s="5"/>
    </row>
    <row r="124" spans="1:12" customHeight="1" ht="105" outlineLevel="5">
      <c r="A124" s="1"/>
      <c r="B124" s="1">
        <v>827899</v>
      </c>
      <c r="C124" s="1" t="s">
        <v>403</v>
      </c>
      <c r="D124" s="1" t="s">
        <v>404</v>
      </c>
      <c r="E124" s="2" t="s">
        <v>405</v>
      </c>
      <c r="F124" s="2" t="s">
        <v>399</v>
      </c>
      <c r="G124" s="2">
        <v>7</v>
      </c>
      <c r="H124" s="2">
        <v>0</v>
      </c>
      <c r="I124" s="1">
        <v>0</v>
      </c>
      <c r="J124" s="3" t="s">
        <v>16</v>
      </c>
      <c r="K124" s="2" t="str">
        <f>J124*1982.18</f>
        <v>0</v>
      </c>
      <c r="L124" s="5"/>
    </row>
    <row r="125" spans="1:12" customHeight="1" ht="105" outlineLevel="5">
      <c r="A125" s="1"/>
      <c r="B125" s="1">
        <v>827900</v>
      </c>
      <c r="C125" s="1" t="s">
        <v>406</v>
      </c>
      <c r="D125" s="1" t="s">
        <v>407</v>
      </c>
      <c r="E125" s="2" t="s">
        <v>408</v>
      </c>
      <c r="F125" s="2" t="s">
        <v>409</v>
      </c>
      <c r="G125" s="2" t="s">
        <v>287</v>
      </c>
      <c r="H125" s="2">
        <v>0</v>
      </c>
      <c r="I125" s="1">
        <v>0</v>
      </c>
      <c r="J125" s="3" t="s">
        <v>16</v>
      </c>
      <c r="K125" s="2" t="str">
        <f>J125*2062.70</f>
        <v>0</v>
      </c>
      <c r="L125" s="5"/>
    </row>
    <row r="126" spans="1:12" customHeight="1" ht="105" outlineLevel="5">
      <c r="A126" s="1"/>
      <c r="B126" s="1">
        <v>827901</v>
      </c>
      <c r="C126" s="1" t="s">
        <v>410</v>
      </c>
      <c r="D126" s="1" t="s">
        <v>411</v>
      </c>
      <c r="E126" s="2" t="s">
        <v>412</v>
      </c>
      <c r="F126" s="2" t="s">
        <v>413</v>
      </c>
      <c r="G126" s="2">
        <v>0</v>
      </c>
      <c r="H126" s="2">
        <v>0</v>
      </c>
      <c r="I126" s="1">
        <v>0</v>
      </c>
      <c r="J126" s="3" t="s">
        <v>16</v>
      </c>
      <c r="K126" s="2" t="str">
        <f>J126*2276.32</f>
        <v>0</v>
      </c>
      <c r="L126" s="5"/>
    </row>
    <row r="127" spans="1:12" customHeight="1" ht="105" outlineLevel="5">
      <c r="A127" s="1"/>
      <c r="B127" s="1">
        <v>827902</v>
      </c>
      <c r="C127" s="1" t="s">
        <v>414</v>
      </c>
      <c r="D127" s="1" t="s">
        <v>415</v>
      </c>
      <c r="E127" s="2" t="s">
        <v>416</v>
      </c>
      <c r="F127" s="2" t="s">
        <v>417</v>
      </c>
      <c r="G127" s="2">
        <v>8</v>
      </c>
      <c r="H127" s="2">
        <v>0</v>
      </c>
      <c r="I127" s="1">
        <v>0</v>
      </c>
      <c r="J127" s="3" t="s">
        <v>16</v>
      </c>
      <c r="K127" s="2" t="str">
        <f>J127*1863.25</f>
        <v>0</v>
      </c>
      <c r="L127" s="5"/>
    </row>
    <row r="128" spans="1:12" customHeight="1" ht="105" outlineLevel="5">
      <c r="A128" s="1"/>
      <c r="B128" s="1">
        <v>827903</v>
      </c>
      <c r="C128" s="1" t="s">
        <v>418</v>
      </c>
      <c r="D128" s="1" t="s">
        <v>419</v>
      </c>
      <c r="E128" s="2" t="s">
        <v>420</v>
      </c>
      <c r="F128" s="2" t="s">
        <v>421</v>
      </c>
      <c r="G128" s="2">
        <v>6</v>
      </c>
      <c r="H128" s="2">
        <v>0</v>
      </c>
      <c r="I128" s="1">
        <v>0</v>
      </c>
      <c r="J128" s="3" t="s">
        <v>16</v>
      </c>
      <c r="K128" s="2" t="str">
        <f>J128*1522.55</f>
        <v>0</v>
      </c>
      <c r="L128" s="5"/>
    </row>
    <row r="129" spans="1:12" customHeight="1" ht="105" outlineLevel="5">
      <c r="A129" s="1"/>
      <c r="B129" s="1">
        <v>827904</v>
      </c>
      <c r="C129" s="1" t="s">
        <v>422</v>
      </c>
      <c r="D129" s="1" t="s">
        <v>423</v>
      </c>
      <c r="E129" s="2" t="s">
        <v>424</v>
      </c>
      <c r="F129" s="2" t="s">
        <v>425</v>
      </c>
      <c r="G129" s="2">
        <v>0</v>
      </c>
      <c r="H129" s="2">
        <v>0</v>
      </c>
      <c r="I129" s="1">
        <v>0</v>
      </c>
      <c r="J129" s="3" t="s">
        <v>16</v>
      </c>
      <c r="K129" s="2" t="str">
        <f>J129*1733.16</f>
        <v>0</v>
      </c>
      <c r="L129" s="5"/>
    </row>
    <row r="130" spans="1:12" customHeight="1" ht="105" outlineLevel="5">
      <c r="A130" s="1"/>
      <c r="B130" s="1">
        <v>827905</v>
      </c>
      <c r="C130" s="1" t="s">
        <v>426</v>
      </c>
      <c r="D130" s="1" t="s">
        <v>427</v>
      </c>
      <c r="E130" s="2" t="s">
        <v>428</v>
      </c>
      <c r="F130" s="2" t="s">
        <v>429</v>
      </c>
      <c r="G130" s="2">
        <v>0</v>
      </c>
      <c r="H130" s="2">
        <v>0</v>
      </c>
      <c r="I130" s="1">
        <v>0</v>
      </c>
      <c r="J130" s="3" t="s">
        <v>16</v>
      </c>
      <c r="K130" s="2" t="str">
        <f>J130*1627.86</f>
        <v>0</v>
      </c>
      <c r="L130" s="5"/>
    </row>
    <row r="131" spans="1:12" customHeight="1" ht="105" outlineLevel="5">
      <c r="A131" s="1"/>
      <c r="B131" s="1">
        <v>827906</v>
      </c>
      <c r="C131" s="1" t="s">
        <v>430</v>
      </c>
      <c r="D131" s="1" t="s">
        <v>431</v>
      </c>
      <c r="E131" s="2" t="s">
        <v>432</v>
      </c>
      <c r="F131" s="2" t="s">
        <v>433</v>
      </c>
      <c r="G131" s="2">
        <v>7</v>
      </c>
      <c r="H131" s="2">
        <v>0</v>
      </c>
      <c r="I131" s="1">
        <v>0</v>
      </c>
      <c r="J131" s="3" t="s">
        <v>16</v>
      </c>
      <c r="K131" s="2" t="str">
        <f>J131*1328.06</f>
        <v>0</v>
      </c>
      <c r="L131" s="5"/>
    </row>
    <row r="132" spans="1:12" customHeight="1" ht="105" outlineLevel="5">
      <c r="A132" s="1"/>
      <c r="B132" s="1">
        <v>827907</v>
      </c>
      <c r="C132" s="1" t="s">
        <v>434</v>
      </c>
      <c r="D132" s="1" t="s">
        <v>435</v>
      </c>
      <c r="E132" s="2" t="s">
        <v>436</v>
      </c>
      <c r="F132" s="2" t="s">
        <v>433</v>
      </c>
      <c r="G132" s="2" t="s">
        <v>287</v>
      </c>
      <c r="H132" s="2">
        <v>0</v>
      </c>
      <c r="I132" s="1">
        <v>0</v>
      </c>
      <c r="J132" s="3" t="s">
        <v>16</v>
      </c>
      <c r="K132" s="2" t="str">
        <f>J132*1328.06</f>
        <v>0</v>
      </c>
      <c r="L132" s="5"/>
    </row>
    <row r="133" spans="1:12" customHeight="1" ht="105" outlineLevel="5">
      <c r="A133" s="1"/>
      <c r="B133" s="1">
        <v>827908</v>
      </c>
      <c r="C133" s="1" t="s">
        <v>437</v>
      </c>
      <c r="D133" s="1" t="s">
        <v>438</v>
      </c>
      <c r="E133" s="2" t="s">
        <v>439</v>
      </c>
      <c r="F133" s="2" t="s">
        <v>440</v>
      </c>
      <c r="G133" s="2" t="s">
        <v>287</v>
      </c>
      <c r="H133" s="2">
        <v>0</v>
      </c>
      <c r="I133" s="1">
        <v>0</v>
      </c>
      <c r="J133" s="3" t="s">
        <v>16</v>
      </c>
      <c r="K133" s="2" t="str">
        <f>J133*1076.58</f>
        <v>0</v>
      </c>
      <c r="L133" s="5"/>
    </row>
    <row r="134" spans="1:12" customHeight="1" ht="105" outlineLevel="5">
      <c r="A134" s="1"/>
      <c r="B134" s="1">
        <v>827909</v>
      </c>
      <c r="C134" s="1" t="s">
        <v>441</v>
      </c>
      <c r="D134" s="1" t="s">
        <v>442</v>
      </c>
      <c r="E134" s="2" t="s">
        <v>443</v>
      </c>
      <c r="F134" s="2" t="s">
        <v>440</v>
      </c>
      <c r="G134" s="2" t="s">
        <v>300</v>
      </c>
      <c r="H134" s="2">
        <v>0</v>
      </c>
      <c r="I134" s="1">
        <v>0</v>
      </c>
      <c r="J134" s="3" t="s">
        <v>16</v>
      </c>
      <c r="K134" s="2" t="str">
        <f>J134*1076.58</f>
        <v>0</v>
      </c>
      <c r="L134" s="5"/>
    </row>
    <row r="135" spans="1:12" customHeight="1" ht="105" outlineLevel="5">
      <c r="A135" s="1"/>
      <c r="B135" s="1">
        <v>827910</v>
      </c>
      <c r="C135" s="1" t="s">
        <v>444</v>
      </c>
      <c r="D135" s="1" t="s">
        <v>445</v>
      </c>
      <c r="E135" s="2" t="s">
        <v>446</v>
      </c>
      <c r="F135" s="2" t="s">
        <v>447</v>
      </c>
      <c r="G135" s="2">
        <v>0</v>
      </c>
      <c r="H135" s="2">
        <v>0</v>
      </c>
      <c r="I135" s="1">
        <v>0</v>
      </c>
      <c r="J135" s="3" t="s">
        <v>16</v>
      </c>
      <c r="K135" s="2" t="str">
        <f>J135*3178.38</f>
        <v>0</v>
      </c>
      <c r="L135" s="5"/>
    </row>
    <row r="136" spans="1:12" customHeight="1" ht="105" outlineLevel="5">
      <c r="A136" s="1"/>
      <c r="B136" s="1">
        <v>827923</v>
      </c>
      <c r="C136" s="1" t="s">
        <v>448</v>
      </c>
      <c r="D136" s="1" t="s">
        <v>449</v>
      </c>
      <c r="E136" s="2" t="s">
        <v>450</v>
      </c>
      <c r="F136" s="2" t="s">
        <v>451</v>
      </c>
      <c r="G136" s="2" t="s">
        <v>300</v>
      </c>
      <c r="H136" s="2">
        <v>0</v>
      </c>
      <c r="I136" s="1">
        <v>0</v>
      </c>
      <c r="J136" s="3" t="s">
        <v>16</v>
      </c>
      <c r="K136" s="2" t="str">
        <f>J136*545.10</f>
        <v>0</v>
      </c>
      <c r="L136" s="5"/>
    </row>
    <row r="137" spans="1:12" customHeight="1" ht="105" outlineLevel="5">
      <c r="A137" s="1"/>
      <c r="B137" s="1">
        <v>827924</v>
      </c>
      <c r="C137" s="1" t="s">
        <v>452</v>
      </c>
      <c r="D137" s="1" t="s">
        <v>453</v>
      </c>
      <c r="E137" s="2" t="s">
        <v>454</v>
      </c>
      <c r="F137" s="2" t="s">
        <v>455</v>
      </c>
      <c r="G137" s="2" t="s">
        <v>456</v>
      </c>
      <c r="H137" s="2">
        <v>0</v>
      </c>
      <c r="I137" s="1">
        <v>0</v>
      </c>
      <c r="J137" s="3" t="s">
        <v>16</v>
      </c>
      <c r="K137" s="2" t="str">
        <f>J137*719.78</f>
        <v>0</v>
      </c>
      <c r="L137" s="5"/>
    </row>
    <row r="138" spans="1:12" customHeight="1" ht="105" outlineLevel="5">
      <c r="A138" s="1"/>
      <c r="B138" s="1">
        <v>827925</v>
      </c>
      <c r="C138" s="1" t="s">
        <v>457</v>
      </c>
      <c r="D138" s="1" t="s">
        <v>458</v>
      </c>
      <c r="E138" s="2" t="s">
        <v>459</v>
      </c>
      <c r="F138" s="2" t="s">
        <v>460</v>
      </c>
      <c r="G138" s="2" t="s">
        <v>300</v>
      </c>
      <c r="H138" s="2">
        <v>0</v>
      </c>
      <c r="I138" s="1">
        <v>0</v>
      </c>
      <c r="J138" s="3" t="s">
        <v>16</v>
      </c>
      <c r="K138" s="2" t="str">
        <f>J138*1085.24</f>
        <v>0</v>
      </c>
      <c r="L138" s="5"/>
    </row>
    <row r="139" spans="1:12" customHeight="1" ht="105" outlineLevel="5">
      <c r="A139" s="1"/>
      <c r="B139" s="1">
        <v>827926</v>
      </c>
      <c r="C139" s="1" t="s">
        <v>461</v>
      </c>
      <c r="D139" s="1" t="s">
        <v>462</v>
      </c>
      <c r="E139" s="2" t="s">
        <v>463</v>
      </c>
      <c r="F139" s="2" t="s">
        <v>464</v>
      </c>
      <c r="G139" s="2">
        <v>0</v>
      </c>
      <c r="H139" s="2">
        <v>0</v>
      </c>
      <c r="I139" s="1">
        <v>0</v>
      </c>
      <c r="J139" s="3" t="s">
        <v>16</v>
      </c>
      <c r="K139" s="2" t="str">
        <f>J139*0.00</f>
        <v>0</v>
      </c>
      <c r="L139" s="5"/>
    </row>
    <row r="140" spans="1:12" customHeight="1" ht="105" outlineLevel="5">
      <c r="A140" s="1"/>
      <c r="B140" s="1">
        <v>827928</v>
      </c>
      <c r="C140" s="1" t="s">
        <v>465</v>
      </c>
      <c r="D140" s="1" t="s">
        <v>466</v>
      </c>
      <c r="E140" s="2" t="s">
        <v>467</v>
      </c>
      <c r="F140" s="2" t="s">
        <v>468</v>
      </c>
      <c r="G140" s="2" t="s">
        <v>300</v>
      </c>
      <c r="H140" s="2">
        <v>0</v>
      </c>
      <c r="I140" s="1">
        <v>0</v>
      </c>
      <c r="J140" s="3" t="s">
        <v>16</v>
      </c>
      <c r="K140" s="2" t="str">
        <f>J140*576.06</f>
        <v>0</v>
      </c>
      <c r="L140" s="5"/>
    </row>
    <row r="141" spans="1:12" customHeight="1" ht="105" outlineLevel="5">
      <c r="A141" s="1"/>
      <c r="B141" s="1">
        <v>827929</v>
      </c>
      <c r="C141" s="1" t="s">
        <v>469</v>
      </c>
      <c r="D141" s="1" t="s">
        <v>470</v>
      </c>
      <c r="E141" s="2" t="s">
        <v>471</v>
      </c>
      <c r="F141" s="2" t="s">
        <v>472</v>
      </c>
      <c r="G141" s="2" t="s">
        <v>456</v>
      </c>
      <c r="H141" s="2">
        <v>0</v>
      </c>
      <c r="I141" s="1">
        <v>0</v>
      </c>
      <c r="J141" s="3" t="s">
        <v>16</v>
      </c>
      <c r="K141" s="2" t="str">
        <f>J141*538.91</f>
        <v>0</v>
      </c>
      <c r="L141" s="5"/>
    </row>
    <row r="142" spans="1:12" customHeight="1" ht="105" outlineLevel="5">
      <c r="A142" s="1"/>
      <c r="B142" s="1">
        <v>827931</v>
      </c>
      <c r="C142" s="1" t="s">
        <v>473</v>
      </c>
      <c r="D142" s="1" t="s">
        <v>474</v>
      </c>
      <c r="E142" s="2" t="s">
        <v>475</v>
      </c>
      <c r="F142" s="2" t="s">
        <v>476</v>
      </c>
      <c r="G142" s="2" t="s">
        <v>456</v>
      </c>
      <c r="H142" s="2">
        <v>0</v>
      </c>
      <c r="I142" s="1">
        <v>0</v>
      </c>
      <c r="J142" s="3" t="s">
        <v>16</v>
      </c>
      <c r="K142" s="2" t="str">
        <f>J142*526.51</f>
        <v>0</v>
      </c>
      <c r="L142" s="5"/>
    </row>
    <row r="143" spans="1:12" customHeight="1" ht="105" outlineLevel="5">
      <c r="A143" s="1"/>
      <c r="B143" s="1">
        <v>827932</v>
      </c>
      <c r="C143" s="1" t="s">
        <v>477</v>
      </c>
      <c r="D143" s="1" t="s">
        <v>478</v>
      </c>
      <c r="E143" s="2" t="s">
        <v>479</v>
      </c>
      <c r="F143" s="2" t="s">
        <v>480</v>
      </c>
      <c r="G143" s="2">
        <v>0</v>
      </c>
      <c r="H143" s="2">
        <v>0</v>
      </c>
      <c r="I143" s="1">
        <v>0</v>
      </c>
      <c r="J143" s="3" t="s">
        <v>16</v>
      </c>
      <c r="K143" s="2" t="str">
        <f>J143*1718.30</f>
        <v>0</v>
      </c>
      <c r="L143" s="5"/>
    </row>
    <row r="144" spans="1:12" customHeight="1" ht="105" outlineLevel="5">
      <c r="A144" s="1"/>
      <c r="B144" s="1">
        <v>827933</v>
      </c>
      <c r="C144" s="1" t="s">
        <v>481</v>
      </c>
      <c r="D144" s="1" t="s">
        <v>482</v>
      </c>
      <c r="E144" s="2" t="s">
        <v>483</v>
      </c>
      <c r="F144" s="2" t="s">
        <v>480</v>
      </c>
      <c r="G144" s="2">
        <v>10</v>
      </c>
      <c r="H144" s="2">
        <v>0</v>
      </c>
      <c r="I144" s="1">
        <v>0</v>
      </c>
      <c r="J144" s="3" t="s">
        <v>16</v>
      </c>
      <c r="K144" s="2" t="str">
        <f>J144*1718.30</f>
        <v>0</v>
      </c>
      <c r="L144" s="5"/>
    </row>
    <row r="145" spans="1:12" customHeight="1" ht="105" outlineLevel="5">
      <c r="A145" s="1"/>
      <c r="B145" s="1">
        <v>827934</v>
      </c>
      <c r="C145" s="1" t="s">
        <v>484</v>
      </c>
      <c r="D145" s="1" t="s">
        <v>485</v>
      </c>
      <c r="E145" s="2" t="s">
        <v>486</v>
      </c>
      <c r="F145" s="2" t="s">
        <v>480</v>
      </c>
      <c r="G145" s="2" t="s">
        <v>300</v>
      </c>
      <c r="H145" s="2">
        <v>0</v>
      </c>
      <c r="I145" s="1">
        <v>0</v>
      </c>
      <c r="J145" s="3" t="s">
        <v>16</v>
      </c>
      <c r="K145" s="2" t="str">
        <f>J145*1718.30</f>
        <v>0</v>
      </c>
      <c r="L145" s="5"/>
    </row>
    <row r="146" spans="1:12" customHeight="1" ht="105" outlineLevel="5">
      <c r="A146" s="1"/>
      <c r="B146" s="1">
        <v>832197</v>
      </c>
      <c r="C146" s="1" t="s">
        <v>487</v>
      </c>
      <c r="D146" s="1" t="s">
        <v>488</v>
      </c>
      <c r="E146" s="2" t="s">
        <v>489</v>
      </c>
      <c r="F146" s="2" t="s">
        <v>490</v>
      </c>
      <c r="G146" s="2">
        <v>5</v>
      </c>
      <c r="H146" s="2">
        <v>0</v>
      </c>
      <c r="I146" s="1">
        <v>0</v>
      </c>
      <c r="J146" s="3" t="s">
        <v>16</v>
      </c>
      <c r="K146" s="2" t="str">
        <f>J146*1744.31</f>
        <v>0</v>
      </c>
      <c r="L146" s="5"/>
    </row>
    <row r="147" spans="1:12" customHeight="1" ht="105" outlineLevel="5">
      <c r="A147" s="1"/>
      <c r="B147" s="1">
        <v>832195</v>
      </c>
      <c r="C147" s="1" t="s">
        <v>491</v>
      </c>
      <c r="D147" s="1" t="s">
        <v>492</v>
      </c>
      <c r="E147" s="2" t="s">
        <v>493</v>
      </c>
      <c r="F147" s="2" t="s">
        <v>494</v>
      </c>
      <c r="G147" s="2">
        <v>5</v>
      </c>
      <c r="H147" s="2">
        <v>0</v>
      </c>
      <c r="I147" s="1">
        <v>0</v>
      </c>
      <c r="J147" s="3" t="s">
        <v>16</v>
      </c>
      <c r="K147" s="2" t="str">
        <f>J147*2392.86</f>
        <v>0</v>
      </c>
      <c r="L147" s="5"/>
    </row>
    <row r="148" spans="1:12" customHeight="1" ht="105" outlineLevel="5">
      <c r="A148" s="1"/>
      <c r="B148" s="1">
        <v>832196</v>
      </c>
      <c r="C148" s="1" t="s">
        <v>495</v>
      </c>
      <c r="D148" s="1" t="s">
        <v>496</v>
      </c>
      <c r="E148" s="2" t="s">
        <v>497</v>
      </c>
      <c r="F148" s="2" t="s">
        <v>379</v>
      </c>
      <c r="G148" s="2">
        <v>2</v>
      </c>
      <c r="H148" s="2">
        <v>0</v>
      </c>
      <c r="I148" s="1">
        <v>0</v>
      </c>
      <c r="J148" s="3" t="s">
        <v>16</v>
      </c>
      <c r="K148" s="2" t="str">
        <f>J148*1958.64</f>
        <v>0</v>
      </c>
      <c r="L148" s="5"/>
    </row>
    <row r="149" spans="1:12" outlineLevel="3">
      <c r="A149" s="9" t="s">
        <v>498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5"/>
    </row>
    <row r="150" spans="1:12" customHeight="1" ht="105" outlineLevel="5">
      <c r="A150" s="1"/>
      <c r="B150" s="1">
        <v>890501</v>
      </c>
      <c r="C150" s="1" t="s">
        <v>499</v>
      </c>
      <c r="D150" s="1" t="s">
        <v>500</v>
      </c>
      <c r="E150" s="2" t="s">
        <v>501</v>
      </c>
      <c r="F150" s="2" t="s">
        <v>502</v>
      </c>
      <c r="G150" s="2" t="s">
        <v>287</v>
      </c>
      <c r="H150" s="2">
        <v>0</v>
      </c>
      <c r="I150" s="1">
        <v>0</v>
      </c>
      <c r="J150" s="3" t="s">
        <v>16</v>
      </c>
      <c r="K150" s="2" t="str">
        <f>J150*1090.39</f>
        <v>0</v>
      </c>
      <c r="L150" s="5"/>
    </row>
    <row r="151" spans="1:12" customHeight="1" ht="105" outlineLevel="5">
      <c r="A151" s="1"/>
      <c r="B151" s="1">
        <v>890506</v>
      </c>
      <c r="C151" s="1" t="s">
        <v>503</v>
      </c>
      <c r="D151" s="1" t="s">
        <v>504</v>
      </c>
      <c r="E151" s="2" t="s">
        <v>505</v>
      </c>
      <c r="F151" s="2" t="s">
        <v>506</v>
      </c>
      <c r="G151" s="2">
        <v>8</v>
      </c>
      <c r="H151" s="2">
        <v>0</v>
      </c>
      <c r="I151" s="1">
        <v>0</v>
      </c>
      <c r="J151" s="3" t="s">
        <v>16</v>
      </c>
      <c r="K151" s="2" t="str">
        <f>J151*1161.74</f>
        <v>0</v>
      </c>
      <c r="L151" s="5"/>
    </row>
    <row r="152" spans="1:12" customHeight="1" ht="105" outlineLevel="5">
      <c r="A152" s="1"/>
      <c r="B152" s="1">
        <v>890509</v>
      </c>
      <c r="C152" s="1" t="s">
        <v>507</v>
      </c>
      <c r="D152" s="1" t="s">
        <v>508</v>
      </c>
      <c r="E152" s="2" t="s">
        <v>509</v>
      </c>
      <c r="F152" s="2" t="s">
        <v>510</v>
      </c>
      <c r="G152" s="2" t="s">
        <v>300</v>
      </c>
      <c r="H152" s="2">
        <v>0</v>
      </c>
      <c r="I152" s="1">
        <v>0</v>
      </c>
      <c r="J152" s="3" t="s">
        <v>16</v>
      </c>
      <c r="K152" s="2" t="str">
        <f>J152*680.09</f>
        <v>0</v>
      </c>
      <c r="L152" s="5"/>
    </row>
    <row r="153" spans="1:12" outlineLevel="2">
      <c r="A153" s="8" t="s">
        <v>511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5"/>
    </row>
    <row r="154" spans="1:12" outlineLevel="3">
      <c r="A154" s="9" t="s">
        <v>512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5"/>
    </row>
    <row r="155" spans="1:12" customHeight="1" ht="105" outlineLevel="5">
      <c r="A155" s="1"/>
      <c r="B155" s="1">
        <v>827208</v>
      </c>
      <c r="C155" s="1" t="s">
        <v>513</v>
      </c>
      <c r="D155" s="1" t="s">
        <v>514</v>
      </c>
      <c r="E155" s="2" t="s">
        <v>515</v>
      </c>
      <c r="F155" s="2" t="s">
        <v>464</v>
      </c>
      <c r="G155" s="2">
        <v>3</v>
      </c>
      <c r="H155" s="2">
        <v>0</v>
      </c>
      <c r="I155" s="1">
        <v>0</v>
      </c>
      <c r="J155" s="3" t="s">
        <v>16</v>
      </c>
      <c r="K155" s="2" t="str">
        <f>J155*0.00</f>
        <v>0</v>
      </c>
      <c r="L155" s="5"/>
    </row>
    <row r="156" spans="1:12" customHeight="1" ht="105" outlineLevel="5">
      <c r="A156" s="1"/>
      <c r="B156" s="1">
        <v>827239</v>
      </c>
      <c r="C156" s="1" t="s">
        <v>516</v>
      </c>
      <c r="D156" s="1" t="s">
        <v>517</v>
      </c>
      <c r="E156" s="2" t="s">
        <v>518</v>
      </c>
      <c r="F156" s="2" t="s">
        <v>519</v>
      </c>
      <c r="G156" s="2" t="s">
        <v>287</v>
      </c>
      <c r="H156" s="2">
        <v>0</v>
      </c>
      <c r="I156" s="1">
        <v>0</v>
      </c>
      <c r="J156" s="3" t="s">
        <v>16</v>
      </c>
      <c r="K156" s="2" t="str">
        <f>J156*2758.93</f>
        <v>0</v>
      </c>
      <c r="L156" s="5"/>
    </row>
    <row r="157" spans="1:12" customHeight="1" ht="105" outlineLevel="5">
      <c r="A157" s="1"/>
      <c r="B157" s="1">
        <v>827240</v>
      </c>
      <c r="C157" s="1" t="s">
        <v>520</v>
      </c>
      <c r="D157" s="1" t="s">
        <v>521</v>
      </c>
      <c r="E157" s="2" t="s">
        <v>522</v>
      </c>
      <c r="F157" s="2" t="s">
        <v>519</v>
      </c>
      <c r="G157" s="2" t="s">
        <v>287</v>
      </c>
      <c r="H157" s="2">
        <v>0</v>
      </c>
      <c r="I157" s="1">
        <v>0</v>
      </c>
      <c r="J157" s="3" t="s">
        <v>16</v>
      </c>
      <c r="K157" s="2" t="str">
        <f>J157*2758.93</f>
        <v>0</v>
      </c>
      <c r="L157" s="5"/>
    </row>
    <row r="158" spans="1:12" customHeight="1" ht="105" outlineLevel="5">
      <c r="A158" s="1"/>
      <c r="B158" s="1">
        <v>827241</v>
      </c>
      <c r="C158" s="1" t="s">
        <v>523</v>
      </c>
      <c r="D158" s="1" t="s">
        <v>524</v>
      </c>
      <c r="E158" s="2" t="s">
        <v>525</v>
      </c>
      <c r="F158" s="2" t="s">
        <v>519</v>
      </c>
      <c r="G158" s="2">
        <v>4</v>
      </c>
      <c r="H158" s="2">
        <v>0</v>
      </c>
      <c r="I158" s="1">
        <v>0</v>
      </c>
      <c r="J158" s="3" t="s">
        <v>16</v>
      </c>
      <c r="K158" s="2" t="str">
        <f>J158*2758.93</f>
        <v>0</v>
      </c>
      <c r="L158" s="5"/>
    </row>
    <row r="159" spans="1:12" customHeight="1" ht="105" outlineLevel="5">
      <c r="A159" s="1"/>
      <c r="B159" s="1">
        <v>827242</v>
      </c>
      <c r="C159" s="1" t="s">
        <v>526</v>
      </c>
      <c r="D159" s="1" t="s">
        <v>527</v>
      </c>
      <c r="E159" s="2" t="s">
        <v>528</v>
      </c>
      <c r="F159" s="2" t="s">
        <v>529</v>
      </c>
      <c r="G159" s="2">
        <v>0</v>
      </c>
      <c r="H159" s="2">
        <v>0</v>
      </c>
      <c r="I159" s="1">
        <v>0</v>
      </c>
      <c r="J159" s="3" t="s">
        <v>16</v>
      </c>
      <c r="K159" s="2" t="str">
        <f>J159*3745.10</f>
        <v>0</v>
      </c>
      <c r="L159" s="5"/>
    </row>
    <row r="160" spans="1:12" customHeight="1" ht="105" outlineLevel="5">
      <c r="A160" s="1"/>
      <c r="B160" s="1">
        <v>827243</v>
      </c>
      <c r="C160" s="1" t="s">
        <v>530</v>
      </c>
      <c r="D160" s="1" t="s">
        <v>531</v>
      </c>
      <c r="E160" s="2" t="s">
        <v>532</v>
      </c>
      <c r="F160" s="2" t="s">
        <v>533</v>
      </c>
      <c r="G160" s="2">
        <v>0</v>
      </c>
      <c r="H160" s="2">
        <v>0</v>
      </c>
      <c r="I160" s="1">
        <v>0</v>
      </c>
      <c r="J160" s="3" t="s">
        <v>16</v>
      </c>
      <c r="K160" s="2" t="str">
        <f>J160*3550.70</f>
        <v>0</v>
      </c>
      <c r="L160" s="5"/>
    </row>
    <row r="161" spans="1:12" customHeight="1" ht="105" outlineLevel="5">
      <c r="A161" s="1"/>
      <c r="B161" s="1">
        <v>827244</v>
      </c>
      <c r="C161" s="1" t="s">
        <v>534</v>
      </c>
      <c r="D161" s="1" t="s">
        <v>535</v>
      </c>
      <c r="E161" s="2" t="s">
        <v>536</v>
      </c>
      <c r="F161" s="2" t="s">
        <v>533</v>
      </c>
      <c r="G161" s="2">
        <v>0</v>
      </c>
      <c r="H161" s="2">
        <v>0</v>
      </c>
      <c r="I161" s="1">
        <v>0</v>
      </c>
      <c r="J161" s="3" t="s">
        <v>16</v>
      </c>
      <c r="K161" s="2" t="str">
        <f>J161*3550.70</f>
        <v>0</v>
      </c>
      <c r="L161" s="5"/>
    </row>
    <row r="162" spans="1:12" customHeight="1" ht="105" outlineLevel="5">
      <c r="A162" s="1"/>
      <c r="B162" s="1">
        <v>827245</v>
      </c>
      <c r="C162" s="1" t="s">
        <v>537</v>
      </c>
      <c r="D162" s="1" t="s">
        <v>538</v>
      </c>
      <c r="E162" s="2" t="s">
        <v>539</v>
      </c>
      <c r="F162" s="2" t="s">
        <v>533</v>
      </c>
      <c r="G162" s="2">
        <v>0</v>
      </c>
      <c r="H162" s="2">
        <v>0</v>
      </c>
      <c r="I162" s="1">
        <v>0</v>
      </c>
      <c r="J162" s="3" t="s">
        <v>16</v>
      </c>
      <c r="K162" s="2" t="str">
        <f>J162*3550.70</f>
        <v>0</v>
      </c>
      <c r="L162" s="5"/>
    </row>
    <row r="163" spans="1:12" customHeight="1" ht="105" outlineLevel="5">
      <c r="A163" s="1"/>
      <c r="B163" s="1">
        <v>827246</v>
      </c>
      <c r="C163" s="1" t="s">
        <v>540</v>
      </c>
      <c r="D163" s="1" t="s">
        <v>541</v>
      </c>
      <c r="E163" s="2" t="s">
        <v>542</v>
      </c>
      <c r="F163" s="2" t="s">
        <v>543</v>
      </c>
      <c r="G163" s="2">
        <v>0</v>
      </c>
      <c r="H163" s="2">
        <v>0</v>
      </c>
      <c r="I163" s="1">
        <v>0</v>
      </c>
      <c r="J163" s="3" t="s">
        <v>16</v>
      </c>
      <c r="K163" s="2" t="str">
        <f>J163*3667.24</f>
        <v>0</v>
      </c>
      <c r="L163" s="5"/>
    </row>
    <row r="164" spans="1:12" customHeight="1" ht="105" outlineLevel="5">
      <c r="A164" s="1"/>
      <c r="B164" s="1">
        <v>827255</v>
      </c>
      <c r="C164" s="1" t="s">
        <v>544</v>
      </c>
      <c r="D164" s="1" t="s">
        <v>545</v>
      </c>
      <c r="E164" s="2" t="s">
        <v>546</v>
      </c>
      <c r="F164" s="2" t="s">
        <v>547</v>
      </c>
      <c r="G164" s="2" t="s">
        <v>287</v>
      </c>
      <c r="H164" s="2">
        <v>0</v>
      </c>
      <c r="I164" s="1">
        <v>0</v>
      </c>
      <c r="J164" s="3" t="s">
        <v>16</v>
      </c>
      <c r="K164" s="2" t="str">
        <f>J164*1814.92</f>
        <v>0</v>
      </c>
      <c r="L164" s="5"/>
    </row>
    <row r="165" spans="1:12" customHeight="1" ht="105" outlineLevel="5">
      <c r="A165" s="1"/>
      <c r="B165" s="1">
        <v>827256</v>
      </c>
      <c r="C165" s="1" t="s">
        <v>548</v>
      </c>
      <c r="D165" s="1" t="s">
        <v>549</v>
      </c>
      <c r="E165" s="2" t="s">
        <v>550</v>
      </c>
      <c r="F165" s="2" t="s">
        <v>547</v>
      </c>
      <c r="G165" s="2">
        <v>-1</v>
      </c>
      <c r="H165" s="2">
        <v>0</v>
      </c>
      <c r="I165" s="1">
        <v>0</v>
      </c>
      <c r="J165" s="3" t="s">
        <v>16</v>
      </c>
      <c r="K165" s="2" t="str">
        <f>J165*1814.92</f>
        <v>0</v>
      </c>
      <c r="L165" s="5"/>
    </row>
    <row r="166" spans="1:12" customHeight="1" ht="105" outlineLevel="5">
      <c r="A166" s="1"/>
      <c r="B166" s="1">
        <v>827257</v>
      </c>
      <c r="C166" s="1" t="s">
        <v>551</v>
      </c>
      <c r="D166" s="1" t="s">
        <v>552</v>
      </c>
      <c r="E166" s="2" t="s">
        <v>553</v>
      </c>
      <c r="F166" s="2" t="s">
        <v>547</v>
      </c>
      <c r="G166" s="2">
        <v>10</v>
      </c>
      <c r="H166" s="2">
        <v>0</v>
      </c>
      <c r="I166" s="1">
        <v>0</v>
      </c>
      <c r="J166" s="3" t="s">
        <v>16</v>
      </c>
      <c r="K166" s="2" t="str">
        <f>J166*1814.92</f>
        <v>0</v>
      </c>
      <c r="L166" s="5"/>
    </row>
    <row r="167" spans="1:12" customHeight="1" ht="105" outlineLevel="5">
      <c r="A167" s="1"/>
      <c r="B167" s="1">
        <v>827258</v>
      </c>
      <c r="C167" s="1" t="s">
        <v>554</v>
      </c>
      <c r="D167" s="1" t="s">
        <v>555</v>
      </c>
      <c r="E167" s="2" t="s">
        <v>556</v>
      </c>
      <c r="F167" s="2" t="s">
        <v>557</v>
      </c>
      <c r="G167" s="2">
        <v>0</v>
      </c>
      <c r="H167" s="2">
        <v>0</v>
      </c>
      <c r="I167" s="1">
        <v>0</v>
      </c>
      <c r="J167" s="3" t="s">
        <v>16</v>
      </c>
      <c r="K167" s="2" t="str">
        <f>J167*2217.30</f>
        <v>0</v>
      </c>
      <c r="L167" s="5"/>
    </row>
    <row r="168" spans="1:12" customHeight="1" ht="105" outlineLevel="5">
      <c r="A168" s="1"/>
      <c r="B168" s="1">
        <v>827259</v>
      </c>
      <c r="C168" s="1" t="s">
        <v>558</v>
      </c>
      <c r="D168" s="1" t="s">
        <v>559</v>
      </c>
      <c r="E168" s="2" t="s">
        <v>560</v>
      </c>
      <c r="F168" s="2" t="s">
        <v>547</v>
      </c>
      <c r="G168" s="2">
        <v>5</v>
      </c>
      <c r="H168" s="2">
        <v>0</v>
      </c>
      <c r="I168" s="1">
        <v>0</v>
      </c>
      <c r="J168" s="3" t="s">
        <v>16</v>
      </c>
      <c r="K168" s="2" t="str">
        <f>J168*1814.92</f>
        <v>0</v>
      </c>
      <c r="L168" s="5"/>
    </row>
    <row r="169" spans="1:12" customHeight="1" ht="105" outlineLevel="5">
      <c r="A169" s="1"/>
      <c r="B169" s="1">
        <v>827260</v>
      </c>
      <c r="C169" s="1" t="s">
        <v>561</v>
      </c>
      <c r="D169" s="1" t="s">
        <v>562</v>
      </c>
      <c r="E169" s="2" t="s">
        <v>563</v>
      </c>
      <c r="F169" s="2" t="s">
        <v>547</v>
      </c>
      <c r="G169" s="2" t="s">
        <v>287</v>
      </c>
      <c r="H169" s="2">
        <v>0</v>
      </c>
      <c r="I169" s="1">
        <v>0</v>
      </c>
      <c r="J169" s="3" t="s">
        <v>16</v>
      </c>
      <c r="K169" s="2" t="str">
        <f>J169*1814.92</f>
        <v>0</v>
      </c>
      <c r="L169" s="5"/>
    </row>
    <row r="170" spans="1:12" customHeight="1" ht="105" outlineLevel="5">
      <c r="A170" s="1"/>
      <c r="B170" s="1">
        <v>827261</v>
      </c>
      <c r="C170" s="1" t="s">
        <v>564</v>
      </c>
      <c r="D170" s="1" t="s">
        <v>565</v>
      </c>
      <c r="E170" s="2" t="s">
        <v>566</v>
      </c>
      <c r="F170" s="2" t="s">
        <v>547</v>
      </c>
      <c r="G170" s="2" t="s">
        <v>300</v>
      </c>
      <c r="H170" s="2">
        <v>0</v>
      </c>
      <c r="I170" s="1">
        <v>0</v>
      </c>
      <c r="J170" s="3" t="s">
        <v>16</v>
      </c>
      <c r="K170" s="2" t="str">
        <f>J170*1814.92</f>
        <v>0</v>
      </c>
      <c r="L170" s="5"/>
    </row>
    <row r="171" spans="1:12" customHeight="1" ht="105" outlineLevel="5">
      <c r="A171" s="1"/>
      <c r="B171" s="1">
        <v>827262</v>
      </c>
      <c r="C171" s="1" t="s">
        <v>567</v>
      </c>
      <c r="D171" s="1" t="s">
        <v>568</v>
      </c>
      <c r="E171" s="2" t="s">
        <v>569</v>
      </c>
      <c r="F171" s="2" t="s">
        <v>557</v>
      </c>
      <c r="G171" s="2">
        <v>0</v>
      </c>
      <c r="H171" s="2">
        <v>0</v>
      </c>
      <c r="I171" s="1">
        <v>0</v>
      </c>
      <c r="J171" s="3" t="s">
        <v>16</v>
      </c>
      <c r="K171" s="2" t="str">
        <f>J171*2217.30</f>
        <v>0</v>
      </c>
      <c r="L171" s="5"/>
    </row>
    <row r="172" spans="1:12" customHeight="1" ht="105" outlineLevel="5">
      <c r="A172" s="1"/>
      <c r="B172" s="1">
        <v>827265</v>
      </c>
      <c r="C172" s="1" t="s">
        <v>570</v>
      </c>
      <c r="D172" s="1" t="s">
        <v>571</v>
      </c>
      <c r="E172" s="2" t="s">
        <v>572</v>
      </c>
      <c r="F172" s="2" t="s">
        <v>573</v>
      </c>
      <c r="G172" s="2">
        <v>3</v>
      </c>
      <c r="H172" s="2">
        <v>0</v>
      </c>
      <c r="I172" s="1">
        <v>0</v>
      </c>
      <c r="J172" s="3" t="s">
        <v>16</v>
      </c>
      <c r="K172" s="2" t="str">
        <f>J172*4883.57</f>
        <v>0</v>
      </c>
      <c r="L172" s="5"/>
    </row>
    <row r="173" spans="1:12" customHeight="1" ht="105" outlineLevel="5">
      <c r="A173" s="1"/>
      <c r="B173" s="1">
        <v>827266</v>
      </c>
      <c r="C173" s="1" t="s">
        <v>574</v>
      </c>
      <c r="D173" s="1" t="s">
        <v>575</v>
      </c>
      <c r="E173" s="2" t="s">
        <v>576</v>
      </c>
      <c r="F173" s="2" t="s">
        <v>577</v>
      </c>
      <c r="G173" s="2">
        <v>5</v>
      </c>
      <c r="H173" s="2">
        <v>0</v>
      </c>
      <c r="I173" s="1">
        <v>0</v>
      </c>
      <c r="J173" s="3" t="s">
        <v>16</v>
      </c>
      <c r="K173" s="2" t="str">
        <f>J173*5442.31</f>
        <v>0</v>
      </c>
      <c r="L173" s="5"/>
    </row>
    <row r="174" spans="1:12" customHeight="1" ht="105" outlineLevel="5">
      <c r="A174" s="1"/>
      <c r="B174" s="1">
        <v>827267</v>
      </c>
      <c r="C174" s="1" t="s">
        <v>578</v>
      </c>
      <c r="D174" s="1" t="s">
        <v>579</v>
      </c>
      <c r="E174" s="2" t="s">
        <v>580</v>
      </c>
      <c r="F174" s="2" t="s">
        <v>577</v>
      </c>
      <c r="G174" s="2">
        <v>4</v>
      </c>
      <c r="H174" s="2">
        <v>0</v>
      </c>
      <c r="I174" s="1">
        <v>0</v>
      </c>
      <c r="J174" s="3" t="s">
        <v>16</v>
      </c>
      <c r="K174" s="2" t="str">
        <f>J174*5442.31</f>
        <v>0</v>
      </c>
      <c r="L174" s="5"/>
    </row>
    <row r="175" spans="1:12" customHeight="1" ht="105" outlineLevel="5">
      <c r="A175" s="1"/>
      <c r="B175" s="1">
        <v>827268</v>
      </c>
      <c r="C175" s="1" t="s">
        <v>581</v>
      </c>
      <c r="D175" s="1" t="s">
        <v>582</v>
      </c>
      <c r="E175" s="2" t="s">
        <v>583</v>
      </c>
      <c r="F175" s="2" t="s">
        <v>577</v>
      </c>
      <c r="G175" s="2">
        <v>0</v>
      </c>
      <c r="H175" s="2">
        <v>0</v>
      </c>
      <c r="I175" s="1">
        <v>0</v>
      </c>
      <c r="J175" s="3" t="s">
        <v>16</v>
      </c>
      <c r="K175" s="2" t="str">
        <f>J175*5442.31</f>
        <v>0</v>
      </c>
      <c r="L175" s="5"/>
    </row>
    <row r="176" spans="1:12" customHeight="1" ht="105" outlineLevel="5">
      <c r="A176" s="1"/>
      <c r="B176" s="1">
        <v>827269</v>
      </c>
      <c r="C176" s="1" t="s">
        <v>584</v>
      </c>
      <c r="D176" s="1" t="s">
        <v>585</v>
      </c>
      <c r="E176" s="2" t="s">
        <v>586</v>
      </c>
      <c r="F176" s="2" t="s">
        <v>587</v>
      </c>
      <c r="G176" s="2">
        <v>6</v>
      </c>
      <c r="H176" s="2">
        <v>0</v>
      </c>
      <c r="I176" s="1">
        <v>0</v>
      </c>
      <c r="J176" s="3" t="s">
        <v>16</v>
      </c>
      <c r="K176" s="2" t="str">
        <f>J176*6648.86</f>
        <v>0</v>
      </c>
      <c r="L176" s="5"/>
    </row>
    <row r="177" spans="1:12" customHeight="1" ht="105" outlineLevel="5">
      <c r="A177" s="1"/>
      <c r="B177" s="1">
        <v>827334</v>
      </c>
      <c r="C177" s="1" t="s">
        <v>588</v>
      </c>
      <c r="D177" s="1" t="s">
        <v>589</v>
      </c>
      <c r="E177" s="2" t="s">
        <v>590</v>
      </c>
      <c r="F177" s="2" t="s">
        <v>591</v>
      </c>
      <c r="G177" s="2">
        <v>0</v>
      </c>
      <c r="H177" s="2">
        <v>0</v>
      </c>
      <c r="I177" s="1">
        <v>0</v>
      </c>
      <c r="J177" s="3" t="s">
        <v>16</v>
      </c>
      <c r="K177" s="2" t="str">
        <f>J177*2701.95</f>
        <v>0</v>
      </c>
      <c r="L177" s="5"/>
    </row>
    <row r="178" spans="1:12" customHeight="1" ht="105" outlineLevel="5">
      <c r="A178" s="1"/>
      <c r="B178" s="1">
        <v>827335</v>
      </c>
      <c r="C178" s="1" t="s">
        <v>592</v>
      </c>
      <c r="D178" s="1" t="s">
        <v>593</v>
      </c>
      <c r="E178" s="2" t="s">
        <v>594</v>
      </c>
      <c r="F178" s="2" t="s">
        <v>595</v>
      </c>
      <c r="G178" s="2">
        <v>0</v>
      </c>
      <c r="H178" s="2">
        <v>0</v>
      </c>
      <c r="I178" s="1">
        <v>0</v>
      </c>
      <c r="J178" s="3" t="s">
        <v>16</v>
      </c>
      <c r="K178" s="2" t="str">
        <f>J178*2682.13</f>
        <v>0</v>
      </c>
      <c r="L178" s="5"/>
    </row>
    <row r="179" spans="1:12" customHeight="1" ht="105" outlineLevel="5">
      <c r="A179" s="1"/>
      <c r="B179" s="1">
        <v>827343</v>
      </c>
      <c r="C179" s="1" t="s">
        <v>596</v>
      </c>
      <c r="D179" s="1" t="s">
        <v>597</v>
      </c>
      <c r="E179" s="2" t="s">
        <v>598</v>
      </c>
      <c r="F179" s="2" t="s">
        <v>599</v>
      </c>
      <c r="G179" s="2">
        <v>0</v>
      </c>
      <c r="H179" s="2">
        <v>0</v>
      </c>
      <c r="I179" s="1">
        <v>0</v>
      </c>
      <c r="J179" s="3" t="s">
        <v>16</v>
      </c>
      <c r="K179" s="2" t="str">
        <f>J179*3008.86</f>
        <v>0</v>
      </c>
      <c r="L179" s="5"/>
    </row>
    <row r="180" spans="1:12" customHeight="1" ht="105" outlineLevel="5">
      <c r="A180" s="1"/>
      <c r="B180" s="1">
        <v>831548</v>
      </c>
      <c r="C180" s="1" t="s">
        <v>600</v>
      </c>
      <c r="D180" s="1" t="s">
        <v>601</v>
      </c>
      <c r="E180" s="2" t="s">
        <v>602</v>
      </c>
      <c r="F180" s="2" t="s">
        <v>464</v>
      </c>
      <c r="G180" s="2">
        <v>0</v>
      </c>
      <c r="H180" s="2">
        <v>0</v>
      </c>
      <c r="I180" s="1">
        <v>0</v>
      </c>
      <c r="J180" s="3" t="s">
        <v>16</v>
      </c>
      <c r="K180" s="2" t="str">
        <f>J180*0.00</f>
        <v>0</v>
      </c>
      <c r="L180" s="5"/>
    </row>
    <row r="181" spans="1:12" customHeight="1" ht="105" outlineLevel="5">
      <c r="A181" s="1"/>
      <c r="B181" s="1">
        <v>883319</v>
      </c>
      <c r="C181" s="1" t="s">
        <v>603</v>
      </c>
      <c r="D181" s="1" t="s">
        <v>604</v>
      </c>
      <c r="E181" s="2" t="s">
        <v>605</v>
      </c>
      <c r="F181" s="2" t="s">
        <v>606</v>
      </c>
      <c r="G181" s="2">
        <v>9</v>
      </c>
      <c r="H181" s="2">
        <v>0</v>
      </c>
      <c r="I181" s="1">
        <v>0</v>
      </c>
      <c r="J181" s="3" t="s">
        <v>16</v>
      </c>
      <c r="K181" s="2" t="str">
        <f>J181*3491.11</f>
        <v>0</v>
      </c>
      <c r="L181" s="5"/>
    </row>
    <row r="182" spans="1:12" customHeight="1" ht="105" outlineLevel="5">
      <c r="A182" s="1"/>
      <c r="B182" s="1">
        <v>885197</v>
      </c>
      <c r="C182" s="1" t="s">
        <v>607</v>
      </c>
      <c r="D182" s="1" t="s">
        <v>608</v>
      </c>
      <c r="E182" s="2" t="s">
        <v>609</v>
      </c>
      <c r="F182" s="2" t="s">
        <v>606</v>
      </c>
      <c r="G182" s="2">
        <v>9</v>
      </c>
      <c r="H182" s="2">
        <v>0</v>
      </c>
      <c r="I182" s="1">
        <v>0</v>
      </c>
      <c r="J182" s="3" t="s">
        <v>16</v>
      </c>
      <c r="K182" s="2" t="str">
        <f>J182*3491.11</f>
        <v>0</v>
      </c>
      <c r="L182" s="5"/>
    </row>
    <row r="183" spans="1:12" outlineLevel="3">
      <c r="A183" s="9" t="s">
        <v>610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5"/>
    </row>
    <row r="184" spans="1:12" customHeight="1" ht="105" outlineLevel="5">
      <c r="A184" s="1"/>
      <c r="B184" s="1">
        <v>827276</v>
      </c>
      <c r="C184" s="1" t="s">
        <v>611</v>
      </c>
      <c r="D184" s="1" t="s">
        <v>612</v>
      </c>
      <c r="E184" s="2" t="s">
        <v>613</v>
      </c>
      <c r="F184" s="2" t="s">
        <v>614</v>
      </c>
      <c r="G184" s="2">
        <v>1</v>
      </c>
      <c r="H184" s="2">
        <v>0</v>
      </c>
      <c r="I184" s="1">
        <v>0</v>
      </c>
      <c r="J184" s="3" t="s">
        <v>16</v>
      </c>
      <c r="K184" s="2" t="str">
        <f>J184*2128.36</f>
        <v>0</v>
      </c>
      <c r="L184" s="5"/>
    </row>
    <row r="185" spans="1:12" customHeight="1" ht="105" outlineLevel="5">
      <c r="A185" s="1"/>
      <c r="B185" s="1">
        <v>827277</v>
      </c>
      <c r="C185" s="1" t="s">
        <v>615</v>
      </c>
      <c r="D185" s="1" t="s">
        <v>616</v>
      </c>
      <c r="E185" s="2" t="s">
        <v>617</v>
      </c>
      <c r="F185" s="2" t="s">
        <v>618</v>
      </c>
      <c r="G185" s="2">
        <v>0</v>
      </c>
      <c r="H185" s="2">
        <v>0</v>
      </c>
      <c r="I185" s="1">
        <v>0</v>
      </c>
      <c r="J185" s="3" t="s">
        <v>16</v>
      </c>
      <c r="K185" s="2" t="str">
        <f>J185*2155.62</f>
        <v>0</v>
      </c>
      <c r="L185" s="5"/>
    </row>
    <row r="186" spans="1:12" customHeight="1" ht="105" outlineLevel="5">
      <c r="A186" s="1"/>
      <c r="B186" s="1">
        <v>827278</v>
      </c>
      <c r="C186" s="1" t="s">
        <v>619</v>
      </c>
      <c r="D186" s="1" t="s">
        <v>620</v>
      </c>
      <c r="E186" s="2" t="s">
        <v>621</v>
      </c>
      <c r="F186" s="2" t="s">
        <v>622</v>
      </c>
      <c r="G186" s="2">
        <v>4</v>
      </c>
      <c r="H186" s="2">
        <v>0</v>
      </c>
      <c r="I186" s="1">
        <v>0</v>
      </c>
      <c r="J186" s="3" t="s">
        <v>16</v>
      </c>
      <c r="K186" s="2" t="str">
        <f>J186*3669.51</f>
        <v>0</v>
      </c>
      <c r="L186" s="5"/>
    </row>
    <row r="187" spans="1:12" customHeight="1" ht="105" outlineLevel="5">
      <c r="A187" s="1"/>
      <c r="B187" s="1">
        <v>827279</v>
      </c>
      <c r="C187" s="1" t="s">
        <v>623</v>
      </c>
      <c r="D187" s="1" t="s">
        <v>624</v>
      </c>
      <c r="E187" s="2" t="s">
        <v>625</v>
      </c>
      <c r="F187" s="2" t="s">
        <v>464</v>
      </c>
      <c r="G187" s="2">
        <v>0</v>
      </c>
      <c r="H187" s="2">
        <v>0</v>
      </c>
      <c r="I187" s="1">
        <v>0</v>
      </c>
      <c r="J187" s="3" t="s">
        <v>16</v>
      </c>
      <c r="K187" s="2" t="str">
        <f>J187*0.00</f>
        <v>0</v>
      </c>
      <c r="L187" s="5"/>
    </row>
    <row r="188" spans="1:12" customHeight="1" ht="105" outlineLevel="5">
      <c r="A188" s="1"/>
      <c r="B188" s="1">
        <v>827280</v>
      </c>
      <c r="C188" s="1" t="s">
        <v>626</v>
      </c>
      <c r="D188" s="1" t="s">
        <v>627</v>
      </c>
      <c r="E188" s="2" t="s">
        <v>628</v>
      </c>
      <c r="F188" s="2" t="s">
        <v>629</v>
      </c>
      <c r="G188" s="2">
        <v>6</v>
      </c>
      <c r="H188" s="2">
        <v>0</v>
      </c>
      <c r="I188" s="1">
        <v>0</v>
      </c>
      <c r="J188" s="3" t="s">
        <v>16</v>
      </c>
      <c r="K188" s="2" t="str">
        <f>J188*3695.52</f>
        <v>0</v>
      </c>
      <c r="L188" s="5"/>
    </row>
    <row r="189" spans="1:12" customHeight="1" ht="105" outlineLevel="5">
      <c r="A189" s="1"/>
      <c r="B189" s="1">
        <v>827281</v>
      </c>
      <c r="C189" s="1" t="s">
        <v>630</v>
      </c>
      <c r="D189" s="1" t="s">
        <v>631</v>
      </c>
      <c r="E189" s="2" t="s">
        <v>632</v>
      </c>
      <c r="F189" s="2" t="s">
        <v>464</v>
      </c>
      <c r="G189" s="2">
        <v>0</v>
      </c>
      <c r="H189" s="2">
        <v>0</v>
      </c>
      <c r="I189" s="1">
        <v>0</v>
      </c>
      <c r="J189" s="3" t="s">
        <v>16</v>
      </c>
      <c r="K189" s="2" t="str">
        <f>J189*0.00</f>
        <v>0</v>
      </c>
      <c r="L189" s="5"/>
    </row>
    <row r="190" spans="1:12" customHeight="1" ht="105" outlineLevel="5">
      <c r="A190" s="1"/>
      <c r="B190" s="1">
        <v>827282</v>
      </c>
      <c r="C190" s="1" t="s">
        <v>633</v>
      </c>
      <c r="D190" s="1" t="s">
        <v>634</v>
      </c>
      <c r="E190" s="2" t="s">
        <v>635</v>
      </c>
      <c r="F190" s="2" t="s">
        <v>636</v>
      </c>
      <c r="G190" s="2">
        <v>1</v>
      </c>
      <c r="H190" s="2">
        <v>0</v>
      </c>
      <c r="I190" s="1">
        <v>0</v>
      </c>
      <c r="J190" s="3" t="s">
        <v>16</v>
      </c>
      <c r="K190" s="2" t="str">
        <f>J190*3035.20</f>
        <v>0</v>
      </c>
      <c r="L190" s="5"/>
    </row>
    <row r="191" spans="1:12" customHeight="1" ht="105" outlineLevel="5">
      <c r="A191" s="1"/>
      <c r="B191" s="1">
        <v>827285</v>
      </c>
      <c r="C191" s="1" t="s">
        <v>637</v>
      </c>
      <c r="D191" s="1" t="s">
        <v>638</v>
      </c>
      <c r="E191" s="2" t="s">
        <v>639</v>
      </c>
      <c r="F191" s="2" t="s">
        <v>640</v>
      </c>
      <c r="G191" s="2">
        <v>6</v>
      </c>
      <c r="H191" s="2">
        <v>0</v>
      </c>
      <c r="I191" s="1">
        <v>0</v>
      </c>
      <c r="J191" s="3" t="s">
        <v>16</v>
      </c>
      <c r="K191" s="2" t="str">
        <f>J191*4788.19</f>
        <v>0</v>
      </c>
      <c r="L191" s="5"/>
    </row>
    <row r="192" spans="1:12" customHeight="1" ht="105" outlineLevel="5">
      <c r="A192" s="1"/>
      <c r="B192" s="1">
        <v>878035</v>
      </c>
      <c r="C192" s="1" t="s">
        <v>641</v>
      </c>
      <c r="D192" s="1" t="s">
        <v>642</v>
      </c>
      <c r="E192" s="2" t="s">
        <v>643</v>
      </c>
      <c r="F192" s="2" t="s">
        <v>644</v>
      </c>
      <c r="G192" s="2">
        <v>0</v>
      </c>
      <c r="H192" s="2">
        <v>0</v>
      </c>
      <c r="I192" s="1">
        <v>0</v>
      </c>
      <c r="J192" s="3" t="s">
        <v>16</v>
      </c>
      <c r="K192" s="2" t="str">
        <f>J192*4652.54</f>
        <v>0</v>
      </c>
      <c r="L192" s="5"/>
    </row>
    <row r="193" spans="1:12" customHeight="1" ht="105" outlineLevel="5">
      <c r="A193" s="1"/>
      <c r="B193" s="1">
        <v>878036</v>
      </c>
      <c r="C193" s="1" t="s">
        <v>645</v>
      </c>
      <c r="D193" s="1" t="s">
        <v>646</v>
      </c>
      <c r="E193" s="2" t="s">
        <v>647</v>
      </c>
      <c r="F193" s="2" t="s">
        <v>648</v>
      </c>
      <c r="G193" s="2">
        <v>0</v>
      </c>
      <c r="H193" s="2">
        <v>0</v>
      </c>
      <c r="I193" s="1">
        <v>0</v>
      </c>
      <c r="J193" s="3" t="s">
        <v>16</v>
      </c>
      <c r="K193" s="2" t="str">
        <f>J193*5036.98</f>
        <v>0</v>
      </c>
      <c r="L193" s="5"/>
    </row>
    <row r="194" spans="1:12" customHeight="1" ht="105" outlineLevel="5">
      <c r="A194" s="1"/>
      <c r="B194" s="1">
        <v>878037</v>
      </c>
      <c r="C194" s="1" t="s">
        <v>649</v>
      </c>
      <c r="D194" s="1" t="s">
        <v>650</v>
      </c>
      <c r="E194" s="2" t="s">
        <v>651</v>
      </c>
      <c r="F194" s="2" t="s">
        <v>652</v>
      </c>
      <c r="G194" s="2">
        <v>0</v>
      </c>
      <c r="H194" s="2">
        <v>0</v>
      </c>
      <c r="I194" s="1">
        <v>0</v>
      </c>
      <c r="J194" s="3" t="s">
        <v>16</v>
      </c>
      <c r="K194" s="2" t="str">
        <f>J194*3163.24</f>
        <v>0</v>
      </c>
      <c r="L194" s="5"/>
    </row>
    <row r="195" spans="1:12" customHeight="1" ht="105" outlineLevel="5">
      <c r="A195" s="1"/>
      <c r="B195" s="1">
        <v>878038</v>
      </c>
      <c r="C195" s="1" t="s">
        <v>653</v>
      </c>
      <c r="D195" s="1" t="s">
        <v>654</v>
      </c>
      <c r="E195" s="2" t="s">
        <v>655</v>
      </c>
      <c r="F195" s="2" t="s">
        <v>656</v>
      </c>
      <c r="G195" s="2">
        <v>0</v>
      </c>
      <c r="H195" s="2">
        <v>0</v>
      </c>
      <c r="I195" s="1">
        <v>0</v>
      </c>
      <c r="J195" s="3" t="s">
        <v>16</v>
      </c>
      <c r="K195" s="2" t="str">
        <f>J195*3373.45</f>
        <v>0</v>
      </c>
      <c r="L195" s="5"/>
    </row>
    <row r="196" spans="1:12" customHeight="1" ht="105" outlineLevel="5">
      <c r="A196" s="1"/>
      <c r="B196" s="1">
        <v>878039</v>
      </c>
      <c r="C196" s="1" t="s">
        <v>657</v>
      </c>
      <c r="D196" s="1" t="s">
        <v>658</v>
      </c>
      <c r="E196" s="2" t="s">
        <v>659</v>
      </c>
      <c r="F196" s="2" t="s">
        <v>656</v>
      </c>
      <c r="G196" s="2">
        <v>2</v>
      </c>
      <c r="H196" s="2">
        <v>0</v>
      </c>
      <c r="I196" s="1">
        <v>0</v>
      </c>
      <c r="J196" s="3" t="s">
        <v>16</v>
      </c>
      <c r="K196" s="2" t="str">
        <f>J196*3373.45</f>
        <v>0</v>
      </c>
      <c r="L196" s="5"/>
    </row>
    <row r="197" spans="1:12" customHeight="1" ht="105" outlineLevel="5">
      <c r="A197" s="1"/>
      <c r="B197" s="1">
        <v>883321</v>
      </c>
      <c r="C197" s="1" t="s">
        <v>660</v>
      </c>
      <c r="D197" s="1" t="s">
        <v>661</v>
      </c>
      <c r="E197" s="2" t="s">
        <v>662</v>
      </c>
      <c r="F197" s="2" t="s">
        <v>663</v>
      </c>
      <c r="G197" s="2">
        <v>7</v>
      </c>
      <c r="H197" s="2">
        <v>0</v>
      </c>
      <c r="I197" s="1">
        <v>0</v>
      </c>
      <c r="J197" s="3" t="s">
        <v>16</v>
      </c>
      <c r="K197" s="2" t="str">
        <f>J197*3455.35</f>
        <v>0</v>
      </c>
      <c r="L197" s="5"/>
    </row>
    <row r="198" spans="1:12" customHeight="1" ht="105" outlineLevel="5">
      <c r="A198" s="1"/>
      <c r="B198" s="1">
        <v>883322</v>
      </c>
      <c r="C198" s="1" t="s">
        <v>664</v>
      </c>
      <c r="D198" s="1" t="s">
        <v>665</v>
      </c>
      <c r="E198" s="2" t="s">
        <v>666</v>
      </c>
      <c r="F198" s="2" t="s">
        <v>667</v>
      </c>
      <c r="G198" s="2">
        <v>0</v>
      </c>
      <c r="H198" s="2">
        <v>0</v>
      </c>
      <c r="I198" s="1">
        <v>0</v>
      </c>
      <c r="J198" s="3" t="s">
        <v>16</v>
      </c>
      <c r="K198" s="2" t="str">
        <f>J198*2828.31</f>
        <v>0</v>
      </c>
      <c r="L198" s="5"/>
    </row>
    <row r="199" spans="1:12" customHeight="1" ht="105" outlineLevel="5">
      <c r="A199" s="1"/>
      <c r="B199" s="1">
        <v>885200</v>
      </c>
      <c r="C199" s="1" t="s">
        <v>668</v>
      </c>
      <c r="D199" s="1" t="s">
        <v>669</v>
      </c>
      <c r="E199" s="2" t="s">
        <v>670</v>
      </c>
      <c r="F199" s="2" t="s">
        <v>671</v>
      </c>
      <c r="G199" s="2">
        <v>5</v>
      </c>
      <c r="H199" s="2">
        <v>0</v>
      </c>
      <c r="I199" s="1">
        <v>0</v>
      </c>
      <c r="J199" s="3" t="s">
        <v>16</v>
      </c>
      <c r="K199" s="2" t="str">
        <f>J199*4305.03</f>
        <v>0</v>
      </c>
      <c r="L199" s="5"/>
    </row>
    <row r="200" spans="1:12" customHeight="1" ht="105" outlineLevel="5">
      <c r="A200" s="1"/>
      <c r="B200" s="1">
        <v>885201</v>
      </c>
      <c r="C200" s="1" t="s">
        <v>672</v>
      </c>
      <c r="D200" s="1" t="s">
        <v>673</v>
      </c>
      <c r="E200" s="2" t="s">
        <v>674</v>
      </c>
      <c r="F200" s="2" t="s">
        <v>675</v>
      </c>
      <c r="G200" s="2">
        <v>4</v>
      </c>
      <c r="H200" s="2">
        <v>0</v>
      </c>
      <c r="I200" s="1">
        <v>0</v>
      </c>
      <c r="J200" s="3" t="s">
        <v>16</v>
      </c>
      <c r="K200" s="2" t="str">
        <f>J200*4478.47</f>
        <v>0</v>
      </c>
      <c r="L200" s="5"/>
    </row>
    <row r="201" spans="1:12" outlineLevel="3">
      <c r="A201" s="9" t="s">
        <v>676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5"/>
    </row>
    <row r="202" spans="1:12" customHeight="1" ht="105" outlineLevel="5">
      <c r="A202" s="1"/>
      <c r="B202" s="1">
        <v>827089</v>
      </c>
      <c r="C202" s="1" t="s">
        <v>677</v>
      </c>
      <c r="D202" s="1" t="s">
        <v>678</v>
      </c>
      <c r="E202" s="2" t="s">
        <v>679</v>
      </c>
      <c r="F202" s="2" t="s">
        <v>680</v>
      </c>
      <c r="G202" s="2" t="s">
        <v>287</v>
      </c>
      <c r="H202" s="2">
        <v>0</v>
      </c>
      <c r="I202" s="1">
        <v>0</v>
      </c>
      <c r="J202" s="3" t="s">
        <v>16</v>
      </c>
      <c r="K202" s="2" t="str">
        <f>J202*1664.63</f>
        <v>0</v>
      </c>
      <c r="L202" s="5"/>
    </row>
    <row r="203" spans="1:12" customHeight="1" ht="105" outlineLevel="5">
      <c r="A203" s="1"/>
      <c r="B203" s="1">
        <v>827090</v>
      </c>
      <c r="C203" s="1" t="s">
        <v>681</v>
      </c>
      <c r="D203" s="1" t="s">
        <v>682</v>
      </c>
      <c r="E203" s="2" t="s">
        <v>683</v>
      </c>
      <c r="F203" s="2" t="s">
        <v>680</v>
      </c>
      <c r="G203" s="2">
        <v>9</v>
      </c>
      <c r="H203" s="2">
        <v>0</v>
      </c>
      <c r="I203" s="1">
        <v>0</v>
      </c>
      <c r="J203" s="3" t="s">
        <v>16</v>
      </c>
      <c r="K203" s="2" t="str">
        <f>J203*1664.63</f>
        <v>0</v>
      </c>
      <c r="L203" s="5"/>
    </row>
    <row r="204" spans="1:12" customHeight="1" ht="105" outlineLevel="5">
      <c r="A204" s="1"/>
      <c r="B204" s="1">
        <v>827101</v>
      </c>
      <c r="C204" s="1" t="s">
        <v>684</v>
      </c>
      <c r="D204" s="1" t="s">
        <v>685</v>
      </c>
      <c r="E204" s="2" t="s">
        <v>686</v>
      </c>
      <c r="F204" s="2" t="s">
        <v>687</v>
      </c>
      <c r="G204" s="2">
        <v>0</v>
      </c>
      <c r="H204" s="2">
        <v>0</v>
      </c>
      <c r="I204" s="1">
        <v>0</v>
      </c>
      <c r="J204" s="3" t="s">
        <v>16</v>
      </c>
      <c r="K204" s="2" t="str">
        <f>J204*3169.97</f>
        <v>0</v>
      </c>
      <c r="L204" s="5"/>
    </row>
    <row r="205" spans="1:12" customHeight="1" ht="105" outlineLevel="5">
      <c r="A205" s="1"/>
      <c r="B205" s="1">
        <v>827102</v>
      </c>
      <c r="C205" s="1" t="s">
        <v>688</v>
      </c>
      <c r="D205" s="1" t="s">
        <v>689</v>
      </c>
      <c r="E205" s="2" t="s">
        <v>690</v>
      </c>
      <c r="F205" s="2" t="s">
        <v>687</v>
      </c>
      <c r="G205" s="2">
        <v>0</v>
      </c>
      <c r="H205" s="2">
        <v>0</v>
      </c>
      <c r="I205" s="1">
        <v>0</v>
      </c>
      <c r="J205" s="3" t="s">
        <v>16</v>
      </c>
      <c r="K205" s="2" t="str">
        <f>J205*3169.97</f>
        <v>0</v>
      </c>
      <c r="L205" s="5"/>
    </row>
    <row r="206" spans="1:12" customHeight="1" ht="105" outlineLevel="5">
      <c r="A206" s="1"/>
      <c r="B206" s="1">
        <v>827108</v>
      </c>
      <c r="C206" s="1" t="s">
        <v>691</v>
      </c>
      <c r="D206" s="1" t="s">
        <v>692</v>
      </c>
      <c r="E206" s="2" t="s">
        <v>693</v>
      </c>
      <c r="F206" s="2" t="s">
        <v>464</v>
      </c>
      <c r="G206" s="2">
        <v>0</v>
      </c>
      <c r="H206" s="2">
        <v>0</v>
      </c>
      <c r="I206" s="1">
        <v>0</v>
      </c>
      <c r="J206" s="3" t="s">
        <v>16</v>
      </c>
      <c r="K206" s="2" t="str">
        <f>J206*0.00</f>
        <v>0</v>
      </c>
      <c r="L206" s="5"/>
    </row>
    <row r="207" spans="1:12" customHeight="1" ht="105" outlineLevel="5">
      <c r="A207" s="1"/>
      <c r="B207" s="1">
        <v>827112</v>
      </c>
      <c r="C207" s="1" t="s">
        <v>694</v>
      </c>
      <c r="D207" s="1" t="s">
        <v>695</v>
      </c>
      <c r="E207" s="2" t="s">
        <v>696</v>
      </c>
      <c r="F207" s="2" t="s">
        <v>464</v>
      </c>
      <c r="G207" s="2">
        <v>0</v>
      </c>
      <c r="H207" s="2">
        <v>0</v>
      </c>
      <c r="I207" s="1">
        <v>0</v>
      </c>
      <c r="J207" s="3" t="s">
        <v>16</v>
      </c>
      <c r="K207" s="2" t="str">
        <f>J207*0.00</f>
        <v>0</v>
      </c>
      <c r="L207" s="5"/>
    </row>
    <row r="208" spans="1:12" customHeight="1" ht="105" outlineLevel="5">
      <c r="A208" s="1"/>
      <c r="B208" s="1">
        <v>827115</v>
      </c>
      <c r="C208" s="1" t="s">
        <v>697</v>
      </c>
      <c r="D208" s="1" t="s">
        <v>698</v>
      </c>
      <c r="E208" s="2" t="s">
        <v>699</v>
      </c>
      <c r="F208" s="2" t="s">
        <v>700</v>
      </c>
      <c r="G208" s="2" t="s">
        <v>287</v>
      </c>
      <c r="H208" s="2">
        <v>0</v>
      </c>
      <c r="I208" s="1">
        <v>0</v>
      </c>
      <c r="J208" s="3" t="s">
        <v>16</v>
      </c>
      <c r="K208" s="2" t="str">
        <f>J208*1951.20</f>
        <v>0</v>
      </c>
      <c r="L208" s="5"/>
    </row>
    <row r="209" spans="1:12" customHeight="1" ht="105" outlineLevel="5">
      <c r="A209" s="1"/>
      <c r="B209" s="1">
        <v>827116</v>
      </c>
      <c r="C209" s="1" t="s">
        <v>701</v>
      </c>
      <c r="D209" s="1" t="s">
        <v>702</v>
      </c>
      <c r="E209" s="2" t="s">
        <v>703</v>
      </c>
      <c r="F209" s="2" t="s">
        <v>704</v>
      </c>
      <c r="G209" s="2" t="s">
        <v>287</v>
      </c>
      <c r="H209" s="2">
        <v>0</v>
      </c>
      <c r="I209" s="1">
        <v>0</v>
      </c>
      <c r="J209" s="3" t="s">
        <v>16</v>
      </c>
      <c r="K209" s="2" t="str">
        <f>J209*1883.06</f>
        <v>0</v>
      </c>
      <c r="L209" s="5"/>
    </row>
    <row r="210" spans="1:12" customHeight="1" ht="105" outlineLevel="5">
      <c r="A210" s="1"/>
      <c r="B210" s="1">
        <v>827117</v>
      </c>
      <c r="C210" s="1" t="s">
        <v>705</v>
      </c>
      <c r="D210" s="1" t="s">
        <v>706</v>
      </c>
      <c r="E210" s="2" t="s">
        <v>707</v>
      </c>
      <c r="F210" s="2" t="s">
        <v>464</v>
      </c>
      <c r="G210" s="2">
        <v>0</v>
      </c>
      <c r="H210" s="2">
        <v>0</v>
      </c>
      <c r="I210" s="1">
        <v>0</v>
      </c>
      <c r="J210" s="3" t="s">
        <v>16</v>
      </c>
      <c r="K210" s="2" t="str">
        <f>J210*0.00</f>
        <v>0</v>
      </c>
      <c r="L210" s="5"/>
    </row>
    <row r="211" spans="1:12" customHeight="1" ht="105" outlineLevel="5">
      <c r="A211" s="1"/>
      <c r="B211" s="1">
        <v>827119</v>
      </c>
      <c r="C211" s="1" t="s">
        <v>708</v>
      </c>
      <c r="D211" s="1" t="s">
        <v>709</v>
      </c>
      <c r="E211" s="2" t="s">
        <v>710</v>
      </c>
      <c r="F211" s="2" t="s">
        <v>711</v>
      </c>
      <c r="G211" s="2">
        <v>10</v>
      </c>
      <c r="H211" s="2">
        <v>0</v>
      </c>
      <c r="I211" s="1">
        <v>0</v>
      </c>
      <c r="J211" s="3" t="s">
        <v>16</v>
      </c>
      <c r="K211" s="2" t="str">
        <f>J211*2377.36</f>
        <v>0</v>
      </c>
      <c r="L211" s="5"/>
    </row>
    <row r="212" spans="1:12" customHeight="1" ht="105" outlineLevel="5">
      <c r="A212" s="1"/>
      <c r="B212" s="1">
        <v>827121</v>
      </c>
      <c r="C212" s="1" t="s">
        <v>712</v>
      </c>
      <c r="D212" s="1" t="s">
        <v>713</v>
      </c>
      <c r="E212" s="2" t="s">
        <v>714</v>
      </c>
      <c r="F212" s="2" t="s">
        <v>715</v>
      </c>
      <c r="G212" s="2" t="s">
        <v>287</v>
      </c>
      <c r="H212" s="2">
        <v>0</v>
      </c>
      <c r="I212" s="1">
        <v>0</v>
      </c>
      <c r="J212" s="3" t="s">
        <v>16</v>
      </c>
      <c r="K212" s="2" t="str">
        <f>J212*1547.34</f>
        <v>0</v>
      </c>
      <c r="L212" s="5"/>
    </row>
    <row r="213" spans="1:12" customHeight="1" ht="105" outlineLevel="5">
      <c r="A213" s="1"/>
      <c r="B213" s="1">
        <v>827129</v>
      </c>
      <c r="C213" s="1" t="s">
        <v>716</v>
      </c>
      <c r="D213" s="1" t="s">
        <v>717</v>
      </c>
      <c r="E213" s="2" t="s">
        <v>718</v>
      </c>
      <c r="F213" s="2" t="s">
        <v>719</v>
      </c>
      <c r="G213" s="2">
        <v>9</v>
      </c>
      <c r="H213" s="2">
        <v>0</v>
      </c>
      <c r="I213" s="1">
        <v>0</v>
      </c>
      <c r="J213" s="3" t="s">
        <v>16</v>
      </c>
      <c r="K213" s="2" t="str">
        <f>J213*3518.36</f>
        <v>0</v>
      </c>
      <c r="L213" s="5"/>
    </row>
    <row r="214" spans="1:12" customHeight="1" ht="105" outlineLevel="5">
      <c r="A214" s="1"/>
      <c r="B214" s="1">
        <v>827152</v>
      </c>
      <c r="C214" s="1" t="s">
        <v>720</v>
      </c>
      <c r="D214" s="1" t="s">
        <v>721</v>
      </c>
      <c r="E214" s="2" t="s">
        <v>722</v>
      </c>
      <c r="F214" s="2" t="s">
        <v>723</v>
      </c>
      <c r="G214" s="2">
        <v>3</v>
      </c>
      <c r="H214" s="2">
        <v>0</v>
      </c>
      <c r="I214" s="1">
        <v>0</v>
      </c>
      <c r="J214" s="3" t="s">
        <v>16</v>
      </c>
      <c r="K214" s="2" t="str">
        <f>J214*2616.47</f>
        <v>0</v>
      </c>
      <c r="L214" s="5"/>
    </row>
    <row r="215" spans="1:12" customHeight="1" ht="105" outlineLevel="5">
      <c r="A215" s="1"/>
      <c r="B215" s="1">
        <v>827167</v>
      </c>
      <c r="C215" s="1" t="s">
        <v>724</v>
      </c>
      <c r="D215" s="1" t="s">
        <v>725</v>
      </c>
      <c r="E215" s="2" t="s">
        <v>726</v>
      </c>
      <c r="F215" s="2" t="s">
        <v>727</v>
      </c>
      <c r="G215" s="2">
        <v>7</v>
      </c>
      <c r="H215" s="2">
        <v>0</v>
      </c>
      <c r="I215" s="1">
        <v>0</v>
      </c>
      <c r="J215" s="3" t="s">
        <v>16</v>
      </c>
      <c r="K215" s="2" t="str">
        <f>J215*2189.07</f>
        <v>0</v>
      </c>
      <c r="L215" s="5"/>
    </row>
    <row r="216" spans="1:12" customHeight="1" ht="105" outlineLevel="5">
      <c r="A216" s="1"/>
      <c r="B216" s="1">
        <v>827168</v>
      </c>
      <c r="C216" s="1" t="s">
        <v>728</v>
      </c>
      <c r="D216" s="1" t="s">
        <v>729</v>
      </c>
      <c r="E216" s="2" t="s">
        <v>730</v>
      </c>
      <c r="F216" s="2" t="s">
        <v>464</v>
      </c>
      <c r="G216" s="2">
        <v>0</v>
      </c>
      <c r="H216" s="2">
        <v>0</v>
      </c>
      <c r="I216" s="1">
        <v>0</v>
      </c>
      <c r="J216" s="3" t="s">
        <v>16</v>
      </c>
      <c r="K216" s="2" t="str">
        <f>J216*0.00</f>
        <v>0</v>
      </c>
      <c r="L216" s="5"/>
    </row>
    <row r="217" spans="1:12" customHeight="1" ht="105" outlineLevel="5">
      <c r="A217" s="1"/>
      <c r="B217" s="1">
        <v>827175</v>
      </c>
      <c r="C217" s="1" t="s">
        <v>731</v>
      </c>
      <c r="D217" s="1" t="s">
        <v>732</v>
      </c>
      <c r="E217" s="2" t="s">
        <v>733</v>
      </c>
      <c r="F217" s="2" t="s">
        <v>734</v>
      </c>
      <c r="G217" s="2">
        <v>6</v>
      </c>
      <c r="H217" s="2">
        <v>0</v>
      </c>
      <c r="I217" s="1">
        <v>0</v>
      </c>
      <c r="J217" s="3" t="s">
        <v>16</v>
      </c>
      <c r="K217" s="2" t="str">
        <f>J217*2395.96</f>
        <v>0</v>
      </c>
      <c r="L217" s="5"/>
    </row>
    <row r="218" spans="1:12" customHeight="1" ht="105" outlineLevel="5">
      <c r="A218" s="1"/>
      <c r="B218" s="1">
        <v>827176</v>
      </c>
      <c r="C218" s="1" t="s">
        <v>735</v>
      </c>
      <c r="D218" s="1" t="s">
        <v>736</v>
      </c>
      <c r="E218" s="2" t="s">
        <v>737</v>
      </c>
      <c r="F218" s="2" t="s">
        <v>464</v>
      </c>
      <c r="G218" s="2">
        <v>0</v>
      </c>
      <c r="H218" s="2">
        <v>0</v>
      </c>
      <c r="I218" s="1">
        <v>0</v>
      </c>
      <c r="J218" s="3" t="s">
        <v>16</v>
      </c>
      <c r="K218" s="2" t="str">
        <f>J218*0.00</f>
        <v>0</v>
      </c>
      <c r="L218" s="5"/>
    </row>
    <row r="219" spans="1:12" customHeight="1" ht="105" outlineLevel="5">
      <c r="A219" s="1"/>
      <c r="B219" s="1">
        <v>827179</v>
      </c>
      <c r="C219" s="1" t="s">
        <v>738</v>
      </c>
      <c r="D219" s="1" t="s">
        <v>739</v>
      </c>
      <c r="E219" s="2" t="s">
        <v>740</v>
      </c>
      <c r="F219" s="2" t="s">
        <v>734</v>
      </c>
      <c r="G219" s="2">
        <v>10</v>
      </c>
      <c r="H219" s="2">
        <v>0</v>
      </c>
      <c r="I219" s="1">
        <v>0</v>
      </c>
      <c r="J219" s="3" t="s">
        <v>16</v>
      </c>
      <c r="K219" s="2" t="str">
        <f>J219*2395.96</f>
        <v>0</v>
      </c>
      <c r="L219" s="5"/>
    </row>
    <row r="220" spans="1:12" customHeight="1" ht="105" outlineLevel="5">
      <c r="A220" s="1"/>
      <c r="B220" s="1">
        <v>827180</v>
      </c>
      <c r="C220" s="1" t="s">
        <v>741</v>
      </c>
      <c r="D220" s="1" t="s">
        <v>742</v>
      </c>
      <c r="E220" s="2" t="s">
        <v>743</v>
      </c>
      <c r="F220" s="2" t="s">
        <v>744</v>
      </c>
      <c r="G220" s="2">
        <v>0</v>
      </c>
      <c r="H220" s="2">
        <v>0</v>
      </c>
      <c r="I220" s="1">
        <v>0</v>
      </c>
      <c r="J220" s="3" t="s">
        <v>16</v>
      </c>
      <c r="K220" s="2" t="str">
        <f>J220*2542.70</f>
        <v>0</v>
      </c>
      <c r="L220" s="5"/>
    </row>
    <row r="221" spans="1:12" customHeight="1" ht="105" outlineLevel="5">
      <c r="A221" s="1"/>
      <c r="B221" s="1">
        <v>827181</v>
      </c>
      <c r="C221" s="1" t="s">
        <v>745</v>
      </c>
      <c r="D221" s="1" t="s">
        <v>746</v>
      </c>
      <c r="E221" s="2" t="s">
        <v>747</v>
      </c>
      <c r="F221" s="2" t="s">
        <v>744</v>
      </c>
      <c r="G221" s="2">
        <v>0</v>
      </c>
      <c r="H221" s="2">
        <v>0</v>
      </c>
      <c r="I221" s="1">
        <v>0</v>
      </c>
      <c r="J221" s="3" t="s">
        <v>16</v>
      </c>
      <c r="K221" s="2" t="str">
        <f>J221*2542.70</f>
        <v>0</v>
      </c>
      <c r="L221" s="5"/>
    </row>
    <row r="222" spans="1:12" customHeight="1" ht="105" outlineLevel="5">
      <c r="A222" s="1"/>
      <c r="B222" s="1">
        <v>827182</v>
      </c>
      <c r="C222" s="1" t="s">
        <v>748</v>
      </c>
      <c r="D222" s="1" t="s">
        <v>749</v>
      </c>
      <c r="E222" s="2" t="s">
        <v>750</v>
      </c>
      <c r="F222" s="2" t="s">
        <v>751</v>
      </c>
      <c r="G222" s="2">
        <v>0</v>
      </c>
      <c r="H222" s="2">
        <v>0</v>
      </c>
      <c r="I222" s="1">
        <v>0</v>
      </c>
      <c r="J222" s="3" t="s">
        <v>16</v>
      </c>
      <c r="K222" s="2" t="str">
        <f>J222*2081.28</f>
        <v>0</v>
      </c>
      <c r="L222" s="5"/>
    </row>
    <row r="223" spans="1:12" customHeight="1" ht="105" outlineLevel="5">
      <c r="A223" s="1"/>
      <c r="B223" s="1">
        <v>827188</v>
      </c>
      <c r="C223" s="1" t="s">
        <v>752</v>
      </c>
      <c r="D223" s="1" t="s">
        <v>753</v>
      </c>
      <c r="E223" s="2" t="s">
        <v>754</v>
      </c>
      <c r="F223" s="2" t="s">
        <v>464</v>
      </c>
      <c r="G223" s="2">
        <v>2</v>
      </c>
      <c r="H223" s="2">
        <v>0</v>
      </c>
      <c r="I223" s="1">
        <v>0</v>
      </c>
      <c r="J223" s="3" t="s">
        <v>16</v>
      </c>
      <c r="K223" s="2" t="str">
        <f>J223*0.00</f>
        <v>0</v>
      </c>
      <c r="L223" s="5"/>
    </row>
    <row r="224" spans="1:12" customHeight="1" ht="105" outlineLevel="5">
      <c r="A224" s="1"/>
      <c r="B224" s="1">
        <v>827192</v>
      </c>
      <c r="C224" s="1" t="s">
        <v>755</v>
      </c>
      <c r="D224" s="1" t="s">
        <v>756</v>
      </c>
      <c r="E224" s="2" t="s">
        <v>757</v>
      </c>
      <c r="F224" s="2" t="s">
        <v>464</v>
      </c>
      <c r="G224" s="2">
        <v>0</v>
      </c>
      <c r="H224" s="2">
        <v>0</v>
      </c>
      <c r="I224" s="1">
        <v>0</v>
      </c>
      <c r="J224" s="3" t="s">
        <v>16</v>
      </c>
      <c r="K224" s="2" t="str">
        <f>J224*0.00</f>
        <v>0</v>
      </c>
      <c r="L224" s="5"/>
    </row>
    <row r="225" spans="1:12" customHeight="1" ht="105" outlineLevel="5">
      <c r="A225" s="1"/>
      <c r="B225" s="1">
        <v>827195</v>
      </c>
      <c r="C225" s="1" t="s">
        <v>758</v>
      </c>
      <c r="D225" s="1" t="s">
        <v>759</v>
      </c>
      <c r="E225" s="2" t="s">
        <v>760</v>
      </c>
      <c r="F225" s="2" t="s">
        <v>761</v>
      </c>
      <c r="G225" s="2">
        <v>0</v>
      </c>
      <c r="H225" s="2">
        <v>0</v>
      </c>
      <c r="I225" s="1">
        <v>0</v>
      </c>
      <c r="J225" s="3" t="s">
        <v>16</v>
      </c>
      <c r="K225" s="2" t="str">
        <f>J225*3202.59</f>
        <v>0</v>
      </c>
      <c r="L225" s="5"/>
    </row>
    <row r="226" spans="1:12" customHeight="1" ht="105" outlineLevel="5">
      <c r="A226" s="1"/>
      <c r="B226" s="1">
        <v>827196</v>
      </c>
      <c r="C226" s="1" t="s">
        <v>762</v>
      </c>
      <c r="D226" s="1" t="s">
        <v>763</v>
      </c>
      <c r="E226" s="2" t="s">
        <v>764</v>
      </c>
      <c r="F226" s="2" t="s">
        <v>464</v>
      </c>
      <c r="G226" s="2">
        <v>0</v>
      </c>
      <c r="H226" s="2">
        <v>0</v>
      </c>
      <c r="I226" s="1">
        <v>0</v>
      </c>
      <c r="J226" s="3" t="s">
        <v>16</v>
      </c>
      <c r="K226" s="2" t="str">
        <f>J226*0.00</f>
        <v>0</v>
      </c>
      <c r="L226" s="5"/>
    </row>
    <row r="227" spans="1:12" customHeight="1" ht="105" outlineLevel="5">
      <c r="A227" s="1"/>
      <c r="B227" s="1">
        <v>827200</v>
      </c>
      <c r="C227" s="1" t="s">
        <v>765</v>
      </c>
      <c r="D227" s="1" t="s">
        <v>766</v>
      </c>
      <c r="E227" s="2" t="s">
        <v>767</v>
      </c>
      <c r="F227" s="2" t="s">
        <v>768</v>
      </c>
      <c r="G227" s="2">
        <v>0</v>
      </c>
      <c r="H227" s="2">
        <v>0</v>
      </c>
      <c r="I227" s="1">
        <v>0</v>
      </c>
      <c r="J227" s="3" t="s">
        <v>16</v>
      </c>
      <c r="K227" s="2" t="str">
        <f>J227*3246.48</f>
        <v>0</v>
      </c>
      <c r="L227" s="5"/>
    </row>
    <row r="228" spans="1:12" customHeight="1" ht="105" outlineLevel="5">
      <c r="A228" s="1"/>
      <c r="B228" s="1">
        <v>827216</v>
      </c>
      <c r="C228" s="1" t="s">
        <v>769</v>
      </c>
      <c r="D228" s="1" t="s">
        <v>770</v>
      </c>
      <c r="E228" s="2" t="s">
        <v>771</v>
      </c>
      <c r="F228" s="2" t="s">
        <v>772</v>
      </c>
      <c r="G228" s="2">
        <v>0</v>
      </c>
      <c r="H228" s="2">
        <v>0</v>
      </c>
      <c r="I228" s="1">
        <v>0</v>
      </c>
      <c r="J228" s="3" t="s">
        <v>16</v>
      </c>
      <c r="K228" s="2" t="str">
        <f>J228*1900.00</f>
        <v>0</v>
      </c>
      <c r="L228" s="5"/>
    </row>
    <row r="229" spans="1:12" customHeight="1" ht="105" outlineLevel="5">
      <c r="A229" s="1"/>
      <c r="B229" s="1">
        <v>827228</v>
      </c>
      <c r="C229" s="1" t="s">
        <v>773</v>
      </c>
      <c r="D229" s="1" t="s">
        <v>774</v>
      </c>
      <c r="E229" s="2" t="s">
        <v>775</v>
      </c>
      <c r="F229" s="2" t="s">
        <v>776</v>
      </c>
      <c r="G229" s="2">
        <v>9</v>
      </c>
      <c r="H229" s="2">
        <v>0</v>
      </c>
      <c r="I229" s="1">
        <v>0</v>
      </c>
      <c r="J229" s="3" t="s">
        <v>16</v>
      </c>
      <c r="K229" s="2" t="str">
        <f>J229*2077.57</f>
        <v>0</v>
      </c>
      <c r="L229" s="5"/>
    </row>
    <row r="230" spans="1:12" customHeight="1" ht="105" outlineLevel="5">
      <c r="A230" s="1"/>
      <c r="B230" s="1">
        <v>827229</v>
      </c>
      <c r="C230" s="1" t="s">
        <v>777</v>
      </c>
      <c r="D230" s="1" t="s">
        <v>778</v>
      </c>
      <c r="E230" s="2" t="s">
        <v>779</v>
      </c>
      <c r="F230" s="2" t="s">
        <v>780</v>
      </c>
      <c r="G230" s="2">
        <v>4</v>
      </c>
      <c r="H230" s="2">
        <v>0</v>
      </c>
      <c r="I230" s="1">
        <v>0</v>
      </c>
      <c r="J230" s="3" t="s">
        <v>16</v>
      </c>
      <c r="K230" s="2" t="str">
        <f>J230*1819.88</f>
        <v>0</v>
      </c>
      <c r="L230" s="5"/>
    </row>
    <row r="231" spans="1:12" customHeight="1" ht="105" outlineLevel="5">
      <c r="A231" s="1"/>
      <c r="B231" s="1">
        <v>827230</v>
      </c>
      <c r="C231" s="1" t="s">
        <v>781</v>
      </c>
      <c r="D231" s="1" t="s">
        <v>782</v>
      </c>
      <c r="E231" s="2" t="s">
        <v>783</v>
      </c>
      <c r="F231" s="2" t="s">
        <v>780</v>
      </c>
      <c r="G231" s="2">
        <v>9</v>
      </c>
      <c r="H231" s="2">
        <v>0</v>
      </c>
      <c r="I231" s="1">
        <v>0</v>
      </c>
      <c r="J231" s="3" t="s">
        <v>16</v>
      </c>
      <c r="K231" s="2" t="str">
        <f>J231*1819.88</f>
        <v>0</v>
      </c>
      <c r="L231" s="5"/>
    </row>
    <row r="232" spans="1:12" customHeight="1" ht="105" outlineLevel="5">
      <c r="A232" s="1"/>
      <c r="B232" s="1">
        <v>827231</v>
      </c>
      <c r="C232" s="1" t="s">
        <v>784</v>
      </c>
      <c r="D232" s="1" t="s">
        <v>785</v>
      </c>
      <c r="E232" s="2" t="s">
        <v>786</v>
      </c>
      <c r="F232" s="2" t="s">
        <v>780</v>
      </c>
      <c r="G232" s="2">
        <v>6</v>
      </c>
      <c r="H232" s="2">
        <v>0</v>
      </c>
      <c r="I232" s="1">
        <v>0</v>
      </c>
      <c r="J232" s="3" t="s">
        <v>16</v>
      </c>
      <c r="K232" s="2" t="str">
        <f>J232*1819.88</f>
        <v>0</v>
      </c>
      <c r="L232" s="5"/>
    </row>
    <row r="233" spans="1:12" customHeight="1" ht="105" outlineLevel="5">
      <c r="A233" s="1"/>
      <c r="B233" s="1">
        <v>827232</v>
      </c>
      <c r="C233" s="1" t="s">
        <v>787</v>
      </c>
      <c r="D233" s="1" t="s">
        <v>788</v>
      </c>
      <c r="E233" s="2" t="s">
        <v>789</v>
      </c>
      <c r="F233" s="2" t="s">
        <v>780</v>
      </c>
      <c r="G233" s="2" t="s">
        <v>287</v>
      </c>
      <c r="H233" s="2">
        <v>0</v>
      </c>
      <c r="I233" s="1">
        <v>0</v>
      </c>
      <c r="J233" s="3" t="s">
        <v>16</v>
      </c>
      <c r="K233" s="2" t="str">
        <f>J233*1819.88</f>
        <v>0</v>
      </c>
      <c r="L233" s="5"/>
    </row>
    <row r="234" spans="1:12" customHeight="1" ht="105" outlineLevel="5">
      <c r="A234" s="1"/>
      <c r="B234" s="1">
        <v>827233</v>
      </c>
      <c r="C234" s="1" t="s">
        <v>790</v>
      </c>
      <c r="D234" s="1" t="s">
        <v>791</v>
      </c>
      <c r="E234" s="2" t="s">
        <v>792</v>
      </c>
      <c r="F234" s="2" t="s">
        <v>793</v>
      </c>
      <c r="G234" s="2" t="s">
        <v>287</v>
      </c>
      <c r="H234" s="2">
        <v>0</v>
      </c>
      <c r="I234" s="1">
        <v>0</v>
      </c>
      <c r="J234" s="3" t="s">
        <v>16</v>
      </c>
      <c r="K234" s="2" t="str">
        <f>J234*2005.71</f>
        <v>0</v>
      </c>
      <c r="L234" s="5"/>
    </row>
    <row r="235" spans="1:12" customHeight="1" ht="105" outlineLevel="5">
      <c r="A235" s="1"/>
      <c r="B235" s="1">
        <v>827234</v>
      </c>
      <c r="C235" s="1" t="s">
        <v>794</v>
      </c>
      <c r="D235" s="1" t="s">
        <v>795</v>
      </c>
      <c r="E235" s="2" t="s">
        <v>796</v>
      </c>
      <c r="F235" s="2" t="s">
        <v>797</v>
      </c>
      <c r="G235" s="2">
        <v>10</v>
      </c>
      <c r="H235" s="2">
        <v>0</v>
      </c>
      <c r="I235" s="1">
        <v>0</v>
      </c>
      <c r="J235" s="3" t="s">
        <v>16</v>
      </c>
      <c r="K235" s="2" t="str">
        <f>J235*2111.01</f>
        <v>0</v>
      </c>
      <c r="L235" s="5"/>
    </row>
    <row r="236" spans="1:12" customHeight="1" ht="105" outlineLevel="5">
      <c r="A236" s="1"/>
      <c r="B236" s="1">
        <v>827235</v>
      </c>
      <c r="C236" s="1" t="s">
        <v>798</v>
      </c>
      <c r="D236" s="1" t="s">
        <v>799</v>
      </c>
      <c r="E236" s="2" t="s">
        <v>800</v>
      </c>
      <c r="F236" s="2" t="s">
        <v>797</v>
      </c>
      <c r="G236" s="2">
        <v>2</v>
      </c>
      <c r="H236" s="2">
        <v>0</v>
      </c>
      <c r="I236" s="1">
        <v>0</v>
      </c>
      <c r="J236" s="3" t="s">
        <v>16</v>
      </c>
      <c r="K236" s="2" t="str">
        <f>J236*2111.01</f>
        <v>0</v>
      </c>
      <c r="L236" s="5"/>
    </row>
    <row r="237" spans="1:12" customHeight="1" ht="105" outlineLevel="5">
      <c r="A237" s="1"/>
      <c r="B237" s="1">
        <v>827236</v>
      </c>
      <c r="C237" s="1" t="s">
        <v>801</v>
      </c>
      <c r="D237" s="1" t="s">
        <v>802</v>
      </c>
      <c r="E237" s="2" t="s">
        <v>803</v>
      </c>
      <c r="F237" s="2" t="s">
        <v>797</v>
      </c>
      <c r="G237" s="2">
        <v>2</v>
      </c>
      <c r="H237" s="2">
        <v>0</v>
      </c>
      <c r="I237" s="1">
        <v>0</v>
      </c>
      <c r="J237" s="3" t="s">
        <v>16</v>
      </c>
      <c r="K237" s="2" t="str">
        <f>J237*2111.01</f>
        <v>0</v>
      </c>
      <c r="L237" s="5"/>
    </row>
    <row r="238" spans="1:12" customHeight="1" ht="105" outlineLevel="5">
      <c r="A238" s="1"/>
      <c r="B238" s="1">
        <v>827237</v>
      </c>
      <c r="C238" s="1" t="s">
        <v>804</v>
      </c>
      <c r="D238" s="1" t="s">
        <v>805</v>
      </c>
      <c r="E238" s="2" t="s">
        <v>806</v>
      </c>
      <c r="F238" s="2" t="s">
        <v>807</v>
      </c>
      <c r="G238" s="2">
        <v>9</v>
      </c>
      <c r="H238" s="2">
        <v>0</v>
      </c>
      <c r="I238" s="1">
        <v>0</v>
      </c>
      <c r="J238" s="3" t="s">
        <v>16</v>
      </c>
      <c r="K238" s="2" t="str">
        <f>J238*2208.88</f>
        <v>0</v>
      </c>
      <c r="L238" s="5"/>
    </row>
    <row r="239" spans="1:12" customHeight="1" ht="105" outlineLevel="5">
      <c r="A239" s="1"/>
      <c r="B239" s="1">
        <v>827238</v>
      </c>
      <c r="C239" s="1" t="s">
        <v>808</v>
      </c>
      <c r="D239" s="1" t="s">
        <v>809</v>
      </c>
      <c r="E239" s="2" t="s">
        <v>810</v>
      </c>
      <c r="F239" s="2" t="s">
        <v>807</v>
      </c>
      <c r="G239" s="2">
        <v>0</v>
      </c>
      <c r="H239" s="2">
        <v>0</v>
      </c>
      <c r="I239" s="1">
        <v>0</v>
      </c>
      <c r="J239" s="3" t="s">
        <v>16</v>
      </c>
      <c r="K239" s="2" t="str">
        <f>J239*2208.88</f>
        <v>0</v>
      </c>
      <c r="L239" s="5"/>
    </row>
    <row r="240" spans="1:12" customHeight="1" ht="105" outlineLevel="5">
      <c r="A240" s="1"/>
      <c r="B240" s="1">
        <v>827247</v>
      </c>
      <c r="C240" s="1" t="s">
        <v>811</v>
      </c>
      <c r="D240" s="1" t="s">
        <v>812</v>
      </c>
      <c r="E240" s="2" t="s">
        <v>813</v>
      </c>
      <c r="F240" s="2" t="s">
        <v>814</v>
      </c>
      <c r="G240" s="2">
        <v>0</v>
      </c>
      <c r="H240" s="2">
        <v>0</v>
      </c>
      <c r="I240" s="1">
        <v>0</v>
      </c>
      <c r="J240" s="3" t="s">
        <v>16</v>
      </c>
      <c r="K240" s="2" t="str">
        <f>J240*3349.40</f>
        <v>0</v>
      </c>
      <c r="L240" s="5"/>
    </row>
    <row r="241" spans="1:12" customHeight="1" ht="105" outlineLevel="5">
      <c r="A241" s="1"/>
      <c r="B241" s="1">
        <v>827251</v>
      </c>
      <c r="C241" s="1" t="s">
        <v>815</v>
      </c>
      <c r="D241" s="1" t="s">
        <v>816</v>
      </c>
      <c r="E241" s="2" t="s">
        <v>817</v>
      </c>
      <c r="F241" s="2" t="s">
        <v>818</v>
      </c>
      <c r="G241" s="2">
        <v>2</v>
      </c>
      <c r="H241" s="2">
        <v>0</v>
      </c>
      <c r="I241" s="1">
        <v>0</v>
      </c>
      <c r="J241" s="3" t="s">
        <v>16</v>
      </c>
      <c r="K241" s="2" t="str">
        <f>J241*1508.93</f>
        <v>0</v>
      </c>
      <c r="L241" s="5"/>
    </row>
    <row r="242" spans="1:12" customHeight="1" ht="105" outlineLevel="5">
      <c r="A242" s="1"/>
      <c r="B242" s="1">
        <v>827252</v>
      </c>
      <c r="C242" s="1" t="s">
        <v>819</v>
      </c>
      <c r="D242" s="1" t="s">
        <v>820</v>
      </c>
      <c r="E242" s="2" t="s">
        <v>821</v>
      </c>
      <c r="F242" s="2" t="s">
        <v>818</v>
      </c>
      <c r="G242" s="2">
        <v>5</v>
      </c>
      <c r="H242" s="2">
        <v>0</v>
      </c>
      <c r="I242" s="1">
        <v>0</v>
      </c>
      <c r="J242" s="3" t="s">
        <v>16</v>
      </c>
      <c r="K242" s="2" t="str">
        <f>J242*1508.93</f>
        <v>0</v>
      </c>
      <c r="L242" s="5"/>
    </row>
    <row r="243" spans="1:12" customHeight="1" ht="105" outlineLevel="5">
      <c r="A243" s="1"/>
      <c r="B243" s="1">
        <v>827253</v>
      </c>
      <c r="C243" s="1" t="s">
        <v>822</v>
      </c>
      <c r="D243" s="1" t="s">
        <v>823</v>
      </c>
      <c r="E243" s="2" t="s">
        <v>824</v>
      </c>
      <c r="F243" s="2" t="s">
        <v>825</v>
      </c>
      <c r="G243" s="2" t="s">
        <v>300</v>
      </c>
      <c r="H243" s="2">
        <v>0</v>
      </c>
      <c r="I243" s="1">
        <v>0</v>
      </c>
      <c r="J243" s="3" t="s">
        <v>16</v>
      </c>
      <c r="K243" s="2" t="str">
        <f>J243*1468.04</f>
        <v>0</v>
      </c>
      <c r="L243" s="5"/>
    </row>
    <row r="244" spans="1:12" customHeight="1" ht="105" outlineLevel="5">
      <c r="A244" s="1"/>
      <c r="B244" s="1">
        <v>827254</v>
      </c>
      <c r="C244" s="1" t="s">
        <v>826</v>
      </c>
      <c r="D244" s="1" t="s">
        <v>827</v>
      </c>
      <c r="E244" s="2" t="s">
        <v>828</v>
      </c>
      <c r="F244" s="2" t="s">
        <v>825</v>
      </c>
      <c r="G244" s="2">
        <v>9</v>
      </c>
      <c r="H244" s="2">
        <v>0</v>
      </c>
      <c r="I244" s="1">
        <v>0</v>
      </c>
      <c r="J244" s="3" t="s">
        <v>16</v>
      </c>
      <c r="K244" s="2" t="str">
        <f>J244*1468.04</f>
        <v>0</v>
      </c>
      <c r="L244" s="5"/>
    </row>
    <row r="245" spans="1:12" customHeight="1" ht="105" outlineLevel="5">
      <c r="A245" s="1"/>
      <c r="B245" s="1">
        <v>827263</v>
      </c>
      <c r="C245" s="1" t="s">
        <v>829</v>
      </c>
      <c r="D245" s="1" t="s">
        <v>830</v>
      </c>
      <c r="E245" s="2" t="s">
        <v>831</v>
      </c>
      <c r="F245" s="2" t="s">
        <v>832</v>
      </c>
      <c r="G245" s="2" t="s">
        <v>300</v>
      </c>
      <c r="H245" s="2">
        <v>0</v>
      </c>
      <c r="I245" s="1">
        <v>0</v>
      </c>
      <c r="J245" s="3" t="s">
        <v>16</v>
      </c>
      <c r="K245" s="2" t="str">
        <f>J245*1267.35</f>
        <v>0</v>
      </c>
      <c r="L245" s="5"/>
    </row>
    <row r="246" spans="1:12" customHeight="1" ht="105" outlineLevel="5">
      <c r="A246" s="1"/>
      <c r="B246" s="1">
        <v>827264</v>
      </c>
      <c r="C246" s="1" t="s">
        <v>833</v>
      </c>
      <c r="D246" s="1" t="s">
        <v>834</v>
      </c>
      <c r="E246" s="2" t="s">
        <v>835</v>
      </c>
      <c r="F246" s="2" t="s">
        <v>836</v>
      </c>
      <c r="G246" s="2" t="s">
        <v>287</v>
      </c>
      <c r="H246" s="2">
        <v>0</v>
      </c>
      <c r="I246" s="1">
        <v>0</v>
      </c>
      <c r="J246" s="3" t="s">
        <v>16</v>
      </c>
      <c r="K246" s="2" t="str">
        <f>J246*1235.14</f>
        <v>0</v>
      </c>
      <c r="L246" s="5"/>
    </row>
    <row r="247" spans="1:12" customHeight="1" ht="105" outlineLevel="5">
      <c r="A247" s="1"/>
      <c r="B247" s="1">
        <v>827289</v>
      </c>
      <c r="C247" s="1" t="s">
        <v>837</v>
      </c>
      <c r="D247" s="1" t="s">
        <v>838</v>
      </c>
      <c r="E247" s="2" t="s">
        <v>839</v>
      </c>
      <c r="F247" s="2" t="s">
        <v>840</v>
      </c>
      <c r="G247" s="2">
        <v>8</v>
      </c>
      <c r="H247" s="2">
        <v>0</v>
      </c>
      <c r="I247" s="1">
        <v>0</v>
      </c>
      <c r="J247" s="3" t="s">
        <v>16</v>
      </c>
      <c r="K247" s="2" t="str">
        <f>J247*1484.16</f>
        <v>0</v>
      </c>
      <c r="L247" s="5"/>
    </row>
    <row r="248" spans="1:12" customHeight="1" ht="105" outlineLevel="5">
      <c r="A248" s="1"/>
      <c r="B248" s="1">
        <v>827290</v>
      </c>
      <c r="C248" s="1" t="s">
        <v>841</v>
      </c>
      <c r="D248" s="1" t="s">
        <v>842</v>
      </c>
      <c r="E248" s="2" t="s">
        <v>843</v>
      </c>
      <c r="F248" s="2" t="s">
        <v>844</v>
      </c>
      <c r="G248" s="2" t="s">
        <v>287</v>
      </c>
      <c r="H248" s="2">
        <v>0</v>
      </c>
      <c r="I248" s="1">
        <v>0</v>
      </c>
      <c r="J248" s="3" t="s">
        <v>16</v>
      </c>
      <c r="K248" s="2" t="str">
        <f>J248*1636.54</f>
        <v>0</v>
      </c>
      <c r="L248" s="5"/>
    </row>
    <row r="249" spans="1:12" customHeight="1" ht="105" outlineLevel="5">
      <c r="A249" s="1"/>
      <c r="B249" s="1">
        <v>827291</v>
      </c>
      <c r="C249" s="1" t="s">
        <v>845</v>
      </c>
      <c r="D249" s="1" t="s">
        <v>846</v>
      </c>
      <c r="E249" s="2" t="s">
        <v>847</v>
      </c>
      <c r="F249" s="2" t="s">
        <v>848</v>
      </c>
      <c r="G249" s="2">
        <v>2</v>
      </c>
      <c r="H249" s="2">
        <v>0</v>
      </c>
      <c r="I249" s="1">
        <v>0</v>
      </c>
      <c r="J249" s="3" t="s">
        <v>16</v>
      </c>
      <c r="K249" s="2" t="str">
        <f>J249*1650.16</f>
        <v>0</v>
      </c>
      <c r="L249" s="5"/>
    </row>
    <row r="250" spans="1:12" customHeight="1" ht="105" outlineLevel="5">
      <c r="A250" s="1"/>
      <c r="B250" s="1">
        <v>827295</v>
      </c>
      <c r="C250" s="1" t="s">
        <v>849</v>
      </c>
      <c r="D250" s="1" t="s">
        <v>850</v>
      </c>
      <c r="E250" s="2" t="s">
        <v>851</v>
      </c>
      <c r="F250" s="2" t="s">
        <v>852</v>
      </c>
      <c r="G250" s="2" t="s">
        <v>300</v>
      </c>
      <c r="H250" s="2">
        <v>0</v>
      </c>
      <c r="I250" s="1">
        <v>0</v>
      </c>
      <c r="J250" s="3" t="s">
        <v>16</v>
      </c>
      <c r="K250" s="2" t="str">
        <f>J250*1398.68</f>
        <v>0</v>
      </c>
      <c r="L250" s="5"/>
    </row>
    <row r="251" spans="1:12" customHeight="1" ht="105" outlineLevel="5">
      <c r="A251" s="1"/>
      <c r="B251" s="1">
        <v>827296</v>
      </c>
      <c r="C251" s="1" t="s">
        <v>853</v>
      </c>
      <c r="D251" s="1" t="s">
        <v>854</v>
      </c>
      <c r="E251" s="2" t="s">
        <v>855</v>
      </c>
      <c r="F251" s="2" t="s">
        <v>852</v>
      </c>
      <c r="G251" s="2">
        <v>7</v>
      </c>
      <c r="H251" s="2">
        <v>0</v>
      </c>
      <c r="I251" s="1">
        <v>0</v>
      </c>
      <c r="J251" s="3" t="s">
        <v>16</v>
      </c>
      <c r="K251" s="2" t="str">
        <f>J251*1398.68</f>
        <v>0</v>
      </c>
      <c r="L251" s="5"/>
    </row>
    <row r="252" spans="1:12" customHeight="1" ht="105" outlineLevel="5">
      <c r="A252" s="1"/>
      <c r="B252" s="1">
        <v>827301</v>
      </c>
      <c r="C252" s="1" t="s">
        <v>856</v>
      </c>
      <c r="D252" s="1" t="s">
        <v>857</v>
      </c>
      <c r="E252" s="2" t="s">
        <v>858</v>
      </c>
      <c r="F252" s="2" t="s">
        <v>859</v>
      </c>
      <c r="G252" s="2">
        <v>5</v>
      </c>
      <c r="H252" s="2">
        <v>0</v>
      </c>
      <c r="I252" s="1">
        <v>0</v>
      </c>
      <c r="J252" s="3" t="s">
        <v>16</v>
      </c>
      <c r="K252" s="2" t="str">
        <f>J252*2055.26</f>
        <v>0</v>
      </c>
      <c r="L252" s="5"/>
    </row>
    <row r="253" spans="1:12" customHeight="1" ht="105" outlineLevel="5">
      <c r="A253" s="1"/>
      <c r="B253" s="1">
        <v>827302</v>
      </c>
      <c r="C253" s="1" t="s">
        <v>860</v>
      </c>
      <c r="D253" s="1" t="s">
        <v>861</v>
      </c>
      <c r="E253" s="2" t="s">
        <v>862</v>
      </c>
      <c r="F253" s="2" t="s">
        <v>859</v>
      </c>
      <c r="G253" s="2">
        <v>5</v>
      </c>
      <c r="H253" s="2">
        <v>0</v>
      </c>
      <c r="I253" s="1">
        <v>0</v>
      </c>
      <c r="J253" s="3" t="s">
        <v>16</v>
      </c>
      <c r="K253" s="2" t="str">
        <f>J253*2055.26</f>
        <v>0</v>
      </c>
      <c r="L253" s="5"/>
    </row>
    <row r="254" spans="1:12" customHeight="1" ht="105" outlineLevel="5">
      <c r="A254" s="1"/>
      <c r="B254" s="1">
        <v>827303</v>
      </c>
      <c r="C254" s="1" t="s">
        <v>863</v>
      </c>
      <c r="D254" s="1" t="s">
        <v>864</v>
      </c>
      <c r="E254" s="2" t="s">
        <v>865</v>
      </c>
      <c r="F254" s="2" t="s">
        <v>866</v>
      </c>
      <c r="G254" s="2">
        <v>3</v>
      </c>
      <c r="H254" s="2">
        <v>0</v>
      </c>
      <c r="I254" s="1">
        <v>0</v>
      </c>
      <c r="J254" s="3" t="s">
        <v>16</v>
      </c>
      <c r="K254" s="2" t="str">
        <f>J254*2049.08</f>
        <v>0</v>
      </c>
      <c r="L254" s="5"/>
    </row>
    <row r="255" spans="1:12" customHeight="1" ht="105" outlineLevel="5">
      <c r="A255" s="1"/>
      <c r="B255" s="1">
        <v>827304</v>
      </c>
      <c r="C255" s="1" t="s">
        <v>867</v>
      </c>
      <c r="D255" s="1" t="s">
        <v>868</v>
      </c>
      <c r="E255" s="2" t="s">
        <v>869</v>
      </c>
      <c r="F255" s="2" t="s">
        <v>866</v>
      </c>
      <c r="G255" s="2">
        <v>1</v>
      </c>
      <c r="H255" s="2">
        <v>0</v>
      </c>
      <c r="I255" s="1">
        <v>0</v>
      </c>
      <c r="J255" s="3" t="s">
        <v>16</v>
      </c>
      <c r="K255" s="2" t="str">
        <f>J255*2049.08</f>
        <v>0</v>
      </c>
      <c r="L255" s="5"/>
    </row>
    <row r="256" spans="1:12" customHeight="1" ht="105" outlineLevel="5">
      <c r="A256" s="1"/>
      <c r="B256" s="1">
        <v>827305</v>
      </c>
      <c r="C256" s="1" t="s">
        <v>870</v>
      </c>
      <c r="D256" s="1" t="s">
        <v>871</v>
      </c>
      <c r="E256" s="2" t="s">
        <v>872</v>
      </c>
      <c r="F256" s="2" t="s">
        <v>873</v>
      </c>
      <c r="G256" s="2">
        <v>8</v>
      </c>
      <c r="H256" s="2">
        <v>0</v>
      </c>
      <c r="I256" s="1">
        <v>0</v>
      </c>
      <c r="J256" s="3" t="s">
        <v>16</v>
      </c>
      <c r="K256" s="2" t="str">
        <f>J256*2028.01</f>
        <v>0</v>
      </c>
      <c r="L256" s="5"/>
    </row>
    <row r="257" spans="1:12" customHeight="1" ht="105" outlineLevel="5">
      <c r="A257" s="1"/>
      <c r="B257" s="1">
        <v>827306</v>
      </c>
      <c r="C257" s="1" t="s">
        <v>874</v>
      </c>
      <c r="D257" s="1" t="s">
        <v>875</v>
      </c>
      <c r="E257" s="2" t="s">
        <v>876</v>
      </c>
      <c r="F257" s="2" t="s">
        <v>873</v>
      </c>
      <c r="G257" s="2">
        <v>10</v>
      </c>
      <c r="H257" s="2">
        <v>0</v>
      </c>
      <c r="I257" s="1">
        <v>0</v>
      </c>
      <c r="J257" s="3" t="s">
        <v>16</v>
      </c>
      <c r="K257" s="2" t="str">
        <f>J257*2028.01</f>
        <v>0</v>
      </c>
      <c r="L257" s="5"/>
    </row>
    <row r="258" spans="1:12" customHeight="1" ht="105" outlineLevel="5">
      <c r="A258" s="1"/>
      <c r="B258" s="1">
        <v>827307</v>
      </c>
      <c r="C258" s="1" t="s">
        <v>877</v>
      </c>
      <c r="D258" s="1" t="s">
        <v>878</v>
      </c>
      <c r="E258" s="2" t="s">
        <v>879</v>
      </c>
      <c r="F258" s="2" t="s">
        <v>880</v>
      </c>
      <c r="G258" s="2">
        <v>3</v>
      </c>
      <c r="H258" s="2">
        <v>0</v>
      </c>
      <c r="I258" s="1">
        <v>0</v>
      </c>
      <c r="J258" s="3" t="s">
        <v>16</v>
      </c>
      <c r="K258" s="2" t="str">
        <f>J258*2078.81</f>
        <v>0</v>
      </c>
      <c r="L258" s="5"/>
    </row>
    <row r="259" spans="1:12" customHeight="1" ht="105" outlineLevel="5">
      <c r="A259" s="1"/>
      <c r="B259" s="1">
        <v>827308</v>
      </c>
      <c r="C259" s="1" t="s">
        <v>881</v>
      </c>
      <c r="D259" s="1" t="s">
        <v>882</v>
      </c>
      <c r="E259" s="2" t="s">
        <v>883</v>
      </c>
      <c r="F259" s="2" t="s">
        <v>880</v>
      </c>
      <c r="G259" s="2">
        <v>5</v>
      </c>
      <c r="H259" s="2">
        <v>0</v>
      </c>
      <c r="I259" s="1">
        <v>0</v>
      </c>
      <c r="J259" s="3" t="s">
        <v>16</v>
      </c>
      <c r="K259" s="2" t="str">
        <f>J259*2078.81</f>
        <v>0</v>
      </c>
      <c r="L259" s="5"/>
    </row>
    <row r="260" spans="1:12" customHeight="1" ht="105" outlineLevel="5">
      <c r="A260" s="1"/>
      <c r="B260" s="1">
        <v>827313</v>
      </c>
      <c r="C260" s="1" t="s">
        <v>884</v>
      </c>
      <c r="D260" s="1" t="s">
        <v>885</v>
      </c>
      <c r="E260" s="2" t="s">
        <v>886</v>
      </c>
      <c r="F260" s="2" t="s">
        <v>887</v>
      </c>
      <c r="G260" s="2" t="s">
        <v>287</v>
      </c>
      <c r="H260" s="2">
        <v>0</v>
      </c>
      <c r="I260" s="1">
        <v>0</v>
      </c>
      <c r="J260" s="3" t="s">
        <v>16</v>
      </c>
      <c r="K260" s="2" t="str">
        <f>J260*2206.40</f>
        <v>0</v>
      </c>
      <c r="L260" s="5"/>
    </row>
    <row r="261" spans="1:12" customHeight="1" ht="105" outlineLevel="5">
      <c r="A261" s="1"/>
      <c r="B261" s="1">
        <v>827321</v>
      </c>
      <c r="C261" s="1" t="s">
        <v>888</v>
      </c>
      <c r="D261" s="1" t="s">
        <v>889</v>
      </c>
      <c r="E261" s="2" t="s">
        <v>890</v>
      </c>
      <c r="F261" s="2" t="s">
        <v>464</v>
      </c>
      <c r="G261" s="2">
        <v>0</v>
      </c>
      <c r="H261" s="2">
        <v>0</v>
      </c>
      <c r="I261" s="1">
        <v>0</v>
      </c>
      <c r="J261" s="3" t="s">
        <v>16</v>
      </c>
      <c r="K261" s="2" t="str">
        <f>J261*0.00</f>
        <v>0</v>
      </c>
      <c r="L261" s="5"/>
    </row>
    <row r="262" spans="1:12" customHeight="1" ht="105" outlineLevel="5">
      <c r="A262" s="1"/>
      <c r="B262" s="1">
        <v>827326</v>
      </c>
      <c r="C262" s="1" t="s">
        <v>891</v>
      </c>
      <c r="D262" s="1" t="s">
        <v>892</v>
      </c>
      <c r="E262" s="2" t="s">
        <v>893</v>
      </c>
      <c r="F262" s="2" t="s">
        <v>894</v>
      </c>
      <c r="G262" s="2" t="s">
        <v>287</v>
      </c>
      <c r="H262" s="2">
        <v>0</v>
      </c>
      <c r="I262" s="1">
        <v>0</v>
      </c>
      <c r="J262" s="3" t="s">
        <v>16</v>
      </c>
      <c r="K262" s="2" t="str">
        <f>J262*2305.52</f>
        <v>0</v>
      </c>
      <c r="L262" s="5"/>
    </row>
    <row r="263" spans="1:12" customHeight="1" ht="105" outlineLevel="5">
      <c r="A263" s="1"/>
      <c r="B263" s="1">
        <v>827327</v>
      </c>
      <c r="C263" s="1" t="s">
        <v>895</v>
      </c>
      <c r="D263" s="1" t="s">
        <v>896</v>
      </c>
      <c r="E263" s="2" t="s">
        <v>897</v>
      </c>
      <c r="F263" s="2" t="s">
        <v>898</v>
      </c>
      <c r="G263" s="2">
        <v>0</v>
      </c>
      <c r="H263" s="2">
        <v>0</v>
      </c>
      <c r="I263" s="1">
        <v>0</v>
      </c>
      <c r="J263" s="3" t="s">
        <v>16</v>
      </c>
      <c r="K263" s="2" t="str">
        <f>J263*2299.32</f>
        <v>0</v>
      </c>
      <c r="L263" s="5"/>
    </row>
    <row r="264" spans="1:12" customHeight="1" ht="105" outlineLevel="5">
      <c r="A264" s="1"/>
      <c r="B264" s="1">
        <v>827331</v>
      </c>
      <c r="C264" s="1" t="s">
        <v>899</v>
      </c>
      <c r="D264" s="1" t="s">
        <v>900</v>
      </c>
      <c r="E264" s="2" t="s">
        <v>901</v>
      </c>
      <c r="F264" s="2" t="s">
        <v>440</v>
      </c>
      <c r="G264" s="2" t="s">
        <v>287</v>
      </c>
      <c r="H264" s="2">
        <v>0</v>
      </c>
      <c r="I264" s="1">
        <v>0</v>
      </c>
      <c r="J264" s="3" t="s">
        <v>16</v>
      </c>
      <c r="K264" s="2" t="str">
        <f>J264*1076.58</f>
        <v>0</v>
      </c>
      <c r="L264" s="5"/>
    </row>
    <row r="265" spans="1:12" customHeight="1" ht="105" outlineLevel="5">
      <c r="A265" s="1"/>
      <c r="B265" s="1">
        <v>827337</v>
      </c>
      <c r="C265" s="1" t="s">
        <v>902</v>
      </c>
      <c r="D265" s="1" t="s">
        <v>903</v>
      </c>
      <c r="E265" s="2" t="s">
        <v>904</v>
      </c>
      <c r="F265" s="2" t="s">
        <v>905</v>
      </c>
      <c r="G265" s="2" t="s">
        <v>456</v>
      </c>
      <c r="H265" s="2">
        <v>0</v>
      </c>
      <c r="I265" s="1">
        <v>0</v>
      </c>
      <c r="J265" s="3" t="s">
        <v>16</v>
      </c>
      <c r="K265" s="2" t="str">
        <f>J265*859.77</f>
        <v>0</v>
      </c>
      <c r="L265" s="5"/>
    </row>
    <row r="266" spans="1:12" customHeight="1" ht="105" outlineLevel="5">
      <c r="A266" s="1"/>
      <c r="B266" s="1">
        <v>827339</v>
      </c>
      <c r="C266" s="1" t="s">
        <v>906</v>
      </c>
      <c r="D266" s="1" t="s">
        <v>907</v>
      </c>
      <c r="E266" s="2" t="s">
        <v>908</v>
      </c>
      <c r="F266" s="2" t="s">
        <v>909</v>
      </c>
      <c r="G266" s="2" t="s">
        <v>456</v>
      </c>
      <c r="H266" s="2">
        <v>0</v>
      </c>
      <c r="I266" s="1">
        <v>0</v>
      </c>
      <c r="J266" s="3" t="s">
        <v>16</v>
      </c>
      <c r="K266" s="2" t="str">
        <f>J266*999.76</f>
        <v>0</v>
      </c>
      <c r="L266" s="5"/>
    </row>
    <row r="267" spans="1:12" customHeight="1" ht="105" outlineLevel="5">
      <c r="A267" s="1"/>
      <c r="B267" s="1">
        <v>827341</v>
      </c>
      <c r="C267" s="1" t="s">
        <v>910</v>
      </c>
      <c r="D267" s="1" t="s">
        <v>911</v>
      </c>
      <c r="E267" s="2" t="s">
        <v>912</v>
      </c>
      <c r="F267" s="2" t="s">
        <v>913</v>
      </c>
      <c r="G267" s="2">
        <v>0</v>
      </c>
      <c r="H267" s="2">
        <v>0</v>
      </c>
      <c r="I267" s="1">
        <v>0</v>
      </c>
      <c r="J267" s="3" t="s">
        <v>16</v>
      </c>
      <c r="K267" s="2" t="str">
        <f>J267*1430.87</f>
        <v>0</v>
      </c>
      <c r="L267" s="5"/>
    </row>
    <row r="268" spans="1:12" customHeight="1" ht="105" outlineLevel="5">
      <c r="A268" s="1"/>
      <c r="B268" s="1">
        <v>827342</v>
      </c>
      <c r="C268" s="1" t="s">
        <v>914</v>
      </c>
      <c r="D268" s="1" t="s">
        <v>915</v>
      </c>
      <c r="E268" s="2" t="s">
        <v>916</v>
      </c>
      <c r="F268" s="2" t="s">
        <v>917</v>
      </c>
      <c r="G268" s="2" t="s">
        <v>300</v>
      </c>
      <c r="H268" s="2">
        <v>0</v>
      </c>
      <c r="I268" s="1">
        <v>0</v>
      </c>
      <c r="J268" s="3" t="s">
        <v>16</v>
      </c>
      <c r="K268" s="2" t="str">
        <f>J268*525.27</f>
        <v>0</v>
      </c>
      <c r="L268" s="5"/>
    </row>
    <row r="269" spans="1:12" customHeight="1" ht="105" outlineLevel="5">
      <c r="A269" s="1"/>
      <c r="B269" s="1">
        <v>868615</v>
      </c>
      <c r="C269" s="1" t="s">
        <v>918</v>
      </c>
      <c r="D269" s="1" t="s">
        <v>919</v>
      </c>
      <c r="E269" s="2" t="s">
        <v>920</v>
      </c>
      <c r="F269" s="2" t="s">
        <v>921</v>
      </c>
      <c r="G269" s="2">
        <v>6</v>
      </c>
      <c r="H269" s="2">
        <v>0</v>
      </c>
      <c r="I269" s="1">
        <v>0</v>
      </c>
      <c r="J269" s="3" t="s">
        <v>16</v>
      </c>
      <c r="K269" s="2" t="str">
        <f>J269*4156.37</f>
        <v>0</v>
      </c>
      <c r="L269" s="5"/>
    </row>
    <row r="270" spans="1:12" customHeight="1" ht="105" outlineLevel="5">
      <c r="A270" s="1"/>
      <c r="B270" s="1">
        <v>959790</v>
      </c>
      <c r="C270" s="1" t="s">
        <v>922</v>
      </c>
      <c r="D270" s="1" t="s">
        <v>923</v>
      </c>
      <c r="E270" s="2" t="s">
        <v>924</v>
      </c>
      <c r="F270" s="2" t="s">
        <v>925</v>
      </c>
      <c r="G270" s="2">
        <v>0</v>
      </c>
      <c r="H270" s="2">
        <v>0</v>
      </c>
      <c r="I270" s="1">
        <v>0</v>
      </c>
      <c r="J270" s="3" t="s">
        <v>16</v>
      </c>
      <c r="K270" s="2" t="str">
        <f>J270*2052.00</f>
        <v>0</v>
      </c>
      <c r="L270" s="5"/>
    </row>
    <row r="271" spans="1:12" customHeight="1" ht="105" outlineLevel="5">
      <c r="A271" s="1"/>
      <c r="B271" s="1">
        <v>959793</v>
      </c>
      <c r="C271" s="1" t="s">
        <v>926</v>
      </c>
      <c r="D271" s="1" t="s">
        <v>927</v>
      </c>
      <c r="E271" s="2" t="s">
        <v>928</v>
      </c>
      <c r="F271" s="2" t="s">
        <v>929</v>
      </c>
      <c r="G271" s="2">
        <v>10</v>
      </c>
      <c r="H271" s="2">
        <v>0</v>
      </c>
      <c r="I271" s="1">
        <v>0</v>
      </c>
      <c r="J271" s="3" t="s">
        <v>16</v>
      </c>
      <c r="K271" s="2" t="str">
        <f>J271*2351.51</f>
        <v>0</v>
      </c>
      <c r="L271" s="5"/>
    </row>
    <row r="272" spans="1:12" customHeight="1" ht="105" outlineLevel="5">
      <c r="A272" s="1"/>
      <c r="B272" s="1">
        <v>959815</v>
      </c>
      <c r="C272" s="1" t="s">
        <v>930</v>
      </c>
      <c r="D272" s="1" t="s">
        <v>931</v>
      </c>
      <c r="E272" s="2" t="s">
        <v>932</v>
      </c>
      <c r="F272" s="2" t="s">
        <v>933</v>
      </c>
      <c r="G272" s="2">
        <v>10</v>
      </c>
      <c r="H272" s="2">
        <v>0</v>
      </c>
      <c r="I272" s="1">
        <v>0</v>
      </c>
      <c r="J272" s="3" t="s">
        <v>16</v>
      </c>
      <c r="K272" s="2" t="str">
        <f>J272*3063.89</f>
        <v>0</v>
      </c>
      <c r="L272" s="5"/>
    </row>
    <row r="273" spans="1:12" customHeight="1" ht="105" outlineLevel="5">
      <c r="A273" s="1"/>
      <c r="B273" s="1">
        <v>959816</v>
      </c>
      <c r="C273" s="1" t="s">
        <v>934</v>
      </c>
      <c r="D273" s="1" t="s">
        <v>935</v>
      </c>
      <c r="E273" s="2" t="s">
        <v>932</v>
      </c>
      <c r="F273" s="2" t="s">
        <v>936</v>
      </c>
      <c r="G273" s="2">
        <v>10</v>
      </c>
      <c r="H273" s="2">
        <v>0</v>
      </c>
      <c r="I273" s="1">
        <v>0</v>
      </c>
      <c r="J273" s="3" t="s">
        <v>16</v>
      </c>
      <c r="K273" s="2" t="str">
        <f>J273*3156.82</f>
        <v>0</v>
      </c>
      <c r="L273" s="5"/>
    </row>
    <row r="274" spans="1:12" customHeight="1" ht="105" outlineLevel="5">
      <c r="A274" s="1"/>
      <c r="B274" s="1">
        <v>959817</v>
      </c>
      <c r="C274" s="1" t="s">
        <v>937</v>
      </c>
      <c r="D274" s="1" t="s">
        <v>938</v>
      </c>
      <c r="E274" s="2" t="s">
        <v>939</v>
      </c>
      <c r="F274" s="2" t="s">
        <v>940</v>
      </c>
      <c r="G274" s="2">
        <v>5</v>
      </c>
      <c r="H274" s="2">
        <v>0</v>
      </c>
      <c r="I274" s="1">
        <v>0</v>
      </c>
      <c r="J274" s="3" t="s">
        <v>16</v>
      </c>
      <c r="K274" s="2" t="str">
        <f>J274*2308.15</f>
        <v>0</v>
      </c>
      <c r="L274" s="5"/>
    </row>
    <row r="275" spans="1:12" customHeight="1" ht="105" outlineLevel="5">
      <c r="A275" s="1"/>
      <c r="B275" s="1">
        <v>959818</v>
      </c>
      <c r="C275" s="1" t="s">
        <v>941</v>
      </c>
      <c r="D275" s="1" t="s">
        <v>942</v>
      </c>
      <c r="E275" s="2" t="s">
        <v>939</v>
      </c>
      <c r="F275" s="2" t="s">
        <v>943</v>
      </c>
      <c r="G275" s="2">
        <v>10</v>
      </c>
      <c r="H275" s="2">
        <v>0</v>
      </c>
      <c r="I275" s="1">
        <v>0</v>
      </c>
      <c r="J275" s="3" t="s">
        <v>16</v>
      </c>
      <c r="K275" s="2" t="str">
        <f>J275*2223.90</f>
        <v>0</v>
      </c>
      <c r="L275" s="5"/>
    </row>
    <row r="276" spans="1:12" outlineLevel="2">
      <c r="A276" s="8" t="s">
        <v>944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5"/>
    </row>
    <row r="277" spans="1:12" customHeight="1" ht="105" outlineLevel="4">
      <c r="A277" s="1"/>
      <c r="B277" s="1">
        <v>959830</v>
      </c>
      <c r="C277" s="1" t="s">
        <v>945</v>
      </c>
      <c r="D277" s="1" t="s">
        <v>946</v>
      </c>
      <c r="E277" s="2" t="s">
        <v>947</v>
      </c>
      <c r="F277" s="2" t="s">
        <v>948</v>
      </c>
      <c r="G277" s="2">
        <v>0</v>
      </c>
      <c r="H277" s="2">
        <v>0</v>
      </c>
      <c r="I277" s="1">
        <v>0</v>
      </c>
      <c r="J277" s="3" t="s">
        <v>16</v>
      </c>
      <c r="K277" s="2" t="str">
        <f>J277*1901.77</f>
        <v>0</v>
      </c>
      <c r="L277" s="5"/>
    </row>
    <row r="278" spans="1:12" customHeight="1" ht="105" outlineLevel="4">
      <c r="A278" s="1"/>
      <c r="B278" s="1">
        <v>959831</v>
      </c>
      <c r="C278" s="1" t="s">
        <v>949</v>
      </c>
      <c r="D278" s="1" t="s">
        <v>950</v>
      </c>
      <c r="E278" s="2" t="s">
        <v>951</v>
      </c>
      <c r="F278" s="2" t="s">
        <v>952</v>
      </c>
      <c r="G278" s="2">
        <v>0</v>
      </c>
      <c r="H278" s="2">
        <v>0</v>
      </c>
      <c r="I278" s="1">
        <v>0</v>
      </c>
      <c r="J278" s="3" t="s">
        <v>16</v>
      </c>
      <c r="K278" s="2" t="str">
        <f>J278*1867.09</f>
        <v>0</v>
      </c>
      <c r="L278" s="5"/>
    </row>
    <row r="279" spans="1:12" customHeight="1" ht="105" outlineLevel="4">
      <c r="A279" s="1"/>
      <c r="B279" s="1">
        <v>959832</v>
      </c>
      <c r="C279" s="1" t="s">
        <v>953</v>
      </c>
      <c r="D279" s="1" t="s">
        <v>954</v>
      </c>
      <c r="E279" s="2" t="s">
        <v>947</v>
      </c>
      <c r="F279" s="2" t="s">
        <v>955</v>
      </c>
      <c r="G279" s="2">
        <v>0</v>
      </c>
      <c r="H279" s="2">
        <v>0</v>
      </c>
      <c r="I279" s="1">
        <v>0</v>
      </c>
      <c r="J279" s="3" t="s">
        <v>16</v>
      </c>
      <c r="K279" s="2" t="str">
        <f>J279*2329.21</f>
        <v>0</v>
      </c>
      <c r="L279" s="5"/>
    </row>
    <row r="280" spans="1:12" customHeight="1" ht="105" outlineLevel="4">
      <c r="A280" s="1"/>
      <c r="B280" s="1">
        <v>959834</v>
      </c>
      <c r="C280" s="1" t="s">
        <v>956</v>
      </c>
      <c r="D280" s="1" t="s">
        <v>957</v>
      </c>
      <c r="E280" s="2" t="s">
        <v>951</v>
      </c>
      <c r="F280" s="2" t="s">
        <v>958</v>
      </c>
      <c r="G280" s="2">
        <v>0</v>
      </c>
      <c r="H280" s="2">
        <v>0</v>
      </c>
      <c r="I280" s="1">
        <v>0</v>
      </c>
      <c r="J280" s="3" t="s">
        <v>16</v>
      </c>
      <c r="K280" s="2" t="str">
        <f>J280*2575.76</f>
        <v>0</v>
      </c>
      <c r="L280" s="5"/>
    </row>
    <row r="281" spans="1:12" customHeight="1" ht="105" outlineLevel="4">
      <c r="A281" s="1"/>
      <c r="B281" s="1">
        <v>959835</v>
      </c>
      <c r="C281" s="1" t="s">
        <v>959</v>
      </c>
      <c r="D281" s="1" t="s">
        <v>960</v>
      </c>
      <c r="E281" s="2" t="s">
        <v>951</v>
      </c>
      <c r="F281" s="2" t="s">
        <v>958</v>
      </c>
      <c r="G281" s="2">
        <v>0</v>
      </c>
      <c r="H281" s="2">
        <v>0</v>
      </c>
      <c r="I281" s="1">
        <v>0</v>
      </c>
      <c r="J281" s="3" t="s">
        <v>16</v>
      </c>
      <c r="K281" s="2" t="str">
        <f>J281*2575.76</f>
        <v>0</v>
      </c>
      <c r="L281" s="5"/>
    </row>
    <row r="282" spans="1:12" customHeight="1" ht="105" outlineLevel="4">
      <c r="A282" s="1"/>
      <c r="B282" s="1">
        <v>827876</v>
      </c>
      <c r="C282" s="1" t="s">
        <v>961</v>
      </c>
      <c r="D282" s="1" t="s">
        <v>946</v>
      </c>
      <c r="E282" s="2" t="s">
        <v>962</v>
      </c>
      <c r="F282" s="2" t="s">
        <v>948</v>
      </c>
      <c r="G282" s="2">
        <v>9</v>
      </c>
      <c r="H282" s="2">
        <v>0</v>
      </c>
      <c r="I282" s="1">
        <v>0</v>
      </c>
      <c r="J282" s="3" t="s">
        <v>16</v>
      </c>
      <c r="K282" s="2" t="str">
        <f>J282*1901.77</f>
        <v>0</v>
      </c>
      <c r="L282" s="5"/>
    </row>
    <row r="283" spans="1:12" customHeight="1" ht="105" outlineLevel="4">
      <c r="A283" s="1"/>
      <c r="B283" s="1">
        <v>827877</v>
      </c>
      <c r="C283" s="1" t="s">
        <v>963</v>
      </c>
      <c r="D283" s="1" t="s">
        <v>950</v>
      </c>
      <c r="E283" s="2" t="s">
        <v>964</v>
      </c>
      <c r="F283" s="2" t="s">
        <v>952</v>
      </c>
      <c r="G283" s="2" t="s">
        <v>287</v>
      </c>
      <c r="H283" s="2">
        <v>0</v>
      </c>
      <c r="I283" s="1">
        <v>0</v>
      </c>
      <c r="J283" s="3" t="s">
        <v>16</v>
      </c>
      <c r="K283" s="2" t="str">
        <f>J283*1867.09</f>
        <v>0</v>
      </c>
      <c r="L283" s="5"/>
    </row>
    <row r="284" spans="1:12" customHeight="1" ht="105" outlineLevel="4">
      <c r="A284" s="1"/>
      <c r="B284" s="1">
        <v>827878</v>
      </c>
      <c r="C284" s="1" t="s">
        <v>965</v>
      </c>
      <c r="D284" s="1" t="s">
        <v>954</v>
      </c>
      <c r="E284" s="2" t="s">
        <v>966</v>
      </c>
      <c r="F284" s="2" t="s">
        <v>955</v>
      </c>
      <c r="G284" s="2" t="s">
        <v>287</v>
      </c>
      <c r="H284" s="2">
        <v>0</v>
      </c>
      <c r="I284" s="1">
        <v>0</v>
      </c>
      <c r="J284" s="3" t="s">
        <v>16</v>
      </c>
      <c r="K284" s="2" t="str">
        <f>J284*2329.21</f>
        <v>0</v>
      </c>
      <c r="L284" s="5"/>
    </row>
    <row r="285" spans="1:12" customHeight="1" ht="105" outlineLevel="4">
      <c r="A285" s="1"/>
      <c r="B285" s="1">
        <v>827879</v>
      </c>
      <c r="C285" s="1" t="s">
        <v>967</v>
      </c>
      <c r="D285" s="1" t="s">
        <v>13</v>
      </c>
      <c r="E285" s="2" t="s">
        <v>968</v>
      </c>
      <c r="F285" s="2" t="s">
        <v>15</v>
      </c>
      <c r="G285" s="2">
        <v>0</v>
      </c>
      <c r="H285" s="2">
        <v>0</v>
      </c>
      <c r="I285" s="1">
        <v>0</v>
      </c>
      <c r="J285" s="3" t="s">
        <v>16</v>
      </c>
      <c r="K285" s="2" t="str">
        <f>J285*2417.18</f>
        <v>0</v>
      </c>
      <c r="L285" s="5"/>
    </row>
    <row r="286" spans="1:12" customHeight="1" ht="105" outlineLevel="4">
      <c r="A286" s="1"/>
      <c r="B286" s="1">
        <v>827880</v>
      </c>
      <c r="C286" s="1" t="s">
        <v>969</v>
      </c>
      <c r="D286" s="1" t="s">
        <v>957</v>
      </c>
      <c r="E286" s="2" t="s">
        <v>970</v>
      </c>
      <c r="F286" s="2" t="s">
        <v>958</v>
      </c>
      <c r="G286" s="2" t="s">
        <v>287</v>
      </c>
      <c r="H286" s="2">
        <v>0</v>
      </c>
      <c r="I286" s="1">
        <v>0</v>
      </c>
      <c r="J286" s="3" t="s">
        <v>16</v>
      </c>
      <c r="K286" s="2" t="str">
        <f>J286*2575.76</f>
        <v>0</v>
      </c>
      <c r="L286" s="5"/>
    </row>
    <row r="287" spans="1:12" customHeight="1" ht="105" outlineLevel="4">
      <c r="A287" s="1"/>
      <c r="B287" s="1">
        <v>827881</v>
      </c>
      <c r="C287" s="1" t="s">
        <v>971</v>
      </c>
      <c r="D287" s="1" t="s">
        <v>960</v>
      </c>
      <c r="E287" s="2" t="s">
        <v>972</v>
      </c>
      <c r="F287" s="2" t="s">
        <v>958</v>
      </c>
      <c r="G287" s="2" t="s">
        <v>287</v>
      </c>
      <c r="H287" s="2">
        <v>0</v>
      </c>
      <c r="I287" s="1">
        <v>0</v>
      </c>
      <c r="J287" s="3" t="s">
        <v>16</v>
      </c>
      <c r="K287" s="2" t="str">
        <f>J287*2575.76</f>
        <v>0</v>
      </c>
      <c r="L28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5:K5"/>
    <mergeCell ref="A86:K86"/>
    <mergeCell ref="A153:K153"/>
    <mergeCell ref="A276:K276"/>
    <mergeCell ref="A6:K6"/>
    <mergeCell ref="A71:K71"/>
    <mergeCell ref="A87:K87"/>
    <mergeCell ref="A107:K107"/>
    <mergeCell ref="A149:K149"/>
    <mergeCell ref="A154:K154"/>
    <mergeCell ref="A183:K183"/>
    <mergeCell ref="A201:K20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2026-08-31T09:19:10+03:00</dcterms:created>
  <dcterms:modified xsi:type="dcterms:W3CDTF">2026-08-31T09:19:10+03:00</dcterms:modified>
  <dc:title>Untitled Spreadsheet</dc:title>
  <dc:description/>
  <dc:subject/>
  <cp:keywords/>
  <cp:category/>
</cp:coreProperties>
</file>